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6" rupBuild="29929"/>
  <workbookPr dateCompatibility="0" codeName="EstaPasta_de_trabalho"/>
  <mc:AlternateContent xmlns:mc="http://schemas.openxmlformats.org/markup-compatibility/2006">
    <mc:Choice Requires="x15">
      <x15ac:absPath xmlns:x15ac="http://schemas.microsoft.com/office/spreadsheetml/2010/11/ac" url="C:\Users\paula.carneiro\Documents\"/>
    </mc:Choice>
  </mc:AlternateContent>
  <xr:revisionPtr revIDLastSave="0" documentId="8_{E4BD080B-A9CC-45F6-B4CB-494BFE29F6BD}" xr6:coauthVersionLast="47" xr6:coauthVersionMax="47" xr10:uidLastSave="{00000000-0000-0000-0000-000000000000}"/>
  <bookViews>
    <workbookView xWindow="28680" yWindow="-120" windowWidth="20730" windowHeight="11040" tabRatio="753" activeTab="1" xr2:uid="{00000000-000D-0000-FFFF-FFFF00000000}"/>
  </bookViews>
  <sheets>
    <sheet name="INSTRUÇÕES" sheetId="9" r:id="rId1"/>
    <sheet name="SINTÉTICA" sheetId="1" r:id="rId2"/>
    <sheet name="ANALÍTICA" sheetId="2" r:id="rId3"/>
    <sheet name="ANALÍTICA AUXILIARES" sheetId="6" r:id="rId4"/>
    <sheet name="INSUMOS" sheetId="3" r:id="rId5"/>
    <sheet name="BDI" sheetId="7" r:id="rId6"/>
    <sheet name="CRONOGRAMA" sheetId="12" r:id="rId7"/>
  </sheets>
  <definedNames>
    <definedName name="_xlnm._FilterDatabase" localSheetId="3" hidden="1">'ANALÍTICA AUXILIARES'!$A$15:$K$25</definedName>
    <definedName name="_xlnm.Print_Area" localSheetId="2">ANALÍTICA!$A$1:$J$1618</definedName>
    <definedName name="_xlnm.Print_Area" localSheetId="3">'ANALÍTICA AUXILIARES'!$A$1:$J$3991</definedName>
    <definedName name="_xlnm.Print_Area" localSheetId="5">BDI!$A$1:$D$36</definedName>
    <definedName name="_xlnm.Print_Area" localSheetId="6">CRONOGRAMA!$A$1:$M$33</definedName>
    <definedName name="_xlnm.Print_Area" localSheetId="0">INSTRUÇÕES!$A$1:$E$27</definedName>
    <definedName name="_xlnm.Print_Area" localSheetId="4">INSUMOS!$A$1:$I$403</definedName>
    <definedName name="_xlnm.Print_Area" localSheetId="1">SINTÉTICA!$A$1:$J$231</definedName>
    <definedName name="_xlnm.Print_Titles" localSheetId="2">ANALÍTICA!$12:$13</definedName>
    <definedName name="_xlnm.Print_Titles" localSheetId="3">'ANALÍTICA AUXILIARES'!$12:$13</definedName>
    <definedName name="_xlnm.Print_Titles" localSheetId="4">INSUMOS!$9:$10</definedName>
    <definedName name="_xlnm.Print_Titles" localSheetId="1">SINTÉTICA!$12:$13</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M2609" i="6" l="1"/>
  <c r="N2609" i="6"/>
  <c r="P2609" i="6"/>
  <c r="N2610" i="6"/>
  <c r="P2610" i="6"/>
  <c r="Q2610" i="6" s="1"/>
  <c r="P2611" i="6"/>
  <c r="Q2611" i="6" s="1"/>
  <c r="P2612" i="6"/>
  <c r="R2612" i="6" s="1"/>
  <c r="P2613" i="6"/>
  <c r="Q2613" i="6" s="1"/>
  <c r="N2614" i="6"/>
  <c r="P2614" i="6"/>
  <c r="Q2614" i="6" s="1"/>
  <c r="P2615" i="6"/>
  <c r="R2615" i="6" s="1"/>
  <c r="M2616" i="6"/>
  <c r="N2616" i="6"/>
  <c r="O2616" i="6" s="1"/>
  <c r="P2616" i="6"/>
  <c r="R2616" i="6" s="1"/>
  <c r="M2617" i="6"/>
  <c r="N2617" i="6"/>
  <c r="O2617" i="6" s="1"/>
  <c r="P2617" i="6"/>
  <c r="Q2617" i="6" s="1"/>
  <c r="R2617" i="6"/>
  <c r="M2618" i="6"/>
  <c r="N2618" i="6"/>
  <c r="O2618" i="6" s="1"/>
  <c r="P2618" i="6"/>
  <c r="Q2618" i="6" s="1"/>
  <c r="M2619" i="6"/>
  <c r="N2619" i="6"/>
  <c r="O2619" i="6" s="1"/>
  <c r="P2619" i="6"/>
  <c r="R2619" i="6" s="1"/>
  <c r="M2620" i="6"/>
  <c r="N2620" i="6"/>
  <c r="P2620" i="6"/>
  <c r="N2621" i="6"/>
  <c r="P2621" i="6"/>
  <c r="Q2621" i="6" s="1"/>
  <c r="P2622" i="6"/>
  <c r="Q2622" i="6" s="1"/>
  <c r="P2623" i="6"/>
  <c r="Q2623" i="6" s="1"/>
  <c r="P2624" i="6"/>
  <c r="Q2624" i="6"/>
  <c r="R2624" i="6"/>
  <c r="P2625" i="6"/>
  <c r="Q2625" i="6"/>
  <c r="R2625" i="6"/>
  <c r="P2626" i="6"/>
  <c r="Q2626" i="6" s="1"/>
  <c r="P2627" i="6"/>
  <c r="R2627" i="6" s="1"/>
  <c r="Q2627" i="6"/>
  <c r="P2628" i="6"/>
  <c r="R2628" i="6" s="1"/>
  <c r="Q2628" i="6"/>
  <c r="M2629" i="6"/>
  <c r="N2629" i="6"/>
  <c r="O2629" i="6" s="1"/>
  <c r="P2629" i="6"/>
  <c r="Q2629" i="6" s="1"/>
  <c r="R2629" i="6"/>
  <c r="M2630" i="6"/>
  <c r="N2630" i="6"/>
  <c r="O2630" i="6" s="1"/>
  <c r="P2630" i="6"/>
  <c r="Q2630" i="6" s="1"/>
  <c r="M2631" i="6"/>
  <c r="N2631" i="6"/>
  <c r="O2631" i="6" s="1"/>
  <c r="P2631" i="6"/>
  <c r="R2631" i="6" s="1"/>
  <c r="M2632" i="6"/>
  <c r="N2632" i="6"/>
  <c r="P2632" i="6"/>
  <c r="Q2632" i="6" s="1"/>
  <c r="M2633" i="6"/>
  <c r="N2633" i="6"/>
  <c r="P2633" i="6"/>
  <c r="N2634" i="6"/>
  <c r="P2634" i="6"/>
  <c r="Q2634" i="6" s="1"/>
  <c r="N2635" i="6"/>
  <c r="P2635" i="6"/>
  <c r="Q2635" i="6" s="1"/>
  <c r="N2636" i="6"/>
  <c r="P2636" i="6"/>
  <c r="Q2636" i="6"/>
  <c r="R2636" i="6"/>
  <c r="M2637" i="6"/>
  <c r="N2637" i="6"/>
  <c r="O2637" i="6" s="1"/>
  <c r="P2637" i="6"/>
  <c r="R2637" i="6" s="1"/>
  <c r="Q2637" i="6"/>
  <c r="M2638" i="6"/>
  <c r="N2638" i="6"/>
  <c r="O2638" i="6" s="1"/>
  <c r="P2638" i="6"/>
  <c r="Q2638" i="6" s="1"/>
  <c r="M2639" i="6"/>
  <c r="N2639" i="6"/>
  <c r="O2639" i="6" s="1"/>
  <c r="P2639" i="6"/>
  <c r="R2639" i="6" s="1"/>
  <c r="Q2639" i="6"/>
  <c r="M2640" i="6"/>
  <c r="N2640" i="6"/>
  <c r="O2640" i="6" s="1"/>
  <c r="P2640" i="6"/>
  <c r="Q2640" i="6"/>
  <c r="R2640" i="6"/>
  <c r="M2641" i="6"/>
  <c r="N2641" i="6"/>
  <c r="P2641" i="6"/>
  <c r="N2642" i="6"/>
  <c r="P2642" i="6"/>
  <c r="Q2642" i="6" s="1"/>
  <c r="N2643" i="6"/>
  <c r="P2643" i="6"/>
  <c r="R2643" i="6" s="1"/>
  <c r="Q2643" i="6"/>
  <c r="N2644" i="6"/>
  <c r="P2644" i="6"/>
  <c r="Q2644" i="6"/>
  <c r="R2644" i="6"/>
  <c r="N2645" i="6"/>
  <c r="P2645" i="6"/>
  <c r="Q2645" i="6" s="1"/>
  <c r="R2645" i="6"/>
  <c r="N2646" i="6"/>
  <c r="P2646" i="6"/>
  <c r="Q2646" i="6" s="1"/>
  <c r="M2647" i="6"/>
  <c r="N2647" i="6"/>
  <c r="P2647" i="6"/>
  <c r="Q2647" i="6" s="1"/>
  <c r="M2648" i="6"/>
  <c r="N2648" i="6"/>
  <c r="O2648" i="6" s="1"/>
  <c r="P2648" i="6"/>
  <c r="Q2648" i="6" s="1"/>
  <c r="M2649" i="6"/>
  <c r="N2649" i="6"/>
  <c r="O2649" i="6" s="1"/>
  <c r="P2649" i="6"/>
  <c r="Q2649" i="6" s="1"/>
  <c r="M2650" i="6"/>
  <c r="N2650" i="6"/>
  <c r="O2650" i="6" s="1"/>
  <c r="P2650" i="6"/>
  <c r="Q2650" i="6" s="1"/>
  <c r="M2651" i="6"/>
  <c r="N2651" i="6"/>
  <c r="P2651" i="6"/>
  <c r="P2652" i="6"/>
  <c r="Q2652" i="6"/>
  <c r="R2652" i="6"/>
  <c r="M2653" i="6"/>
  <c r="N2653" i="6"/>
  <c r="O2653" i="6" s="1"/>
  <c r="P2653" i="6"/>
  <c r="Q2653" i="6" s="1"/>
  <c r="M2654" i="6"/>
  <c r="N2654" i="6"/>
  <c r="O2654" i="6" s="1"/>
  <c r="P2654" i="6"/>
  <c r="Q2654" i="6" s="1"/>
  <c r="M2605" i="6"/>
  <c r="N2605" i="6"/>
  <c r="P2605" i="6"/>
  <c r="Q2605" i="6" s="1"/>
  <c r="M2606" i="6"/>
  <c r="N2606" i="6"/>
  <c r="P2606" i="6"/>
  <c r="Q2606" i="6" s="1"/>
  <c r="M2607" i="6"/>
  <c r="N2607" i="6"/>
  <c r="P2607" i="6"/>
  <c r="R2607" i="6" s="1"/>
  <c r="M2608" i="6"/>
  <c r="N2608" i="6"/>
  <c r="P2608" i="6"/>
  <c r="R2608" i="6" s="1"/>
  <c r="E222" i="1"/>
  <c r="D222" i="1"/>
  <c r="C222" i="1"/>
  <c r="E221" i="1"/>
  <c r="D221" i="1"/>
  <c r="C221" i="1"/>
  <c r="E220" i="1"/>
  <c r="D220" i="1"/>
  <c r="C220" i="1"/>
  <c r="E219" i="1"/>
  <c r="D219" i="1"/>
  <c r="C219" i="1"/>
  <c r="E218" i="1"/>
  <c r="D218" i="1"/>
  <c r="C218" i="1"/>
  <c r="E217" i="1"/>
  <c r="D217" i="1"/>
  <c r="C217" i="1"/>
  <c r="E216" i="1"/>
  <c r="D216" i="1"/>
  <c r="C216" i="1"/>
  <c r="E215" i="1"/>
  <c r="D215" i="1"/>
  <c r="C215" i="1"/>
  <c r="E213" i="1"/>
  <c r="D213" i="1"/>
  <c r="C213" i="1"/>
  <c r="E212" i="1"/>
  <c r="D212" i="1"/>
  <c r="C212" i="1"/>
  <c r="E211" i="1"/>
  <c r="D211" i="1"/>
  <c r="C211" i="1"/>
  <c r="E208" i="1"/>
  <c r="D208" i="1"/>
  <c r="C208" i="1"/>
  <c r="E206" i="1"/>
  <c r="D206" i="1"/>
  <c r="C206" i="1"/>
  <c r="E205" i="1"/>
  <c r="D205" i="1"/>
  <c r="C205" i="1"/>
  <c r="E203" i="1"/>
  <c r="D203" i="1"/>
  <c r="C203" i="1"/>
  <c r="E202" i="1"/>
  <c r="D202" i="1"/>
  <c r="C202" i="1"/>
  <c r="E201" i="1"/>
  <c r="D201" i="1"/>
  <c r="C201" i="1"/>
  <c r="E199" i="1"/>
  <c r="D199" i="1"/>
  <c r="C199" i="1"/>
  <c r="E198" i="1"/>
  <c r="D198" i="1"/>
  <c r="C198" i="1"/>
  <c r="E197" i="1"/>
  <c r="D197" i="1"/>
  <c r="C197" i="1"/>
  <c r="E195" i="1"/>
  <c r="D195" i="1"/>
  <c r="C195" i="1"/>
  <c r="E193" i="1"/>
  <c r="D193" i="1"/>
  <c r="C193" i="1"/>
  <c r="E190" i="1"/>
  <c r="D190" i="1"/>
  <c r="C190" i="1"/>
  <c r="E188" i="1"/>
  <c r="D188" i="1"/>
  <c r="C188" i="1"/>
  <c r="E186" i="1"/>
  <c r="D186" i="1"/>
  <c r="C186" i="1"/>
  <c r="E185" i="1"/>
  <c r="D185" i="1"/>
  <c r="C185" i="1"/>
  <c r="E184" i="1"/>
  <c r="D184" i="1"/>
  <c r="C184" i="1"/>
  <c r="E183" i="1"/>
  <c r="D183" i="1"/>
  <c r="C183" i="1"/>
  <c r="E178" i="1"/>
  <c r="D178" i="1"/>
  <c r="C178" i="1"/>
  <c r="E177" i="1"/>
  <c r="D177" i="1"/>
  <c r="C177" i="1"/>
  <c r="E176" i="1"/>
  <c r="D176" i="1"/>
  <c r="C176" i="1"/>
  <c r="E175" i="1"/>
  <c r="D175" i="1"/>
  <c r="C175" i="1"/>
  <c r="E173" i="1"/>
  <c r="D173" i="1"/>
  <c r="C173" i="1"/>
  <c r="E170" i="1"/>
  <c r="D170" i="1"/>
  <c r="C170" i="1"/>
  <c r="E169" i="1"/>
  <c r="D169" i="1"/>
  <c r="C169" i="1"/>
  <c r="E168" i="1"/>
  <c r="D168" i="1"/>
  <c r="C168" i="1"/>
  <c r="E167" i="1"/>
  <c r="D167" i="1"/>
  <c r="C167" i="1"/>
  <c r="E166" i="1"/>
  <c r="D166" i="1"/>
  <c r="C166" i="1"/>
  <c r="E165" i="1"/>
  <c r="D165" i="1"/>
  <c r="C165" i="1"/>
  <c r="E164" i="1"/>
  <c r="D164" i="1"/>
  <c r="C164" i="1"/>
  <c r="E162" i="1"/>
  <c r="D162" i="1"/>
  <c r="C162" i="1"/>
  <c r="E161" i="1"/>
  <c r="D161" i="1"/>
  <c r="C161" i="1"/>
  <c r="E160" i="1"/>
  <c r="D160" i="1"/>
  <c r="C160" i="1"/>
  <c r="E159" i="1"/>
  <c r="D159" i="1"/>
  <c r="C159" i="1"/>
  <c r="E158" i="1"/>
  <c r="D158" i="1"/>
  <c r="C158" i="1"/>
  <c r="E157" i="1"/>
  <c r="D157" i="1"/>
  <c r="C157" i="1"/>
  <c r="E156" i="1"/>
  <c r="D156" i="1"/>
  <c r="C156" i="1"/>
  <c r="E155" i="1"/>
  <c r="D155" i="1"/>
  <c r="C155" i="1"/>
  <c r="E154" i="1"/>
  <c r="D154" i="1"/>
  <c r="C154" i="1"/>
  <c r="E153" i="1"/>
  <c r="D153" i="1"/>
  <c r="C153" i="1"/>
  <c r="E151" i="1"/>
  <c r="D151" i="1"/>
  <c r="C151" i="1"/>
  <c r="E150" i="1"/>
  <c r="D150" i="1"/>
  <c r="C150" i="1"/>
  <c r="E149" i="1"/>
  <c r="D149" i="1"/>
  <c r="C149" i="1"/>
  <c r="E148" i="1"/>
  <c r="D148" i="1"/>
  <c r="C148" i="1"/>
  <c r="E147" i="1"/>
  <c r="D147" i="1"/>
  <c r="C147" i="1"/>
  <c r="E146" i="1"/>
  <c r="D146" i="1"/>
  <c r="C146" i="1"/>
  <c r="E145" i="1"/>
  <c r="D145" i="1"/>
  <c r="C145" i="1"/>
  <c r="E144" i="1"/>
  <c r="D144" i="1"/>
  <c r="C144" i="1"/>
  <c r="E143" i="1"/>
  <c r="D143" i="1"/>
  <c r="C143" i="1"/>
  <c r="E142" i="1"/>
  <c r="D142" i="1"/>
  <c r="C142" i="1"/>
  <c r="E141" i="1"/>
  <c r="D141" i="1"/>
  <c r="C141" i="1"/>
  <c r="E140" i="1"/>
  <c r="D140" i="1"/>
  <c r="C140" i="1"/>
  <c r="E139" i="1"/>
  <c r="D139" i="1"/>
  <c r="C139" i="1"/>
  <c r="E138" i="1"/>
  <c r="D138" i="1"/>
  <c r="C138" i="1"/>
  <c r="E137" i="1"/>
  <c r="D137" i="1"/>
  <c r="C137" i="1"/>
  <c r="E132" i="1"/>
  <c r="D132" i="1"/>
  <c r="C132" i="1"/>
  <c r="E131" i="1"/>
  <c r="D131" i="1"/>
  <c r="C131" i="1"/>
  <c r="E130" i="1"/>
  <c r="D130" i="1"/>
  <c r="C130" i="1"/>
  <c r="E129" i="1"/>
  <c r="D129" i="1"/>
  <c r="C129" i="1"/>
  <c r="E128" i="1"/>
  <c r="D128" i="1"/>
  <c r="C128" i="1"/>
  <c r="E127" i="1"/>
  <c r="D127" i="1"/>
  <c r="C127" i="1"/>
  <c r="E126" i="1"/>
  <c r="D126" i="1"/>
  <c r="C126" i="1"/>
  <c r="E125" i="1"/>
  <c r="D125" i="1"/>
  <c r="C125" i="1"/>
  <c r="E123" i="1"/>
  <c r="D123" i="1"/>
  <c r="C123" i="1"/>
  <c r="E121" i="1"/>
  <c r="D121" i="1"/>
  <c r="C121" i="1"/>
  <c r="E118" i="1"/>
  <c r="D118" i="1"/>
  <c r="C118" i="1"/>
  <c r="E117" i="1"/>
  <c r="D117" i="1"/>
  <c r="C117" i="1"/>
  <c r="E113" i="1"/>
  <c r="D113" i="1"/>
  <c r="C113" i="1"/>
  <c r="E111" i="1"/>
  <c r="D111" i="1"/>
  <c r="C111" i="1"/>
  <c r="E110" i="1"/>
  <c r="D110" i="1"/>
  <c r="C110" i="1"/>
  <c r="E109" i="1"/>
  <c r="D109" i="1"/>
  <c r="C109" i="1"/>
  <c r="E108" i="1"/>
  <c r="D108" i="1"/>
  <c r="C108" i="1"/>
  <c r="E106" i="1"/>
  <c r="D106" i="1"/>
  <c r="C106" i="1"/>
  <c r="E105" i="1"/>
  <c r="D105" i="1"/>
  <c r="C105" i="1"/>
  <c r="E102" i="1"/>
  <c r="D102" i="1"/>
  <c r="C102" i="1"/>
  <c r="E101" i="1"/>
  <c r="D101" i="1"/>
  <c r="C101" i="1"/>
  <c r="E99" i="1"/>
  <c r="D99" i="1"/>
  <c r="C99" i="1"/>
  <c r="E98" i="1"/>
  <c r="D98" i="1"/>
  <c r="C98" i="1"/>
  <c r="E97" i="1"/>
  <c r="D97" i="1"/>
  <c r="C97" i="1"/>
  <c r="E96" i="1"/>
  <c r="D96" i="1"/>
  <c r="C96" i="1"/>
  <c r="E94" i="1"/>
  <c r="D94" i="1"/>
  <c r="C94" i="1"/>
  <c r="E93" i="1"/>
  <c r="D93" i="1"/>
  <c r="C93" i="1"/>
  <c r="E91" i="1"/>
  <c r="D91" i="1"/>
  <c r="C91" i="1"/>
  <c r="E88" i="1"/>
  <c r="D88" i="1"/>
  <c r="C88" i="1"/>
  <c r="E87" i="1"/>
  <c r="D87" i="1"/>
  <c r="C87" i="1"/>
  <c r="E86" i="1"/>
  <c r="D86" i="1"/>
  <c r="C86" i="1"/>
  <c r="E84" i="1"/>
  <c r="D84" i="1"/>
  <c r="C84" i="1"/>
  <c r="E82" i="1"/>
  <c r="D82" i="1"/>
  <c r="C82" i="1"/>
  <c r="E79" i="1"/>
  <c r="D79" i="1"/>
  <c r="C79" i="1"/>
  <c r="E78" i="1"/>
  <c r="D78" i="1"/>
  <c r="C78" i="1"/>
  <c r="E77" i="1"/>
  <c r="D77" i="1"/>
  <c r="C77" i="1"/>
  <c r="E76" i="1"/>
  <c r="D76" i="1"/>
  <c r="C76" i="1"/>
  <c r="E71" i="1"/>
  <c r="D71" i="1"/>
  <c r="C71" i="1"/>
  <c r="E70" i="1"/>
  <c r="D70" i="1"/>
  <c r="C70" i="1"/>
  <c r="E69" i="1"/>
  <c r="D69" i="1"/>
  <c r="C69" i="1"/>
  <c r="E65" i="1"/>
  <c r="D65" i="1"/>
  <c r="C65" i="1"/>
  <c r="E64" i="1"/>
  <c r="D64" i="1"/>
  <c r="C64" i="1"/>
  <c r="E62" i="1"/>
  <c r="D62" i="1"/>
  <c r="C62" i="1"/>
  <c r="E61" i="1"/>
  <c r="D61" i="1"/>
  <c r="C61" i="1"/>
  <c r="E60" i="1"/>
  <c r="D60" i="1"/>
  <c r="C60" i="1"/>
  <c r="E58" i="1"/>
  <c r="D58" i="1"/>
  <c r="C58" i="1"/>
  <c r="E57" i="1"/>
  <c r="D57" i="1"/>
  <c r="C57" i="1"/>
  <c r="E52" i="1"/>
  <c r="D52" i="1"/>
  <c r="C52" i="1"/>
  <c r="E51" i="1"/>
  <c r="D51" i="1"/>
  <c r="C51" i="1"/>
  <c r="E50" i="1"/>
  <c r="D50" i="1"/>
  <c r="C50" i="1"/>
  <c r="E47" i="1"/>
  <c r="D47" i="1"/>
  <c r="C47" i="1"/>
  <c r="E46" i="1"/>
  <c r="D46" i="1"/>
  <c r="C46" i="1"/>
  <c r="E44" i="1"/>
  <c r="D44" i="1"/>
  <c r="C44" i="1"/>
  <c r="E43" i="1"/>
  <c r="D43" i="1"/>
  <c r="C43" i="1"/>
  <c r="E42" i="1"/>
  <c r="D42" i="1"/>
  <c r="C42" i="1"/>
  <c r="E41" i="1"/>
  <c r="D41" i="1"/>
  <c r="C41" i="1"/>
  <c r="E40" i="1"/>
  <c r="D40" i="1"/>
  <c r="C40" i="1"/>
  <c r="E35" i="1"/>
  <c r="D35" i="1"/>
  <c r="C35" i="1"/>
  <c r="E34" i="1"/>
  <c r="D34" i="1"/>
  <c r="C34" i="1"/>
  <c r="E33" i="1"/>
  <c r="D33" i="1"/>
  <c r="C33" i="1"/>
  <c r="E30" i="1"/>
  <c r="D30" i="1"/>
  <c r="C30" i="1"/>
  <c r="E26" i="1"/>
  <c r="D26" i="1"/>
  <c r="C26" i="1"/>
  <c r="E24" i="1"/>
  <c r="D24" i="1"/>
  <c r="C24" i="1"/>
  <c r="E23" i="1"/>
  <c r="D23" i="1"/>
  <c r="C23" i="1"/>
  <c r="E22" i="1"/>
  <c r="D22" i="1"/>
  <c r="C22" i="1"/>
  <c r="E18" i="1"/>
  <c r="D18" i="1"/>
  <c r="C18" i="1"/>
  <c r="R2653" i="6" l="1"/>
  <c r="R2618" i="6"/>
  <c r="Q2616" i="6"/>
  <c r="Q2612" i="6"/>
  <c r="R2630" i="6"/>
  <c r="O2606" i="6"/>
  <c r="O2647" i="6"/>
  <c r="R2621" i="6"/>
  <c r="R2611" i="6"/>
  <c r="R2649" i="6"/>
  <c r="R2642" i="6"/>
  <c r="R2632" i="6"/>
  <c r="Q2615" i="6"/>
  <c r="R2654" i="6"/>
  <c r="R2648" i="6"/>
  <c r="O2632" i="6"/>
  <c r="Q2619" i="6"/>
  <c r="R2613" i="6"/>
  <c r="Q2607" i="6"/>
  <c r="Q2631" i="6"/>
  <c r="O2609" i="6"/>
  <c r="O2633" i="6"/>
  <c r="O2641" i="6"/>
  <c r="O2651" i="6"/>
  <c r="O2620" i="6"/>
  <c r="R2647" i="6"/>
  <c r="R2635" i="6"/>
  <c r="R2623" i="6"/>
  <c r="R2650" i="6"/>
  <c r="R2638" i="6"/>
  <c r="R2626" i="6"/>
  <c r="R2614" i="6"/>
  <c r="R2646" i="6"/>
  <c r="R2634" i="6"/>
  <c r="R2622" i="6"/>
  <c r="R2610" i="6"/>
  <c r="O2607" i="6"/>
  <c r="Q2608" i="6"/>
  <c r="O2608" i="6"/>
  <c r="O2605" i="6"/>
  <c r="R2605" i="6"/>
  <c r="R2606" i="6"/>
  <c r="H11" i="3"/>
  <c r="D23" i="7"/>
  <c r="L30" i="12"/>
  <c r="M14" i="6" l="1"/>
  <c r="N14" i="6"/>
  <c r="P14" i="6"/>
  <c r="Q14" i="6" s="1"/>
  <c r="M15" i="6"/>
  <c r="N15" i="6"/>
  <c r="P15" i="6"/>
  <c r="Q15" i="6" s="1"/>
  <c r="M16" i="6"/>
  <c r="N16" i="6"/>
  <c r="P16" i="6"/>
  <c r="P17" i="6"/>
  <c r="Q17" i="6" s="1"/>
  <c r="M18" i="6"/>
  <c r="N18" i="6"/>
  <c r="P18" i="6"/>
  <c r="Q18" i="6" s="1"/>
  <c r="M19" i="6"/>
  <c r="N19" i="6"/>
  <c r="P19" i="6"/>
  <c r="Q19" i="6" s="1"/>
  <c r="M20" i="6"/>
  <c r="N20" i="6"/>
  <c r="P20" i="6"/>
  <c r="Q20" i="6" s="1"/>
  <c r="M21" i="6"/>
  <c r="N21" i="6"/>
  <c r="P21" i="6"/>
  <c r="Q21" i="6" s="1"/>
  <c r="M22" i="6"/>
  <c r="N22" i="6"/>
  <c r="P22" i="6"/>
  <c r="N23" i="6"/>
  <c r="P23" i="6"/>
  <c r="Q23" i="6" s="1"/>
  <c r="P24" i="6"/>
  <c r="Q24" i="6" s="1"/>
  <c r="M25" i="6"/>
  <c r="N25" i="6"/>
  <c r="P25" i="6"/>
  <c r="Q25" i="6" s="1"/>
  <c r="M26" i="6"/>
  <c r="N26" i="6"/>
  <c r="P26" i="6"/>
  <c r="Q26" i="6" s="1"/>
  <c r="M27" i="6"/>
  <c r="N27" i="6"/>
  <c r="P27" i="6"/>
  <c r="Q27" i="6" s="1"/>
  <c r="M28" i="6"/>
  <c r="N28" i="6"/>
  <c r="P28" i="6"/>
  <c r="Q28" i="6" s="1"/>
  <c r="M29" i="6"/>
  <c r="N29" i="6"/>
  <c r="P29" i="6"/>
  <c r="N30" i="6"/>
  <c r="P30" i="6"/>
  <c r="Q30" i="6" s="1"/>
  <c r="M31" i="6"/>
  <c r="N31" i="6"/>
  <c r="P31" i="6"/>
  <c r="Q31" i="6" s="1"/>
  <c r="M32" i="6"/>
  <c r="N32" i="6"/>
  <c r="P32" i="6"/>
  <c r="Q32" i="6" s="1"/>
  <c r="M33" i="6"/>
  <c r="N33" i="6"/>
  <c r="P33" i="6"/>
  <c r="Q33" i="6" s="1"/>
  <c r="M34" i="6"/>
  <c r="N34" i="6"/>
  <c r="O34" i="6" s="1"/>
  <c r="P34" i="6"/>
  <c r="Q34" i="6" s="1"/>
  <c r="M35" i="6"/>
  <c r="N35" i="6"/>
  <c r="P35" i="6"/>
  <c r="O14" i="6" l="1"/>
  <c r="O33" i="6"/>
  <c r="R14" i="6"/>
  <c r="O28" i="6"/>
  <c r="R19" i="6"/>
  <c r="R26" i="6"/>
  <c r="R32" i="6"/>
  <c r="R25" i="6"/>
  <c r="O21" i="6"/>
  <c r="R31" i="6"/>
  <c r="R27" i="6"/>
  <c r="R24" i="6"/>
  <c r="R15" i="6"/>
  <c r="R34" i="6"/>
  <c r="O31" i="6"/>
  <c r="O27" i="6"/>
  <c r="O16" i="6"/>
  <c r="O25" i="6"/>
  <c r="R20" i="6"/>
  <c r="R17" i="6"/>
  <c r="O35" i="6"/>
  <c r="R33" i="6"/>
  <c r="R30" i="6"/>
  <c r="R28" i="6"/>
  <c r="O15" i="6"/>
  <c r="R23" i="6"/>
  <c r="R21" i="6"/>
  <c r="O20" i="6"/>
  <c r="R18" i="6"/>
  <c r="O29" i="6"/>
  <c r="O22" i="6"/>
  <c r="O26" i="6"/>
  <c r="O32" i="6"/>
  <c r="O18" i="6"/>
  <c r="O19" i="6"/>
  <c r="M22" i="12"/>
  <c r="M20" i="12"/>
  <c r="M18" i="12"/>
  <c r="M16" i="12"/>
  <c r="M14" i="12"/>
  <c r="M10" i="12"/>
  <c r="M12" i="12"/>
  <c r="D10" i="1" l="1"/>
  <c r="E11" i="2"/>
  <c r="D36" i="7"/>
  <c r="J10" i="1" s="1"/>
  <c r="P388" i="2"/>
  <c r="R388" i="2" s="1"/>
  <c r="N389" i="2"/>
  <c r="P389" i="2"/>
  <c r="Q389" i="2" s="1"/>
  <c r="N390" i="2"/>
  <c r="P390" i="2"/>
  <c r="Q390" i="2" s="1"/>
  <c r="N391" i="2"/>
  <c r="P391" i="2"/>
  <c r="R391" i="2" s="1"/>
  <c r="N392" i="2"/>
  <c r="P392" i="2"/>
  <c r="Q392" i="2" s="1"/>
  <c r="N393" i="2"/>
  <c r="P393" i="2"/>
  <c r="P394" i="2"/>
  <c r="P395" i="2"/>
  <c r="Q395" i="2" s="1"/>
  <c r="P396" i="2"/>
  <c r="R396" i="2" s="1"/>
  <c r="P397" i="2"/>
  <c r="P398" i="2"/>
  <c r="Q398" i="2" s="1"/>
  <c r="P399" i="2"/>
  <c r="R399" i="2" s="1"/>
  <c r="M400" i="2"/>
  <c r="N400" i="2"/>
  <c r="P400" i="2"/>
  <c r="Q400" i="2" s="1"/>
  <c r="M401" i="2"/>
  <c r="N401" i="2"/>
  <c r="P401" i="2"/>
  <c r="Q401" i="2" s="1"/>
  <c r="M402" i="2"/>
  <c r="N402" i="2"/>
  <c r="P402" i="2"/>
  <c r="R402" i="2" s="1"/>
  <c r="M403" i="2"/>
  <c r="N403" i="2"/>
  <c r="P403" i="2"/>
  <c r="P404" i="2"/>
  <c r="Q404" i="2" s="1"/>
  <c r="P405" i="2"/>
  <c r="P406" i="2"/>
  <c r="Q406" i="2" s="1"/>
  <c r="P407" i="2"/>
  <c r="Q407" i="2" s="1"/>
  <c r="N408" i="2"/>
  <c r="P408" i="2"/>
  <c r="R408" i="2" s="1"/>
  <c r="N409" i="2"/>
  <c r="P409" i="2"/>
  <c r="P410" i="2"/>
  <c r="R410" i="2" s="1"/>
  <c r="P411" i="2"/>
  <c r="Q411" i="2" s="1"/>
  <c r="M412" i="2"/>
  <c r="N412" i="2"/>
  <c r="P412" i="2"/>
  <c r="Q412" i="2" s="1"/>
  <c r="M413" i="2"/>
  <c r="N413" i="2"/>
  <c r="P413" i="2"/>
  <c r="R413" i="2" s="1"/>
  <c r="M414" i="2"/>
  <c r="N414" i="2"/>
  <c r="P414" i="2"/>
  <c r="P415" i="2"/>
  <c r="P416" i="2"/>
  <c r="Q416" i="2" s="1"/>
  <c r="P417" i="2"/>
  <c r="P418" i="2"/>
  <c r="Q418" i="2" s="1"/>
  <c r="P419" i="2"/>
  <c r="Q419" i="2" s="1"/>
  <c r="P420" i="2"/>
  <c r="R420" i="2" s="1"/>
  <c r="P421" i="2"/>
  <c r="P422" i="2"/>
  <c r="P423" i="2"/>
  <c r="P424" i="2"/>
  <c r="Q424" i="2" s="1"/>
  <c r="P425" i="2"/>
  <c r="Q425" i="2" s="1"/>
  <c r="P426" i="2"/>
  <c r="R426" i="2" s="1"/>
  <c r="M427" i="2"/>
  <c r="N427" i="2"/>
  <c r="P427" i="2"/>
  <c r="M428" i="2"/>
  <c r="N428" i="2"/>
  <c r="P428" i="2"/>
  <c r="Q428" i="2" s="1"/>
  <c r="M429" i="2"/>
  <c r="N429" i="2"/>
  <c r="P429" i="2"/>
  <c r="P430" i="2"/>
  <c r="Q430" i="2" s="1"/>
  <c r="P431" i="2"/>
  <c r="P432" i="2"/>
  <c r="R432" i="2" s="1"/>
  <c r="P433" i="2"/>
  <c r="P434" i="2"/>
  <c r="Q434" i="2" s="1"/>
  <c r="P435" i="2"/>
  <c r="Q435" i="2" s="1"/>
  <c r="P436" i="2"/>
  <c r="Q436" i="2" s="1"/>
  <c r="M437" i="2"/>
  <c r="N437" i="2"/>
  <c r="P437" i="2"/>
  <c r="Q437" i="2" s="1"/>
  <c r="M438" i="2"/>
  <c r="N438" i="2"/>
  <c r="P438" i="2"/>
  <c r="N439" i="2"/>
  <c r="P439" i="2"/>
  <c r="P440" i="2"/>
  <c r="P441" i="2"/>
  <c r="R441" i="2" s="1"/>
  <c r="N442" i="2"/>
  <c r="P442" i="2"/>
  <c r="P443" i="2"/>
  <c r="R443" i="2" s="1"/>
  <c r="P444" i="2"/>
  <c r="R444" i="2" s="1"/>
  <c r="P445" i="2"/>
  <c r="M446" i="2"/>
  <c r="N446" i="2"/>
  <c r="P446" i="2"/>
  <c r="M447" i="2"/>
  <c r="N447" i="2"/>
  <c r="P447" i="2"/>
  <c r="P448" i="2"/>
  <c r="Q448" i="2" s="1"/>
  <c r="M449" i="2"/>
  <c r="N449" i="2"/>
  <c r="P449" i="2"/>
  <c r="P450" i="2"/>
  <c r="P451" i="2"/>
  <c r="P452" i="2"/>
  <c r="Q452" i="2" s="1"/>
  <c r="P453" i="2"/>
  <c r="P454" i="2"/>
  <c r="P455" i="2"/>
  <c r="P456" i="2"/>
  <c r="R456" i="2" s="1"/>
  <c r="P457" i="2"/>
  <c r="P458" i="2"/>
  <c r="Q458" i="2" s="1"/>
  <c r="P459" i="2"/>
  <c r="P460" i="2"/>
  <c r="Q460" i="2" s="1"/>
  <c r="P461" i="2"/>
  <c r="P462" i="2"/>
  <c r="R462" i="2" s="1"/>
  <c r="P463" i="2"/>
  <c r="P464" i="2"/>
  <c r="Q464" i="2" s="1"/>
  <c r="P465" i="2"/>
  <c r="Q465" i="2" s="1"/>
  <c r="P466" i="2"/>
  <c r="Q466" i="2" s="1"/>
  <c r="P467" i="2"/>
  <c r="Q467" i="2" s="1"/>
  <c r="P468" i="2"/>
  <c r="R468" i="2" s="1"/>
  <c r="P469" i="2"/>
  <c r="P470" i="2"/>
  <c r="Q470" i="2" s="1"/>
  <c r="M471" i="2"/>
  <c r="N471" i="2"/>
  <c r="P471" i="2"/>
  <c r="M472" i="2"/>
  <c r="N472" i="2"/>
  <c r="P472" i="2"/>
  <c r="Q472" i="2" s="1"/>
  <c r="M473" i="2"/>
  <c r="N473" i="2"/>
  <c r="P473" i="2"/>
  <c r="P474" i="2"/>
  <c r="R474" i="2" s="1"/>
  <c r="P475" i="2"/>
  <c r="P476" i="2"/>
  <c r="Q476" i="2" s="1"/>
  <c r="P477" i="2"/>
  <c r="P478" i="2"/>
  <c r="P479" i="2"/>
  <c r="R479" i="2" s="1"/>
  <c r="P480" i="2"/>
  <c r="R480" i="2" s="1"/>
  <c r="P481" i="2"/>
  <c r="P482" i="2"/>
  <c r="P483" i="2"/>
  <c r="R483" i="2" s="1"/>
  <c r="P484" i="2"/>
  <c r="P485" i="2"/>
  <c r="P486" i="2"/>
  <c r="P487" i="2"/>
  <c r="P488" i="2"/>
  <c r="Q488" i="2" s="1"/>
  <c r="M489" i="2"/>
  <c r="N489" i="2"/>
  <c r="P489" i="2"/>
  <c r="Q489" i="2" s="1"/>
  <c r="M490" i="2"/>
  <c r="N490" i="2"/>
  <c r="P490" i="2"/>
  <c r="R490" i="2" s="1"/>
  <c r="M491" i="2"/>
  <c r="N491" i="2"/>
  <c r="P491" i="2"/>
  <c r="P492" i="2"/>
  <c r="P493" i="2"/>
  <c r="P494" i="2"/>
  <c r="Q494" i="2" s="1"/>
  <c r="P495" i="2"/>
  <c r="P496" i="2"/>
  <c r="Q496" i="2" s="1"/>
  <c r="N497" i="2"/>
  <c r="P497" i="2"/>
  <c r="R497" i="2" s="1"/>
  <c r="N498" i="2"/>
  <c r="P498" i="2"/>
  <c r="R498" i="2" s="1"/>
  <c r="N499" i="2"/>
  <c r="P499" i="2"/>
  <c r="M500" i="2"/>
  <c r="N500" i="2"/>
  <c r="P500" i="2"/>
  <c r="Q500" i="2" s="1"/>
  <c r="M501" i="2"/>
  <c r="N501" i="2"/>
  <c r="P501" i="2"/>
  <c r="Q501" i="2" s="1"/>
  <c r="M502" i="2"/>
  <c r="N502" i="2"/>
  <c r="P502" i="2"/>
  <c r="P503" i="2"/>
  <c r="P504" i="2"/>
  <c r="P505" i="2"/>
  <c r="P506" i="2"/>
  <c r="Q506" i="2" s="1"/>
  <c r="P507" i="2"/>
  <c r="Q507" i="2" s="1"/>
  <c r="P508" i="2"/>
  <c r="Q508" i="2" s="1"/>
  <c r="P509" i="2"/>
  <c r="P510" i="2"/>
  <c r="R510" i="2" s="1"/>
  <c r="M511" i="2"/>
  <c r="N511" i="2"/>
  <c r="P511" i="2"/>
  <c r="M512" i="2"/>
  <c r="N512" i="2"/>
  <c r="P512" i="2"/>
  <c r="N513" i="2"/>
  <c r="P513" i="2"/>
  <c r="P514" i="2"/>
  <c r="R514" i="2" s="1"/>
  <c r="N515" i="2"/>
  <c r="P515" i="2"/>
  <c r="Q515" i="2" s="1"/>
  <c r="N516" i="2"/>
  <c r="P516" i="2"/>
  <c r="Q516" i="2" s="1"/>
  <c r="M517" i="2"/>
  <c r="N517" i="2"/>
  <c r="P517" i="2"/>
  <c r="R517" i="2" s="1"/>
  <c r="M518" i="2"/>
  <c r="N518" i="2"/>
  <c r="P518" i="2"/>
  <c r="Q518" i="2" s="1"/>
  <c r="M519" i="2"/>
  <c r="N519" i="2"/>
  <c r="P519" i="2"/>
  <c r="R519" i="2" s="1"/>
  <c r="M520" i="2"/>
  <c r="N520" i="2"/>
  <c r="P520" i="2"/>
  <c r="P521" i="2"/>
  <c r="Q521" i="2" s="1"/>
  <c r="P522" i="2"/>
  <c r="P523" i="2"/>
  <c r="R523" i="2" s="1"/>
  <c r="P524" i="2"/>
  <c r="P525" i="2"/>
  <c r="P526" i="2"/>
  <c r="R526" i="2" s="1"/>
  <c r="P527" i="2"/>
  <c r="Q527" i="2" s="1"/>
  <c r="M528" i="2"/>
  <c r="N528" i="2"/>
  <c r="P528" i="2"/>
  <c r="Q528" i="2" s="1"/>
  <c r="M529" i="2"/>
  <c r="N529" i="2"/>
  <c r="P529" i="2"/>
  <c r="N530" i="2"/>
  <c r="P530" i="2"/>
  <c r="N531" i="2"/>
  <c r="P531" i="2"/>
  <c r="N532" i="2"/>
  <c r="P532" i="2"/>
  <c r="P533" i="2"/>
  <c r="P534" i="2"/>
  <c r="Q534" i="2" s="1"/>
  <c r="P535" i="2"/>
  <c r="P536" i="2"/>
  <c r="R536" i="2" s="1"/>
  <c r="P537" i="2"/>
  <c r="P538" i="2"/>
  <c r="Q538" i="2" s="1"/>
  <c r="P539" i="2"/>
  <c r="R539" i="2" s="1"/>
  <c r="P540" i="2"/>
  <c r="M541" i="2"/>
  <c r="N541" i="2"/>
  <c r="P541" i="2"/>
  <c r="N542" i="2"/>
  <c r="P542" i="2"/>
  <c r="R542" i="2" s="1"/>
  <c r="P543" i="2"/>
  <c r="Q543" i="2" s="1"/>
  <c r="P544" i="2"/>
  <c r="Q544" i="2" s="1"/>
  <c r="P545" i="2"/>
  <c r="P546" i="2"/>
  <c r="P547" i="2"/>
  <c r="Q547" i="2" s="1"/>
  <c r="P548" i="2"/>
  <c r="R548" i="2" s="1"/>
  <c r="P549" i="2"/>
  <c r="P550" i="2"/>
  <c r="Q550" i="2" s="1"/>
  <c r="P551" i="2"/>
  <c r="R551" i="2" s="1"/>
  <c r="P552" i="2"/>
  <c r="P553" i="2"/>
  <c r="Q553" i="2" s="1"/>
  <c r="P554" i="2"/>
  <c r="M555" i="2"/>
  <c r="N555" i="2"/>
  <c r="P555" i="2"/>
  <c r="M556" i="2"/>
  <c r="N556" i="2"/>
  <c r="P556" i="2"/>
  <c r="Q556" i="2" s="1"/>
  <c r="M557" i="2"/>
  <c r="N557" i="2"/>
  <c r="P557" i="2"/>
  <c r="P558" i="2"/>
  <c r="R558" i="2" s="1"/>
  <c r="N559" i="2"/>
  <c r="P559" i="2"/>
  <c r="P560" i="2"/>
  <c r="P561" i="2"/>
  <c r="Q561" i="2" s="1"/>
  <c r="N562" i="2"/>
  <c r="P562" i="2"/>
  <c r="Q562" i="2" s="1"/>
  <c r="P563" i="2"/>
  <c r="Q563" i="2" s="1"/>
  <c r="P564" i="2"/>
  <c r="R564" i="2" s="1"/>
  <c r="M565" i="2"/>
  <c r="N565" i="2"/>
  <c r="P565" i="2"/>
  <c r="Q565" i="2" s="1"/>
  <c r="M566" i="2"/>
  <c r="N566" i="2"/>
  <c r="P566" i="2"/>
  <c r="N567" i="2"/>
  <c r="P567" i="2"/>
  <c r="N568" i="2"/>
  <c r="P568" i="2"/>
  <c r="Q568" i="2" s="1"/>
  <c r="N569" i="2"/>
  <c r="P569" i="2"/>
  <c r="N570" i="2"/>
  <c r="P570" i="2"/>
  <c r="Q570" i="2" s="1"/>
  <c r="N571" i="2"/>
  <c r="P571" i="2"/>
  <c r="N572" i="2"/>
  <c r="P572" i="2"/>
  <c r="P573" i="2"/>
  <c r="Q573" i="2" s="1"/>
  <c r="P574" i="2"/>
  <c r="P575" i="2"/>
  <c r="Q575" i="2" s="1"/>
  <c r="P576" i="2"/>
  <c r="N577" i="2"/>
  <c r="P577" i="2"/>
  <c r="N578" i="2"/>
  <c r="P578" i="2"/>
  <c r="N579" i="2"/>
  <c r="P579" i="2"/>
  <c r="N580" i="2"/>
  <c r="P580" i="2"/>
  <c r="Q580" i="2" s="1"/>
  <c r="N581" i="2"/>
  <c r="P581" i="2"/>
  <c r="M582" i="2"/>
  <c r="N582" i="2"/>
  <c r="P582" i="2"/>
  <c r="R582" i="2" s="1"/>
  <c r="M583" i="2"/>
  <c r="N583" i="2"/>
  <c r="P583" i="2"/>
  <c r="N584" i="2"/>
  <c r="P584" i="2"/>
  <c r="P585" i="2"/>
  <c r="M586" i="2"/>
  <c r="N586" i="2"/>
  <c r="P586" i="2"/>
  <c r="Q586" i="2" s="1"/>
  <c r="M587" i="2"/>
  <c r="N587" i="2"/>
  <c r="P587" i="2"/>
  <c r="M588" i="2"/>
  <c r="N588" i="2"/>
  <c r="P588" i="2"/>
  <c r="P589" i="2"/>
  <c r="Q589" i="2" s="1"/>
  <c r="P590" i="2"/>
  <c r="R590" i="2" s="1"/>
  <c r="P591" i="2"/>
  <c r="P592" i="2"/>
  <c r="R592" i="2" s="1"/>
  <c r="P593" i="2"/>
  <c r="Q593" i="2" s="1"/>
  <c r="P594" i="2"/>
  <c r="P595" i="2"/>
  <c r="Q595" i="2" s="1"/>
  <c r="P596" i="2"/>
  <c r="P597" i="2"/>
  <c r="P598" i="2"/>
  <c r="R598" i="2" s="1"/>
  <c r="Q598" i="2"/>
  <c r="P599" i="2"/>
  <c r="Q599" i="2" s="1"/>
  <c r="M600" i="2"/>
  <c r="N600" i="2"/>
  <c r="P600" i="2"/>
  <c r="P601" i="2"/>
  <c r="P602" i="2"/>
  <c r="P603" i="2"/>
  <c r="R603" i="2" s="1"/>
  <c r="P604" i="2"/>
  <c r="P605" i="2"/>
  <c r="P606" i="2"/>
  <c r="Q606" i="2" s="1"/>
  <c r="P607" i="2"/>
  <c r="N608" i="2"/>
  <c r="P608" i="2"/>
  <c r="P609" i="2"/>
  <c r="R609" i="2" s="1"/>
  <c r="P610" i="2"/>
  <c r="Q610" i="2" s="1"/>
  <c r="P611" i="2"/>
  <c r="R611" i="2" s="1"/>
  <c r="P612" i="2"/>
  <c r="Q612" i="2" s="1"/>
  <c r="P613" i="2"/>
  <c r="P614" i="2"/>
  <c r="P615" i="2"/>
  <c r="R615" i="2" s="1"/>
  <c r="N616" i="2"/>
  <c r="P616" i="2"/>
  <c r="N617" i="2"/>
  <c r="P617" i="2"/>
  <c r="Q617" i="2" s="1"/>
  <c r="P618" i="2"/>
  <c r="Q618" i="2" s="1"/>
  <c r="P619" i="2"/>
  <c r="P620" i="2"/>
  <c r="P621" i="2"/>
  <c r="R621" i="2" s="1"/>
  <c r="P622" i="2"/>
  <c r="P623" i="2"/>
  <c r="P624" i="2"/>
  <c r="P625" i="2"/>
  <c r="M626" i="2"/>
  <c r="N626" i="2"/>
  <c r="P626" i="2"/>
  <c r="M627" i="2"/>
  <c r="N627" i="2"/>
  <c r="P627" i="2"/>
  <c r="R627" i="2" s="1"/>
  <c r="M628" i="2"/>
  <c r="N628" i="2"/>
  <c r="P628" i="2"/>
  <c r="P629" i="2"/>
  <c r="P630" i="2"/>
  <c r="N631" i="2"/>
  <c r="P631" i="2"/>
  <c r="P632" i="2"/>
  <c r="Q632" i="2" s="1"/>
  <c r="P633" i="2"/>
  <c r="P634" i="2"/>
  <c r="P635" i="2"/>
  <c r="P636" i="2"/>
  <c r="Q636" i="2" s="1"/>
  <c r="P637" i="2"/>
  <c r="R637" i="2" s="1"/>
  <c r="P638" i="2"/>
  <c r="Q638" i="2" s="1"/>
  <c r="P639" i="2"/>
  <c r="P640" i="2"/>
  <c r="P641" i="2"/>
  <c r="Q641" i="2" s="1"/>
  <c r="P642" i="2"/>
  <c r="Q642" i="2" s="1"/>
  <c r="P643" i="2"/>
  <c r="P644" i="2"/>
  <c r="P645" i="2"/>
  <c r="R645" i="2" s="1"/>
  <c r="P646" i="2"/>
  <c r="Q646" i="2" s="1"/>
  <c r="P647" i="2"/>
  <c r="P648" i="2"/>
  <c r="P649" i="2"/>
  <c r="R649" i="2" s="1"/>
  <c r="M650" i="2"/>
  <c r="N650" i="2"/>
  <c r="P650" i="2"/>
  <c r="M651" i="2"/>
  <c r="N651" i="2"/>
  <c r="P651" i="2"/>
  <c r="P652" i="2"/>
  <c r="Q652" i="2" s="1"/>
  <c r="P653" i="2"/>
  <c r="Q653" i="2" s="1"/>
  <c r="N654" i="2"/>
  <c r="P654" i="2"/>
  <c r="M655" i="2"/>
  <c r="N655" i="2"/>
  <c r="P655" i="2"/>
  <c r="R655" i="2" s="1"/>
  <c r="M656" i="2"/>
  <c r="N656" i="2"/>
  <c r="P656" i="2"/>
  <c r="P657" i="2"/>
  <c r="R657" i="2" s="1"/>
  <c r="P658" i="2"/>
  <c r="Q658" i="2" s="1"/>
  <c r="P659" i="2"/>
  <c r="R659" i="2" s="1"/>
  <c r="P660" i="2"/>
  <c r="P661" i="2"/>
  <c r="R661" i="2" s="1"/>
  <c r="P662" i="2"/>
  <c r="Q662" i="2" s="1"/>
  <c r="P663" i="2"/>
  <c r="R663" i="2" s="1"/>
  <c r="P664" i="2"/>
  <c r="P665" i="2"/>
  <c r="Q665" i="2" s="1"/>
  <c r="P666" i="2"/>
  <c r="M667" i="2"/>
  <c r="N667" i="2"/>
  <c r="P667" i="2"/>
  <c r="P668" i="2"/>
  <c r="P669" i="2"/>
  <c r="R669" i="2" s="1"/>
  <c r="N670" i="2"/>
  <c r="P670" i="2"/>
  <c r="Q670" i="2" s="1"/>
  <c r="N671" i="2"/>
  <c r="P671" i="2"/>
  <c r="Q671" i="2" s="1"/>
  <c r="N672" i="2"/>
  <c r="P672" i="2"/>
  <c r="Q672" i="2" s="1"/>
  <c r="N673" i="2"/>
  <c r="P673" i="2"/>
  <c r="P674" i="2"/>
  <c r="P675" i="2"/>
  <c r="R675" i="2" s="1"/>
  <c r="P676" i="2"/>
  <c r="Q676" i="2" s="1"/>
  <c r="P677" i="2"/>
  <c r="Q677" i="2" s="1"/>
  <c r="P678" i="2"/>
  <c r="Q678" i="2" s="1"/>
  <c r="M679" i="2"/>
  <c r="N679" i="2"/>
  <c r="P679" i="2"/>
  <c r="M680" i="2"/>
  <c r="N680" i="2"/>
  <c r="P680" i="2"/>
  <c r="M681" i="2"/>
  <c r="N681" i="2"/>
  <c r="P681" i="2"/>
  <c r="P682" i="2"/>
  <c r="P683" i="2"/>
  <c r="R683" i="2" s="1"/>
  <c r="M684" i="2"/>
  <c r="N684" i="2"/>
  <c r="P684" i="2"/>
  <c r="P685" i="2"/>
  <c r="P686" i="2"/>
  <c r="P687" i="2"/>
  <c r="R687" i="2" s="1"/>
  <c r="P688" i="2"/>
  <c r="Q688" i="2" s="1"/>
  <c r="P689" i="2"/>
  <c r="P690" i="2"/>
  <c r="P691" i="2"/>
  <c r="Q691" i="2" s="1"/>
  <c r="N692" i="2"/>
  <c r="P692" i="2"/>
  <c r="N693" i="2"/>
  <c r="P693" i="2"/>
  <c r="N694" i="2"/>
  <c r="P694" i="2"/>
  <c r="N695" i="2"/>
  <c r="P695" i="2"/>
  <c r="Q695" i="2" s="1"/>
  <c r="N696" i="2"/>
  <c r="P696" i="2"/>
  <c r="N697" i="2"/>
  <c r="P697" i="2"/>
  <c r="P698" i="2"/>
  <c r="P699" i="2"/>
  <c r="P700" i="2"/>
  <c r="P701" i="2"/>
  <c r="P702" i="2"/>
  <c r="Q702" i="2" s="1"/>
  <c r="P703" i="2"/>
  <c r="Q703" i="2" s="1"/>
  <c r="P704" i="2"/>
  <c r="R704" i="2" s="1"/>
  <c r="P705" i="2"/>
  <c r="P706" i="2"/>
  <c r="R706" i="2" s="1"/>
  <c r="P707" i="2"/>
  <c r="P708" i="2"/>
  <c r="P709" i="2"/>
  <c r="Q709" i="2" s="1"/>
  <c r="P710" i="2"/>
  <c r="P711" i="2"/>
  <c r="P712" i="2"/>
  <c r="Q712" i="2" s="1"/>
  <c r="P713" i="2"/>
  <c r="P714" i="2"/>
  <c r="R714" i="2" s="1"/>
  <c r="N715" i="2"/>
  <c r="P715" i="2"/>
  <c r="P716" i="2"/>
  <c r="R716" i="2" s="1"/>
  <c r="P717" i="2"/>
  <c r="P718" i="2"/>
  <c r="R718" i="2" s="1"/>
  <c r="N719" i="2"/>
  <c r="P719" i="2"/>
  <c r="P720" i="2"/>
  <c r="Q720" i="2" s="1"/>
  <c r="P721" i="2"/>
  <c r="Q721" i="2" s="1"/>
  <c r="P722" i="2"/>
  <c r="R722" i="2" s="1"/>
  <c r="P723" i="2"/>
  <c r="P724" i="2"/>
  <c r="P725" i="2"/>
  <c r="P726" i="2"/>
  <c r="P727" i="2"/>
  <c r="P728" i="2"/>
  <c r="P729" i="2"/>
  <c r="P730" i="2"/>
  <c r="P731" i="2"/>
  <c r="P732" i="2"/>
  <c r="P733" i="2"/>
  <c r="P734" i="2"/>
  <c r="R734" i="2" s="1"/>
  <c r="P735" i="2"/>
  <c r="P736" i="2"/>
  <c r="M737" i="2"/>
  <c r="N737" i="2"/>
  <c r="P737" i="2"/>
  <c r="P738" i="2"/>
  <c r="R738" i="2" s="1"/>
  <c r="P739" i="2"/>
  <c r="P740" i="2"/>
  <c r="P741" i="2"/>
  <c r="P742" i="2"/>
  <c r="P743" i="2"/>
  <c r="P744" i="2"/>
  <c r="R744" i="2" s="1"/>
  <c r="P745" i="2"/>
  <c r="Q745" i="2" s="1"/>
  <c r="N746" i="2"/>
  <c r="P746" i="2"/>
  <c r="R746" i="2" s="1"/>
  <c r="N747" i="2"/>
  <c r="P747" i="2"/>
  <c r="M748" i="2"/>
  <c r="N748" i="2"/>
  <c r="P748" i="2"/>
  <c r="Q748" i="2" s="1"/>
  <c r="M749" i="2"/>
  <c r="N749" i="2"/>
  <c r="P749" i="2"/>
  <c r="Q749" i="2" s="1"/>
  <c r="M750" i="2"/>
  <c r="N750" i="2"/>
  <c r="P750" i="2"/>
  <c r="P751" i="2"/>
  <c r="P752" i="2"/>
  <c r="R752" i="2" s="1"/>
  <c r="P753" i="2"/>
  <c r="P754" i="2"/>
  <c r="Q754" i="2" s="1"/>
  <c r="P755" i="2"/>
  <c r="P756" i="2"/>
  <c r="P757" i="2"/>
  <c r="P758" i="2"/>
  <c r="P759" i="2"/>
  <c r="N760" i="2"/>
  <c r="P760" i="2"/>
  <c r="Q760" i="2" s="1"/>
  <c r="P761" i="2"/>
  <c r="P762" i="2"/>
  <c r="Q762" i="2" s="1"/>
  <c r="P763" i="2"/>
  <c r="P764" i="2"/>
  <c r="R764" i="2" s="1"/>
  <c r="P765" i="2"/>
  <c r="P766" i="2"/>
  <c r="R766" i="2" s="1"/>
  <c r="P767" i="2"/>
  <c r="P768" i="2"/>
  <c r="P769" i="2"/>
  <c r="M770" i="2"/>
  <c r="N770" i="2"/>
  <c r="P770" i="2"/>
  <c r="R770" i="2" s="1"/>
  <c r="M771" i="2"/>
  <c r="N771" i="2"/>
  <c r="P771" i="2"/>
  <c r="M772" i="2"/>
  <c r="N772" i="2"/>
  <c r="P772" i="2"/>
  <c r="P773" i="2"/>
  <c r="P774" i="2"/>
  <c r="Q774" i="2" s="1"/>
  <c r="P775" i="2"/>
  <c r="P776" i="2"/>
  <c r="R776" i="2" s="1"/>
  <c r="P777" i="2"/>
  <c r="Q777" i="2" s="1"/>
  <c r="P778" i="2"/>
  <c r="Q778" i="2" s="1"/>
  <c r="P779" i="2"/>
  <c r="P780" i="2"/>
  <c r="R780" i="2" s="1"/>
  <c r="P781" i="2"/>
  <c r="P782" i="2"/>
  <c r="P783" i="2"/>
  <c r="P784" i="2"/>
  <c r="Q784" i="2" s="1"/>
  <c r="M785" i="2"/>
  <c r="N785" i="2"/>
  <c r="P785" i="2"/>
  <c r="Q785" i="2" s="1"/>
  <c r="M786" i="2"/>
  <c r="N786" i="2"/>
  <c r="P786" i="2"/>
  <c r="N787" i="2"/>
  <c r="P787" i="2"/>
  <c r="P788" i="2"/>
  <c r="R788" i="2" s="1"/>
  <c r="N789" i="2"/>
  <c r="P789" i="2"/>
  <c r="Q789" i="2" s="1"/>
  <c r="N790" i="2"/>
  <c r="P790" i="2"/>
  <c r="P791" i="2"/>
  <c r="Q791" i="2" s="1"/>
  <c r="P792" i="2"/>
  <c r="R792" i="2" s="1"/>
  <c r="P793" i="2"/>
  <c r="Q793" i="2" s="1"/>
  <c r="P794" i="2"/>
  <c r="R794" i="2" s="1"/>
  <c r="M795" i="2"/>
  <c r="N795" i="2"/>
  <c r="P795" i="2"/>
  <c r="Q795" i="2" s="1"/>
  <c r="M796" i="2"/>
  <c r="N796" i="2"/>
  <c r="P796" i="2"/>
  <c r="M797" i="2"/>
  <c r="N797" i="2"/>
  <c r="P797" i="2"/>
  <c r="P798" i="2"/>
  <c r="Q798" i="2" s="1"/>
  <c r="P799" i="2"/>
  <c r="P800" i="2"/>
  <c r="P801" i="2"/>
  <c r="Q801" i="2" s="1"/>
  <c r="P802" i="2"/>
  <c r="R802" i="2" s="1"/>
  <c r="N803" i="2"/>
  <c r="P803" i="2"/>
  <c r="Q803" i="2" s="1"/>
  <c r="P804" i="2"/>
  <c r="Q804" i="2" s="1"/>
  <c r="P805" i="2"/>
  <c r="R805" i="2" s="1"/>
  <c r="M806" i="2"/>
  <c r="N806" i="2"/>
  <c r="P806" i="2"/>
  <c r="P807" i="2"/>
  <c r="P808" i="2"/>
  <c r="Q808" i="2" s="1"/>
  <c r="P809" i="2"/>
  <c r="P810" i="2"/>
  <c r="Q810" i="2" s="1"/>
  <c r="P811" i="2"/>
  <c r="P812" i="2"/>
  <c r="R812" i="2" s="1"/>
  <c r="P813" i="2"/>
  <c r="N814" i="2"/>
  <c r="P814" i="2"/>
  <c r="R814" i="2" s="1"/>
  <c r="P815" i="2"/>
  <c r="Q815" i="2" s="1"/>
  <c r="P816" i="2"/>
  <c r="P817" i="2"/>
  <c r="Q817" i="2" s="1"/>
  <c r="P818" i="2"/>
  <c r="R818" i="2" s="1"/>
  <c r="P819" i="2"/>
  <c r="M820" i="2"/>
  <c r="N820" i="2"/>
  <c r="P820" i="2"/>
  <c r="Q820" i="2" s="1"/>
  <c r="M821" i="2"/>
  <c r="N821" i="2"/>
  <c r="P821" i="2"/>
  <c r="P822" i="2"/>
  <c r="P823" i="2"/>
  <c r="Q823" i="2" s="1"/>
  <c r="P824" i="2"/>
  <c r="R824" i="2" s="1"/>
  <c r="Q824" i="2"/>
  <c r="N825" i="2"/>
  <c r="P825" i="2"/>
  <c r="P826" i="2"/>
  <c r="R826" i="2" s="1"/>
  <c r="P827" i="2"/>
  <c r="Q827" i="2" s="1"/>
  <c r="P828" i="2"/>
  <c r="P829" i="2"/>
  <c r="Q829" i="2" s="1"/>
  <c r="N830" i="2"/>
  <c r="P830" i="2"/>
  <c r="R830" i="2" s="1"/>
  <c r="N831" i="2"/>
  <c r="P831" i="2"/>
  <c r="N832" i="2"/>
  <c r="P832" i="2"/>
  <c r="Q832" i="2" s="1"/>
  <c r="M833" i="2"/>
  <c r="N833" i="2"/>
  <c r="P833" i="2"/>
  <c r="Q833" i="2" s="1"/>
  <c r="M834" i="2"/>
  <c r="N834" i="2"/>
  <c r="P834" i="2"/>
  <c r="P835" i="2"/>
  <c r="R835" i="2" s="1"/>
  <c r="P836" i="2"/>
  <c r="R836" i="2" s="1"/>
  <c r="P837" i="2"/>
  <c r="P838" i="2"/>
  <c r="R838" i="2" s="1"/>
  <c r="M839" i="2"/>
  <c r="N839" i="2"/>
  <c r="P839" i="2"/>
  <c r="Q839" i="2" s="1"/>
  <c r="M840" i="2"/>
  <c r="N840" i="2"/>
  <c r="P840" i="2"/>
  <c r="P841" i="2"/>
  <c r="P842" i="2"/>
  <c r="R842" i="2" s="1"/>
  <c r="P843" i="2"/>
  <c r="P844" i="2"/>
  <c r="P845" i="2"/>
  <c r="Q845" i="2" s="1"/>
  <c r="P846" i="2"/>
  <c r="Q846" i="2" s="1"/>
  <c r="P847" i="2"/>
  <c r="Q847" i="2" s="1"/>
  <c r="M848" i="2"/>
  <c r="N848" i="2"/>
  <c r="P848" i="2"/>
  <c r="R848" i="2" s="1"/>
  <c r="M849" i="2"/>
  <c r="N849" i="2"/>
  <c r="P849" i="2"/>
  <c r="M850" i="2"/>
  <c r="N850" i="2"/>
  <c r="P850" i="2"/>
  <c r="R850" i="2" s="1"/>
  <c r="M851" i="2"/>
  <c r="N851" i="2"/>
  <c r="P851" i="2"/>
  <c r="Q851" i="2" s="1"/>
  <c r="M852" i="2"/>
  <c r="N852" i="2"/>
  <c r="P852" i="2"/>
  <c r="P853" i="2"/>
  <c r="P854" i="2"/>
  <c r="P855" i="2"/>
  <c r="P856" i="2"/>
  <c r="R856" i="2" s="1"/>
  <c r="P857" i="2"/>
  <c r="Q857" i="2" s="1"/>
  <c r="P858" i="2"/>
  <c r="Q858" i="2" s="1"/>
  <c r="P859" i="2"/>
  <c r="Q859" i="2" s="1"/>
  <c r="P860" i="2"/>
  <c r="R860" i="2" s="1"/>
  <c r="M861" i="2"/>
  <c r="N861" i="2"/>
  <c r="P861" i="2"/>
  <c r="P862" i="2"/>
  <c r="P863" i="2"/>
  <c r="Q863" i="2" s="1"/>
  <c r="P864" i="2"/>
  <c r="Q864" i="2" s="1"/>
  <c r="P865" i="2"/>
  <c r="Q865" i="2" s="1"/>
  <c r="P866" i="2"/>
  <c r="Q866" i="2" s="1"/>
  <c r="P867" i="2"/>
  <c r="P868" i="2"/>
  <c r="R868" i="2" s="1"/>
  <c r="P869" i="2"/>
  <c r="Q869" i="2" s="1"/>
  <c r="P870" i="2"/>
  <c r="Q870" i="2" s="1"/>
  <c r="P871" i="2"/>
  <c r="P872" i="2"/>
  <c r="Q872" i="2" s="1"/>
  <c r="R872" i="2"/>
  <c r="P873" i="2"/>
  <c r="N874" i="2"/>
  <c r="P874" i="2"/>
  <c r="R874" i="2" s="1"/>
  <c r="P875" i="2"/>
  <c r="P876" i="2"/>
  <c r="P877" i="2"/>
  <c r="Q877" i="2" s="1"/>
  <c r="P878" i="2"/>
  <c r="P879" i="2"/>
  <c r="P880" i="2"/>
  <c r="P881" i="2"/>
  <c r="Q881" i="2" s="1"/>
  <c r="P882" i="2"/>
  <c r="P883" i="2"/>
  <c r="Q883" i="2" s="1"/>
  <c r="P884" i="2"/>
  <c r="R884" i="2" s="1"/>
  <c r="N885" i="2"/>
  <c r="P885" i="2"/>
  <c r="P886" i="2"/>
  <c r="R886" i="2" s="1"/>
  <c r="P887" i="2"/>
  <c r="Q887" i="2" s="1"/>
  <c r="P888" i="2"/>
  <c r="Q888" i="2" s="1"/>
  <c r="P889" i="2"/>
  <c r="M890" i="2"/>
  <c r="N890" i="2"/>
  <c r="P890" i="2"/>
  <c r="P891" i="2"/>
  <c r="P892" i="2"/>
  <c r="R892" i="2" s="1"/>
  <c r="P893" i="2"/>
  <c r="P894" i="2"/>
  <c r="Q894" i="2" s="1"/>
  <c r="P895" i="2"/>
  <c r="N896" i="2"/>
  <c r="P896" i="2"/>
  <c r="P897" i="2"/>
  <c r="P898" i="2"/>
  <c r="R898" i="2" s="1"/>
  <c r="M899" i="2"/>
  <c r="N899" i="2"/>
  <c r="P899" i="2"/>
  <c r="Q899" i="2" s="1"/>
  <c r="M900" i="2"/>
  <c r="N900" i="2"/>
  <c r="P900" i="2"/>
  <c r="Q900" i="2" s="1"/>
  <c r="M901" i="2"/>
  <c r="N901" i="2"/>
  <c r="P901" i="2"/>
  <c r="P902" i="2"/>
  <c r="R902" i="2" s="1"/>
  <c r="P903" i="2"/>
  <c r="P904" i="2"/>
  <c r="P905" i="2"/>
  <c r="P906" i="2"/>
  <c r="Q906" i="2" s="1"/>
  <c r="P907" i="2"/>
  <c r="Q907" i="2" s="1"/>
  <c r="N908" i="2"/>
  <c r="P908" i="2"/>
  <c r="Q908" i="2" s="1"/>
  <c r="N909" i="2"/>
  <c r="P909" i="2"/>
  <c r="P910" i="2"/>
  <c r="R910" i="2" s="1"/>
  <c r="M911" i="2"/>
  <c r="N911" i="2"/>
  <c r="P911" i="2"/>
  <c r="P912" i="2"/>
  <c r="Q912" i="2" s="1"/>
  <c r="P913" i="2"/>
  <c r="P914" i="2"/>
  <c r="R914" i="2" s="1"/>
  <c r="P915" i="2"/>
  <c r="P916" i="2"/>
  <c r="R916" i="2" s="1"/>
  <c r="Q916" i="2"/>
  <c r="P917" i="2"/>
  <c r="Q917" i="2" s="1"/>
  <c r="P918" i="2"/>
  <c r="P919" i="2"/>
  <c r="Q919" i="2" s="1"/>
  <c r="P920" i="2"/>
  <c r="R920" i="2" s="1"/>
  <c r="P921" i="2"/>
  <c r="P922" i="2"/>
  <c r="R922" i="2" s="1"/>
  <c r="P923" i="2"/>
  <c r="Q923" i="2" s="1"/>
  <c r="P924" i="2"/>
  <c r="P925" i="2"/>
  <c r="Q925" i="2" s="1"/>
  <c r="M926" i="2"/>
  <c r="O926" i="2" s="1"/>
  <c r="N926" i="2"/>
  <c r="P926" i="2"/>
  <c r="R926" i="2" s="1"/>
  <c r="M927" i="2"/>
  <c r="N927" i="2"/>
  <c r="P927" i="2"/>
  <c r="M928" i="2"/>
  <c r="N928" i="2"/>
  <c r="P928" i="2"/>
  <c r="R928" i="2" s="1"/>
  <c r="M929" i="2"/>
  <c r="N929" i="2"/>
  <c r="P929" i="2"/>
  <c r="P930" i="2"/>
  <c r="R930" i="2" s="1"/>
  <c r="P931" i="2"/>
  <c r="P932" i="2"/>
  <c r="R932" i="2" s="1"/>
  <c r="P933" i="2"/>
  <c r="P934" i="2"/>
  <c r="R934" i="2" s="1"/>
  <c r="P935" i="2"/>
  <c r="Q935" i="2" s="1"/>
  <c r="P936" i="2"/>
  <c r="Q936" i="2" s="1"/>
  <c r="P937" i="2"/>
  <c r="Q937" i="2" s="1"/>
  <c r="P938" i="2"/>
  <c r="R938" i="2" s="1"/>
  <c r="P939" i="2"/>
  <c r="P940" i="2"/>
  <c r="R940" i="2" s="1"/>
  <c r="P941" i="2"/>
  <c r="P942" i="2"/>
  <c r="P943" i="2"/>
  <c r="Q943" i="2" s="1"/>
  <c r="P944" i="2"/>
  <c r="R944" i="2" s="1"/>
  <c r="P945" i="2"/>
  <c r="Q945" i="2" s="1"/>
  <c r="P946" i="2"/>
  <c r="P947" i="2"/>
  <c r="P948" i="2"/>
  <c r="Q948" i="2" s="1"/>
  <c r="N949" i="2"/>
  <c r="P949" i="2"/>
  <c r="P950" i="2"/>
  <c r="R950" i="2" s="1"/>
  <c r="P951" i="2"/>
  <c r="Q951" i="2" s="1"/>
  <c r="P952" i="2"/>
  <c r="R952" i="2" s="1"/>
  <c r="P953" i="2"/>
  <c r="M954" i="2"/>
  <c r="N954" i="2"/>
  <c r="P954" i="2"/>
  <c r="M955" i="2"/>
  <c r="N955" i="2"/>
  <c r="P955" i="2"/>
  <c r="Q955" i="2" s="1"/>
  <c r="M956" i="2"/>
  <c r="N956" i="2"/>
  <c r="P956" i="2"/>
  <c r="R956" i="2" s="1"/>
  <c r="M957" i="2"/>
  <c r="N957" i="2"/>
  <c r="P957" i="2"/>
  <c r="P958" i="2"/>
  <c r="R958" i="2" s="1"/>
  <c r="P959" i="2"/>
  <c r="P960" i="2"/>
  <c r="R960" i="2" s="1"/>
  <c r="P961" i="2"/>
  <c r="Q961" i="2" s="1"/>
  <c r="P962" i="2"/>
  <c r="R962" i="2" s="1"/>
  <c r="P963" i="2"/>
  <c r="Q963" i="2" s="1"/>
  <c r="P964" i="2"/>
  <c r="R964" i="2" s="1"/>
  <c r="M965" i="2"/>
  <c r="N965" i="2"/>
  <c r="P965" i="2"/>
  <c r="M966" i="2"/>
  <c r="N966" i="2"/>
  <c r="P966" i="2"/>
  <c r="Q966" i="2" s="1"/>
  <c r="M967" i="2"/>
  <c r="N967" i="2"/>
  <c r="P967" i="2"/>
  <c r="P968" i="2"/>
  <c r="P969" i="2"/>
  <c r="P970" i="2"/>
  <c r="P971" i="2"/>
  <c r="P972" i="2"/>
  <c r="Q972" i="2" s="1"/>
  <c r="P973" i="2"/>
  <c r="M974" i="2"/>
  <c r="N974" i="2"/>
  <c r="P974" i="2"/>
  <c r="Q974" i="2" s="1"/>
  <c r="M975" i="2"/>
  <c r="N975" i="2"/>
  <c r="P975" i="2"/>
  <c r="R975" i="2" s="1"/>
  <c r="M976" i="2"/>
  <c r="N976" i="2"/>
  <c r="P976" i="2"/>
  <c r="R976" i="2" s="1"/>
  <c r="M977" i="2"/>
  <c r="N977" i="2"/>
  <c r="P977" i="2"/>
  <c r="N978" i="2"/>
  <c r="P978" i="2"/>
  <c r="Q978" i="2" s="1"/>
  <c r="P979" i="2"/>
  <c r="P980" i="2"/>
  <c r="R980" i="2" s="1"/>
  <c r="P981" i="2"/>
  <c r="N982" i="2"/>
  <c r="P982" i="2"/>
  <c r="P983" i="2"/>
  <c r="P984" i="2"/>
  <c r="Q984" i="2" s="1"/>
  <c r="M985" i="2"/>
  <c r="N985" i="2"/>
  <c r="P985" i="2"/>
  <c r="R985" i="2" s="1"/>
  <c r="M986" i="2"/>
  <c r="N986" i="2"/>
  <c r="P986" i="2"/>
  <c r="Q986" i="2" s="1"/>
  <c r="M987" i="2"/>
  <c r="N987" i="2"/>
  <c r="P987" i="2"/>
  <c r="P988" i="2"/>
  <c r="R988" i="2" s="1"/>
  <c r="P989" i="2"/>
  <c r="P990" i="2"/>
  <c r="Q990" i="2" s="1"/>
  <c r="P991" i="2"/>
  <c r="P992" i="2"/>
  <c r="P993" i="2"/>
  <c r="R993" i="2" s="1"/>
  <c r="P994" i="2"/>
  <c r="N995" i="2"/>
  <c r="P995" i="2"/>
  <c r="N996" i="2"/>
  <c r="P996" i="2"/>
  <c r="P997" i="2"/>
  <c r="P998" i="2"/>
  <c r="P999" i="2"/>
  <c r="P1000" i="2"/>
  <c r="M1001" i="2"/>
  <c r="N1001" i="2"/>
  <c r="P1001" i="2"/>
  <c r="M1002" i="2"/>
  <c r="N1002" i="2"/>
  <c r="P1002" i="2"/>
  <c r="Q1002" i="2" s="1"/>
  <c r="M1003" i="2"/>
  <c r="N1003" i="2"/>
  <c r="P1003" i="2"/>
  <c r="R1003" i="2" s="1"/>
  <c r="M1004" i="2"/>
  <c r="N1004" i="2"/>
  <c r="P1004" i="2"/>
  <c r="Q1004" i="2" s="1"/>
  <c r="M1005" i="2"/>
  <c r="N1005" i="2"/>
  <c r="P1005" i="2"/>
  <c r="P1006" i="2"/>
  <c r="P1007" i="2"/>
  <c r="P1008" i="2"/>
  <c r="Q1008" i="2" s="1"/>
  <c r="P1009" i="2"/>
  <c r="Q1009" i="2" s="1"/>
  <c r="P1010" i="2"/>
  <c r="Q1010" i="2" s="1"/>
  <c r="P1011" i="2"/>
  <c r="Q1011" i="2" s="1"/>
  <c r="P1012" i="2"/>
  <c r="P1013" i="2"/>
  <c r="P1014" i="2"/>
  <c r="Q1014" i="2" s="1"/>
  <c r="P1015" i="2"/>
  <c r="M1016" i="2"/>
  <c r="N1016" i="2"/>
  <c r="P1016" i="2"/>
  <c r="P1017" i="2"/>
  <c r="Q1017" i="2" s="1"/>
  <c r="P1018" i="2"/>
  <c r="P1019" i="2"/>
  <c r="M1020" i="2"/>
  <c r="N1020" i="2"/>
  <c r="P1020" i="2"/>
  <c r="R1020" i="2" s="1"/>
  <c r="M1021" i="2"/>
  <c r="N1021" i="2"/>
  <c r="P1021" i="2"/>
  <c r="M1022" i="2"/>
  <c r="N1022" i="2"/>
  <c r="P1022" i="2"/>
  <c r="P1023" i="2"/>
  <c r="P1024" i="2"/>
  <c r="P1025" i="2"/>
  <c r="P1026" i="2"/>
  <c r="P1027" i="2"/>
  <c r="P1028" i="2"/>
  <c r="Q1028" i="2" s="1"/>
  <c r="P1029" i="2"/>
  <c r="R1029" i="2" s="1"/>
  <c r="M1030" i="2"/>
  <c r="N1030" i="2"/>
  <c r="P1030" i="2"/>
  <c r="R1030" i="2" s="1"/>
  <c r="M1031" i="2"/>
  <c r="N1031" i="2"/>
  <c r="P1031" i="2"/>
  <c r="M1032" i="2"/>
  <c r="N1032" i="2"/>
  <c r="P1032" i="2"/>
  <c r="Q1032" i="2" s="1"/>
  <c r="M1033" i="2"/>
  <c r="N1033" i="2"/>
  <c r="P1033" i="2"/>
  <c r="P1034" i="2"/>
  <c r="Q1034" i="2" s="1"/>
  <c r="P1035" i="2"/>
  <c r="P1036" i="2"/>
  <c r="R1036" i="2" s="1"/>
  <c r="P1037" i="2"/>
  <c r="P1038" i="2"/>
  <c r="R1038" i="2" s="1"/>
  <c r="P1039" i="2"/>
  <c r="Q1039" i="2" s="1"/>
  <c r="M1040" i="2"/>
  <c r="N1040" i="2"/>
  <c r="P1040" i="2"/>
  <c r="M1041" i="2"/>
  <c r="N1041" i="2"/>
  <c r="P1041" i="2"/>
  <c r="P1042" i="2"/>
  <c r="R1042" i="2" s="1"/>
  <c r="P1043" i="2"/>
  <c r="P1044" i="2"/>
  <c r="P1045" i="2"/>
  <c r="P1046" i="2"/>
  <c r="Q1046" i="2" s="1"/>
  <c r="P1047" i="2"/>
  <c r="P1048" i="2"/>
  <c r="R1048" i="2" s="1"/>
  <c r="P1049" i="2"/>
  <c r="M1050" i="2"/>
  <c r="N1050" i="2"/>
  <c r="P1050" i="2"/>
  <c r="Q1050" i="2" s="1"/>
  <c r="M1051" i="2"/>
  <c r="N1051" i="2"/>
  <c r="P1051" i="2"/>
  <c r="P1052" i="2"/>
  <c r="P1053" i="2"/>
  <c r="Q1053" i="2" s="1"/>
  <c r="P1054" i="2"/>
  <c r="P1055" i="2"/>
  <c r="P1056" i="2"/>
  <c r="P1057" i="2"/>
  <c r="Q1057" i="2" s="1"/>
  <c r="P1058" i="2"/>
  <c r="P1059" i="2"/>
  <c r="N1060" i="2"/>
  <c r="P1060" i="2"/>
  <c r="N1061" i="2"/>
  <c r="P1061" i="2"/>
  <c r="P1062" i="2"/>
  <c r="Q1062" i="2" s="1"/>
  <c r="P1063" i="2"/>
  <c r="P1064" i="2"/>
  <c r="P1065" i="2"/>
  <c r="Q1065" i="2" s="1"/>
  <c r="P1066" i="2"/>
  <c r="R1066" i="2" s="1"/>
  <c r="M1067" i="2"/>
  <c r="N1067" i="2"/>
  <c r="P1067" i="2"/>
  <c r="M1068" i="2"/>
  <c r="N1068" i="2"/>
  <c r="P1068" i="2"/>
  <c r="R1068" i="2" s="1"/>
  <c r="M1069" i="2"/>
  <c r="N1069" i="2"/>
  <c r="P1069" i="2"/>
  <c r="M1070" i="2"/>
  <c r="N1070" i="2"/>
  <c r="P1070" i="2"/>
  <c r="P1071" i="2"/>
  <c r="P1072" i="2"/>
  <c r="P1073" i="2"/>
  <c r="P1074" i="2"/>
  <c r="Q1074" i="2" s="1"/>
  <c r="P1075" i="2"/>
  <c r="P1076" i="2"/>
  <c r="Q1076" i="2" s="1"/>
  <c r="M1077" i="2"/>
  <c r="N1077" i="2"/>
  <c r="P1077" i="2"/>
  <c r="Q1077" i="2" s="1"/>
  <c r="M1078" i="2"/>
  <c r="N1078" i="2"/>
  <c r="P1078" i="2"/>
  <c r="R1078" i="2" s="1"/>
  <c r="M1079" i="2"/>
  <c r="N1079" i="2"/>
  <c r="P1079" i="2"/>
  <c r="M1080" i="2"/>
  <c r="N1080" i="2"/>
  <c r="P1080" i="2"/>
  <c r="M1081" i="2"/>
  <c r="N1081" i="2"/>
  <c r="P1081" i="2"/>
  <c r="P1082" i="2"/>
  <c r="P1083" i="2"/>
  <c r="P1084" i="2"/>
  <c r="R1084" i="2" s="1"/>
  <c r="P1085" i="2"/>
  <c r="N1086" i="2"/>
  <c r="P1086" i="2"/>
  <c r="Q1086" i="2" s="1"/>
  <c r="P1087" i="2"/>
  <c r="Q1087" i="2" s="1"/>
  <c r="P1088" i="2"/>
  <c r="Q1088" i="2" s="1"/>
  <c r="M1089" i="2"/>
  <c r="N1089" i="2"/>
  <c r="P1089" i="2"/>
  <c r="M1090" i="2"/>
  <c r="N1090" i="2"/>
  <c r="P1090" i="2"/>
  <c r="M1091" i="2"/>
  <c r="N1091" i="2"/>
  <c r="P1091" i="2"/>
  <c r="P1092" i="2"/>
  <c r="R1092" i="2" s="1"/>
  <c r="P1093" i="2"/>
  <c r="Q1093" i="2" s="1"/>
  <c r="P1094" i="2"/>
  <c r="P1095" i="2"/>
  <c r="Q1095" i="2" s="1"/>
  <c r="P1096" i="2"/>
  <c r="P1097" i="2"/>
  <c r="P1098" i="2"/>
  <c r="Q1098" i="2" s="1"/>
  <c r="P1099" i="2"/>
  <c r="Q1099" i="2" s="1"/>
  <c r="M1100" i="2"/>
  <c r="N1100" i="2"/>
  <c r="P1100" i="2"/>
  <c r="Q1100" i="2" s="1"/>
  <c r="M1101" i="2"/>
  <c r="N1101" i="2"/>
  <c r="P1101" i="2"/>
  <c r="R1101" i="2" s="1"/>
  <c r="M1102" i="2"/>
  <c r="N1102" i="2"/>
  <c r="P1102" i="2"/>
  <c r="P1103" i="2"/>
  <c r="P1104" i="2"/>
  <c r="P1105" i="2"/>
  <c r="P1106" i="2"/>
  <c r="Q1106" i="2" s="1"/>
  <c r="P1107" i="2"/>
  <c r="Q1107" i="2" s="1"/>
  <c r="N1108" i="2"/>
  <c r="P1108" i="2"/>
  <c r="P1109" i="2"/>
  <c r="P1110" i="2"/>
  <c r="R1110" i="2" s="1"/>
  <c r="M1111" i="2"/>
  <c r="N1111" i="2"/>
  <c r="P1111" i="2"/>
  <c r="P1112" i="2"/>
  <c r="Q1112" i="2" s="1"/>
  <c r="P1113" i="2"/>
  <c r="P1114" i="2"/>
  <c r="M1115" i="2"/>
  <c r="N1115" i="2"/>
  <c r="P1115" i="2"/>
  <c r="M1116" i="2"/>
  <c r="N1116" i="2"/>
  <c r="P1116" i="2"/>
  <c r="P1117" i="2"/>
  <c r="R1117" i="2" s="1"/>
  <c r="P1118" i="2"/>
  <c r="N1119" i="2"/>
  <c r="P1119" i="2"/>
  <c r="P1120" i="2"/>
  <c r="P1121" i="2"/>
  <c r="P1122" i="2"/>
  <c r="Q1122" i="2" s="1"/>
  <c r="P1123" i="2"/>
  <c r="Q1123" i="2" s="1"/>
  <c r="M1124" i="2"/>
  <c r="N1124" i="2"/>
  <c r="P1124" i="2"/>
  <c r="R1124" i="2" s="1"/>
  <c r="M1125" i="2"/>
  <c r="N1125" i="2"/>
  <c r="P1125" i="2"/>
  <c r="R1125" i="2" s="1"/>
  <c r="M1126" i="2"/>
  <c r="N1126" i="2"/>
  <c r="P1126" i="2"/>
  <c r="R1126" i="2" s="1"/>
  <c r="M1127" i="2"/>
  <c r="N1127" i="2"/>
  <c r="P1127" i="2"/>
  <c r="M1128" i="2"/>
  <c r="N1128" i="2"/>
  <c r="P1128" i="2"/>
  <c r="P1129" i="2"/>
  <c r="P1130" i="2"/>
  <c r="Q1130" i="2" s="1"/>
  <c r="P1131" i="2"/>
  <c r="Q1131" i="2" s="1"/>
  <c r="P1132" i="2"/>
  <c r="R1132" i="2" s="1"/>
  <c r="P1133" i="2"/>
  <c r="P1134" i="2"/>
  <c r="R1134" i="2" s="1"/>
  <c r="M1135" i="2"/>
  <c r="N1135" i="2"/>
  <c r="P1135" i="2"/>
  <c r="Q1135" i="2" s="1"/>
  <c r="M1136" i="2"/>
  <c r="N1136" i="2"/>
  <c r="P1136" i="2"/>
  <c r="M1137" i="2"/>
  <c r="N1137" i="2"/>
  <c r="P1137" i="2"/>
  <c r="P1138" i="2"/>
  <c r="R1138" i="2" s="1"/>
  <c r="P1139" i="2"/>
  <c r="P1140" i="2"/>
  <c r="R1140" i="2" s="1"/>
  <c r="P1141" i="2"/>
  <c r="R1141" i="2" s="1"/>
  <c r="P1142" i="2"/>
  <c r="P1143" i="2"/>
  <c r="R1143" i="2" s="1"/>
  <c r="P1144" i="2"/>
  <c r="R1144" i="2" s="1"/>
  <c r="N1145" i="2"/>
  <c r="P1145" i="2"/>
  <c r="N1146" i="2"/>
  <c r="P1146" i="2"/>
  <c r="P1147" i="2"/>
  <c r="R1147" i="2" s="1"/>
  <c r="P1148" i="2"/>
  <c r="R1148" i="2" s="1"/>
  <c r="P1149" i="2"/>
  <c r="P1150" i="2"/>
  <c r="R1150" i="2" s="1"/>
  <c r="P1151" i="2"/>
  <c r="P1152" i="2"/>
  <c r="R1152" i="2" s="1"/>
  <c r="P1153" i="2"/>
  <c r="M1154" i="2"/>
  <c r="N1154" i="2"/>
  <c r="P1154" i="2"/>
  <c r="Q1154" i="2" s="1"/>
  <c r="M1155" i="2"/>
  <c r="N1155" i="2"/>
  <c r="P1155" i="2"/>
  <c r="P1156" i="2"/>
  <c r="P1157" i="2"/>
  <c r="P1158" i="2"/>
  <c r="P1159" i="2"/>
  <c r="P1160" i="2"/>
  <c r="Q1160" i="2" s="1"/>
  <c r="P1161" i="2"/>
  <c r="R1161" i="2" s="1"/>
  <c r="P1162" i="2"/>
  <c r="R1162" i="2" s="1"/>
  <c r="P1163" i="2"/>
  <c r="M1164" i="2"/>
  <c r="N1164" i="2"/>
  <c r="P1164" i="2"/>
  <c r="P1165" i="2"/>
  <c r="Q1165" i="2" s="1"/>
  <c r="P1166" i="2"/>
  <c r="Q1166" i="2" s="1"/>
  <c r="N1167" i="2"/>
  <c r="P1167" i="2"/>
  <c r="N1168" i="2"/>
  <c r="P1168" i="2"/>
  <c r="R1168" i="2" s="1"/>
  <c r="P1169" i="2"/>
  <c r="P1170" i="2"/>
  <c r="P1171" i="2"/>
  <c r="Q1171" i="2" s="1"/>
  <c r="P1172" i="2"/>
  <c r="R1172" i="2" s="1"/>
  <c r="P1173" i="2"/>
  <c r="Q1173" i="2" s="1"/>
  <c r="P1174" i="2"/>
  <c r="R1174" i="2" s="1"/>
  <c r="M1175" i="2"/>
  <c r="N1175" i="2"/>
  <c r="P1175" i="2"/>
  <c r="M1176" i="2"/>
  <c r="N1176" i="2"/>
  <c r="P1176" i="2"/>
  <c r="R1176" i="2" s="1"/>
  <c r="M1177" i="2"/>
  <c r="N1177" i="2"/>
  <c r="P1177" i="2"/>
  <c r="M1178" i="2"/>
  <c r="N1178" i="2"/>
  <c r="P1178" i="2"/>
  <c r="P1179" i="2"/>
  <c r="P1180" i="2"/>
  <c r="P1181" i="2"/>
  <c r="P1182" i="2"/>
  <c r="Q1182" i="2" s="1"/>
  <c r="P1183" i="2"/>
  <c r="Q1183" i="2" s="1"/>
  <c r="P1184" i="2"/>
  <c r="P1185" i="2"/>
  <c r="Q1185" i="2" s="1"/>
  <c r="M1186" i="2"/>
  <c r="N1186" i="2"/>
  <c r="P1186" i="2"/>
  <c r="R1186" i="2" s="1"/>
  <c r="M1187" i="2"/>
  <c r="N1187" i="2"/>
  <c r="P1187" i="2"/>
  <c r="M1188" i="2"/>
  <c r="N1188" i="2"/>
  <c r="P1188" i="2"/>
  <c r="P1189" i="2"/>
  <c r="P1190" i="2"/>
  <c r="P1191" i="2"/>
  <c r="P1192" i="2"/>
  <c r="P1193" i="2"/>
  <c r="N1194" i="2"/>
  <c r="P1194" i="2"/>
  <c r="Q1194" i="2" s="1"/>
  <c r="P1195" i="2"/>
  <c r="P1196" i="2"/>
  <c r="Q1196" i="2" s="1"/>
  <c r="M1197" i="2"/>
  <c r="N1197" i="2"/>
  <c r="P1197" i="2"/>
  <c r="Q1197" i="2" s="1"/>
  <c r="M1198" i="2"/>
  <c r="N1198" i="2"/>
  <c r="P1198" i="2"/>
  <c r="P1199" i="2"/>
  <c r="P1200" i="2"/>
  <c r="P1201" i="2"/>
  <c r="R1201" i="2" s="1"/>
  <c r="P1202" i="2"/>
  <c r="P1203" i="2"/>
  <c r="Q1203" i="2" s="1"/>
  <c r="P1204" i="2"/>
  <c r="R1204" i="2" s="1"/>
  <c r="P1205" i="2"/>
  <c r="Q1205" i="2" s="1"/>
  <c r="P1206" i="2"/>
  <c r="Q1206" i="2" s="1"/>
  <c r="P1207" i="2"/>
  <c r="Q1207" i="2" s="1"/>
  <c r="M1208" i="2"/>
  <c r="N1208" i="2"/>
  <c r="P1208" i="2"/>
  <c r="P1209" i="2"/>
  <c r="P1210" i="2"/>
  <c r="P1211" i="2"/>
  <c r="P1212" i="2"/>
  <c r="R1212" i="2" s="1"/>
  <c r="P1213" i="2"/>
  <c r="P1214" i="2"/>
  <c r="P1215" i="2"/>
  <c r="R1215" i="2" s="1"/>
  <c r="P1216" i="2"/>
  <c r="R1216" i="2" s="1"/>
  <c r="P1217" i="2"/>
  <c r="Q1217" i="2" s="1"/>
  <c r="P1218" i="2"/>
  <c r="Q1218" i="2" s="1"/>
  <c r="M1219" i="2"/>
  <c r="N1219" i="2"/>
  <c r="P1219" i="2"/>
  <c r="Q1219" i="2" s="1"/>
  <c r="M1220" i="2"/>
  <c r="N1220" i="2"/>
  <c r="P1220" i="2"/>
  <c r="P1221" i="2"/>
  <c r="P1222" i="2"/>
  <c r="P1223" i="2"/>
  <c r="Q1223" i="2" s="1"/>
  <c r="P1224" i="2"/>
  <c r="Q1224" i="2" s="1"/>
  <c r="P1225" i="2"/>
  <c r="P1226" i="2"/>
  <c r="P1227" i="2"/>
  <c r="P1228" i="2"/>
  <c r="Q1228" i="2" s="1"/>
  <c r="N1229" i="2"/>
  <c r="P1229" i="2"/>
  <c r="Q1229" i="2" s="1"/>
  <c r="N1230" i="2"/>
  <c r="P1230" i="2"/>
  <c r="Q1230" i="2" s="1"/>
  <c r="P1231" i="2"/>
  <c r="Q1231" i="2" s="1"/>
  <c r="M1232" i="2"/>
  <c r="N1232" i="2"/>
  <c r="P1232" i="2"/>
  <c r="M1233" i="2"/>
  <c r="N1233" i="2"/>
  <c r="P1233" i="2"/>
  <c r="P1234" i="2"/>
  <c r="R1234" i="2" s="1"/>
  <c r="P1235" i="2"/>
  <c r="Q1235" i="2" s="1"/>
  <c r="P1236" i="2"/>
  <c r="Q1236" i="2" s="1"/>
  <c r="P1237" i="2"/>
  <c r="Q1237" i="2" s="1"/>
  <c r="P1238" i="2"/>
  <c r="P1239" i="2"/>
  <c r="P1240" i="2"/>
  <c r="R1240" i="2" s="1"/>
  <c r="P1241" i="2"/>
  <c r="Q1241" i="2" s="1"/>
  <c r="P1242" i="2"/>
  <c r="Q1242" i="2" s="1"/>
  <c r="P1243" i="2"/>
  <c r="P1244" i="2"/>
  <c r="P1245" i="2"/>
  <c r="P1246" i="2"/>
  <c r="R1246" i="2" s="1"/>
  <c r="P1247" i="2"/>
  <c r="Q1247" i="2" s="1"/>
  <c r="P1248" i="2"/>
  <c r="Q1248" i="2" s="1"/>
  <c r="P1249" i="2"/>
  <c r="P1250" i="2"/>
  <c r="R1250" i="2" s="1"/>
  <c r="P1251" i="2"/>
  <c r="P1252" i="2"/>
  <c r="P1253" i="2"/>
  <c r="Q1253" i="2" s="1"/>
  <c r="N1254" i="2"/>
  <c r="P1254" i="2"/>
  <c r="Q1254" i="2" s="1"/>
  <c r="P1255" i="2"/>
  <c r="Q1255" i="2" s="1"/>
  <c r="P1256" i="2"/>
  <c r="Q1256" i="2" s="1"/>
  <c r="M1257" i="2"/>
  <c r="N1257" i="2"/>
  <c r="P1257" i="2"/>
  <c r="P1258" i="2"/>
  <c r="Q1258" i="2" s="1"/>
  <c r="P1259" i="2"/>
  <c r="Q1259" i="2" s="1"/>
  <c r="P1260" i="2"/>
  <c r="P1261" i="2"/>
  <c r="Q1261" i="2" s="1"/>
  <c r="P1262" i="2"/>
  <c r="P1263" i="2"/>
  <c r="P1264" i="2"/>
  <c r="R1264" i="2" s="1"/>
  <c r="N1265" i="2"/>
  <c r="P1265" i="2"/>
  <c r="Q1265" i="2" s="1"/>
  <c r="P1266" i="2"/>
  <c r="Q1266" i="2" s="1"/>
  <c r="M1267" i="2"/>
  <c r="N1267" i="2"/>
  <c r="P1267" i="2"/>
  <c r="Q1267" i="2" s="1"/>
  <c r="M1268" i="2"/>
  <c r="N1268" i="2"/>
  <c r="P1268" i="2"/>
  <c r="R1268" i="2" s="1"/>
  <c r="M1269" i="2"/>
  <c r="N1269" i="2"/>
  <c r="P1269" i="2"/>
  <c r="N1270" i="2"/>
  <c r="P1270" i="2"/>
  <c r="P1271" i="2"/>
  <c r="Q1271" i="2" s="1"/>
  <c r="P1272" i="2"/>
  <c r="Q1272" i="2" s="1"/>
  <c r="P1273" i="2"/>
  <c r="Q1273" i="2" s="1"/>
  <c r="N1274" i="2"/>
  <c r="P1274" i="2"/>
  <c r="P1275" i="2"/>
  <c r="P1276" i="2"/>
  <c r="Q1276" i="2" s="1"/>
  <c r="P1277" i="2"/>
  <c r="Q1277" i="2" s="1"/>
  <c r="P1278" i="2"/>
  <c r="Q1278" i="2" s="1"/>
  <c r="P1279" i="2"/>
  <c r="P1280" i="2"/>
  <c r="R1280" i="2" s="1"/>
  <c r="P1281" i="2"/>
  <c r="P1282" i="2"/>
  <c r="P1283" i="2"/>
  <c r="Q1283" i="2" s="1"/>
  <c r="M1284" i="2"/>
  <c r="N1284" i="2"/>
  <c r="P1284" i="2"/>
  <c r="N1285" i="2"/>
  <c r="P1285" i="2"/>
  <c r="Q1285" i="2" s="1"/>
  <c r="N1286" i="2"/>
  <c r="P1286" i="2"/>
  <c r="P1287" i="2"/>
  <c r="P1288" i="2"/>
  <c r="Q1288" i="2" s="1"/>
  <c r="P1289" i="2"/>
  <c r="N1290" i="2"/>
  <c r="P1290" i="2"/>
  <c r="Q1290" i="2" s="1"/>
  <c r="P1291" i="2"/>
  <c r="Q1291" i="2" s="1"/>
  <c r="P1292" i="2"/>
  <c r="P1293" i="2"/>
  <c r="P1294" i="2"/>
  <c r="Q1294" i="2" s="1"/>
  <c r="M1295" i="2"/>
  <c r="N1295" i="2"/>
  <c r="P1295" i="2"/>
  <c r="Q1295" i="2" s="1"/>
  <c r="M1296" i="2"/>
  <c r="N1296" i="2"/>
  <c r="P1296" i="2"/>
  <c r="Q1296" i="2" s="1"/>
  <c r="M1297" i="2"/>
  <c r="N1297" i="2"/>
  <c r="P1297" i="2"/>
  <c r="Q1297" i="2" s="1"/>
  <c r="M1298" i="2"/>
  <c r="N1298" i="2"/>
  <c r="P1298" i="2"/>
  <c r="Q1298" i="2" s="1"/>
  <c r="M1299" i="2"/>
  <c r="N1299" i="2"/>
  <c r="P1299" i="2"/>
  <c r="P1300" i="2"/>
  <c r="P1301" i="2"/>
  <c r="Q1301" i="2" s="1"/>
  <c r="P1302" i="2"/>
  <c r="Q1302" i="2" s="1"/>
  <c r="P1303" i="2"/>
  <c r="Q1303" i="2" s="1"/>
  <c r="P1304" i="2"/>
  <c r="Q1304" i="2" s="1"/>
  <c r="P1305" i="2"/>
  <c r="M1306" i="2"/>
  <c r="N1306" i="2"/>
  <c r="P1306" i="2"/>
  <c r="R1306" i="2" s="1"/>
  <c r="M1307" i="2"/>
  <c r="N1307" i="2"/>
  <c r="P1307" i="2"/>
  <c r="Q1307" i="2" s="1"/>
  <c r="M1308" i="2"/>
  <c r="N1308" i="2"/>
  <c r="P1308" i="2"/>
  <c r="P1309" i="2"/>
  <c r="Q1309" i="2" s="1"/>
  <c r="P1310" i="2"/>
  <c r="P1311" i="2"/>
  <c r="P1312" i="2"/>
  <c r="Q1312" i="2" s="1"/>
  <c r="P1313" i="2"/>
  <c r="Q1313" i="2" s="1"/>
  <c r="P1314" i="2"/>
  <c r="Q1314" i="2" s="1"/>
  <c r="P1315" i="2"/>
  <c r="Q1315" i="2" s="1"/>
  <c r="P1316" i="2"/>
  <c r="R1316" i="2" s="1"/>
  <c r="P1317" i="2"/>
  <c r="M1318" i="2"/>
  <c r="N1318" i="2"/>
  <c r="P1318" i="2"/>
  <c r="Q1318" i="2" s="1"/>
  <c r="M1319" i="2"/>
  <c r="N1319" i="2"/>
  <c r="P1319" i="2"/>
  <c r="P1320" i="2"/>
  <c r="Q1320" i="2" s="1"/>
  <c r="P1321" i="2"/>
  <c r="Q1321" i="2" s="1"/>
  <c r="P1322" i="2"/>
  <c r="R1322" i="2" s="1"/>
  <c r="M1323" i="2"/>
  <c r="N1323" i="2"/>
  <c r="P1323" i="2"/>
  <c r="P1324" i="2"/>
  <c r="Q1324" i="2" s="1"/>
  <c r="P1325" i="2"/>
  <c r="Q1325" i="2" s="1"/>
  <c r="P1326" i="2"/>
  <c r="P1327" i="2"/>
  <c r="Q1327" i="2" s="1"/>
  <c r="P1328" i="2"/>
  <c r="P1329" i="2"/>
  <c r="P1330" i="2"/>
  <c r="Q1330" i="2" s="1"/>
  <c r="M1331" i="2"/>
  <c r="N1331" i="2"/>
  <c r="P1331" i="2"/>
  <c r="Q1331" i="2" s="1"/>
  <c r="M1332" i="2"/>
  <c r="N1332" i="2"/>
  <c r="P1332" i="2"/>
  <c r="Q1332" i="2" s="1"/>
  <c r="M1333" i="2"/>
  <c r="N1333" i="2"/>
  <c r="P1333" i="2"/>
  <c r="Q1333" i="2" s="1"/>
  <c r="M1334" i="2"/>
  <c r="N1334" i="2"/>
  <c r="P1334" i="2"/>
  <c r="Q1334" i="2" s="1"/>
  <c r="M1335" i="2"/>
  <c r="N1335" i="2"/>
  <c r="P1335" i="2"/>
  <c r="P1336" i="2"/>
  <c r="P1337" i="2"/>
  <c r="Q1337" i="2" s="1"/>
  <c r="P1338" i="2"/>
  <c r="Q1338" i="2" s="1"/>
  <c r="P1339" i="2"/>
  <c r="Q1339" i="2" s="1"/>
  <c r="P1340" i="2"/>
  <c r="Q1340" i="2" s="1"/>
  <c r="M1341" i="2"/>
  <c r="N1341" i="2"/>
  <c r="P1341" i="2"/>
  <c r="M1342" i="2"/>
  <c r="N1342" i="2"/>
  <c r="P1342" i="2"/>
  <c r="Q1342" i="2" s="1"/>
  <c r="M1343" i="2"/>
  <c r="N1343" i="2"/>
  <c r="P1343" i="2"/>
  <c r="Q1343" i="2" s="1"/>
  <c r="M1344" i="2"/>
  <c r="N1344" i="2"/>
  <c r="P1344" i="2"/>
  <c r="P1345" i="2"/>
  <c r="Q1345" i="2" s="1"/>
  <c r="P1346" i="2"/>
  <c r="P1347" i="2"/>
  <c r="P1348" i="2"/>
  <c r="Q1348" i="2" s="1"/>
  <c r="P1349" i="2"/>
  <c r="Q1349" i="2" s="1"/>
  <c r="P1350" i="2"/>
  <c r="Q1350" i="2" s="1"/>
  <c r="P1351" i="2"/>
  <c r="Q1351" i="2" s="1"/>
  <c r="P1352" i="2"/>
  <c r="R1352" i="2" s="1"/>
  <c r="M1353" i="2"/>
  <c r="N1353" i="2"/>
  <c r="P1353" i="2"/>
  <c r="P1354" i="2"/>
  <c r="R1354" i="2" s="1"/>
  <c r="P1355" i="2"/>
  <c r="Q1355" i="2" s="1"/>
  <c r="P1356" i="2"/>
  <c r="Q1356" i="2" s="1"/>
  <c r="M1357" i="2"/>
  <c r="N1357" i="2"/>
  <c r="P1357" i="2"/>
  <c r="P1358" i="2"/>
  <c r="P1359" i="2"/>
  <c r="Q1359" i="2" s="1"/>
  <c r="P1360" i="2"/>
  <c r="Q1360" i="2" s="1"/>
  <c r="P1361" i="2"/>
  <c r="P1362" i="2"/>
  <c r="Q1362" i="2" s="1"/>
  <c r="P1363" i="2"/>
  <c r="P1364" i="2"/>
  <c r="Q1364" i="2" s="1"/>
  <c r="P1365" i="2"/>
  <c r="Q1365" i="2" s="1"/>
  <c r="P1366" i="2"/>
  <c r="P1367" i="2"/>
  <c r="P1368" i="2"/>
  <c r="Q1368" i="2" s="1"/>
  <c r="P1369" i="2"/>
  <c r="Q1369" i="2" s="1"/>
  <c r="P1370" i="2"/>
  <c r="P1371" i="2"/>
  <c r="Q1371" i="2" s="1"/>
  <c r="P1372" i="2"/>
  <c r="R1372" i="2" s="1"/>
  <c r="P1373" i="2"/>
  <c r="P1374" i="2"/>
  <c r="Q1374" i="2" s="1"/>
  <c r="P1375" i="2"/>
  <c r="Q1375" i="2" s="1"/>
  <c r="M1376" i="2"/>
  <c r="N1376" i="2"/>
  <c r="P1376" i="2"/>
  <c r="R1376" i="2" s="1"/>
  <c r="M1377" i="2"/>
  <c r="N1377" i="2"/>
  <c r="P1377" i="2"/>
  <c r="Q1377" i="2" s="1"/>
  <c r="M1378" i="2"/>
  <c r="N1378" i="2"/>
  <c r="P1378" i="2"/>
  <c r="P1379" i="2"/>
  <c r="P1380" i="2"/>
  <c r="P1381" i="2"/>
  <c r="R1381" i="2" s="1"/>
  <c r="P1382" i="2"/>
  <c r="Q1382" i="2" s="1"/>
  <c r="P1383" i="2"/>
  <c r="P1384" i="2"/>
  <c r="R1384" i="2" s="1"/>
  <c r="P1385" i="2"/>
  <c r="P1386" i="2"/>
  <c r="Q1386" i="2" s="1"/>
  <c r="N1387" i="2"/>
  <c r="P1387" i="2"/>
  <c r="R1387" i="2" s="1"/>
  <c r="N1388" i="2"/>
  <c r="P1388" i="2"/>
  <c r="Q1388" i="2" s="1"/>
  <c r="P1389" i="2"/>
  <c r="P1390" i="2"/>
  <c r="R1390" i="2" s="1"/>
  <c r="M1391" i="2"/>
  <c r="N1391" i="2"/>
  <c r="P1391" i="2"/>
  <c r="P1392" i="2"/>
  <c r="P1393" i="2"/>
  <c r="Q1393" i="2" s="1"/>
  <c r="P1394" i="2"/>
  <c r="Q1394" i="2" s="1"/>
  <c r="P1395" i="2"/>
  <c r="R1395" i="2" s="1"/>
  <c r="P1396" i="2"/>
  <c r="P1397" i="2"/>
  <c r="P1398" i="2"/>
  <c r="P1399" i="2"/>
  <c r="Q1399" i="2" s="1"/>
  <c r="N1400" i="2"/>
  <c r="P1400" i="2"/>
  <c r="N1401" i="2"/>
  <c r="P1401" i="2"/>
  <c r="Q1401" i="2" s="1"/>
  <c r="P1402" i="2"/>
  <c r="P1403" i="2"/>
  <c r="P1404" i="2"/>
  <c r="P1405" i="2"/>
  <c r="Q1405" i="2" s="1"/>
  <c r="P1406" i="2"/>
  <c r="R1406" i="2" s="1"/>
  <c r="P1407" i="2"/>
  <c r="Q1407" i="2" s="1"/>
  <c r="P1408" i="2"/>
  <c r="P1409" i="2"/>
  <c r="R1409" i="2" s="1"/>
  <c r="P1410" i="2"/>
  <c r="P1411" i="2"/>
  <c r="R1411" i="2" s="1"/>
  <c r="P1412" i="2"/>
  <c r="P1413" i="2"/>
  <c r="R1413" i="2" s="1"/>
  <c r="P1414" i="2"/>
  <c r="N1415" i="2"/>
  <c r="P1415" i="2"/>
  <c r="P1416" i="2"/>
  <c r="P1417" i="2"/>
  <c r="Q1417" i="2" s="1"/>
  <c r="P1418" i="2"/>
  <c r="P1419" i="2"/>
  <c r="Q1419" i="2" s="1"/>
  <c r="P1420" i="2"/>
  <c r="Q1420" i="2" s="1"/>
  <c r="P1421" i="2"/>
  <c r="P1422" i="2"/>
  <c r="Q1422" i="2" s="1"/>
  <c r="N1423" i="2"/>
  <c r="P1423" i="2"/>
  <c r="Q1423" i="2" s="1"/>
  <c r="P1424" i="2"/>
  <c r="Q1424" i="2" s="1"/>
  <c r="P1425" i="2"/>
  <c r="P1426" i="2"/>
  <c r="Q1426" i="2" s="1"/>
  <c r="P1427" i="2"/>
  <c r="R1427" i="2" s="1"/>
  <c r="P1428" i="2"/>
  <c r="P1429" i="2"/>
  <c r="Q1429" i="2" s="1"/>
  <c r="P1430" i="2"/>
  <c r="R1430" i="2" s="1"/>
  <c r="P1431" i="2"/>
  <c r="P1432" i="2"/>
  <c r="Q1432" i="2" s="1"/>
  <c r="P1433" i="2"/>
  <c r="P1434" i="2"/>
  <c r="Q1434" i="2" s="1"/>
  <c r="P1435" i="2"/>
  <c r="Q1435" i="2" s="1"/>
  <c r="M1436" i="2"/>
  <c r="N1436" i="2"/>
  <c r="P1436" i="2"/>
  <c r="R1436" i="2" s="1"/>
  <c r="M1437" i="2"/>
  <c r="N1437" i="2"/>
  <c r="P1437" i="2"/>
  <c r="M1438" i="2"/>
  <c r="N1438" i="2"/>
  <c r="P1438" i="2"/>
  <c r="Q1438" i="2" s="1"/>
  <c r="M1439" i="2"/>
  <c r="N1439" i="2"/>
  <c r="P1439" i="2"/>
  <c r="P1440" i="2"/>
  <c r="P1441" i="2"/>
  <c r="P1442" i="2"/>
  <c r="R1442" i="2" s="1"/>
  <c r="P1443" i="2"/>
  <c r="P1444" i="2"/>
  <c r="Q1444" i="2" s="1"/>
  <c r="P1445" i="2"/>
  <c r="P1446" i="2"/>
  <c r="Q1446" i="2" s="1"/>
  <c r="M1447" i="2"/>
  <c r="N1447" i="2"/>
  <c r="P1447" i="2"/>
  <c r="Q1447" i="2" s="1"/>
  <c r="M1448" i="2"/>
  <c r="N1448" i="2"/>
  <c r="P1448" i="2"/>
  <c r="M1449" i="2"/>
  <c r="N1449" i="2"/>
  <c r="P1449" i="2"/>
  <c r="M1450" i="2"/>
  <c r="N1450" i="2"/>
  <c r="P1450" i="2"/>
  <c r="R1450" i="2" s="1"/>
  <c r="M1451" i="2"/>
  <c r="N1451" i="2"/>
  <c r="P1451" i="2"/>
  <c r="P1452" i="2"/>
  <c r="P1453" i="2"/>
  <c r="P1454" i="2"/>
  <c r="R1454" i="2" s="1"/>
  <c r="P1455" i="2"/>
  <c r="P1456" i="2"/>
  <c r="P1457" i="2"/>
  <c r="P1458" i="2"/>
  <c r="Q1458" i="2" s="1"/>
  <c r="P1459" i="2"/>
  <c r="Q1459" i="2" s="1"/>
  <c r="M1460" i="2"/>
  <c r="N1460" i="2"/>
  <c r="P1460" i="2"/>
  <c r="R1460" i="2" s="1"/>
  <c r="M1461" i="2"/>
  <c r="N1461" i="2"/>
  <c r="P1461" i="2"/>
  <c r="M1462" i="2"/>
  <c r="N1462" i="2"/>
  <c r="P1462" i="2"/>
  <c r="P1463" i="2"/>
  <c r="P1464" i="2"/>
  <c r="Q1464" i="2" s="1"/>
  <c r="P1465" i="2"/>
  <c r="Q1465" i="2" s="1"/>
  <c r="P1466" i="2"/>
  <c r="P1467" i="2"/>
  <c r="P1468" i="2"/>
  <c r="R1468" i="2" s="1"/>
  <c r="P1469" i="2"/>
  <c r="N1470" i="2"/>
  <c r="P1470" i="2"/>
  <c r="Q1470" i="2" s="1"/>
  <c r="N1471" i="2"/>
  <c r="P1471" i="2"/>
  <c r="Q1471" i="2" s="1"/>
  <c r="P1472" i="2"/>
  <c r="P1473" i="2"/>
  <c r="P1474" i="2"/>
  <c r="P1475" i="2"/>
  <c r="R1475" i="2" s="1"/>
  <c r="P1476" i="2"/>
  <c r="Q1476" i="2" s="1"/>
  <c r="P1477" i="2"/>
  <c r="Q1477" i="2" s="1"/>
  <c r="P1478" i="2"/>
  <c r="P1479" i="2"/>
  <c r="M1480" i="2"/>
  <c r="N1480" i="2"/>
  <c r="P1480" i="2"/>
  <c r="Q1480" i="2" s="1"/>
  <c r="M1481" i="2"/>
  <c r="N1481" i="2"/>
  <c r="P1481" i="2"/>
  <c r="P1482" i="2"/>
  <c r="Q1482" i="2" s="1"/>
  <c r="P1483" i="2"/>
  <c r="P1484" i="2"/>
  <c r="R1484" i="2" s="1"/>
  <c r="N1485" i="2"/>
  <c r="P1485" i="2"/>
  <c r="P1486" i="2"/>
  <c r="P1487" i="2"/>
  <c r="R1487" i="2" s="1"/>
  <c r="P1488" i="2"/>
  <c r="Q1488" i="2" s="1"/>
  <c r="P1489" i="2"/>
  <c r="P1490" i="2"/>
  <c r="M1491" i="2"/>
  <c r="N1491" i="2"/>
  <c r="P1491" i="2"/>
  <c r="M1492" i="2"/>
  <c r="N1492" i="2"/>
  <c r="P1492" i="2"/>
  <c r="M1493" i="2"/>
  <c r="N1493" i="2"/>
  <c r="P1493" i="2"/>
  <c r="P1494" i="2"/>
  <c r="Q1494" i="2" s="1"/>
  <c r="P1495" i="2"/>
  <c r="P1496" i="2"/>
  <c r="P1497" i="2"/>
  <c r="P1498" i="2"/>
  <c r="Q1498" i="2" s="1"/>
  <c r="P1499" i="2"/>
  <c r="R1499" i="2" s="1"/>
  <c r="P1500" i="2"/>
  <c r="Q1500" i="2" s="1"/>
  <c r="P1501" i="2"/>
  <c r="P1502" i="2"/>
  <c r="R1502" i="2" s="1"/>
  <c r="M1503" i="2"/>
  <c r="N1503" i="2"/>
  <c r="P1503" i="2"/>
  <c r="M1504" i="2"/>
  <c r="N1504" i="2"/>
  <c r="P1504" i="2"/>
  <c r="P1505" i="2"/>
  <c r="R1505" i="2" s="1"/>
  <c r="P1506" i="2"/>
  <c r="Q1506" i="2" s="1"/>
  <c r="M1507" i="2"/>
  <c r="N1507" i="2"/>
  <c r="P1507" i="2"/>
  <c r="M1508" i="2"/>
  <c r="N1508" i="2"/>
  <c r="P1508" i="2"/>
  <c r="P1509" i="2"/>
  <c r="P1510" i="2"/>
  <c r="Q1510" i="2" s="1"/>
  <c r="P1511" i="2"/>
  <c r="P1512" i="2"/>
  <c r="Q1512" i="2" s="1"/>
  <c r="P1513" i="2"/>
  <c r="M1514" i="2"/>
  <c r="N1514" i="2"/>
  <c r="P1514" i="2"/>
  <c r="P1515" i="2"/>
  <c r="P1516" i="2"/>
  <c r="Q1516" i="2" s="1"/>
  <c r="P1517" i="2"/>
  <c r="R1517" i="2" s="1"/>
  <c r="M1518" i="2"/>
  <c r="N1518" i="2"/>
  <c r="P1518" i="2"/>
  <c r="Q1518" i="2" s="1"/>
  <c r="M1519" i="2"/>
  <c r="N1519" i="2"/>
  <c r="P1519" i="2"/>
  <c r="P1520" i="2"/>
  <c r="P1521" i="2"/>
  <c r="P1522" i="2"/>
  <c r="Q1522" i="2" s="1"/>
  <c r="P1523" i="2"/>
  <c r="P1524" i="2"/>
  <c r="Q1524" i="2" s="1"/>
  <c r="P1525" i="2"/>
  <c r="Q1525" i="2" s="1"/>
  <c r="P1526" i="2"/>
  <c r="M1527" i="2"/>
  <c r="N1527" i="2"/>
  <c r="P1527" i="2"/>
  <c r="M1528" i="2"/>
  <c r="N1528" i="2"/>
  <c r="P1528" i="2"/>
  <c r="Q1528" i="2" s="1"/>
  <c r="M1529" i="2"/>
  <c r="N1529" i="2"/>
  <c r="P1529" i="2"/>
  <c r="M1530" i="2"/>
  <c r="N1530" i="2"/>
  <c r="P1530" i="2"/>
  <c r="P1531" i="2"/>
  <c r="Q1531" i="2" s="1"/>
  <c r="P1532" i="2"/>
  <c r="P1533" i="2"/>
  <c r="P1534" i="2"/>
  <c r="P1535" i="2"/>
  <c r="R1535" i="2" s="1"/>
  <c r="M1536" i="2"/>
  <c r="N1536" i="2"/>
  <c r="P1536" i="2"/>
  <c r="Q1536" i="2" s="1"/>
  <c r="M1537" i="2"/>
  <c r="N1537" i="2"/>
  <c r="P1537" i="2"/>
  <c r="M1538" i="2"/>
  <c r="N1538" i="2"/>
  <c r="P1538" i="2"/>
  <c r="R1538" i="2" s="1"/>
  <c r="M1539" i="2"/>
  <c r="N1539" i="2"/>
  <c r="P1539" i="2"/>
  <c r="P1540" i="2"/>
  <c r="P1541" i="2"/>
  <c r="R1541" i="2" s="1"/>
  <c r="P1542" i="2"/>
  <c r="P1543" i="2"/>
  <c r="P1544" i="2"/>
  <c r="P1545" i="2"/>
  <c r="P1546" i="2"/>
  <c r="M1547" i="2"/>
  <c r="N1547" i="2"/>
  <c r="P1547" i="2"/>
  <c r="R1547" i="2" s="1"/>
  <c r="M1548" i="2"/>
  <c r="N1548" i="2"/>
  <c r="P1548" i="2"/>
  <c r="Q1548" i="2" s="1"/>
  <c r="M1549" i="2"/>
  <c r="N1549" i="2"/>
  <c r="P1549" i="2"/>
  <c r="P1550" i="2"/>
  <c r="P1551" i="2"/>
  <c r="P1552" i="2"/>
  <c r="P1553" i="2"/>
  <c r="R1553" i="2" s="1"/>
  <c r="P1554" i="2"/>
  <c r="Q1554" i="2" s="1"/>
  <c r="P1555" i="2"/>
  <c r="Q1555" i="2" s="1"/>
  <c r="P1556" i="2"/>
  <c r="R1556" i="2" s="1"/>
  <c r="P1557" i="2"/>
  <c r="P1558" i="2"/>
  <c r="Q1558" i="2" s="1"/>
  <c r="M1559" i="2"/>
  <c r="N1559" i="2"/>
  <c r="P1559" i="2"/>
  <c r="R1559" i="2" s="1"/>
  <c r="M1560" i="2"/>
  <c r="N1560" i="2"/>
  <c r="P1560" i="2"/>
  <c r="Q1560" i="2" s="1"/>
  <c r="M1561" i="2"/>
  <c r="N1561" i="2"/>
  <c r="P1561" i="2"/>
  <c r="Q1561" i="2" s="1"/>
  <c r="M1562" i="2"/>
  <c r="N1562" i="2"/>
  <c r="P1562" i="2"/>
  <c r="P1563" i="2"/>
  <c r="P1564" i="2"/>
  <c r="P1565" i="2"/>
  <c r="P1566" i="2"/>
  <c r="Q1566" i="2" s="1"/>
  <c r="P1567" i="2"/>
  <c r="Q1567" i="2" s="1"/>
  <c r="P1568" i="2"/>
  <c r="R1568" i="2" s="1"/>
  <c r="Q1568" i="2"/>
  <c r="P1569" i="2"/>
  <c r="M1570" i="2"/>
  <c r="N1570" i="2"/>
  <c r="P1570" i="2"/>
  <c r="Q1570" i="2" s="1"/>
  <c r="M1571" i="2"/>
  <c r="N1571" i="2"/>
  <c r="P1571" i="2"/>
  <c r="Q1571" i="2" s="1"/>
  <c r="M1572" i="2"/>
  <c r="N1572" i="2"/>
  <c r="P1572" i="2"/>
  <c r="P1573" i="2"/>
  <c r="Q1573" i="2" s="1"/>
  <c r="P1574" i="2"/>
  <c r="R1574" i="2" s="1"/>
  <c r="P1575" i="2"/>
  <c r="P1576" i="2"/>
  <c r="Q1576" i="2" s="1"/>
  <c r="P1577" i="2"/>
  <c r="Q1577" i="2" s="1"/>
  <c r="P1578" i="2"/>
  <c r="R1578" i="2" s="1"/>
  <c r="P1579" i="2"/>
  <c r="P1580" i="2"/>
  <c r="R1580" i="2" s="1"/>
  <c r="P1581" i="2"/>
  <c r="M1582" i="2"/>
  <c r="N1582" i="2"/>
  <c r="P1582" i="2"/>
  <c r="P1583" i="2"/>
  <c r="R1583" i="2" s="1"/>
  <c r="P1584" i="2"/>
  <c r="R1584" i="2" s="1"/>
  <c r="P1585" i="2"/>
  <c r="Q1585" i="2" s="1"/>
  <c r="P1586" i="2"/>
  <c r="R1586" i="2" s="1"/>
  <c r="M1587" i="2"/>
  <c r="N1587" i="2"/>
  <c r="P1587" i="2"/>
  <c r="P1588" i="2"/>
  <c r="Q1588" i="2" s="1"/>
  <c r="P1589" i="2"/>
  <c r="Q1589" i="2" s="1"/>
  <c r="P1590" i="2"/>
  <c r="R1590" i="2" s="1"/>
  <c r="Q1590" i="2"/>
  <c r="P1591" i="2"/>
  <c r="P1592" i="2"/>
  <c r="P1593" i="2"/>
  <c r="P1594" i="2"/>
  <c r="Q1594" i="2" s="1"/>
  <c r="P1595" i="2"/>
  <c r="R1595" i="2" s="1"/>
  <c r="P1596" i="2"/>
  <c r="R1596" i="2" s="1"/>
  <c r="M1597" i="2"/>
  <c r="N1597" i="2"/>
  <c r="P1597" i="2"/>
  <c r="M1598" i="2"/>
  <c r="N1598" i="2"/>
  <c r="P1598" i="2"/>
  <c r="P1599" i="2"/>
  <c r="P1600" i="2"/>
  <c r="Q1600" i="2" s="1"/>
  <c r="P1601" i="2"/>
  <c r="R1601" i="2" s="1"/>
  <c r="P1602" i="2"/>
  <c r="P1603" i="2"/>
  <c r="Q1603" i="2" s="1"/>
  <c r="P1604" i="2"/>
  <c r="R1604" i="2" s="1"/>
  <c r="P1605" i="2"/>
  <c r="M1606" i="2"/>
  <c r="N1606" i="2"/>
  <c r="P1606" i="2"/>
  <c r="R1606" i="2" s="1"/>
  <c r="M1607" i="2"/>
  <c r="N1607" i="2"/>
  <c r="P1607" i="2"/>
  <c r="M1608" i="2"/>
  <c r="N1608" i="2"/>
  <c r="P1608" i="2"/>
  <c r="P1609" i="2"/>
  <c r="P1610" i="2"/>
  <c r="P1611" i="2"/>
  <c r="P1612" i="2"/>
  <c r="P1613" i="2"/>
  <c r="Q1613" i="2" s="1"/>
  <c r="P1614" i="2"/>
  <c r="P1615" i="2"/>
  <c r="P1616" i="2"/>
  <c r="R1616" i="2" s="1"/>
  <c r="M1617" i="2"/>
  <c r="N1617" i="2"/>
  <c r="P1617" i="2"/>
  <c r="Q1617" i="2" s="1"/>
  <c r="M1618" i="2"/>
  <c r="N1618" i="2"/>
  <c r="P1618" i="2"/>
  <c r="R1618" i="2" s="1"/>
  <c r="P387" i="2"/>
  <c r="R387" i="2" s="1"/>
  <c r="P1023" i="6"/>
  <c r="P1024" i="6"/>
  <c r="P1025" i="6"/>
  <c r="P1026" i="6"/>
  <c r="P1027" i="6"/>
  <c r="P1028" i="6"/>
  <c r="P1029" i="6"/>
  <c r="M1030" i="6"/>
  <c r="N1030" i="6"/>
  <c r="P1030" i="6"/>
  <c r="N1031" i="6"/>
  <c r="P1031" i="6"/>
  <c r="P1032" i="6"/>
  <c r="N1033" i="6"/>
  <c r="P1033" i="6"/>
  <c r="Q1033" i="6" s="1"/>
  <c r="N1034" i="6"/>
  <c r="P1034" i="6"/>
  <c r="P1035" i="6"/>
  <c r="R1035" i="6" s="1"/>
  <c r="P1036" i="6"/>
  <c r="P1037" i="6"/>
  <c r="P1038" i="6"/>
  <c r="R1038" i="6" s="1"/>
  <c r="N1039" i="6"/>
  <c r="P1039" i="6"/>
  <c r="N1040" i="6"/>
  <c r="P1040" i="6"/>
  <c r="N1041" i="6"/>
  <c r="P1041" i="6"/>
  <c r="Q1041" i="6" s="1"/>
  <c r="N1042" i="6"/>
  <c r="P1042" i="6"/>
  <c r="N1043" i="6"/>
  <c r="P1043" i="6"/>
  <c r="N1044" i="6"/>
  <c r="P1044" i="6"/>
  <c r="P1045" i="6"/>
  <c r="R1045" i="6" s="1"/>
  <c r="P1046" i="6"/>
  <c r="Q1046" i="6" s="1"/>
  <c r="P1047" i="6"/>
  <c r="R1047" i="6" s="1"/>
  <c r="P1048" i="6"/>
  <c r="P1049" i="6"/>
  <c r="M1050" i="6"/>
  <c r="N1050" i="6"/>
  <c r="P1050" i="6"/>
  <c r="R1050" i="6" s="1"/>
  <c r="M1051" i="6"/>
  <c r="N1051" i="6"/>
  <c r="P1051" i="6"/>
  <c r="R1051" i="6" s="1"/>
  <c r="M1052" i="6"/>
  <c r="N1052" i="6"/>
  <c r="P1052" i="6"/>
  <c r="N1053" i="6"/>
  <c r="P1053" i="6"/>
  <c r="Q1053" i="6" s="1"/>
  <c r="N1054" i="6"/>
  <c r="P1054" i="6"/>
  <c r="N1055" i="6"/>
  <c r="P1055" i="6"/>
  <c r="R1055" i="6" s="1"/>
  <c r="N1056" i="6"/>
  <c r="P1056" i="6"/>
  <c r="P1057" i="6"/>
  <c r="R1057" i="6" s="1"/>
  <c r="P1058" i="6"/>
  <c r="Q1058" i="6" s="1"/>
  <c r="P1059" i="6"/>
  <c r="R1059" i="6" s="1"/>
  <c r="P1060" i="6"/>
  <c r="M1061" i="6"/>
  <c r="N1061" i="6"/>
  <c r="P1061" i="6"/>
  <c r="M1062" i="6"/>
  <c r="N1062" i="6"/>
  <c r="P1062" i="6"/>
  <c r="N1063" i="6"/>
  <c r="P1063" i="6"/>
  <c r="Q1063" i="6" s="1"/>
  <c r="N1064" i="6"/>
  <c r="P1064" i="6"/>
  <c r="N1065" i="6"/>
  <c r="P1065" i="6"/>
  <c r="N1066" i="6"/>
  <c r="P1066" i="6"/>
  <c r="P1067" i="6"/>
  <c r="Q1067" i="6" s="1"/>
  <c r="N1068" i="6"/>
  <c r="P1068" i="6"/>
  <c r="Q1068" i="6" s="1"/>
  <c r="P1069" i="6"/>
  <c r="M1070" i="6"/>
  <c r="N1070" i="6"/>
  <c r="P1070" i="6"/>
  <c r="Q1070" i="6" s="1"/>
  <c r="M1071" i="6"/>
  <c r="N1071" i="6"/>
  <c r="P1071" i="6"/>
  <c r="Q1071" i="6" s="1"/>
  <c r="M1072" i="6"/>
  <c r="N1072" i="6"/>
  <c r="P1072" i="6"/>
  <c r="N1073" i="6"/>
  <c r="P1073" i="6"/>
  <c r="N1074" i="6"/>
  <c r="P1074" i="6"/>
  <c r="N1075" i="6"/>
  <c r="P1075" i="6"/>
  <c r="R1075" i="6" s="1"/>
  <c r="P1076" i="6"/>
  <c r="P1077" i="6"/>
  <c r="Q1077" i="6" s="1"/>
  <c r="P1078" i="6"/>
  <c r="Q1078" i="6" s="1"/>
  <c r="M1079" i="6"/>
  <c r="N1079" i="6"/>
  <c r="P1079" i="6"/>
  <c r="M1080" i="6"/>
  <c r="N1080" i="6"/>
  <c r="P1080" i="6"/>
  <c r="Q1080" i="6" s="1"/>
  <c r="M1081" i="6"/>
  <c r="N1081" i="6"/>
  <c r="P1081" i="6"/>
  <c r="R1081" i="6" s="1"/>
  <c r="M1082" i="6"/>
  <c r="N1082" i="6"/>
  <c r="P1082" i="6"/>
  <c r="N1083" i="6"/>
  <c r="P1083" i="6"/>
  <c r="P1084" i="6"/>
  <c r="Q1084" i="6" s="1"/>
  <c r="P1085" i="6"/>
  <c r="Q1085" i="6" s="1"/>
  <c r="P1086" i="6"/>
  <c r="R1086" i="6" s="1"/>
  <c r="P1087" i="6"/>
  <c r="Q1087" i="6" s="1"/>
  <c r="M1088" i="6"/>
  <c r="N1088" i="6"/>
  <c r="P1088" i="6"/>
  <c r="Q1088" i="6" s="1"/>
  <c r="M1089" i="6"/>
  <c r="N1089" i="6"/>
  <c r="P1089" i="6"/>
  <c r="M1090" i="6"/>
  <c r="N1090" i="6"/>
  <c r="P1090" i="6"/>
  <c r="N1091" i="6"/>
  <c r="P1091" i="6"/>
  <c r="P1092" i="6"/>
  <c r="N1093" i="6"/>
  <c r="P1093" i="6"/>
  <c r="R1093" i="6" s="1"/>
  <c r="P1094" i="6"/>
  <c r="P1095" i="6"/>
  <c r="R1095" i="6" s="1"/>
  <c r="P1096" i="6"/>
  <c r="Q1096" i="6" s="1"/>
  <c r="P1097" i="6"/>
  <c r="P1098" i="6"/>
  <c r="Q1098" i="6" s="1"/>
  <c r="N1099" i="6"/>
  <c r="P1099" i="6"/>
  <c r="N1100" i="6"/>
  <c r="P1100" i="6"/>
  <c r="R1100" i="6" s="1"/>
  <c r="P1101" i="6"/>
  <c r="P1102" i="6"/>
  <c r="P1103" i="6"/>
  <c r="P1104" i="6"/>
  <c r="N1105" i="6"/>
  <c r="P1105" i="6"/>
  <c r="P1106" i="6"/>
  <c r="P1107" i="6"/>
  <c r="Q1107" i="6" s="1"/>
  <c r="P1108" i="6"/>
  <c r="P1109" i="6"/>
  <c r="N1110" i="6"/>
  <c r="P1110" i="6"/>
  <c r="Q1110" i="6" s="1"/>
  <c r="N1111" i="6"/>
  <c r="P1111" i="6"/>
  <c r="Q1111" i="6" s="1"/>
  <c r="P1112" i="6"/>
  <c r="Q1112" i="6" s="1"/>
  <c r="M1113" i="6"/>
  <c r="N1113" i="6"/>
  <c r="P1113" i="6"/>
  <c r="M1114" i="6"/>
  <c r="N1114" i="6"/>
  <c r="P1114" i="6"/>
  <c r="N1115" i="6"/>
  <c r="P1115" i="6"/>
  <c r="N1116" i="6"/>
  <c r="P1116" i="6"/>
  <c r="Q1116" i="6" s="1"/>
  <c r="P1117" i="6"/>
  <c r="P1118" i="6"/>
  <c r="P1119" i="6"/>
  <c r="P1120" i="6"/>
  <c r="N1121" i="6"/>
  <c r="P1121" i="6"/>
  <c r="N1122" i="6"/>
  <c r="P1122" i="6"/>
  <c r="R1122" i="6" s="1"/>
  <c r="N1123" i="6"/>
  <c r="P1123" i="6"/>
  <c r="Q1123" i="6" s="1"/>
  <c r="P1124" i="6"/>
  <c r="R1124" i="6" s="1"/>
  <c r="P1125" i="6"/>
  <c r="P1126" i="6"/>
  <c r="N1127" i="6"/>
  <c r="P1127" i="6"/>
  <c r="N1128" i="6"/>
  <c r="P1128" i="6"/>
  <c r="P1129" i="6"/>
  <c r="P1130" i="6"/>
  <c r="M1131" i="6"/>
  <c r="N1131" i="6"/>
  <c r="P1131" i="6"/>
  <c r="N1132" i="6"/>
  <c r="P1132" i="6"/>
  <c r="N1133" i="6"/>
  <c r="P1133" i="6"/>
  <c r="P1134" i="6"/>
  <c r="N1135" i="6"/>
  <c r="P1135" i="6"/>
  <c r="N1136" i="6"/>
  <c r="P1136" i="6"/>
  <c r="P1137" i="6"/>
  <c r="P1138" i="6"/>
  <c r="P1139" i="6"/>
  <c r="P1140" i="6"/>
  <c r="P1141" i="6"/>
  <c r="M1142" i="6"/>
  <c r="N1142" i="6"/>
  <c r="P1142" i="6"/>
  <c r="M1143" i="6"/>
  <c r="N1143" i="6"/>
  <c r="P1143" i="6"/>
  <c r="N1144" i="6"/>
  <c r="P1144" i="6"/>
  <c r="N1145" i="6"/>
  <c r="P1145" i="6"/>
  <c r="N1146" i="6"/>
  <c r="P1146" i="6"/>
  <c r="N1147" i="6"/>
  <c r="P1147" i="6"/>
  <c r="N1148" i="6"/>
  <c r="P1148" i="6"/>
  <c r="P1149" i="6"/>
  <c r="P1150" i="6"/>
  <c r="P1151" i="6"/>
  <c r="P1152" i="6"/>
  <c r="M1153" i="6"/>
  <c r="N1153" i="6"/>
  <c r="P1153" i="6"/>
  <c r="M1154" i="6"/>
  <c r="N1154" i="6"/>
  <c r="P1154" i="6"/>
  <c r="N1155" i="6"/>
  <c r="P1155" i="6"/>
  <c r="N1156" i="6"/>
  <c r="P1156" i="6"/>
  <c r="P1157" i="6"/>
  <c r="N1158" i="6"/>
  <c r="P1158" i="6"/>
  <c r="N1159" i="6"/>
  <c r="P1159" i="6"/>
  <c r="N1160" i="6"/>
  <c r="P1160" i="6"/>
  <c r="P1161" i="6"/>
  <c r="P1162" i="6"/>
  <c r="P1163" i="6"/>
  <c r="N1164" i="6"/>
  <c r="P1164" i="6"/>
  <c r="P1165" i="6"/>
  <c r="M1166" i="6"/>
  <c r="N1166" i="6"/>
  <c r="P1166" i="6"/>
  <c r="N1167" i="6"/>
  <c r="P1167" i="6"/>
  <c r="N1168" i="6"/>
  <c r="P1168" i="6"/>
  <c r="P1169" i="6"/>
  <c r="P1170" i="6"/>
  <c r="P1171" i="6"/>
  <c r="N1172" i="6"/>
  <c r="P1172" i="6"/>
  <c r="P1173" i="6"/>
  <c r="M1174" i="6"/>
  <c r="N1174" i="6"/>
  <c r="P1174" i="6"/>
  <c r="M1175" i="6"/>
  <c r="N1175" i="6"/>
  <c r="P1175" i="6"/>
  <c r="M1176" i="6"/>
  <c r="N1176" i="6"/>
  <c r="P1176" i="6"/>
  <c r="P1177" i="6"/>
  <c r="P1178" i="6"/>
  <c r="P1179" i="6"/>
  <c r="P1180" i="6"/>
  <c r="P1181" i="6"/>
  <c r="P1182" i="6"/>
  <c r="P1183" i="6"/>
  <c r="M1184" i="6"/>
  <c r="N1184" i="6"/>
  <c r="P1184" i="6"/>
  <c r="M1185" i="6"/>
  <c r="N1185" i="6"/>
  <c r="P1185" i="6"/>
  <c r="M1186" i="6"/>
  <c r="N1186" i="6"/>
  <c r="P1186" i="6"/>
  <c r="N1187" i="6"/>
  <c r="P1187" i="6"/>
  <c r="N1188" i="6"/>
  <c r="P1188" i="6"/>
  <c r="N1189" i="6"/>
  <c r="P1189" i="6"/>
  <c r="P1190" i="6"/>
  <c r="P1191" i="6"/>
  <c r="P1192" i="6"/>
  <c r="P1193" i="6"/>
  <c r="P1194" i="6"/>
  <c r="M1195" i="6"/>
  <c r="N1195" i="6"/>
  <c r="P1195" i="6"/>
  <c r="M1196" i="6"/>
  <c r="N1196" i="6"/>
  <c r="P1196" i="6"/>
  <c r="M1197" i="6"/>
  <c r="N1197" i="6"/>
  <c r="P1197" i="6"/>
  <c r="N1198" i="6"/>
  <c r="P1198" i="6"/>
  <c r="Q1198" i="6" s="1"/>
  <c r="N1199" i="6"/>
  <c r="P1199" i="6"/>
  <c r="P1200" i="6"/>
  <c r="P1201" i="6"/>
  <c r="Q1201" i="6" s="1"/>
  <c r="P1202" i="6"/>
  <c r="P1203" i="6"/>
  <c r="N1204" i="6"/>
  <c r="P1204" i="6"/>
  <c r="R1204" i="6" s="1"/>
  <c r="P1205" i="6"/>
  <c r="M1206" i="6"/>
  <c r="N1206" i="6"/>
  <c r="P1206" i="6"/>
  <c r="R1206" i="6" s="1"/>
  <c r="M1207" i="6"/>
  <c r="N1207" i="6"/>
  <c r="P1207" i="6"/>
  <c r="Q1207" i="6" s="1"/>
  <c r="M1208" i="6"/>
  <c r="N1208" i="6"/>
  <c r="P1208" i="6"/>
  <c r="N1209" i="6"/>
  <c r="P1209" i="6"/>
  <c r="R1209" i="6" s="1"/>
  <c r="N1210" i="6"/>
  <c r="P1210" i="6"/>
  <c r="P1211" i="6"/>
  <c r="Q1211" i="6" s="1"/>
  <c r="P1212" i="6"/>
  <c r="R1212" i="6" s="1"/>
  <c r="P1213" i="6"/>
  <c r="R1213" i="6" s="1"/>
  <c r="P1214" i="6"/>
  <c r="Q1214" i="6" s="1"/>
  <c r="M1215" i="6"/>
  <c r="N1215" i="6"/>
  <c r="P1215" i="6"/>
  <c r="Q1215" i="6" s="1"/>
  <c r="M1216" i="6"/>
  <c r="N1216" i="6"/>
  <c r="P1216" i="6"/>
  <c r="R1216" i="6" s="1"/>
  <c r="M1217" i="6"/>
  <c r="N1217" i="6"/>
  <c r="P1217" i="6"/>
  <c r="Q1217" i="6" s="1"/>
  <c r="M1218" i="6"/>
  <c r="N1218" i="6"/>
  <c r="P1218" i="6"/>
  <c r="N1219" i="6"/>
  <c r="P1219" i="6"/>
  <c r="N1220" i="6"/>
  <c r="P1220" i="6"/>
  <c r="P1221" i="6"/>
  <c r="R1221" i="6" s="1"/>
  <c r="P1222" i="6"/>
  <c r="Q1222" i="6" s="1"/>
  <c r="P1223" i="6"/>
  <c r="Q1223" i="6" s="1"/>
  <c r="P1224" i="6"/>
  <c r="P1225" i="6"/>
  <c r="R1225" i="6" s="1"/>
  <c r="P1226" i="6"/>
  <c r="P1227" i="6"/>
  <c r="P1228" i="6"/>
  <c r="Q1228" i="6" s="1"/>
  <c r="P1229" i="6"/>
  <c r="P1230" i="6"/>
  <c r="N1231" i="6"/>
  <c r="P1231" i="6"/>
  <c r="P1232" i="6"/>
  <c r="Q1232" i="6" s="1"/>
  <c r="P1233" i="6"/>
  <c r="P1234" i="6"/>
  <c r="Q1234" i="6" s="1"/>
  <c r="M1235" i="6"/>
  <c r="N1235" i="6"/>
  <c r="P1235" i="6"/>
  <c r="N1236" i="6"/>
  <c r="P1236" i="6"/>
  <c r="N1237" i="6"/>
  <c r="P1237" i="6"/>
  <c r="N1238" i="6"/>
  <c r="P1238" i="6"/>
  <c r="Q1238" i="6" s="1"/>
  <c r="P1239" i="6"/>
  <c r="N1240" i="6"/>
  <c r="P1240" i="6"/>
  <c r="Q1240" i="6" s="1"/>
  <c r="N1241" i="6"/>
  <c r="P1241" i="6"/>
  <c r="Q1241" i="6" s="1"/>
  <c r="P1242" i="6"/>
  <c r="P1243" i="6"/>
  <c r="P1244" i="6"/>
  <c r="N1245" i="6"/>
  <c r="P1245" i="6"/>
  <c r="P1246" i="6"/>
  <c r="Q1246" i="6" s="1"/>
  <c r="P1247" i="6"/>
  <c r="Q1247" i="6" s="1"/>
  <c r="P1248" i="6"/>
  <c r="M1249" i="6"/>
  <c r="N1249" i="6"/>
  <c r="P1249" i="6"/>
  <c r="N1250" i="6"/>
  <c r="P1250" i="6"/>
  <c r="Q1250" i="6" s="1"/>
  <c r="N1251" i="6"/>
  <c r="P1251" i="6"/>
  <c r="Q1251" i="6" s="1"/>
  <c r="P1252" i="6"/>
  <c r="P1253" i="6"/>
  <c r="P1254" i="6"/>
  <c r="N1255" i="6"/>
  <c r="P1255" i="6"/>
  <c r="N1256" i="6"/>
  <c r="P1256" i="6"/>
  <c r="P1257" i="6"/>
  <c r="R1257" i="6" s="1"/>
  <c r="N1258" i="6"/>
  <c r="P1258" i="6"/>
  <c r="Q1258" i="6" s="1"/>
  <c r="P1259" i="6"/>
  <c r="P1260" i="6"/>
  <c r="N1261" i="6"/>
  <c r="P1261" i="6"/>
  <c r="R1261" i="6" s="1"/>
  <c r="P1262" i="6"/>
  <c r="P1263" i="6"/>
  <c r="Q1263" i="6" s="1"/>
  <c r="P1264" i="6"/>
  <c r="Q1264" i="6" s="1"/>
  <c r="P1265" i="6"/>
  <c r="P1266" i="6"/>
  <c r="N1267" i="6"/>
  <c r="P1267" i="6"/>
  <c r="N1268" i="6"/>
  <c r="P1268" i="6"/>
  <c r="N1269" i="6"/>
  <c r="P1269" i="6"/>
  <c r="N1270" i="6"/>
  <c r="P1270" i="6"/>
  <c r="N1271" i="6"/>
  <c r="P1271" i="6"/>
  <c r="P1272" i="6"/>
  <c r="P1273" i="6"/>
  <c r="R1273" i="6" s="1"/>
  <c r="P1274" i="6"/>
  <c r="P1275" i="6"/>
  <c r="R1275" i="6" s="1"/>
  <c r="M1276" i="6"/>
  <c r="N1276" i="6"/>
  <c r="P1276" i="6"/>
  <c r="M1277" i="6"/>
  <c r="N1277" i="6"/>
  <c r="P1277" i="6"/>
  <c r="Q1277" i="6" s="1"/>
  <c r="M1278" i="6"/>
  <c r="N1278" i="6"/>
  <c r="P1278" i="6"/>
  <c r="N1279" i="6"/>
  <c r="P1279" i="6"/>
  <c r="N1280" i="6"/>
  <c r="P1280" i="6"/>
  <c r="N1281" i="6"/>
  <c r="P1281" i="6"/>
  <c r="Q1281" i="6" s="1"/>
  <c r="N1282" i="6"/>
  <c r="P1282" i="6"/>
  <c r="Q1282" i="6" s="1"/>
  <c r="P1283" i="6"/>
  <c r="Q1283" i="6" s="1"/>
  <c r="P1284" i="6"/>
  <c r="P1285" i="6"/>
  <c r="R1285" i="6" s="1"/>
  <c r="P1286" i="6"/>
  <c r="Q1286" i="6" s="1"/>
  <c r="M1287" i="6"/>
  <c r="N1287" i="6"/>
  <c r="P1287" i="6"/>
  <c r="Q1287" i="6" s="1"/>
  <c r="M1288" i="6"/>
  <c r="N1288" i="6"/>
  <c r="P1288" i="6"/>
  <c r="M1289" i="6"/>
  <c r="N1289" i="6"/>
  <c r="P1289" i="6"/>
  <c r="N1290" i="6"/>
  <c r="P1290" i="6"/>
  <c r="N1291" i="6"/>
  <c r="P1291" i="6"/>
  <c r="N1292" i="6"/>
  <c r="P1292" i="6"/>
  <c r="Q1292" i="6" s="1"/>
  <c r="P1293" i="6"/>
  <c r="P1294" i="6"/>
  <c r="Q1294" i="6" s="1"/>
  <c r="N1295" i="6"/>
  <c r="P1295" i="6"/>
  <c r="Q1295" i="6" s="1"/>
  <c r="N1296" i="6"/>
  <c r="P1296" i="6"/>
  <c r="N1297" i="6"/>
  <c r="P1297" i="6"/>
  <c r="R1297" i="6" s="1"/>
  <c r="P1298" i="6"/>
  <c r="P1299" i="6"/>
  <c r="N1300" i="6"/>
  <c r="P1300" i="6"/>
  <c r="Q1300" i="6" s="1"/>
  <c r="N1301" i="6"/>
  <c r="P1301" i="6"/>
  <c r="Q1301" i="6" s="1"/>
  <c r="P1302" i="6"/>
  <c r="P1303" i="6"/>
  <c r="R1303" i="6" s="1"/>
  <c r="P1304" i="6"/>
  <c r="P1305" i="6"/>
  <c r="N1306" i="6"/>
  <c r="P1306" i="6"/>
  <c r="N1307" i="6"/>
  <c r="P1307" i="6"/>
  <c r="N1308" i="6"/>
  <c r="P1308" i="6"/>
  <c r="P1309" i="6"/>
  <c r="R1309" i="6" s="1"/>
  <c r="N1310" i="6"/>
  <c r="P1310" i="6"/>
  <c r="P1311" i="6"/>
  <c r="Q1311" i="6" s="1"/>
  <c r="P1312" i="6"/>
  <c r="P1313" i="6"/>
  <c r="Q1313" i="6" s="1"/>
  <c r="P1314" i="6"/>
  <c r="P1315" i="6"/>
  <c r="R1315" i="6" s="1"/>
  <c r="P1316" i="6"/>
  <c r="Q1316" i="6" s="1"/>
  <c r="P1317" i="6"/>
  <c r="N1318" i="6"/>
  <c r="P1318" i="6"/>
  <c r="Q1318" i="6" s="1"/>
  <c r="N1319" i="6"/>
  <c r="P1319" i="6"/>
  <c r="Q1319" i="6" s="1"/>
  <c r="P1320" i="6"/>
  <c r="P1321" i="6"/>
  <c r="P1322" i="6"/>
  <c r="P1323" i="6"/>
  <c r="R1323" i="6" s="1"/>
  <c r="P1324" i="6"/>
  <c r="Q1324" i="6" s="1"/>
  <c r="P1325" i="6"/>
  <c r="Q1325" i="6" s="1"/>
  <c r="P1326" i="6"/>
  <c r="M1327" i="6"/>
  <c r="N1327" i="6"/>
  <c r="P1327" i="6"/>
  <c r="R1327" i="6" s="1"/>
  <c r="M1328" i="6"/>
  <c r="N1328" i="6"/>
  <c r="P1328" i="6"/>
  <c r="M1329" i="6"/>
  <c r="N1329" i="6"/>
  <c r="P1329" i="6"/>
  <c r="R1329" i="6" s="1"/>
  <c r="M1330" i="6"/>
  <c r="N1330" i="6"/>
  <c r="P1330" i="6"/>
  <c r="P1331" i="6"/>
  <c r="P1332" i="6"/>
  <c r="R1332" i="6" s="1"/>
  <c r="P1333" i="6"/>
  <c r="P1334" i="6"/>
  <c r="R1334" i="6" s="1"/>
  <c r="P1335" i="6"/>
  <c r="P1336" i="6"/>
  <c r="P1337" i="6"/>
  <c r="N1338" i="6"/>
  <c r="P1338" i="6"/>
  <c r="N1339" i="6"/>
  <c r="P1339" i="6"/>
  <c r="N1340" i="6"/>
  <c r="P1340" i="6"/>
  <c r="R1340" i="6" s="1"/>
  <c r="P1341" i="6"/>
  <c r="P1342" i="6"/>
  <c r="N1343" i="6"/>
  <c r="P1343" i="6"/>
  <c r="N1344" i="6"/>
  <c r="P1344" i="6"/>
  <c r="P1345" i="6"/>
  <c r="P1346" i="6"/>
  <c r="P1347" i="6"/>
  <c r="N1348" i="6"/>
  <c r="P1348" i="6"/>
  <c r="N1349" i="6"/>
  <c r="P1349" i="6"/>
  <c r="P1350" i="6"/>
  <c r="P1351" i="6"/>
  <c r="N1352" i="6"/>
  <c r="P1352" i="6"/>
  <c r="N1353" i="6"/>
  <c r="P1353" i="6"/>
  <c r="R1353" i="6" s="1"/>
  <c r="N1354" i="6"/>
  <c r="P1354" i="6"/>
  <c r="Q1354" i="6" s="1"/>
  <c r="P1355" i="6"/>
  <c r="P1356" i="6"/>
  <c r="P1357" i="6"/>
  <c r="R1357" i="6" s="1"/>
  <c r="P1358" i="6"/>
  <c r="P1359" i="6"/>
  <c r="P1360" i="6"/>
  <c r="M1361" i="6"/>
  <c r="N1361" i="6"/>
  <c r="P1361" i="6"/>
  <c r="Q1361" i="6" s="1"/>
  <c r="M1362" i="6"/>
  <c r="N1362" i="6"/>
  <c r="P1362" i="6"/>
  <c r="M1363" i="6"/>
  <c r="N1363" i="6"/>
  <c r="P1363" i="6"/>
  <c r="N1364" i="6"/>
  <c r="P1364" i="6"/>
  <c r="R1364" i="6" s="1"/>
  <c r="N1365" i="6"/>
  <c r="P1365" i="6"/>
  <c r="P1366" i="6"/>
  <c r="Q1366" i="6" s="1"/>
  <c r="P1367" i="6"/>
  <c r="P1368" i="6"/>
  <c r="P1369" i="6"/>
  <c r="M1370" i="6"/>
  <c r="N1370" i="6"/>
  <c r="P1370" i="6"/>
  <c r="M1371" i="6"/>
  <c r="N1371" i="6"/>
  <c r="P1371" i="6"/>
  <c r="Q1371" i="6" s="1"/>
  <c r="M1372" i="6"/>
  <c r="N1372" i="6"/>
  <c r="P1372" i="6"/>
  <c r="N1373" i="6"/>
  <c r="P1373" i="6"/>
  <c r="N1374" i="6"/>
  <c r="P1374" i="6"/>
  <c r="N1375" i="6"/>
  <c r="P1375" i="6"/>
  <c r="Q1375" i="6" s="1"/>
  <c r="N1376" i="6"/>
  <c r="P1376" i="6"/>
  <c r="P1377" i="6"/>
  <c r="Q1377" i="6" s="1"/>
  <c r="P1378" i="6"/>
  <c r="Q1378" i="6" s="1"/>
  <c r="P1379" i="6"/>
  <c r="P1380" i="6"/>
  <c r="N1381" i="6"/>
  <c r="P1381" i="6"/>
  <c r="Q1381" i="6" s="1"/>
  <c r="N1382" i="6"/>
  <c r="P1382" i="6"/>
  <c r="P1383" i="6"/>
  <c r="P1384" i="6"/>
  <c r="Q1384" i="6" s="1"/>
  <c r="P1385" i="6"/>
  <c r="P1386" i="6"/>
  <c r="P1387" i="6"/>
  <c r="P1388" i="6"/>
  <c r="Q1388" i="6" s="1"/>
  <c r="P1389" i="6"/>
  <c r="P1390" i="6"/>
  <c r="Q1390" i="6" s="1"/>
  <c r="M1391" i="6"/>
  <c r="N1391" i="6"/>
  <c r="P1391" i="6"/>
  <c r="M1392" i="6"/>
  <c r="N1392" i="6"/>
  <c r="P1392" i="6"/>
  <c r="N1393" i="6"/>
  <c r="P1393" i="6"/>
  <c r="Q1393" i="6" s="1"/>
  <c r="N1394" i="6"/>
  <c r="P1394" i="6"/>
  <c r="P1395" i="6"/>
  <c r="N1396" i="6"/>
  <c r="P1396" i="6"/>
  <c r="Q1396" i="6" s="1"/>
  <c r="N1397" i="6"/>
  <c r="P1397" i="6"/>
  <c r="P1398" i="6"/>
  <c r="P1399" i="6"/>
  <c r="Q1399" i="6" s="1"/>
  <c r="P1400" i="6"/>
  <c r="P1401" i="6"/>
  <c r="N1402" i="6"/>
  <c r="P1402" i="6"/>
  <c r="Q1402" i="6" s="1"/>
  <c r="P1403" i="6"/>
  <c r="M1404" i="6"/>
  <c r="N1404" i="6"/>
  <c r="P1404" i="6"/>
  <c r="N1405" i="6"/>
  <c r="P1405" i="6"/>
  <c r="Q1405" i="6" s="1"/>
  <c r="N1406" i="6"/>
  <c r="P1406" i="6"/>
  <c r="N1407" i="6"/>
  <c r="P1407" i="6"/>
  <c r="Q1407" i="6" s="1"/>
  <c r="N1408" i="6"/>
  <c r="P1408" i="6"/>
  <c r="Q1408" i="6" s="1"/>
  <c r="P1409" i="6"/>
  <c r="P1410" i="6"/>
  <c r="P1411" i="6"/>
  <c r="Q1411" i="6" s="1"/>
  <c r="N1412" i="6"/>
  <c r="P1412" i="6"/>
  <c r="Q1412" i="6" s="1"/>
  <c r="M1413" i="6"/>
  <c r="N1413" i="6"/>
  <c r="P1413" i="6"/>
  <c r="M1414" i="6"/>
  <c r="N1414" i="6"/>
  <c r="P1414" i="6"/>
  <c r="N1415" i="6"/>
  <c r="P1415" i="6"/>
  <c r="N1416" i="6"/>
  <c r="P1416" i="6"/>
  <c r="N1417" i="6"/>
  <c r="P1417" i="6"/>
  <c r="N1418" i="6"/>
  <c r="P1418" i="6"/>
  <c r="Q1418" i="6" s="1"/>
  <c r="P1419" i="6"/>
  <c r="Q1419" i="6" s="1"/>
  <c r="P1420" i="6"/>
  <c r="Q1420" i="6" s="1"/>
  <c r="P1421" i="6"/>
  <c r="P1422" i="6"/>
  <c r="Q1422" i="6" s="1"/>
  <c r="M1423" i="6"/>
  <c r="N1423" i="6"/>
  <c r="P1423" i="6"/>
  <c r="Q1423" i="6" s="1"/>
  <c r="M1424" i="6"/>
  <c r="N1424" i="6"/>
  <c r="P1424" i="6"/>
  <c r="Q1424" i="6" s="1"/>
  <c r="M1425" i="6"/>
  <c r="N1425" i="6"/>
  <c r="P1425" i="6"/>
  <c r="N1426" i="6"/>
  <c r="P1426" i="6"/>
  <c r="N1427" i="6"/>
  <c r="P1427" i="6"/>
  <c r="P1428" i="6"/>
  <c r="Q1428" i="6" s="1"/>
  <c r="P1429" i="6"/>
  <c r="P1430" i="6"/>
  <c r="Q1430" i="6" s="1"/>
  <c r="P1431" i="6"/>
  <c r="M1432" i="6"/>
  <c r="N1432" i="6"/>
  <c r="P1432" i="6"/>
  <c r="M1433" i="6"/>
  <c r="N1433" i="6"/>
  <c r="P1433" i="6"/>
  <c r="M1434" i="6"/>
  <c r="N1434" i="6"/>
  <c r="P1434" i="6"/>
  <c r="M1435" i="6"/>
  <c r="N1435" i="6"/>
  <c r="P1435" i="6"/>
  <c r="M1436" i="6"/>
  <c r="N1436" i="6"/>
  <c r="P1436" i="6"/>
  <c r="N1437" i="6"/>
  <c r="P1437" i="6"/>
  <c r="P1438" i="6"/>
  <c r="P1439" i="6"/>
  <c r="Q1439" i="6" s="1"/>
  <c r="P1440" i="6"/>
  <c r="P1441" i="6"/>
  <c r="P1442" i="6"/>
  <c r="P1443" i="6"/>
  <c r="Q1443" i="6" s="1"/>
  <c r="P1444" i="6"/>
  <c r="M1445" i="6"/>
  <c r="N1445" i="6"/>
  <c r="P1445" i="6"/>
  <c r="N1446" i="6"/>
  <c r="P1446" i="6"/>
  <c r="Q1446" i="6" s="1"/>
  <c r="N1447" i="6"/>
  <c r="P1447" i="6"/>
  <c r="P1448" i="6"/>
  <c r="Q1448" i="6" s="1"/>
  <c r="P1449" i="6"/>
  <c r="P1450" i="6"/>
  <c r="P1451" i="6"/>
  <c r="Q1451" i="6" s="1"/>
  <c r="P1452" i="6"/>
  <c r="P1453" i="6"/>
  <c r="P1454" i="6"/>
  <c r="P1455" i="6"/>
  <c r="P1456" i="6"/>
  <c r="P1457" i="6"/>
  <c r="P1458" i="6"/>
  <c r="P1459" i="6"/>
  <c r="Q1459" i="6" s="1"/>
  <c r="P1460" i="6"/>
  <c r="Q1460" i="6" s="1"/>
  <c r="P1461" i="6"/>
  <c r="M1462" i="6"/>
  <c r="N1462" i="6"/>
  <c r="P1462" i="6"/>
  <c r="N1463" i="6"/>
  <c r="P1463" i="6"/>
  <c r="Q1463" i="6" s="1"/>
  <c r="P1464" i="6"/>
  <c r="P1465" i="6"/>
  <c r="P1466" i="6"/>
  <c r="P1467" i="6"/>
  <c r="P1468" i="6"/>
  <c r="P1469" i="6"/>
  <c r="P1470" i="6"/>
  <c r="Q1470" i="6" s="1"/>
  <c r="P1471" i="6"/>
  <c r="Q1471" i="6" s="1"/>
  <c r="P1472" i="6"/>
  <c r="Q1472" i="6" s="1"/>
  <c r="M1473" i="6"/>
  <c r="N1473" i="6"/>
  <c r="P1473" i="6"/>
  <c r="N1474" i="6"/>
  <c r="P1474" i="6"/>
  <c r="N1475" i="6"/>
  <c r="P1475" i="6"/>
  <c r="N1476" i="6"/>
  <c r="P1476" i="6"/>
  <c r="N1477" i="6"/>
  <c r="P1477" i="6"/>
  <c r="N1478" i="6"/>
  <c r="P1478" i="6"/>
  <c r="P1479" i="6"/>
  <c r="P1480" i="6"/>
  <c r="P1481" i="6"/>
  <c r="Q1481" i="6" s="1"/>
  <c r="P1482" i="6"/>
  <c r="P1483" i="6"/>
  <c r="Q1483" i="6" s="1"/>
  <c r="M1484" i="6"/>
  <c r="N1484" i="6"/>
  <c r="P1484" i="6"/>
  <c r="N1485" i="6"/>
  <c r="P1485" i="6"/>
  <c r="Q1485" i="6" s="1"/>
  <c r="N1486" i="6"/>
  <c r="P1486" i="6"/>
  <c r="N1487" i="6"/>
  <c r="P1487" i="6"/>
  <c r="P1488" i="6"/>
  <c r="P1489" i="6"/>
  <c r="P1490" i="6"/>
  <c r="P1491" i="6"/>
  <c r="P1492" i="6"/>
  <c r="P1493" i="6"/>
  <c r="M1494" i="6"/>
  <c r="N1494" i="6"/>
  <c r="P1494" i="6"/>
  <c r="M1495" i="6"/>
  <c r="N1495" i="6"/>
  <c r="P1495" i="6"/>
  <c r="N1496" i="6"/>
  <c r="P1496" i="6"/>
  <c r="P1497" i="6"/>
  <c r="M1498" i="6"/>
  <c r="N1498" i="6"/>
  <c r="P1498" i="6"/>
  <c r="N1499" i="6"/>
  <c r="P1499" i="6"/>
  <c r="N1500" i="6"/>
  <c r="P1500" i="6"/>
  <c r="P1501" i="6"/>
  <c r="P1502" i="6"/>
  <c r="P1503" i="6"/>
  <c r="P1504" i="6"/>
  <c r="P1505" i="6"/>
  <c r="M1506" i="6"/>
  <c r="N1506" i="6"/>
  <c r="P1506" i="6"/>
  <c r="M1507" i="6"/>
  <c r="N1507" i="6"/>
  <c r="P1507" i="6"/>
  <c r="M1508" i="6"/>
  <c r="N1508" i="6"/>
  <c r="P1508" i="6"/>
  <c r="M1509" i="6"/>
  <c r="N1509" i="6"/>
  <c r="P1509" i="6"/>
  <c r="N1510" i="6"/>
  <c r="P1510" i="6"/>
  <c r="N1511" i="6"/>
  <c r="P1511" i="6"/>
  <c r="N1512" i="6"/>
  <c r="P1512" i="6"/>
  <c r="P1513" i="6"/>
  <c r="P1514" i="6"/>
  <c r="M1515" i="6"/>
  <c r="N1515" i="6"/>
  <c r="P1515" i="6"/>
  <c r="M1516" i="6"/>
  <c r="N1516" i="6"/>
  <c r="P1516" i="6"/>
  <c r="N1517" i="6"/>
  <c r="P1517" i="6"/>
  <c r="N1518" i="6"/>
  <c r="P1518" i="6"/>
  <c r="N1519" i="6"/>
  <c r="P1519" i="6"/>
  <c r="N1520" i="6"/>
  <c r="P1520" i="6"/>
  <c r="N1521" i="6"/>
  <c r="P1521" i="6"/>
  <c r="P1522" i="6"/>
  <c r="P1523" i="6"/>
  <c r="P1524" i="6"/>
  <c r="P1525" i="6"/>
  <c r="P1526" i="6"/>
  <c r="N1527" i="6"/>
  <c r="P1527" i="6"/>
  <c r="N1528" i="6"/>
  <c r="P1528" i="6"/>
  <c r="P1529" i="6"/>
  <c r="P1530" i="6"/>
  <c r="P1531" i="6"/>
  <c r="N1532" i="6"/>
  <c r="P1532" i="6"/>
  <c r="N1533" i="6"/>
  <c r="P1533" i="6"/>
  <c r="P1534" i="6"/>
  <c r="P1535" i="6"/>
  <c r="M1536" i="6"/>
  <c r="N1536" i="6"/>
  <c r="P1536" i="6"/>
  <c r="N1537" i="6"/>
  <c r="P1537" i="6"/>
  <c r="P1538" i="6"/>
  <c r="P1539" i="6"/>
  <c r="P1540" i="6"/>
  <c r="N1541" i="6"/>
  <c r="P1541" i="6"/>
  <c r="Q1541" i="6" s="1"/>
  <c r="N1542" i="6"/>
  <c r="P1542" i="6"/>
  <c r="P1543" i="6"/>
  <c r="Q1543" i="6" s="1"/>
  <c r="P1544" i="6"/>
  <c r="P1545" i="6"/>
  <c r="P1546" i="6"/>
  <c r="N1547" i="6"/>
  <c r="P1547" i="6"/>
  <c r="N1548" i="6"/>
  <c r="P1548" i="6"/>
  <c r="P1549" i="6"/>
  <c r="Q1549" i="6" s="1"/>
  <c r="P1550" i="6"/>
  <c r="P1551" i="6"/>
  <c r="N1552" i="6"/>
  <c r="P1552" i="6"/>
  <c r="N1553" i="6"/>
  <c r="P1553" i="6"/>
  <c r="P1554" i="6"/>
  <c r="P1555" i="6"/>
  <c r="Q1555" i="6" s="1"/>
  <c r="P1556" i="6"/>
  <c r="P1557" i="6"/>
  <c r="Q1557" i="6" s="1"/>
  <c r="P1558" i="6"/>
  <c r="Q1558" i="6" s="1"/>
  <c r="P1559" i="6"/>
  <c r="P1560" i="6"/>
  <c r="Q1560" i="6" s="1"/>
  <c r="P1561" i="6"/>
  <c r="P1562" i="6"/>
  <c r="N1563" i="6"/>
  <c r="P1563" i="6"/>
  <c r="Q1563" i="6" s="1"/>
  <c r="P1564" i="6"/>
  <c r="N1565" i="6"/>
  <c r="P1565" i="6"/>
  <c r="Q1565" i="6" s="1"/>
  <c r="N1566" i="6"/>
  <c r="P1566" i="6"/>
  <c r="Q1566" i="6" s="1"/>
  <c r="P1567" i="6"/>
  <c r="P1568" i="6"/>
  <c r="P1569" i="6"/>
  <c r="P1570" i="6"/>
  <c r="P1571" i="6"/>
  <c r="P1572" i="6"/>
  <c r="Q1572" i="6" s="1"/>
  <c r="M1573" i="6"/>
  <c r="N1573" i="6"/>
  <c r="P1573" i="6"/>
  <c r="Q1573" i="6" s="1"/>
  <c r="M1574" i="6"/>
  <c r="N1574" i="6"/>
  <c r="P1574" i="6"/>
  <c r="N1575" i="6"/>
  <c r="P1575" i="6"/>
  <c r="N1576" i="6"/>
  <c r="P1576" i="6"/>
  <c r="P1577" i="6"/>
  <c r="P1578" i="6"/>
  <c r="P1579" i="6"/>
  <c r="Q1579" i="6" s="1"/>
  <c r="P1580" i="6"/>
  <c r="P1581" i="6"/>
  <c r="Q1581" i="6" s="1"/>
  <c r="M1582" i="6"/>
  <c r="N1582" i="6"/>
  <c r="P1582" i="6"/>
  <c r="M1583" i="6"/>
  <c r="N1583" i="6"/>
  <c r="P1583" i="6"/>
  <c r="Q1583" i="6" s="1"/>
  <c r="M1584" i="6"/>
  <c r="N1584" i="6"/>
  <c r="P1584" i="6"/>
  <c r="M1585" i="6"/>
  <c r="N1585" i="6"/>
  <c r="P1585" i="6"/>
  <c r="N1586" i="6"/>
  <c r="P1586" i="6"/>
  <c r="N1587" i="6"/>
  <c r="P1587" i="6"/>
  <c r="P1588" i="6"/>
  <c r="Q1588" i="6" s="1"/>
  <c r="P1589" i="6"/>
  <c r="P1590" i="6"/>
  <c r="Q1590" i="6" s="1"/>
  <c r="M1591" i="6"/>
  <c r="N1591" i="6"/>
  <c r="P1591" i="6"/>
  <c r="Q1591" i="6" s="1"/>
  <c r="M1592" i="6"/>
  <c r="N1592" i="6"/>
  <c r="P1592" i="6"/>
  <c r="M1593" i="6"/>
  <c r="N1593" i="6"/>
  <c r="P1593" i="6"/>
  <c r="Q1593" i="6" s="1"/>
  <c r="M1594" i="6"/>
  <c r="N1594" i="6"/>
  <c r="P1594" i="6"/>
  <c r="N1595" i="6"/>
  <c r="P1595" i="6"/>
  <c r="N1596" i="6"/>
  <c r="P1596" i="6"/>
  <c r="Q1596" i="6" s="1"/>
  <c r="P1597" i="6"/>
  <c r="Q1597" i="6" s="1"/>
  <c r="P1598" i="6"/>
  <c r="P1599" i="6"/>
  <c r="Q1599" i="6" s="1"/>
  <c r="P1600" i="6"/>
  <c r="R1600" i="6" s="1"/>
  <c r="P1601" i="6"/>
  <c r="Q1601" i="6" s="1"/>
  <c r="P1602" i="6"/>
  <c r="Q1602" i="6" s="1"/>
  <c r="P1603" i="6"/>
  <c r="N1604" i="6"/>
  <c r="P1604" i="6"/>
  <c r="R1604" i="6" s="1"/>
  <c r="N1605" i="6"/>
  <c r="P1605" i="6"/>
  <c r="P1606" i="6"/>
  <c r="P1607" i="6"/>
  <c r="Q1607" i="6" s="1"/>
  <c r="P1608" i="6"/>
  <c r="P1609" i="6"/>
  <c r="R1609" i="6" s="1"/>
  <c r="P1610" i="6"/>
  <c r="P1611" i="6"/>
  <c r="R1611" i="6" s="1"/>
  <c r="P1612" i="6"/>
  <c r="P1613" i="6"/>
  <c r="Q1613" i="6" s="1"/>
  <c r="P1614" i="6"/>
  <c r="R1614" i="6" s="1"/>
  <c r="P1615" i="6"/>
  <c r="P1616" i="6"/>
  <c r="P1617" i="6"/>
  <c r="M1618" i="6"/>
  <c r="N1618" i="6"/>
  <c r="P1618" i="6"/>
  <c r="N1619" i="6"/>
  <c r="P1619" i="6"/>
  <c r="Q1619" i="6" s="1"/>
  <c r="N1620" i="6"/>
  <c r="P1620" i="6"/>
  <c r="Q1620" i="6" s="1"/>
  <c r="N1621" i="6"/>
  <c r="P1621" i="6"/>
  <c r="P1622" i="6"/>
  <c r="P1623" i="6"/>
  <c r="P1624" i="6"/>
  <c r="Q1624" i="6" s="1"/>
  <c r="P1625" i="6"/>
  <c r="P1626" i="6"/>
  <c r="Q1626" i="6" s="1"/>
  <c r="P1627" i="6"/>
  <c r="Q1627" i="6" s="1"/>
  <c r="M1628" i="6"/>
  <c r="N1628" i="6"/>
  <c r="P1628" i="6"/>
  <c r="N1629" i="6"/>
  <c r="P1629" i="6"/>
  <c r="R1629" i="6" s="1"/>
  <c r="N1630" i="6"/>
  <c r="P1630" i="6"/>
  <c r="P1631" i="6"/>
  <c r="P1632" i="6"/>
  <c r="P1633" i="6"/>
  <c r="Q1633" i="6" s="1"/>
  <c r="P1634" i="6"/>
  <c r="P1635" i="6"/>
  <c r="P1636" i="6"/>
  <c r="P1637" i="6"/>
  <c r="Q1637" i="6" s="1"/>
  <c r="M1638" i="6"/>
  <c r="N1638" i="6"/>
  <c r="P1638" i="6"/>
  <c r="N1639" i="6"/>
  <c r="P1639" i="6"/>
  <c r="P1640" i="6"/>
  <c r="R1640" i="6" s="1"/>
  <c r="P1641" i="6"/>
  <c r="R1641" i="6" s="1"/>
  <c r="P1642" i="6"/>
  <c r="P1643" i="6"/>
  <c r="P1644" i="6"/>
  <c r="P1645" i="6"/>
  <c r="P1646" i="6"/>
  <c r="Q1646" i="6" s="1"/>
  <c r="M1647" i="6"/>
  <c r="N1647" i="6"/>
  <c r="P1647" i="6"/>
  <c r="R1647" i="6" s="1"/>
  <c r="M1648" i="6"/>
  <c r="N1648" i="6"/>
  <c r="P1648" i="6"/>
  <c r="N1649" i="6"/>
  <c r="P1649" i="6"/>
  <c r="R1649" i="6" s="1"/>
  <c r="N1650" i="6"/>
  <c r="P1650" i="6"/>
  <c r="P1651" i="6"/>
  <c r="P1652" i="6"/>
  <c r="P1653" i="6"/>
  <c r="Q1653" i="6" s="1"/>
  <c r="P1654" i="6"/>
  <c r="R1654" i="6" s="1"/>
  <c r="P1655" i="6"/>
  <c r="R1655" i="6" s="1"/>
  <c r="P1656" i="6"/>
  <c r="R1656" i="6" s="1"/>
  <c r="P1657" i="6"/>
  <c r="P1658" i="6"/>
  <c r="P1659" i="6"/>
  <c r="N1660" i="6"/>
  <c r="P1660" i="6"/>
  <c r="P1661" i="6"/>
  <c r="P1662" i="6"/>
  <c r="Q1662" i="6" s="1"/>
  <c r="P1663" i="6"/>
  <c r="M1664" i="6"/>
  <c r="N1664" i="6"/>
  <c r="P1664" i="6"/>
  <c r="N1665" i="6"/>
  <c r="P1665" i="6"/>
  <c r="R1665" i="6" s="1"/>
  <c r="P1666" i="6"/>
  <c r="P1667" i="6"/>
  <c r="Q1667" i="6" s="1"/>
  <c r="P1668" i="6"/>
  <c r="P1669" i="6"/>
  <c r="P1670" i="6"/>
  <c r="R1670" i="6" s="1"/>
  <c r="P1671" i="6"/>
  <c r="P1672" i="6"/>
  <c r="R1672" i="6" s="1"/>
  <c r="M1673" i="6"/>
  <c r="N1673" i="6"/>
  <c r="P1673" i="6"/>
  <c r="Q1673" i="6" s="1"/>
  <c r="M1674" i="6"/>
  <c r="N1674" i="6"/>
  <c r="P1674" i="6"/>
  <c r="N1675" i="6"/>
  <c r="P1675" i="6"/>
  <c r="N1676" i="6"/>
  <c r="P1676" i="6"/>
  <c r="N1677" i="6"/>
  <c r="P1677" i="6"/>
  <c r="N1678" i="6"/>
  <c r="P1678" i="6"/>
  <c r="P1679" i="6"/>
  <c r="P1680" i="6"/>
  <c r="P1681" i="6"/>
  <c r="P1682" i="6"/>
  <c r="P1683" i="6"/>
  <c r="P1684" i="6"/>
  <c r="R1684" i="6" s="1"/>
  <c r="P1685" i="6"/>
  <c r="Q1685" i="6" s="1"/>
  <c r="P1686" i="6"/>
  <c r="M1687" i="6"/>
  <c r="N1687" i="6"/>
  <c r="P1687" i="6"/>
  <c r="M1688" i="6"/>
  <c r="N1688" i="6"/>
  <c r="P1688" i="6"/>
  <c r="M1689" i="6"/>
  <c r="N1689" i="6"/>
  <c r="P1689" i="6"/>
  <c r="N1690" i="6"/>
  <c r="P1690" i="6"/>
  <c r="N1691" i="6"/>
  <c r="P1691" i="6"/>
  <c r="P1692" i="6"/>
  <c r="P1693" i="6"/>
  <c r="P1694" i="6"/>
  <c r="P1695" i="6"/>
  <c r="Q1695" i="6" s="1"/>
  <c r="P1696" i="6"/>
  <c r="Q1696" i="6" s="1"/>
  <c r="P1697" i="6"/>
  <c r="P1698" i="6"/>
  <c r="Q1698" i="6" s="1"/>
  <c r="N1699" i="6"/>
  <c r="P1699" i="6"/>
  <c r="N1700" i="6"/>
  <c r="P1700" i="6"/>
  <c r="N1701" i="6"/>
  <c r="P1701" i="6"/>
  <c r="P1702" i="6"/>
  <c r="Q1702" i="6" s="1"/>
  <c r="P1703" i="6"/>
  <c r="P1704" i="6"/>
  <c r="P1705" i="6"/>
  <c r="P1706" i="6"/>
  <c r="Q1706" i="6" s="1"/>
  <c r="P1707" i="6"/>
  <c r="P1708" i="6"/>
  <c r="N1709" i="6"/>
  <c r="P1709" i="6"/>
  <c r="Q1709" i="6" s="1"/>
  <c r="N1710" i="6"/>
  <c r="P1710" i="6"/>
  <c r="P1711" i="6"/>
  <c r="P1712" i="6"/>
  <c r="N1713" i="6"/>
  <c r="P1713" i="6"/>
  <c r="N1714" i="6"/>
  <c r="P1714" i="6"/>
  <c r="Q1714" i="6" s="1"/>
  <c r="P1715" i="6"/>
  <c r="Q1715" i="6" s="1"/>
  <c r="P1716" i="6"/>
  <c r="P1717" i="6"/>
  <c r="P1718" i="6"/>
  <c r="Q1718" i="6" s="1"/>
  <c r="P1719" i="6"/>
  <c r="R1719" i="6" s="1"/>
  <c r="P1720" i="6"/>
  <c r="Q1720" i="6" s="1"/>
  <c r="M1721" i="6"/>
  <c r="N1721" i="6"/>
  <c r="P1721" i="6"/>
  <c r="R1721" i="6" s="1"/>
  <c r="M1722" i="6"/>
  <c r="N1722" i="6"/>
  <c r="P1722" i="6"/>
  <c r="M1723" i="6"/>
  <c r="N1723" i="6"/>
  <c r="P1723" i="6"/>
  <c r="N1724" i="6"/>
  <c r="P1724" i="6"/>
  <c r="N1725" i="6"/>
  <c r="P1725" i="6"/>
  <c r="P1726" i="6"/>
  <c r="Q1726" i="6" s="1"/>
  <c r="P1727" i="6"/>
  <c r="P1728" i="6"/>
  <c r="M1729" i="6"/>
  <c r="N1729" i="6"/>
  <c r="P1729" i="6"/>
  <c r="R1729" i="6" s="1"/>
  <c r="M1730" i="6"/>
  <c r="N1730" i="6"/>
  <c r="P1730" i="6"/>
  <c r="Q1730" i="6" s="1"/>
  <c r="M1731" i="6"/>
  <c r="N1731" i="6"/>
  <c r="P1731" i="6"/>
  <c r="M1732" i="6"/>
  <c r="N1732" i="6"/>
  <c r="P1732" i="6"/>
  <c r="Q1732" i="6" s="1"/>
  <c r="M1733" i="6"/>
  <c r="N1733" i="6"/>
  <c r="P1733" i="6"/>
  <c r="N1734" i="6"/>
  <c r="P1734" i="6"/>
  <c r="N1735" i="6"/>
  <c r="P1735" i="6"/>
  <c r="R1735" i="6" s="1"/>
  <c r="P1736" i="6"/>
  <c r="R1736" i="6" s="1"/>
  <c r="P1737" i="6"/>
  <c r="Q1737" i="6" s="1"/>
  <c r="M1738" i="6"/>
  <c r="N1738" i="6"/>
  <c r="P1738" i="6"/>
  <c r="Q1738" i="6" s="1"/>
  <c r="M1739" i="6"/>
  <c r="N1739" i="6"/>
  <c r="P1739" i="6"/>
  <c r="Q1739" i="6" s="1"/>
  <c r="M1740" i="6"/>
  <c r="N1740" i="6"/>
  <c r="P1740" i="6"/>
  <c r="N1741" i="6"/>
  <c r="P1741" i="6"/>
  <c r="N1742" i="6"/>
  <c r="P1742" i="6"/>
  <c r="N1743" i="6"/>
  <c r="P1743" i="6"/>
  <c r="N1744" i="6"/>
  <c r="P1744" i="6"/>
  <c r="Q1744" i="6" s="1"/>
  <c r="P1745" i="6"/>
  <c r="R1745" i="6" s="1"/>
  <c r="P1746" i="6"/>
  <c r="P1747" i="6"/>
  <c r="M1748" i="6"/>
  <c r="N1748" i="6"/>
  <c r="P1748" i="6"/>
  <c r="Q1748" i="6" s="1"/>
  <c r="M1749" i="6"/>
  <c r="N1749" i="6"/>
  <c r="P1749" i="6"/>
  <c r="P1750" i="6"/>
  <c r="N1751" i="6"/>
  <c r="P1751" i="6"/>
  <c r="N1752" i="6"/>
  <c r="P1752" i="6"/>
  <c r="P1753" i="6"/>
  <c r="P1754" i="6"/>
  <c r="R1754" i="6" s="1"/>
  <c r="N1755" i="6"/>
  <c r="P1755" i="6"/>
  <c r="P1756" i="6"/>
  <c r="Q1756" i="6" s="1"/>
  <c r="P1757" i="6"/>
  <c r="Q1757" i="6" s="1"/>
  <c r="M1758" i="6"/>
  <c r="N1758" i="6"/>
  <c r="P1758" i="6"/>
  <c r="M1759" i="6"/>
  <c r="N1759" i="6"/>
  <c r="P1759" i="6"/>
  <c r="P1760" i="6"/>
  <c r="Q1760" i="6" s="1"/>
  <c r="M1761" i="6"/>
  <c r="N1761" i="6"/>
  <c r="P1761" i="6"/>
  <c r="P1762" i="6"/>
  <c r="N1763" i="6"/>
  <c r="P1763" i="6"/>
  <c r="Q1763" i="6" s="1"/>
  <c r="N1764" i="6"/>
  <c r="P1764" i="6"/>
  <c r="N1765" i="6"/>
  <c r="P1765" i="6"/>
  <c r="N1766" i="6"/>
  <c r="P1766" i="6"/>
  <c r="N1767" i="6"/>
  <c r="P1767" i="6"/>
  <c r="P1768" i="6"/>
  <c r="Q1768" i="6" s="1"/>
  <c r="P1769" i="6"/>
  <c r="M1770" i="6"/>
  <c r="N1770" i="6"/>
  <c r="P1770" i="6"/>
  <c r="N1771" i="6"/>
  <c r="P1771" i="6"/>
  <c r="R1771" i="6" s="1"/>
  <c r="N1772" i="6"/>
  <c r="P1772" i="6"/>
  <c r="N1773" i="6"/>
  <c r="P1773" i="6"/>
  <c r="N1774" i="6"/>
  <c r="P1774" i="6"/>
  <c r="N1775" i="6"/>
  <c r="P1775" i="6"/>
  <c r="R1775" i="6" s="1"/>
  <c r="N1776" i="6"/>
  <c r="P1776" i="6"/>
  <c r="P1777" i="6"/>
  <c r="M1778" i="6"/>
  <c r="N1778" i="6"/>
  <c r="P1778" i="6"/>
  <c r="N1779" i="6"/>
  <c r="P1779" i="6"/>
  <c r="N1780" i="6"/>
  <c r="P1780" i="6"/>
  <c r="N1781" i="6"/>
  <c r="P1781" i="6"/>
  <c r="Q1781" i="6" s="1"/>
  <c r="N1782" i="6"/>
  <c r="P1782" i="6"/>
  <c r="N1783" i="6"/>
  <c r="P1783" i="6"/>
  <c r="N1784" i="6"/>
  <c r="P1784" i="6"/>
  <c r="Q1784" i="6" s="1"/>
  <c r="P1785" i="6"/>
  <c r="R1785" i="6" s="1"/>
  <c r="P1786" i="6"/>
  <c r="N1787" i="6"/>
  <c r="P1787" i="6"/>
  <c r="Q1787" i="6" s="1"/>
  <c r="N1788" i="6"/>
  <c r="P1788" i="6"/>
  <c r="N1789" i="6"/>
  <c r="P1789" i="6"/>
  <c r="P1790" i="6"/>
  <c r="R1790" i="6" s="1"/>
  <c r="M1791" i="6"/>
  <c r="N1791" i="6"/>
  <c r="P1791" i="6"/>
  <c r="N1792" i="6"/>
  <c r="P1792" i="6"/>
  <c r="Q1792" i="6" s="1"/>
  <c r="N1793" i="6"/>
  <c r="P1793" i="6"/>
  <c r="R1793" i="6" s="1"/>
  <c r="N1794" i="6"/>
  <c r="P1794" i="6"/>
  <c r="P1795" i="6"/>
  <c r="P1796" i="6"/>
  <c r="N1797" i="6"/>
  <c r="P1797" i="6"/>
  <c r="Q1797" i="6" s="1"/>
  <c r="P1798" i="6"/>
  <c r="Q1798" i="6" s="1"/>
  <c r="M1799" i="6"/>
  <c r="N1799" i="6"/>
  <c r="P1799" i="6"/>
  <c r="Q1799" i="6" s="1"/>
  <c r="M1800" i="6"/>
  <c r="N1800" i="6"/>
  <c r="P1800" i="6"/>
  <c r="N1801" i="6"/>
  <c r="P1801" i="6"/>
  <c r="P1802" i="6"/>
  <c r="Q1802" i="6" s="1"/>
  <c r="P1803" i="6"/>
  <c r="N1804" i="6"/>
  <c r="P1804" i="6"/>
  <c r="Q1804" i="6" s="1"/>
  <c r="N1805" i="6"/>
  <c r="P1805" i="6"/>
  <c r="R1805" i="6" s="1"/>
  <c r="P1806" i="6"/>
  <c r="P1807" i="6"/>
  <c r="P1808" i="6"/>
  <c r="P1809" i="6"/>
  <c r="Q1809" i="6" s="1"/>
  <c r="N1810" i="6"/>
  <c r="P1810" i="6"/>
  <c r="Q1810" i="6" s="1"/>
  <c r="P1811" i="6"/>
  <c r="M1812" i="6"/>
  <c r="N1812" i="6"/>
  <c r="P1812" i="6"/>
  <c r="M1813" i="6"/>
  <c r="N1813" i="6"/>
  <c r="P1813" i="6"/>
  <c r="N1814" i="6"/>
  <c r="P1814" i="6"/>
  <c r="N1815" i="6"/>
  <c r="P1815" i="6"/>
  <c r="P1816" i="6"/>
  <c r="P1817" i="6"/>
  <c r="R1817" i="6" s="1"/>
  <c r="P1818" i="6"/>
  <c r="M1819" i="6"/>
  <c r="N1819" i="6"/>
  <c r="P1819" i="6"/>
  <c r="M1820" i="6"/>
  <c r="N1820" i="6"/>
  <c r="P1820" i="6"/>
  <c r="M1821" i="6"/>
  <c r="N1821" i="6"/>
  <c r="P1821" i="6"/>
  <c r="Q1821" i="6" s="1"/>
  <c r="M1822" i="6"/>
  <c r="N1822" i="6"/>
  <c r="P1822" i="6"/>
  <c r="N1823" i="6"/>
  <c r="P1823" i="6"/>
  <c r="N1824" i="6"/>
  <c r="P1824" i="6"/>
  <c r="P1825" i="6"/>
  <c r="R1825" i="6" s="1"/>
  <c r="P1826" i="6"/>
  <c r="M1827" i="6"/>
  <c r="N1827" i="6"/>
  <c r="P1827" i="6"/>
  <c r="R1827" i="6" s="1"/>
  <c r="M1828" i="6"/>
  <c r="N1828" i="6"/>
  <c r="P1828" i="6"/>
  <c r="Q1828" i="6" s="1"/>
  <c r="M1829" i="6"/>
  <c r="N1829" i="6"/>
  <c r="P1829" i="6"/>
  <c r="M1830" i="6"/>
  <c r="N1830" i="6"/>
  <c r="P1830" i="6"/>
  <c r="P1831" i="6"/>
  <c r="N1832" i="6"/>
  <c r="P1832" i="6"/>
  <c r="Q1832" i="6" s="1"/>
  <c r="N1833" i="6"/>
  <c r="P1833" i="6"/>
  <c r="Q1833" i="6" s="1"/>
  <c r="P1834" i="6"/>
  <c r="Q1834" i="6" s="1"/>
  <c r="P1835" i="6"/>
  <c r="M1836" i="6"/>
  <c r="N1836" i="6"/>
  <c r="P1836" i="6"/>
  <c r="N1837" i="6"/>
  <c r="P1837" i="6"/>
  <c r="N1838" i="6"/>
  <c r="P1838" i="6"/>
  <c r="Q1838" i="6" s="1"/>
  <c r="P1839" i="6"/>
  <c r="P1840" i="6"/>
  <c r="P1841" i="6"/>
  <c r="Q1841" i="6" s="1"/>
  <c r="P1842" i="6"/>
  <c r="P1843" i="6"/>
  <c r="P1844" i="6"/>
  <c r="Q1844" i="6" s="1"/>
  <c r="P1845" i="6"/>
  <c r="R1845" i="6" s="1"/>
  <c r="P1846" i="6"/>
  <c r="Q1846" i="6" s="1"/>
  <c r="P1847" i="6"/>
  <c r="N1848" i="6"/>
  <c r="P1848" i="6"/>
  <c r="N1849" i="6"/>
  <c r="P1849" i="6"/>
  <c r="P1850" i="6"/>
  <c r="P1851" i="6"/>
  <c r="R1851" i="6" s="1"/>
  <c r="P1852" i="6"/>
  <c r="N1853" i="6"/>
  <c r="P1853" i="6"/>
  <c r="Q1853" i="6" s="1"/>
  <c r="N1854" i="6"/>
  <c r="P1854" i="6"/>
  <c r="P1855" i="6"/>
  <c r="P1856" i="6"/>
  <c r="P1857" i="6"/>
  <c r="P1858" i="6"/>
  <c r="Q1858" i="6" s="1"/>
  <c r="P1859" i="6"/>
  <c r="R1859" i="6" s="1"/>
  <c r="P1860" i="6"/>
  <c r="P1861" i="6"/>
  <c r="R1861" i="6" s="1"/>
  <c r="P1862" i="6"/>
  <c r="P1863" i="6"/>
  <c r="Q1863" i="6" s="1"/>
  <c r="M1864" i="6"/>
  <c r="N1864" i="6"/>
  <c r="P1864" i="6"/>
  <c r="Q1864" i="6" s="1"/>
  <c r="M1865" i="6"/>
  <c r="N1865" i="6"/>
  <c r="P1865" i="6"/>
  <c r="N1866" i="6"/>
  <c r="P1866" i="6"/>
  <c r="N1867" i="6"/>
  <c r="P1867" i="6"/>
  <c r="P1868" i="6"/>
  <c r="P1869" i="6"/>
  <c r="N1870" i="6"/>
  <c r="P1870" i="6"/>
  <c r="Q1870" i="6" s="1"/>
  <c r="P1871" i="6"/>
  <c r="Q1871" i="6" s="1"/>
  <c r="P1872" i="6"/>
  <c r="M1873" i="6"/>
  <c r="N1873" i="6"/>
  <c r="P1873" i="6"/>
  <c r="M1874" i="6"/>
  <c r="N1874" i="6"/>
  <c r="P1874" i="6"/>
  <c r="N1875" i="6"/>
  <c r="P1875" i="6"/>
  <c r="R1875" i="6" s="1"/>
  <c r="N1876" i="6"/>
  <c r="P1876" i="6"/>
  <c r="P1877" i="6"/>
  <c r="P1878" i="6"/>
  <c r="P1879" i="6"/>
  <c r="R1879" i="6" s="1"/>
  <c r="P1880" i="6"/>
  <c r="R1880" i="6" s="1"/>
  <c r="N1881" i="6"/>
  <c r="P1881" i="6"/>
  <c r="N1882" i="6"/>
  <c r="P1882" i="6"/>
  <c r="Q1882" i="6" s="1"/>
  <c r="N1883" i="6"/>
  <c r="P1883" i="6"/>
  <c r="N1884" i="6"/>
  <c r="P1884" i="6"/>
  <c r="N1885" i="6"/>
  <c r="P1885" i="6"/>
  <c r="N1886" i="6"/>
  <c r="P1886" i="6"/>
  <c r="P1887" i="6"/>
  <c r="R1887" i="6" s="1"/>
  <c r="P1888" i="6"/>
  <c r="Q1888" i="6" s="1"/>
  <c r="P1889" i="6"/>
  <c r="R1889" i="6" s="1"/>
  <c r="P1890" i="6"/>
  <c r="P1891" i="6"/>
  <c r="P1892" i="6"/>
  <c r="N1893" i="6"/>
  <c r="P1893" i="6"/>
  <c r="N1894" i="6"/>
  <c r="P1894" i="6"/>
  <c r="Q1894" i="6" s="1"/>
  <c r="N1895" i="6"/>
  <c r="P1895" i="6"/>
  <c r="R1895" i="6" s="1"/>
  <c r="P1896" i="6"/>
  <c r="P1897" i="6"/>
  <c r="P1898" i="6"/>
  <c r="P1899" i="6"/>
  <c r="P1900" i="6"/>
  <c r="Q1900" i="6" s="1"/>
  <c r="P1901" i="6"/>
  <c r="P1902" i="6"/>
  <c r="P1903" i="6"/>
  <c r="Q1903" i="6" s="1"/>
  <c r="M1904" i="6"/>
  <c r="N1904" i="6"/>
  <c r="P1904" i="6"/>
  <c r="N1905" i="6"/>
  <c r="P1905" i="6"/>
  <c r="N1906" i="6"/>
  <c r="P1906" i="6"/>
  <c r="P1907" i="6"/>
  <c r="M1908" i="6"/>
  <c r="N1908" i="6"/>
  <c r="P1908" i="6"/>
  <c r="N1909" i="6"/>
  <c r="P1909" i="6"/>
  <c r="N1910" i="6"/>
  <c r="P1910" i="6"/>
  <c r="Q1910" i="6" s="1"/>
  <c r="N1911" i="6"/>
  <c r="P1911" i="6"/>
  <c r="N1912" i="6"/>
  <c r="P1912" i="6"/>
  <c r="N1913" i="6"/>
  <c r="P1913" i="6"/>
  <c r="R1913" i="6" s="1"/>
  <c r="N1914" i="6"/>
  <c r="P1914" i="6"/>
  <c r="Q1914" i="6" s="1"/>
  <c r="P1915" i="6"/>
  <c r="R1915" i="6" s="1"/>
  <c r="M1916" i="6"/>
  <c r="N1916" i="6"/>
  <c r="P1916" i="6"/>
  <c r="R1916" i="6" s="1"/>
  <c r="M1917" i="6"/>
  <c r="N1917" i="6"/>
  <c r="P1917" i="6"/>
  <c r="N1918" i="6"/>
  <c r="P1918" i="6"/>
  <c r="R1918" i="6" s="1"/>
  <c r="N1919" i="6"/>
  <c r="P1919" i="6"/>
  <c r="R1919" i="6" s="1"/>
  <c r="P1920" i="6"/>
  <c r="N1921" i="6"/>
  <c r="P1921" i="6"/>
  <c r="N1922" i="6"/>
  <c r="P1922" i="6"/>
  <c r="P1923" i="6"/>
  <c r="P1924" i="6"/>
  <c r="M1925" i="6"/>
  <c r="N1925" i="6"/>
  <c r="P1925" i="6"/>
  <c r="N1926" i="6"/>
  <c r="P1926" i="6"/>
  <c r="N1927" i="6"/>
  <c r="P1927" i="6"/>
  <c r="R1927" i="6" s="1"/>
  <c r="P1928" i="6"/>
  <c r="P1929" i="6"/>
  <c r="P1930" i="6"/>
  <c r="N1931" i="6"/>
  <c r="P1931" i="6"/>
  <c r="Q1931" i="6" s="1"/>
  <c r="P1932" i="6"/>
  <c r="R1932" i="6" s="1"/>
  <c r="P1933" i="6"/>
  <c r="N1934" i="6"/>
  <c r="P1934" i="6"/>
  <c r="N1935" i="6"/>
  <c r="P1935" i="6"/>
  <c r="P1936" i="6"/>
  <c r="P1937" i="6"/>
  <c r="M1938" i="6"/>
  <c r="N1938" i="6"/>
  <c r="P1938" i="6"/>
  <c r="N1939" i="6"/>
  <c r="P1939" i="6"/>
  <c r="R1939" i="6" s="1"/>
  <c r="N1940" i="6"/>
  <c r="P1940" i="6"/>
  <c r="P1941" i="6"/>
  <c r="P1942" i="6"/>
  <c r="P1943" i="6"/>
  <c r="P1944" i="6"/>
  <c r="Q1944" i="6" s="1"/>
  <c r="M1945" i="6"/>
  <c r="N1945" i="6"/>
  <c r="P1945" i="6"/>
  <c r="Q1945" i="6" s="1"/>
  <c r="M1946" i="6"/>
  <c r="N1946" i="6"/>
  <c r="P1946" i="6"/>
  <c r="Q1946" i="6" s="1"/>
  <c r="M1947" i="6"/>
  <c r="N1947" i="6"/>
  <c r="P1947" i="6"/>
  <c r="M1948" i="6"/>
  <c r="N1948" i="6"/>
  <c r="P1948" i="6"/>
  <c r="N1949" i="6"/>
  <c r="P1949" i="6"/>
  <c r="P1950" i="6"/>
  <c r="P1951" i="6"/>
  <c r="P1952" i="6"/>
  <c r="R1952" i="6" s="1"/>
  <c r="M1953" i="6"/>
  <c r="N1953" i="6"/>
  <c r="P1953" i="6"/>
  <c r="M1954" i="6"/>
  <c r="N1954" i="6"/>
  <c r="P1954" i="6"/>
  <c r="R1954" i="6" s="1"/>
  <c r="M1955" i="6"/>
  <c r="N1955" i="6"/>
  <c r="P1955" i="6"/>
  <c r="Q1955" i="6" s="1"/>
  <c r="M1956" i="6"/>
  <c r="N1956" i="6"/>
  <c r="P1956" i="6"/>
  <c r="P1957" i="6"/>
  <c r="N1958" i="6"/>
  <c r="P1958" i="6"/>
  <c r="Q1958" i="6" s="1"/>
  <c r="N1959" i="6"/>
  <c r="P1959" i="6"/>
  <c r="P1960" i="6"/>
  <c r="R1960" i="6" s="1"/>
  <c r="P1961" i="6"/>
  <c r="R1961" i="6" s="1"/>
  <c r="P1962" i="6"/>
  <c r="N1963" i="6"/>
  <c r="P1963" i="6"/>
  <c r="P1964" i="6"/>
  <c r="P1965" i="6"/>
  <c r="R1965" i="6" s="1"/>
  <c r="P1966" i="6"/>
  <c r="P1967" i="6"/>
  <c r="P1968" i="6"/>
  <c r="Q1968" i="6" s="1"/>
  <c r="P1969" i="6"/>
  <c r="P1970" i="6"/>
  <c r="N1971" i="6"/>
  <c r="P1971" i="6"/>
  <c r="N1972" i="6"/>
  <c r="P1972" i="6"/>
  <c r="P1973" i="6"/>
  <c r="M1974" i="6"/>
  <c r="N1974" i="6"/>
  <c r="P1974" i="6"/>
  <c r="N1975" i="6"/>
  <c r="P1975" i="6"/>
  <c r="N1976" i="6"/>
  <c r="P1976" i="6"/>
  <c r="P1977" i="6"/>
  <c r="Q1977" i="6" s="1"/>
  <c r="P1978" i="6"/>
  <c r="P1979" i="6"/>
  <c r="Q1979" i="6" s="1"/>
  <c r="P1980" i="6"/>
  <c r="P1981" i="6"/>
  <c r="Q1981" i="6" s="1"/>
  <c r="P1982" i="6"/>
  <c r="P1983" i="6"/>
  <c r="Q1983" i="6" s="1"/>
  <c r="P1984" i="6"/>
  <c r="P1985" i="6"/>
  <c r="Q1985" i="6" s="1"/>
  <c r="P1986" i="6"/>
  <c r="P1987" i="6"/>
  <c r="R1987" i="6" s="1"/>
  <c r="M1988" i="6"/>
  <c r="N1988" i="6"/>
  <c r="P1988" i="6"/>
  <c r="N1989" i="6"/>
  <c r="P1989" i="6"/>
  <c r="Q1989" i="6" s="1"/>
  <c r="N1990" i="6"/>
  <c r="P1990" i="6"/>
  <c r="R1990" i="6" s="1"/>
  <c r="N1991" i="6"/>
  <c r="P1991" i="6"/>
  <c r="N1992" i="6"/>
  <c r="P1992" i="6"/>
  <c r="P1993" i="6"/>
  <c r="P1994" i="6"/>
  <c r="P1995" i="6"/>
  <c r="Q1995" i="6" s="1"/>
  <c r="P1996" i="6"/>
  <c r="P1997" i="6"/>
  <c r="P1998" i="6"/>
  <c r="P1999" i="6"/>
  <c r="P2000" i="6"/>
  <c r="Q2000" i="6" s="1"/>
  <c r="P2001" i="6"/>
  <c r="M2002" i="6"/>
  <c r="N2002" i="6"/>
  <c r="P2002" i="6"/>
  <c r="R2002" i="6" s="1"/>
  <c r="M2003" i="6"/>
  <c r="N2003" i="6"/>
  <c r="P2003" i="6"/>
  <c r="Q2003" i="6" s="1"/>
  <c r="M2004" i="6"/>
  <c r="N2004" i="6"/>
  <c r="P2004" i="6"/>
  <c r="N2005" i="6"/>
  <c r="P2005" i="6"/>
  <c r="N2006" i="6"/>
  <c r="P2006" i="6"/>
  <c r="P2007" i="6"/>
  <c r="Q2007" i="6" s="1"/>
  <c r="P2008" i="6"/>
  <c r="P2009" i="6"/>
  <c r="R2009" i="6" s="1"/>
  <c r="M2010" i="6"/>
  <c r="N2010" i="6"/>
  <c r="P2010" i="6"/>
  <c r="Q2010" i="6" s="1"/>
  <c r="M2011" i="6"/>
  <c r="N2011" i="6"/>
  <c r="P2011" i="6"/>
  <c r="M2012" i="6"/>
  <c r="N2012" i="6"/>
  <c r="P2012" i="6"/>
  <c r="N2013" i="6"/>
  <c r="P2013" i="6"/>
  <c r="N2014" i="6"/>
  <c r="P2014" i="6"/>
  <c r="P2015" i="6"/>
  <c r="P2016" i="6"/>
  <c r="N2017" i="6"/>
  <c r="P2017" i="6"/>
  <c r="Q2017" i="6" s="1"/>
  <c r="M2018" i="6"/>
  <c r="N2018" i="6"/>
  <c r="P2018" i="6"/>
  <c r="M2019" i="6"/>
  <c r="N2019" i="6"/>
  <c r="P2019" i="6"/>
  <c r="R2019" i="6" s="1"/>
  <c r="M2020" i="6"/>
  <c r="N2020" i="6"/>
  <c r="P2020" i="6"/>
  <c r="Q2020" i="6" s="1"/>
  <c r="M2021" i="6"/>
  <c r="N2021" i="6"/>
  <c r="P2021" i="6"/>
  <c r="N2022" i="6"/>
  <c r="P2022" i="6"/>
  <c r="P2023" i="6"/>
  <c r="P2024" i="6"/>
  <c r="P2025" i="6"/>
  <c r="Q2025" i="6" s="1"/>
  <c r="N2026" i="6"/>
  <c r="P2026" i="6"/>
  <c r="R2026" i="6" s="1"/>
  <c r="M2027" i="6"/>
  <c r="N2027" i="6"/>
  <c r="P2027" i="6"/>
  <c r="M2028" i="6"/>
  <c r="N2028" i="6"/>
  <c r="P2028" i="6"/>
  <c r="N2029" i="6"/>
  <c r="P2029" i="6"/>
  <c r="Q2029" i="6" s="1"/>
  <c r="N2030" i="6"/>
  <c r="P2030" i="6"/>
  <c r="P2031" i="6"/>
  <c r="P2032" i="6"/>
  <c r="R2032" i="6" s="1"/>
  <c r="P2033" i="6"/>
  <c r="R2033" i="6" s="1"/>
  <c r="P2034" i="6"/>
  <c r="Q2034" i="6" s="1"/>
  <c r="M2035" i="6"/>
  <c r="N2035" i="6"/>
  <c r="P2035" i="6"/>
  <c r="Q2035" i="6" s="1"/>
  <c r="M2036" i="6"/>
  <c r="N2036" i="6"/>
  <c r="P2036" i="6"/>
  <c r="P2037" i="6"/>
  <c r="P2038" i="6"/>
  <c r="M2039" i="6"/>
  <c r="N2039" i="6"/>
  <c r="P2039" i="6"/>
  <c r="N2040" i="6"/>
  <c r="P2040" i="6"/>
  <c r="Q2040" i="6" s="1"/>
  <c r="N2041" i="6"/>
  <c r="P2041" i="6"/>
  <c r="Q2041" i="6" s="1"/>
  <c r="P2042" i="6"/>
  <c r="Q2042" i="6" s="1"/>
  <c r="P2043" i="6"/>
  <c r="P2044" i="6"/>
  <c r="N2045" i="6"/>
  <c r="P2045" i="6"/>
  <c r="N2046" i="6"/>
  <c r="P2046" i="6"/>
  <c r="R2046" i="6" s="1"/>
  <c r="M2047" i="6"/>
  <c r="N2047" i="6"/>
  <c r="P2047" i="6"/>
  <c r="M2048" i="6"/>
  <c r="N2048" i="6"/>
  <c r="P2048" i="6"/>
  <c r="N2049" i="6"/>
  <c r="P2049" i="6"/>
  <c r="P2050" i="6"/>
  <c r="Q2050" i="6" s="1"/>
  <c r="P2051" i="6"/>
  <c r="P2052" i="6"/>
  <c r="Q2052" i="6" s="1"/>
  <c r="M2053" i="6"/>
  <c r="N2053" i="6"/>
  <c r="P2053" i="6"/>
  <c r="R2053" i="6" s="1"/>
  <c r="M2054" i="6"/>
  <c r="N2054" i="6"/>
  <c r="P2054" i="6"/>
  <c r="Q2054" i="6" s="1"/>
  <c r="M2055" i="6"/>
  <c r="N2055" i="6"/>
  <c r="P2055" i="6"/>
  <c r="N2056" i="6"/>
  <c r="P2056" i="6"/>
  <c r="N2057" i="6"/>
  <c r="P2057" i="6"/>
  <c r="N2058" i="6"/>
  <c r="P2058" i="6"/>
  <c r="P2059" i="6"/>
  <c r="P2060" i="6"/>
  <c r="P2061" i="6"/>
  <c r="P2062" i="6"/>
  <c r="R2062" i="6" s="1"/>
  <c r="M2063" i="6"/>
  <c r="N2063" i="6"/>
  <c r="P2063" i="6"/>
  <c r="R2063" i="6" s="1"/>
  <c r="M2064" i="6"/>
  <c r="N2064" i="6"/>
  <c r="P2064" i="6"/>
  <c r="P2065" i="6"/>
  <c r="R2065" i="6" s="1"/>
  <c r="M2066" i="6"/>
  <c r="N2066" i="6"/>
  <c r="P2066" i="6"/>
  <c r="N2067" i="6"/>
  <c r="P2067" i="6"/>
  <c r="N2068" i="6"/>
  <c r="P2068" i="6"/>
  <c r="R2068" i="6" s="1"/>
  <c r="P2069" i="6"/>
  <c r="P2070" i="6"/>
  <c r="P2071" i="6"/>
  <c r="R2071" i="6" s="1"/>
  <c r="P2072" i="6"/>
  <c r="R2072" i="6" s="1"/>
  <c r="P2073" i="6"/>
  <c r="P2074" i="6"/>
  <c r="R2074" i="6" s="1"/>
  <c r="M2075" i="6"/>
  <c r="N2075" i="6"/>
  <c r="P2075" i="6"/>
  <c r="N2076" i="6"/>
  <c r="P2076" i="6"/>
  <c r="R2076" i="6" s="1"/>
  <c r="N2077" i="6"/>
  <c r="P2077" i="6"/>
  <c r="P2078" i="6"/>
  <c r="P2079" i="6"/>
  <c r="P2080" i="6"/>
  <c r="R2080" i="6" s="1"/>
  <c r="N2081" i="6"/>
  <c r="P2081" i="6"/>
  <c r="N2082" i="6"/>
  <c r="P2082" i="6"/>
  <c r="N2083" i="6"/>
  <c r="P2083" i="6"/>
  <c r="R2083" i="6" s="1"/>
  <c r="P2084" i="6"/>
  <c r="P2085" i="6"/>
  <c r="P2086" i="6"/>
  <c r="R2086" i="6" s="1"/>
  <c r="P2087" i="6"/>
  <c r="P2088" i="6"/>
  <c r="P2089" i="6"/>
  <c r="P2090" i="6"/>
  <c r="R2090" i="6" s="1"/>
  <c r="M2091" i="6"/>
  <c r="N2091" i="6"/>
  <c r="P2091" i="6"/>
  <c r="N2092" i="6"/>
  <c r="P2092" i="6"/>
  <c r="P2093" i="6"/>
  <c r="P2094" i="6"/>
  <c r="P2095" i="6"/>
  <c r="N2096" i="6"/>
  <c r="P2096" i="6"/>
  <c r="P2097" i="6"/>
  <c r="R2097" i="6" s="1"/>
  <c r="M2098" i="6"/>
  <c r="N2098" i="6"/>
  <c r="P2098" i="6"/>
  <c r="M2099" i="6"/>
  <c r="N2099" i="6"/>
  <c r="P2099" i="6"/>
  <c r="M2100" i="6"/>
  <c r="N2100" i="6"/>
  <c r="P2100" i="6"/>
  <c r="P2101" i="6"/>
  <c r="R2101" i="6" s="1"/>
  <c r="N2102" i="6"/>
  <c r="P2102" i="6"/>
  <c r="N2103" i="6"/>
  <c r="P2103" i="6"/>
  <c r="R2103" i="6" s="1"/>
  <c r="P2104" i="6"/>
  <c r="R2104" i="6" s="1"/>
  <c r="P2105" i="6"/>
  <c r="P2106" i="6"/>
  <c r="P2107" i="6"/>
  <c r="R2107" i="6" s="1"/>
  <c r="N2108" i="6"/>
  <c r="P2108" i="6"/>
  <c r="R2108" i="6" s="1"/>
  <c r="N2109" i="6"/>
  <c r="P2109" i="6"/>
  <c r="R2109" i="6" s="1"/>
  <c r="N2110" i="6"/>
  <c r="P2110" i="6"/>
  <c r="N2111" i="6"/>
  <c r="P2111" i="6"/>
  <c r="R2111" i="6" s="1"/>
  <c r="N2112" i="6"/>
  <c r="P2112" i="6"/>
  <c r="P2113" i="6"/>
  <c r="P2114" i="6"/>
  <c r="P2115" i="6"/>
  <c r="P2116" i="6"/>
  <c r="N2117" i="6"/>
  <c r="P2117" i="6"/>
  <c r="R2117" i="6" s="1"/>
  <c r="P2118" i="6"/>
  <c r="M2119" i="6"/>
  <c r="N2119" i="6"/>
  <c r="P2119" i="6"/>
  <c r="N2120" i="6"/>
  <c r="P2120" i="6"/>
  <c r="N2121" i="6"/>
  <c r="P2121" i="6"/>
  <c r="P2122" i="6"/>
  <c r="P2123" i="6"/>
  <c r="P2124" i="6"/>
  <c r="N2125" i="6"/>
  <c r="P2125" i="6"/>
  <c r="P2126" i="6"/>
  <c r="M2127" i="6"/>
  <c r="N2127" i="6"/>
  <c r="P2127" i="6"/>
  <c r="M2128" i="6"/>
  <c r="N2128" i="6"/>
  <c r="P2128" i="6"/>
  <c r="N2129" i="6"/>
  <c r="P2129" i="6"/>
  <c r="N2130" i="6"/>
  <c r="P2130" i="6"/>
  <c r="P2131" i="6"/>
  <c r="P2132" i="6"/>
  <c r="N2133" i="6"/>
  <c r="P2133" i="6"/>
  <c r="R2133" i="6" s="1"/>
  <c r="P2134" i="6"/>
  <c r="M2135" i="6"/>
  <c r="N2135" i="6"/>
  <c r="P2135" i="6"/>
  <c r="R2135" i="6" s="1"/>
  <c r="M2136" i="6"/>
  <c r="N2136" i="6"/>
  <c r="P2136" i="6"/>
  <c r="R2136" i="6" s="1"/>
  <c r="M2137" i="6"/>
  <c r="N2137" i="6"/>
  <c r="P2137" i="6"/>
  <c r="N2138" i="6"/>
  <c r="P2138" i="6"/>
  <c r="R2138" i="6" s="1"/>
  <c r="N2139" i="6"/>
  <c r="P2139" i="6"/>
  <c r="P2140" i="6"/>
  <c r="R2140" i="6" s="1"/>
  <c r="P2141" i="6"/>
  <c r="P2142" i="6"/>
  <c r="R2142" i="6" s="1"/>
  <c r="M2143" i="6"/>
  <c r="N2143" i="6"/>
  <c r="P2143" i="6"/>
  <c r="M2144" i="6"/>
  <c r="N2144" i="6"/>
  <c r="P2144" i="6"/>
  <c r="M2145" i="6"/>
  <c r="N2145" i="6"/>
  <c r="P2145" i="6"/>
  <c r="P2146" i="6"/>
  <c r="N2147" i="6"/>
  <c r="P2147" i="6"/>
  <c r="N2148" i="6"/>
  <c r="P2148" i="6"/>
  <c r="P2149" i="6"/>
  <c r="R2149" i="6" s="1"/>
  <c r="P2150" i="6"/>
  <c r="R2150" i="6" s="1"/>
  <c r="M2151" i="6"/>
  <c r="N2151" i="6"/>
  <c r="P2151" i="6"/>
  <c r="P2152" i="6"/>
  <c r="R2152" i="6" s="1"/>
  <c r="M2153" i="6"/>
  <c r="N2153" i="6"/>
  <c r="P2153" i="6"/>
  <c r="M2154" i="6"/>
  <c r="N2154" i="6"/>
  <c r="P2154" i="6"/>
  <c r="R2154" i="6" s="1"/>
  <c r="M2155" i="6"/>
  <c r="N2155" i="6"/>
  <c r="P2155" i="6"/>
  <c r="N2156" i="6"/>
  <c r="P2156" i="6"/>
  <c r="R2156" i="6" s="1"/>
  <c r="N2157" i="6"/>
  <c r="P2157" i="6"/>
  <c r="P2158" i="6"/>
  <c r="R2158" i="6" s="1"/>
  <c r="P2159" i="6"/>
  <c r="M2160" i="6"/>
  <c r="N2160" i="6"/>
  <c r="P2160" i="6"/>
  <c r="R2160" i="6" s="1"/>
  <c r="M2161" i="6"/>
  <c r="N2161" i="6"/>
  <c r="P2161" i="6"/>
  <c r="R2161" i="6" s="1"/>
  <c r="M2162" i="6"/>
  <c r="N2162" i="6"/>
  <c r="P2162" i="6"/>
  <c r="R2162" i="6" s="1"/>
  <c r="M2163" i="6"/>
  <c r="N2163" i="6"/>
  <c r="P2163" i="6"/>
  <c r="P2164" i="6"/>
  <c r="N2165" i="6"/>
  <c r="P2165" i="6"/>
  <c r="P2166" i="6"/>
  <c r="P2167" i="6"/>
  <c r="R2167" i="6" s="1"/>
  <c r="P2168" i="6"/>
  <c r="R2168" i="6" s="1"/>
  <c r="M2169" i="6"/>
  <c r="N2169" i="6"/>
  <c r="P2169" i="6"/>
  <c r="P2170" i="6"/>
  <c r="R2170" i="6" s="1"/>
  <c r="M2171" i="6"/>
  <c r="N2171" i="6"/>
  <c r="P2171" i="6"/>
  <c r="N2172" i="6"/>
  <c r="P2172" i="6"/>
  <c r="N2173" i="6"/>
  <c r="P2173" i="6"/>
  <c r="P2174" i="6"/>
  <c r="N2175" i="6"/>
  <c r="P2175" i="6"/>
  <c r="P2176" i="6"/>
  <c r="R2176" i="6" s="1"/>
  <c r="P2177" i="6"/>
  <c r="M2178" i="6"/>
  <c r="N2178" i="6"/>
  <c r="P2178" i="6"/>
  <c r="R2178" i="6" s="1"/>
  <c r="M2179" i="6"/>
  <c r="N2179" i="6"/>
  <c r="P2179" i="6"/>
  <c r="N2180" i="6"/>
  <c r="P2180" i="6"/>
  <c r="R2180" i="6" s="1"/>
  <c r="N2181" i="6"/>
  <c r="P2181" i="6"/>
  <c r="P2182" i="6"/>
  <c r="N2183" i="6"/>
  <c r="P2183" i="6"/>
  <c r="N2184" i="6"/>
  <c r="P2184" i="6"/>
  <c r="P2185" i="6"/>
  <c r="M2186" i="6"/>
  <c r="N2186" i="6"/>
  <c r="P2186" i="6"/>
  <c r="R2186" i="6" s="1"/>
  <c r="M2187" i="6"/>
  <c r="N2187" i="6"/>
  <c r="P2187" i="6"/>
  <c r="P2188" i="6"/>
  <c r="N2189" i="6"/>
  <c r="P2189" i="6"/>
  <c r="R2189" i="6" s="1"/>
  <c r="N2190" i="6"/>
  <c r="P2190" i="6"/>
  <c r="P2191" i="6"/>
  <c r="R2191" i="6" s="1"/>
  <c r="N2192" i="6"/>
  <c r="P2192" i="6"/>
  <c r="P2193" i="6"/>
  <c r="P2194" i="6"/>
  <c r="P2195" i="6"/>
  <c r="P2196" i="6"/>
  <c r="N2197" i="6"/>
  <c r="P2197" i="6"/>
  <c r="N2198" i="6"/>
  <c r="P2198" i="6"/>
  <c r="P2199" i="6"/>
  <c r="P2200" i="6"/>
  <c r="M2201" i="6"/>
  <c r="N2201" i="6"/>
  <c r="P2201" i="6"/>
  <c r="N2202" i="6"/>
  <c r="P2202" i="6"/>
  <c r="R2202" i="6" s="1"/>
  <c r="N2203" i="6"/>
  <c r="P2203" i="6"/>
  <c r="P2204" i="6"/>
  <c r="P2205" i="6"/>
  <c r="P2206" i="6"/>
  <c r="P2207" i="6"/>
  <c r="R2207" i="6" s="1"/>
  <c r="M2208" i="6"/>
  <c r="N2208" i="6"/>
  <c r="P2208" i="6"/>
  <c r="R2208" i="6" s="1"/>
  <c r="M2209" i="6"/>
  <c r="N2209" i="6"/>
  <c r="P2209" i="6"/>
  <c r="M2210" i="6"/>
  <c r="N2210" i="6"/>
  <c r="P2210" i="6"/>
  <c r="M2211" i="6"/>
  <c r="N2211" i="6"/>
  <c r="P2211" i="6"/>
  <c r="P2212" i="6"/>
  <c r="N2213" i="6"/>
  <c r="P2213" i="6"/>
  <c r="P2214" i="6"/>
  <c r="R2214" i="6" s="1"/>
  <c r="P2215" i="6"/>
  <c r="R2215" i="6" s="1"/>
  <c r="P2216" i="6"/>
  <c r="P2217" i="6"/>
  <c r="P2218" i="6"/>
  <c r="M2219" i="6"/>
  <c r="N2219" i="6"/>
  <c r="P2219" i="6"/>
  <c r="N2220" i="6"/>
  <c r="P2220" i="6"/>
  <c r="N2221" i="6"/>
  <c r="P2221" i="6"/>
  <c r="P2222" i="6"/>
  <c r="R2222" i="6" s="1"/>
  <c r="P2223" i="6"/>
  <c r="P2224" i="6"/>
  <c r="P2225" i="6"/>
  <c r="P2226" i="6"/>
  <c r="R2226" i="6" s="1"/>
  <c r="P2227" i="6"/>
  <c r="M2228" i="6"/>
  <c r="N2228" i="6"/>
  <c r="P2228" i="6"/>
  <c r="R2228" i="6" s="1"/>
  <c r="M2229" i="6"/>
  <c r="N2229" i="6"/>
  <c r="P2229" i="6"/>
  <c r="P2230" i="6"/>
  <c r="M2231" i="6"/>
  <c r="N2231" i="6"/>
  <c r="P2231" i="6"/>
  <c r="N2232" i="6"/>
  <c r="P2232" i="6"/>
  <c r="P2233" i="6"/>
  <c r="R2233" i="6" s="1"/>
  <c r="P2234" i="6"/>
  <c r="R2234" i="6" s="1"/>
  <c r="P2235" i="6"/>
  <c r="P2236" i="6"/>
  <c r="M2237" i="6"/>
  <c r="N2237" i="6"/>
  <c r="P2237" i="6"/>
  <c r="R2237" i="6" s="1"/>
  <c r="M2238" i="6"/>
  <c r="N2238" i="6"/>
  <c r="P2238" i="6"/>
  <c r="R2238" i="6" s="1"/>
  <c r="M2239" i="6"/>
  <c r="N2239" i="6"/>
  <c r="P2239" i="6"/>
  <c r="N2240" i="6"/>
  <c r="P2240" i="6"/>
  <c r="P2241" i="6"/>
  <c r="P2242" i="6"/>
  <c r="P2243" i="6"/>
  <c r="M2244" i="6"/>
  <c r="N2244" i="6"/>
  <c r="P2244" i="6"/>
  <c r="R2244" i="6" s="1"/>
  <c r="M2245" i="6"/>
  <c r="N2245" i="6"/>
  <c r="P2245" i="6"/>
  <c r="M2246" i="6"/>
  <c r="N2246" i="6"/>
  <c r="P2246" i="6"/>
  <c r="R2246" i="6" s="1"/>
  <c r="M2247" i="6"/>
  <c r="N2247" i="6"/>
  <c r="P2247" i="6"/>
  <c r="P2248" i="6"/>
  <c r="P2249" i="6"/>
  <c r="R2249" i="6" s="1"/>
  <c r="P2250" i="6"/>
  <c r="P2251" i="6"/>
  <c r="R2251" i="6" s="1"/>
  <c r="M2252" i="6"/>
  <c r="N2252" i="6"/>
  <c r="P2252" i="6"/>
  <c r="R2252" i="6" s="1"/>
  <c r="M2253" i="6"/>
  <c r="N2253" i="6"/>
  <c r="P2253" i="6"/>
  <c r="P2254" i="6"/>
  <c r="M2255" i="6"/>
  <c r="N2255" i="6"/>
  <c r="P2255" i="6"/>
  <c r="N2256" i="6"/>
  <c r="P2256" i="6"/>
  <c r="P2257" i="6"/>
  <c r="N2258" i="6"/>
  <c r="P2258" i="6"/>
  <c r="R2258" i="6" s="1"/>
  <c r="P2259" i="6"/>
  <c r="P2260" i="6"/>
  <c r="P2261" i="6"/>
  <c r="M2262" i="6"/>
  <c r="N2262" i="6"/>
  <c r="P2262" i="6"/>
  <c r="N2263" i="6"/>
  <c r="P2263" i="6"/>
  <c r="P2264" i="6"/>
  <c r="P2265" i="6"/>
  <c r="P2266" i="6"/>
  <c r="N2267" i="6"/>
  <c r="P2267" i="6"/>
  <c r="R2267" i="6" s="1"/>
  <c r="N2268" i="6"/>
  <c r="P2268" i="6"/>
  <c r="P2269" i="6"/>
  <c r="P2270" i="6"/>
  <c r="P2271" i="6"/>
  <c r="P2272" i="6"/>
  <c r="M2273" i="6"/>
  <c r="N2273" i="6"/>
  <c r="P2273" i="6"/>
  <c r="M2274" i="6"/>
  <c r="N2274" i="6"/>
  <c r="P2274" i="6"/>
  <c r="R2274" i="6" s="1"/>
  <c r="M2275" i="6"/>
  <c r="N2275" i="6"/>
  <c r="P2275" i="6"/>
  <c r="R2275" i="6" s="1"/>
  <c r="M2276" i="6"/>
  <c r="N2276" i="6"/>
  <c r="P2276" i="6"/>
  <c r="N2277" i="6"/>
  <c r="P2277" i="6"/>
  <c r="P2278" i="6"/>
  <c r="P2279" i="6"/>
  <c r="P2280" i="6"/>
  <c r="P2281" i="6"/>
  <c r="R2281" i="6" s="1"/>
  <c r="M2282" i="6"/>
  <c r="N2282" i="6"/>
  <c r="P2282" i="6"/>
  <c r="M2283" i="6"/>
  <c r="N2283" i="6"/>
  <c r="P2283" i="6"/>
  <c r="P2284" i="6"/>
  <c r="N2285" i="6"/>
  <c r="P2285" i="6"/>
  <c r="N2286" i="6"/>
  <c r="P2286" i="6"/>
  <c r="N2287" i="6"/>
  <c r="P2287" i="6"/>
  <c r="R2287" i="6" s="1"/>
  <c r="N2288" i="6"/>
  <c r="P2288" i="6"/>
  <c r="R2288" i="6" s="1"/>
  <c r="P2289" i="6"/>
  <c r="P2290" i="6"/>
  <c r="M2291" i="6"/>
  <c r="N2291" i="6"/>
  <c r="P2291" i="6"/>
  <c r="N2292" i="6"/>
  <c r="P2292" i="6"/>
  <c r="N2293" i="6"/>
  <c r="P2293" i="6"/>
  <c r="R2293" i="6" s="1"/>
  <c r="M2294" i="6"/>
  <c r="N2294" i="6"/>
  <c r="P2294" i="6"/>
  <c r="R2294" i="6" s="1"/>
  <c r="M2295" i="6"/>
  <c r="N2295" i="6"/>
  <c r="P2295" i="6"/>
  <c r="P2296" i="6"/>
  <c r="P2297" i="6"/>
  <c r="P2298" i="6"/>
  <c r="N2299" i="6"/>
  <c r="P2299" i="6"/>
  <c r="N2300" i="6"/>
  <c r="P2300" i="6"/>
  <c r="R2300" i="6" s="1"/>
  <c r="P2301" i="6"/>
  <c r="P2302" i="6"/>
  <c r="M2303" i="6"/>
  <c r="N2303" i="6"/>
  <c r="P2303" i="6"/>
  <c r="N2304" i="6"/>
  <c r="P2304" i="6"/>
  <c r="R2304" i="6" s="1"/>
  <c r="N2305" i="6"/>
  <c r="P2305" i="6"/>
  <c r="R2305" i="6" s="1"/>
  <c r="P2306" i="6"/>
  <c r="R2306" i="6" s="1"/>
  <c r="P2307" i="6"/>
  <c r="P2308" i="6"/>
  <c r="P2309" i="6"/>
  <c r="P2310" i="6"/>
  <c r="P2311" i="6"/>
  <c r="R2311" i="6" s="1"/>
  <c r="P2312" i="6"/>
  <c r="R2312" i="6" s="1"/>
  <c r="P2313" i="6"/>
  <c r="P2314" i="6"/>
  <c r="M2315" i="6"/>
  <c r="N2315" i="6"/>
  <c r="P2315" i="6"/>
  <c r="M2316" i="6"/>
  <c r="N2316" i="6"/>
  <c r="P2316" i="6"/>
  <c r="N2317" i="6"/>
  <c r="P2317" i="6"/>
  <c r="R2317" i="6" s="1"/>
  <c r="N2318" i="6"/>
  <c r="P2318" i="6"/>
  <c r="P2319" i="6"/>
  <c r="P2320" i="6"/>
  <c r="P2321" i="6"/>
  <c r="R2321" i="6" s="1"/>
  <c r="M2322" i="6"/>
  <c r="N2322" i="6"/>
  <c r="P2322" i="6"/>
  <c r="M2323" i="6"/>
  <c r="N2323" i="6"/>
  <c r="P2323" i="6"/>
  <c r="R2323" i="6" s="1"/>
  <c r="M2324" i="6"/>
  <c r="N2324" i="6"/>
  <c r="P2324" i="6"/>
  <c r="R2324" i="6" s="1"/>
  <c r="M2325" i="6"/>
  <c r="N2325" i="6"/>
  <c r="P2325" i="6"/>
  <c r="P2326" i="6"/>
  <c r="N2327" i="6"/>
  <c r="P2327" i="6"/>
  <c r="P2328" i="6"/>
  <c r="P2329" i="6"/>
  <c r="P2330" i="6"/>
  <c r="R2330" i="6" s="1"/>
  <c r="P2331" i="6"/>
  <c r="P2332" i="6"/>
  <c r="M2333" i="6"/>
  <c r="N2333" i="6"/>
  <c r="P2333" i="6"/>
  <c r="R2333" i="6" s="1"/>
  <c r="M2334" i="6"/>
  <c r="N2334" i="6"/>
  <c r="P2334" i="6"/>
  <c r="N2335" i="6"/>
  <c r="P2335" i="6"/>
  <c r="N2336" i="6"/>
  <c r="P2336" i="6"/>
  <c r="P2337" i="6"/>
  <c r="P2338" i="6"/>
  <c r="P2339" i="6"/>
  <c r="R2339" i="6" s="1"/>
  <c r="P2340" i="6"/>
  <c r="P2341" i="6"/>
  <c r="P2342" i="6"/>
  <c r="R2342" i="6" s="1"/>
  <c r="M2343" i="6"/>
  <c r="N2343" i="6"/>
  <c r="P2343" i="6"/>
  <c r="P2344" i="6"/>
  <c r="P2345" i="6"/>
  <c r="P2346" i="6"/>
  <c r="R2346" i="6" s="1"/>
  <c r="N2347" i="6"/>
  <c r="P2347" i="6"/>
  <c r="P2348" i="6"/>
  <c r="R2348" i="6" s="1"/>
  <c r="N2349" i="6"/>
  <c r="P2349" i="6"/>
  <c r="R2349" i="6" s="1"/>
  <c r="P2350" i="6"/>
  <c r="P2351" i="6"/>
  <c r="P2352" i="6"/>
  <c r="R2352" i="6" s="1"/>
  <c r="P2353" i="6"/>
  <c r="P2354" i="6"/>
  <c r="R2354" i="6" s="1"/>
  <c r="N2355" i="6"/>
  <c r="P2355" i="6"/>
  <c r="P2356" i="6"/>
  <c r="P2357" i="6"/>
  <c r="R2357" i="6" s="1"/>
  <c r="P2358" i="6"/>
  <c r="N2359" i="6"/>
  <c r="P2359" i="6"/>
  <c r="N2360" i="6"/>
  <c r="P2360" i="6"/>
  <c r="R2360" i="6" s="1"/>
  <c r="P2361" i="6"/>
  <c r="P2362" i="6"/>
  <c r="P2363" i="6"/>
  <c r="P2364" i="6"/>
  <c r="N2365" i="6"/>
  <c r="P2365" i="6"/>
  <c r="R2365" i="6" s="1"/>
  <c r="N2366" i="6"/>
  <c r="P2366" i="6"/>
  <c r="R2366" i="6" s="1"/>
  <c r="N2367" i="6"/>
  <c r="P2367" i="6"/>
  <c r="N2368" i="6"/>
  <c r="P2368" i="6"/>
  <c r="N2369" i="6"/>
  <c r="P2369" i="6"/>
  <c r="P2370" i="6"/>
  <c r="R2370" i="6" s="1"/>
  <c r="N2371" i="6"/>
  <c r="P2371" i="6"/>
  <c r="P2372" i="6"/>
  <c r="P2373" i="6"/>
  <c r="P2374" i="6"/>
  <c r="P2375" i="6"/>
  <c r="N2376" i="6"/>
  <c r="P2376" i="6"/>
  <c r="N2377" i="6"/>
  <c r="P2377" i="6"/>
  <c r="P2378" i="6"/>
  <c r="P2379" i="6"/>
  <c r="M2380" i="6"/>
  <c r="N2380" i="6"/>
  <c r="P2380" i="6"/>
  <c r="N2381" i="6"/>
  <c r="P2381" i="6"/>
  <c r="N2382" i="6"/>
  <c r="P2382" i="6"/>
  <c r="R2382" i="6" s="1"/>
  <c r="P2383" i="6"/>
  <c r="P2384" i="6"/>
  <c r="P2385" i="6"/>
  <c r="P2386" i="6"/>
  <c r="M2387" i="6"/>
  <c r="N2387" i="6"/>
  <c r="P2387" i="6"/>
  <c r="M2388" i="6"/>
  <c r="N2388" i="6"/>
  <c r="P2388" i="6"/>
  <c r="R2388" i="6" s="1"/>
  <c r="M2389" i="6"/>
  <c r="N2389" i="6"/>
  <c r="P2389" i="6"/>
  <c r="R2389" i="6" s="1"/>
  <c r="M2390" i="6"/>
  <c r="N2390" i="6"/>
  <c r="P2390" i="6"/>
  <c r="P2391" i="6"/>
  <c r="N2392" i="6"/>
  <c r="P2392" i="6"/>
  <c r="N2393" i="6"/>
  <c r="P2393" i="6"/>
  <c r="P2394" i="6"/>
  <c r="R2394" i="6" s="1"/>
  <c r="P2395" i="6"/>
  <c r="R2395" i="6" s="1"/>
  <c r="P2396" i="6"/>
  <c r="P2397" i="6"/>
  <c r="P2398" i="6"/>
  <c r="P2399" i="6"/>
  <c r="P2400" i="6"/>
  <c r="R2400" i="6" s="1"/>
  <c r="P2401" i="6"/>
  <c r="R2401" i="6" s="1"/>
  <c r="P2402" i="6"/>
  <c r="N2403" i="6"/>
  <c r="P2403" i="6"/>
  <c r="R2403" i="6" s="1"/>
  <c r="N2404" i="6"/>
  <c r="P2404" i="6"/>
  <c r="P2405" i="6"/>
  <c r="P2406" i="6"/>
  <c r="P2407" i="6"/>
  <c r="P2408" i="6"/>
  <c r="N2409" i="6"/>
  <c r="P2409" i="6"/>
  <c r="R2409" i="6" s="1"/>
  <c r="P2410" i="6"/>
  <c r="P2411" i="6"/>
  <c r="P2412" i="6"/>
  <c r="R2412" i="6" s="1"/>
  <c r="P2413" i="6"/>
  <c r="P2414" i="6"/>
  <c r="R2414" i="6" s="1"/>
  <c r="P2415" i="6"/>
  <c r="P2416" i="6"/>
  <c r="P2417" i="6"/>
  <c r="P2418" i="6"/>
  <c r="P2419" i="6"/>
  <c r="R2419" i="6" s="1"/>
  <c r="P2420" i="6"/>
  <c r="R2420" i="6" s="1"/>
  <c r="P2421" i="6"/>
  <c r="P2422" i="6"/>
  <c r="P2423" i="6"/>
  <c r="R2423" i="6" s="1"/>
  <c r="P2424" i="6"/>
  <c r="P2425" i="6"/>
  <c r="R2425" i="6" s="1"/>
  <c r="P2426" i="6"/>
  <c r="R2426" i="6" s="1"/>
  <c r="P2427" i="6"/>
  <c r="P2428" i="6"/>
  <c r="P2429" i="6"/>
  <c r="P2430" i="6"/>
  <c r="N2431" i="6"/>
  <c r="P2431" i="6"/>
  <c r="P2432" i="6"/>
  <c r="R2432" i="6" s="1"/>
  <c r="M2433" i="6"/>
  <c r="N2433" i="6"/>
  <c r="P2433" i="6"/>
  <c r="M2434" i="6"/>
  <c r="N2434" i="6"/>
  <c r="P2434" i="6"/>
  <c r="N2435" i="6"/>
  <c r="P2435" i="6"/>
  <c r="P2436" i="6"/>
  <c r="R2436" i="6" s="1"/>
  <c r="P2437" i="6"/>
  <c r="P2438" i="6"/>
  <c r="R2438" i="6" s="1"/>
  <c r="P2439" i="6"/>
  <c r="R2439" i="6" s="1"/>
  <c r="P2440" i="6"/>
  <c r="P2441" i="6"/>
  <c r="P2442" i="6"/>
  <c r="R2442" i="6" s="1"/>
  <c r="M2443" i="6"/>
  <c r="N2443" i="6"/>
  <c r="P2443" i="6"/>
  <c r="M2444" i="6"/>
  <c r="N2444" i="6"/>
  <c r="P2444" i="6"/>
  <c r="R2444" i="6" s="1"/>
  <c r="M2445" i="6"/>
  <c r="N2445" i="6"/>
  <c r="P2445" i="6"/>
  <c r="N2446" i="6"/>
  <c r="P2446" i="6"/>
  <c r="N2447" i="6"/>
  <c r="P2447" i="6"/>
  <c r="P2448" i="6"/>
  <c r="P2449" i="6"/>
  <c r="P2450" i="6"/>
  <c r="R2450" i="6" s="1"/>
  <c r="P2451" i="6"/>
  <c r="R2451" i="6" s="1"/>
  <c r="P2452" i="6"/>
  <c r="P2453" i="6"/>
  <c r="P2454" i="6"/>
  <c r="P2455" i="6"/>
  <c r="R2455" i="6" s="1"/>
  <c r="P2456" i="6"/>
  <c r="R2456" i="6" s="1"/>
  <c r="M2457" i="6"/>
  <c r="N2457" i="6"/>
  <c r="P2457" i="6"/>
  <c r="N2458" i="6"/>
  <c r="P2458" i="6"/>
  <c r="N2459" i="6"/>
  <c r="P2459" i="6"/>
  <c r="R2459" i="6" s="1"/>
  <c r="P2460" i="6"/>
  <c r="P2461" i="6"/>
  <c r="P2462" i="6"/>
  <c r="R2462" i="6" s="1"/>
  <c r="P2463" i="6"/>
  <c r="P2464" i="6"/>
  <c r="P2465" i="6"/>
  <c r="R2465" i="6" s="1"/>
  <c r="P2466" i="6"/>
  <c r="P2467" i="6"/>
  <c r="P2468" i="6"/>
  <c r="N2469" i="6"/>
  <c r="P2469" i="6"/>
  <c r="N2470" i="6"/>
  <c r="P2470" i="6"/>
  <c r="P2471" i="6"/>
  <c r="P2472" i="6"/>
  <c r="P2473" i="6"/>
  <c r="P2474" i="6"/>
  <c r="R2474" i="6" s="1"/>
  <c r="P2475" i="6"/>
  <c r="R2475" i="6" s="1"/>
  <c r="P2476" i="6"/>
  <c r="P2477" i="6"/>
  <c r="R2477" i="6" s="1"/>
  <c r="P2478" i="6"/>
  <c r="P2479" i="6"/>
  <c r="P2480" i="6"/>
  <c r="R2480" i="6" s="1"/>
  <c r="P2481" i="6"/>
  <c r="R2481" i="6" s="1"/>
  <c r="P2482" i="6"/>
  <c r="P2483" i="6"/>
  <c r="P2484" i="6"/>
  <c r="R2484" i="6" s="1"/>
  <c r="P2485" i="6"/>
  <c r="R2485" i="6" s="1"/>
  <c r="M2486" i="6"/>
  <c r="N2486" i="6"/>
  <c r="P2486" i="6"/>
  <c r="N2487" i="6"/>
  <c r="P2487" i="6"/>
  <c r="N2488" i="6"/>
  <c r="P2488" i="6"/>
  <c r="N2489" i="6"/>
  <c r="P2489" i="6"/>
  <c r="P2490" i="6"/>
  <c r="N2491" i="6"/>
  <c r="P2491" i="6"/>
  <c r="Q2491" i="6" s="1"/>
  <c r="N2492" i="6"/>
  <c r="P2492" i="6"/>
  <c r="P2493" i="6"/>
  <c r="P2494" i="6"/>
  <c r="P2495" i="6"/>
  <c r="P2496" i="6"/>
  <c r="P2497" i="6"/>
  <c r="P2498" i="6"/>
  <c r="P2499" i="6"/>
  <c r="Q2499" i="6" s="1"/>
  <c r="P2500" i="6"/>
  <c r="P2501" i="6"/>
  <c r="N2502" i="6"/>
  <c r="P2502" i="6"/>
  <c r="Q2502" i="6" s="1"/>
  <c r="N2503" i="6"/>
  <c r="P2503" i="6"/>
  <c r="R2503" i="6" s="1"/>
  <c r="P2504" i="6"/>
  <c r="P2505" i="6"/>
  <c r="Q2505" i="6" s="1"/>
  <c r="P2506" i="6"/>
  <c r="P2507" i="6"/>
  <c r="Q2507" i="6" s="1"/>
  <c r="P2508" i="6"/>
  <c r="P2509" i="6"/>
  <c r="R2509" i="6" s="1"/>
  <c r="P2510" i="6"/>
  <c r="P2511" i="6"/>
  <c r="P2512" i="6"/>
  <c r="P2513" i="6"/>
  <c r="N2514" i="6"/>
  <c r="P2514" i="6"/>
  <c r="P2515" i="6"/>
  <c r="P2516" i="6"/>
  <c r="R2516" i="6" s="1"/>
  <c r="P2517" i="6"/>
  <c r="P2518" i="6"/>
  <c r="N2519" i="6"/>
  <c r="P2519" i="6"/>
  <c r="Q2519" i="6" s="1"/>
  <c r="P2520" i="6"/>
  <c r="P2521" i="6"/>
  <c r="P2522" i="6"/>
  <c r="Q2522" i="6" s="1"/>
  <c r="P2523" i="6"/>
  <c r="P2524" i="6"/>
  <c r="R2524" i="6" s="1"/>
  <c r="P2525" i="6"/>
  <c r="P2526" i="6"/>
  <c r="Q2526" i="6" s="1"/>
  <c r="P2527" i="6"/>
  <c r="Q2527" i="6" s="1"/>
  <c r="P2528" i="6"/>
  <c r="P2529" i="6"/>
  <c r="P2530" i="6"/>
  <c r="Q2530" i="6" s="1"/>
  <c r="P2531" i="6"/>
  <c r="P2532" i="6"/>
  <c r="P2533" i="6"/>
  <c r="P2534" i="6"/>
  <c r="P2535" i="6"/>
  <c r="R2535" i="6" s="1"/>
  <c r="P2536" i="6"/>
  <c r="P2537" i="6"/>
  <c r="P2538" i="6"/>
  <c r="Q2538" i="6" s="1"/>
  <c r="P2539" i="6"/>
  <c r="Q2539" i="6" s="1"/>
  <c r="P2540" i="6"/>
  <c r="Q2540" i="6" s="1"/>
  <c r="P2541" i="6"/>
  <c r="P2542" i="6"/>
  <c r="Q2542" i="6" s="1"/>
  <c r="P2543" i="6"/>
  <c r="P2544" i="6"/>
  <c r="Q2544" i="6" s="1"/>
  <c r="P2545" i="6"/>
  <c r="R2545" i="6" s="1"/>
  <c r="P2546" i="6"/>
  <c r="P2547" i="6"/>
  <c r="M2548" i="6"/>
  <c r="N2548" i="6"/>
  <c r="P2548" i="6"/>
  <c r="M2549" i="6"/>
  <c r="N2549" i="6"/>
  <c r="P2549" i="6"/>
  <c r="N2550" i="6"/>
  <c r="P2550" i="6"/>
  <c r="P2551" i="6"/>
  <c r="Q2551" i="6" s="1"/>
  <c r="P2552" i="6"/>
  <c r="P2553" i="6"/>
  <c r="P2554" i="6"/>
  <c r="Q2554" i="6" s="1"/>
  <c r="P2555" i="6"/>
  <c r="P2556" i="6"/>
  <c r="R2556" i="6" s="1"/>
  <c r="P2557" i="6"/>
  <c r="Q2557" i="6" s="1"/>
  <c r="P2558" i="6"/>
  <c r="Q2558" i="6" s="1"/>
  <c r="M2559" i="6"/>
  <c r="N2559" i="6"/>
  <c r="P2559" i="6"/>
  <c r="N2560" i="6"/>
  <c r="P2560" i="6"/>
  <c r="Q2560" i="6" s="1"/>
  <c r="N2561" i="6"/>
  <c r="P2561" i="6"/>
  <c r="R2561" i="6" s="1"/>
  <c r="P2562" i="6"/>
  <c r="P2563" i="6"/>
  <c r="P2564" i="6"/>
  <c r="Q2564" i="6" s="1"/>
  <c r="P2565" i="6"/>
  <c r="P2566" i="6"/>
  <c r="Q2566" i="6" s="1"/>
  <c r="P2567" i="6"/>
  <c r="P2568" i="6"/>
  <c r="P2569" i="6"/>
  <c r="Q2569" i="6" s="1"/>
  <c r="P2570" i="6"/>
  <c r="Q2570" i="6" s="1"/>
  <c r="P2571" i="6"/>
  <c r="R2571" i="6" s="1"/>
  <c r="P2572" i="6"/>
  <c r="Q2572" i="6" s="1"/>
  <c r="P2573" i="6"/>
  <c r="R2573" i="6" s="1"/>
  <c r="P2574" i="6"/>
  <c r="P2575" i="6"/>
  <c r="P2576" i="6"/>
  <c r="Q2576" i="6" s="1"/>
  <c r="P2577" i="6"/>
  <c r="R2577" i="6" s="1"/>
  <c r="P2578" i="6"/>
  <c r="R2578" i="6" s="1"/>
  <c r="P2579" i="6"/>
  <c r="P2580" i="6"/>
  <c r="P2581" i="6"/>
  <c r="Q2581" i="6" s="1"/>
  <c r="P2582" i="6"/>
  <c r="P2583" i="6"/>
  <c r="M2584" i="6"/>
  <c r="N2584" i="6"/>
  <c r="P2584" i="6"/>
  <c r="R2584" i="6" s="1"/>
  <c r="M2585" i="6"/>
  <c r="N2585" i="6"/>
  <c r="P2585" i="6"/>
  <c r="N2586" i="6"/>
  <c r="P2586" i="6"/>
  <c r="Q2586" i="6" s="1"/>
  <c r="N2587" i="6"/>
  <c r="P2587" i="6"/>
  <c r="R2587" i="6" s="1"/>
  <c r="P2588" i="6"/>
  <c r="N2589" i="6"/>
  <c r="P2589" i="6"/>
  <c r="Q2589" i="6" s="1"/>
  <c r="P2590" i="6"/>
  <c r="Q2590" i="6" s="1"/>
  <c r="P2591" i="6"/>
  <c r="P2592" i="6"/>
  <c r="P2593" i="6"/>
  <c r="P2594" i="6"/>
  <c r="Q2594" i="6" s="1"/>
  <c r="P2595" i="6"/>
  <c r="Q2595" i="6" s="1"/>
  <c r="P2596" i="6"/>
  <c r="N2597" i="6"/>
  <c r="P2597" i="6"/>
  <c r="R2597" i="6" s="1"/>
  <c r="N2598" i="6"/>
  <c r="P2598" i="6"/>
  <c r="P2599" i="6"/>
  <c r="P2600" i="6"/>
  <c r="P2601" i="6"/>
  <c r="N2602" i="6"/>
  <c r="P2602" i="6"/>
  <c r="P2603" i="6"/>
  <c r="P2604" i="6"/>
  <c r="Q2604" i="6" s="1"/>
  <c r="P2655" i="6"/>
  <c r="Q2655" i="6" s="1"/>
  <c r="P2656" i="6"/>
  <c r="Q2656" i="6" s="1"/>
  <c r="P2657" i="6"/>
  <c r="P2658" i="6"/>
  <c r="Q2658" i="6" s="1"/>
  <c r="M2659" i="6"/>
  <c r="N2659" i="6"/>
  <c r="P2659" i="6"/>
  <c r="M2660" i="6"/>
  <c r="N2660" i="6"/>
  <c r="P2660" i="6"/>
  <c r="M2661" i="6"/>
  <c r="N2661" i="6"/>
  <c r="P2661" i="6"/>
  <c r="N2662" i="6"/>
  <c r="P2662" i="6"/>
  <c r="Q2662" i="6" s="1"/>
  <c r="N2663" i="6"/>
  <c r="P2663" i="6"/>
  <c r="P2664" i="6"/>
  <c r="P2665" i="6"/>
  <c r="P2666" i="6"/>
  <c r="Q2666" i="6" s="1"/>
  <c r="M2667" i="6"/>
  <c r="N2667" i="6"/>
  <c r="P2667" i="6"/>
  <c r="Q2667" i="6" s="1"/>
  <c r="M2668" i="6"/>
  <c r="N2668" i="6"/>
  <c r="P2668" i="6"/>
  <c r="Q2668" i="6" s="1"/>
  <c r="M2669" i="6"/>
  <c r="N2669" i="6"/>
  <c r="P2669" i="6"/>
  <c r="P2670" i="6"/>
  <c r="N2671" i="6"/>
  <c r="P2671" i="6"/>
  <c r="N2672" i="6"/>
  <c r="P2672" i="6"/>
  <c r="N2673" i="6"/>
  <c r="P2673" i="6"/>
  <c r="Q2673" i="6" s="1"/>
  <c r="P2674" i="6"/>
  <c r="Q2674" i="6" s="1"/>
  <c r="P2675" i="6"/>
  <c r="P2676" i="6"/>
  <c r="Q2676" i="6" s="1"/>
  <c r="P2677" i="6"/>
  <c r="Q2677" i="6" s="1"/>
  <c r="M2678" i="6"/>
  <c r="N2678" i="6"/>
  <c r="P2678" i="6"/>
  <c r="M2679" i="6"/>
  <c r="N2679" i="6"/>
  <c r="P2679" i="6"/>
  <c r="P2680" i="6"/>
  <c r="Q2680" i="6" s="1"/>
  <c r="M2681" i="6"/>
  <c r="N2681" i="6"/>
  <c r="P2681" i="6"/>
  <c r="M2682" i="6"/>
  <c r="N2682" i="6"/>
  <c r="P2682" i="6"/>
  <c r="N2683" i="6"/>
  <c r="P2683" i="6"/>
  <c r="N2684" i="6"/>
  <c r="P2684" i="6"/>
  <c r="P2685" i="6"/>
  <c r="P2686" i="6"/>
  <c r="Q2686" i="6" s="1"/>
  <c r="P2687" i="6"/>
  <c r="R2687" i="6" s="1"/>
  <c r="M2688" i="6"/>
  <c r="N2688" i="6"/>
  <c r="P2688" i="6"/>
  <c r="M2689" i="6"/>
  <c r="N2689" i="6"/>
  <c r="P2689" i="6"/>
  <c r="Q2689" i="6" s="1"/>
  <c r="M2690" i="6"/>
  <c r="N2690" i="6"/>
  <c r="P2690" i="6"/>
  <c r="N2691" i="6"/>
  <c r="P2691" i="6"/>
  <c r="P2692" i="6"/>
  <c r="P2693" i="6"/>
  <c r="R2693" i="6" s="1"/>
  <c r="P2694" i="6"/>
  <c r="P2695" i="6"/>
  <c r="R2695" i="6" s="1"/>
  <c r="P2696" i="6"/>
  <c r="Q2696" i="6" s="1"/>
  <c r="P2697" i="6"/>
  <c r="P2698" i="6"/>
  <c r="Q2698" i="6" s="1"/>
  <c r="M2699" i="6"/>
  <c r="N2699" i="6"/>
  <c r="P2699" i="6"/>
  <c r="R2699" i="6" s="1"/>
  <c r="M2700" i="6"/>
  <c r="N2700" i="6"/>
  <c r="P2700" i="6"/>
  <c r="Q2700" i="6" s="1"/>
  <c r="M2701" i="6"/>
  <c r="N2701" i="6"/>
  <c r="P2701" i="6"/>
  <c r="M2702" i="6"/>
  <c r="N2702" i="6"/>
  <c r="P2702" i="6"/>
  <c r="N2703" i="6"/>
  <c r="P2703" i="6"/>
  <c r="N2704" i="6"/>
  <c r="P2704" i="6"/>
  <c r="Q2704" i="6" s="1"/>
  <c r="P2705" i="6"/>
  <c r="P2706" i="6"/>
  <c r="P2707" i="6"/>
  <c r="M2708" i="6"/>
  <c r="N2708" i="6"/>
  <c r="P2708" i="6"/>
  <c r="Q2708" i="6" s="1"/>
  <c r="M2709" i="6"/>
  <c r="N2709" i="6"/>
  <c r="P2709" i="6"/>
  <c r="Q2709" i="6" s="1"/>
  <c r="M2710" i="6"/>
  <c r="N2710" i="6"/>
  <c r="P2710" i="6"/>
  <c r="N2711" i="6"/>
  <c r="P2711" i="6"/>
  <c r="R2711" i="6" s="1"/>
  <c r="N2712" i="6"/>
  <c r="P2712" i="6"/>
  <c r="P2713" i="6"/>
  <c r="R2713" i="6" s="1"/>
  <c r="P2714" i="6"/>
  <c r="P2715" i="6"/>
  <c r="Q2715" i="6" s="1"/>
  <c r="P2716" i="6"/>
  <c r="Q2716" i="6" s="1"/>
  <c r="P2717" i="6"/>
  <c r="M2718" i="6"/>
  <c r="N2718" i="6"/>
  <c r="P2718" i="6"/>
  <c r="R2718" i="6" s="1"/>
  <c r="M2719" i="6"/>
  <c r="N2719" i="6"/>
  <c r="P2719" i="6"/>
  <c r="P2720" i="6"/>
  <c r="Q2720" i="6" s="1"/>
  <c r="N2721" i="6"/>
  <c r="P2721" i="6"/>
  <c r="Q2721" i="6" s="1"/>
  <c r="M2722" i="6"/>
  <c r="N2722" i="6"/>
  <c r="P2722" i="6"/>
  <c r="N2723" i="6"/>
  <c r="P2723" i="6"/>
  <c r="N2724" i="6"/>
  <c r="P2724" i="6"/>
  <c r="Q2724" i="6" s="1"/>
  <c r="P2725" i="6"/>
  <c r="P2726" i="6"/>
  <c r="P2727" i="6"/>
  <c r="Q2727" i="6" s="1"/>
  <c r="N2728" i="6"/>
  <c r="P2728" i="6"/>
  <c r="Q2728" i="6" s="1"/>
  <c r="P2729" i="6"/>
  <c r="P2730" i="6"/>
  <c r="M2731" i="6"/>
  <c r="N2731" i="6"/>
  <c r="P2731" i="6"/>
  <c r="P2732" i="6"/>
  <c r="N2733" i="6"/>
  <c r="P2733" i="6"/>
  <c r="Q2733" i="6" s="1"/>
  <c r="N2734" i="6"/>
  <c r="P2734" i="6"/>
  <c r="Q2734" i="6" s="1"/>
  <c r="P2735" i="6"/>
  <c r="P2736" i="6"/>
  <c r="Q2736" i="6" s="1"/>
  <c r="P2737" i="6"/>
  <c r="P2738" i="6"/>
  <c r="P2739" i="6"/>
  <c r="Q2739" i="6" s="1"/>
  <c r="M2740" i="6"/>
  <c r="N2740" i="6"/>
  <c r="P2740" i="6"/>
  <c r="Q2740" i="6" s="1"/>
  <c r="M2741" i="6"/>
  <c r="N2741" i="6"/>
  <c r="P2741" i="6"/>
  <c r="M2742" i="6"/>
  <c r="N2742" i="6"/>
  <c r="P2742" i="6"/>
  <c r="N2743" i="6"/>
  <c r="P2743" i="6"/>
  <c r="N2744" i="6"/>
  <c r="P2744" i="6"/>
  <c r="P2745" i="6"/>
  <c r="Q2745" i="6" s="1"/>
  <c r="P2746" i="6"/>
  <c r="Q2746" i="6" s="1"/>
  <c r="P2747" i="6"/>
  <c r="R2747" i="6" s="1"/>
  <c r="P2748" i="6"/>
  <c r="R2748" i="6" s="1"/>
  <c r="M2749" i="6"/>
  <c r="N2749" i="6"/>
  <c r="P2749" i="6"/>
  <c r="R2749" i="6" s="1"/>
  <c r="M2750" i="6"/>
  <c r="N2750" i="6"/>
  <c r="P2750" i="6"/>
  <c r="M2751" i="6"/>
  <c r="N2751" i="6"/>
  <c r="P2751" i="6"/>
  <c r="N2752" i="6"/>
  <c r="P2752" i="6"/>
  <c r="N2753" i="6"/>
  <c r="P2753" i="6"/>
  <c r="P2754" i="6"/>
  <c r="R2754" i="6" s="1"/>
  <c r="N2755" i="6"/>
  <c r="P2755" i="6"/>
  <c r="P2756" i="6"/>
  <c r="Q2756" i="6" s="1"/>
  <c r="P2757" i="6"/>
  <c r="Q2757" i="6" s="1"/>
  <c r="P2758" i="6"/>
  <c r="Q2758" i="6" s="1"/>
  <c r="P2759" i="6"/>
  <c r="P2760" i="6"/>
  <c r="P2761" i="6"/>
  <c r="R2761" i="6" s="1"/>
  <c r="M2762" i="6"/>
  <c r="N2762" i="6"/>
  <c r="P2762" i="6"/>
  <c r="Q2762" i="6" s="1"/>
  <c r="M2763" i="6"/>
  <c r="N2763" i="6"/>
  <c r="P2763" i="6"/>
  <c r="N2764" i="6"/>
  <c r="P2764" i="6"/>
  <c r="Q2764" i="6" s="1"/>
  <c r="N2765" i="6"/>
  <c r="P2765" i="6"/>
  <c r="P2766" i="6"/>
  <c r="P2767" i="6"/>
  <c r="P2768" i="6"/>
  <c r="R2768" i="6" s="1"/>
  <c r="P2769" i="6"/>
  <c r="Q2769" i="6" s="1"/>
  <c r="P2770" i="6"/>
  <c r="Q2770" i="6" s="1"/>
  <c r="M2771" i="6"/>
  <c r="N2771" i="6"/>
  <c r="P2771" i="6"/>
  <c r="M2772" i="6"/>
  <c r="N2772" i="6"/>
  <c r="P2772" i="6"/>
  <c r="M2773" i="6"/>
  <c r="N2773" i="6"/>
  <c r="P2773" i="6"/>
  <c r="M2774" i="6"/>
  <c r="N2774" i="6"/>
  <c r="P2774" i="6"/>
  <c r="N2775" i="6"/>
  <c r="P2775" i="6"/>
  <c r="N2776" i="6"/>
  <c r="P2776" i="6"/>
  <c r="Q2776" i="6" s="1"/>
  <c r="P2777" i="6"/>
  <c r="P2778" i="6"/>
  <c r="R2778" i="6" s="1"/>
  <c r="P2779" i="6"/>
  <c r="Q2779" i="6" s="1"/>
  <c r="P2780" i="6"/>
  <c r="P2781" i="6"/>
  <c r="Q2781" i="6" s="1"/>
  <c r="P2782" i="6"/>
  <c r="Q2782" i="6" s="1"/>
  <c r="P2783" i="6"/>
  <c r="N2784" i="6"/>
  <c r="P2784" i="6"/>
  <c r="N2785" i="6"/>
  <c r="P2785" i="6"/>
  <c r="P2786" i="6"/>
  <c r="Q2786" i="6" s="1"/>
  <c r="P2787" i="6"/>
  <c r="Q2787" i="6" s="1"/>
  <c r="P2788" i="6"/>
  <c r="P2789" i="6"/>
  <c r="R2789" i="6" s="1"/>
  <c r="P2790" i="6"/>
  <c r="P2791" i="6"/>
  <c r="Q2791" i="6" s="1"/>
  <c r="N2792" i="6"/>
  <c r="P2792" i="6"/>
  <c r="Q2792" i="6" s="1"/>
  <c r="M2793" i="6"/>
  <c r="N2793" i="6"/>
  <c r="P2793" i="6"/>
  <c r="Q2793" i="6" s="1"/>
  <c r="M2794" i="6"/>
  <c r="N2794" i="6"/>
  <c r="P2794" i="6"/>
  <c r="Q2794" i="6" s="1"/>
  <c r="M2795" i="6"/>
  <c r="N2795" i="6"/>
  <c r="P2795" i="6"/>
  <c r="N2796" i="6"/>
  <c r="P2796" i="6"/>
  <c r="N2797" i="6"/>
  <c r="P2797" i="6"/>
  <c r="P2798" i="6"/>
  <c r="Q2798" i="6" s="1"/>
  <c r="P2799" i="6"/>
  <c r="Q2799" i="6" s="1"/>
  <c r="P2800" i="6"/>
  <c r="Q2800" i="6" s="1"/>
  <c r="P2801" i="6"/>
  <c r="P2802" i="6"/>
  <c r="N2803" i="6"/>
  <c r="P2803" i="6"/>
  <c r="Q2803" i="6" s="1"/>
  <c r="M2804" i="6"/>
  <c r="N2804" i="6"/>
  <c r="P2804" i="6"/>
  <c r="R2804" i="6" s="1"/>
  <c r="M2805" i="6"/>
  <c r="N2805" i="6"/>
  <c r="P2805" i="6"/>
  <c r="Q2805" i="6" s="1"/>
  <c r="M2806" i="6"/>
  <c r="N2806" i="6"/>
  <c r="P2806" i="6"/>
  <c r="N2807" i="6"/>
  <c r="P2807" i="6"/>
  <c r="N2808" i="6"/>
  <c r="P2808" i="6"/>
  <c r="P2809" i="6"/>
  <c r="R2809" i="6" s="1"/>
  <c r="P2810" i="6"/>
  <c r="R2810" i="6" s="1"/>
  <c r="P2811" i="6"/>
  <c r="Q2811" i="6" s="1"/>
  <c r="P2812" i="6"/>
  <c r="Q2812" i="6" s="1"/>
  <c r="P2813" i="6"/>
  <c r="R2813" i="6" s="1"/>
  <c r="M2814" i="6"/>
  <c r="N2814" i="6"/>
  <c r="P2814" i="6"/>
  <c r="M2815" i="6"/>
  <c r="N2815" i="6"/>
  <c r="P2815" i="6"/>
  <c r="P2816" i="6"/>
  <c r="Q2816" i="6" s="1"/>
  <c r="P2817" i="6"/>
  <c r="N2818" i="6"/>
  <c r="P2818" i="6"/>
  <c r="N2819" i="6"/>
  <c r="P2819" i="6"/>
  <c r="R2819" i="6" s="1"/>
  <c r="P2820" i="6"/>
  <c r="R2820" i="6" s="1"/>
  <c r="P2821" i="6"/>
  <c r="R2821" i="6" s="1"/>
  <c r="P2822" i="6"/>
  <c r="P2823" i="6"/>
  <c r="Q2823" i="6" s="1"/>
  <c r="P2824" i="6"/>
  <c r="Q2824" i="6" s="1"/>
  <c r="M2825" i="6"/>
  <c r="N2825" i="6"/>
  <c r="P2825" i="6"/>
  <c r="M2826" i="6"/>
  <c r="N2826" i="6"/>
  <c r="P2826" i="6"/>
  <c r="M2827" i="6"/>
  <c r="N2827" i="6"/>
  <c r="P2827" i="6"/>
  <c r="N2828" i="6"/>
  <c r="P2828" i="6"/>
  <c r="N2829" i="6"/>
  <c r="P2829" i="6"/>
  <c r="P2830" i="6"/>
  <c r="Q2830" i="6" s="1"/>
  <c r="P2831" i="6"/>
  <c r="R2831" i="6" s="1"/>
  <c r="P2832" i="6"/>
  <c r="R2832" i="6" s="1"/>
  <c r="P2833" i="6"/>
  <c r="Q2833" i="6" s="1"/>
  <c r="P2834" i="6"/>
  <c r="P2835" i="6"/>
  <c r="Q2835" i="6" s="1"/>
  <c r="M2836" i="6"/>
  <c r="N2836" i="6"/>
  <c r="P2836" i="6"/>
  <c r="P2837" i="6"/>
  <c r="M2838" i="6"/>
  <c r="N2838" i="6"/>
  <c r="P2838" i="6"/>
  <c r="N2839" i="6"/>
  <c r="P2839" i="6"/>
  <c r="R2839" i="6" s="1"/>
  <c r="N2840" i="6"/>
  <c r="P2840" i="6"/>
  <c r="N2841" i="6"/>
  <c r="P2841" i="6"/>
  <c r="Q2841" i="6" s="1"/>
  <c r="N2842" i="6"/>
  <c r="P2842" i="6"/>
  <c r="P2843" i="6"/>
  <c r="P2844" i="6"/>
  <c r="P2845" i="6"/>
  <c r="P2846" i="6"/>
  <c r="N2847" i="6"/>
  <c r="P2847" i="6"/>
  <c r="Q2847" i="6" s="1"/>
  <c r="N2848" i="6"/>
  <c r="P2848" i="6"/>
  <c r="Q2848" i="6" s="1"/>
  <c r="N2849" i="6"/>
  <c r="P2849" i="6"/>
  <c r="R2849" i="6" s="1"/>
  <c r="M2850" i="6"/>
  <c r="N2850" i="6"/>
  <c r="P2850" i="6"/>
  <c r="Q2850" i="6" s="1"/>
  <c r="M2851" i="6"/>
  <c r="N2851" i="6"/>
  <c r="P2851" i="6"/>
  <c r="N2852" i="6"/>
  <c r="P2852" i="6"/>
  <c r="Q2852" i="6" s="1"/>
  <c r="N2853" i="6"/>
  <c r="P2853" i="6"/>
  <c r="P2854" i="6"/>
  <c r="P2855" i="6"/>
  <c r="R2855" i="6" s="1"/>
  <c r="P2856" i="6"/>
  <c r="Q2856" i="6" s="1"/>
  <c r="N2857" i="6"/>
  <c r="P2857" i="6"/>
  <c r="M2858" i="6"/>
  <c r="N2858" i="6"/>
  <c r="P2858" i="6"/>
  <c r="R2858" i="6" s="1"/>
  <c r="M2859" i="6"/>
  <c r="N2859" i="6"/>
  <c r="P2859" i="6"/>
  <c r="Q2859" i="6" s="1"/>
  <c r="M2860" i="6"/>
  <c r="N2860" i="6"/>
  <c r="P2860" i="6"/>
  <c r="P2861" i="6"/>
  <c r="P2862" i="6"/>
  <c r="N2863" i="6"/>
  <c r="P2863" i="6"/>
  <c r="P2864" i="6"/>
  <c r="P2865" i="6"/>
  <c r="Q2865" i="6" s="1"/>
  <c r="P2866" i="6"/>
  <c r="P2867" i="6"/>
  <c r="P2868" i="6"/>
  <c r="Q2868" i="6" s="1"/>
  <c r="P2869" i="6"/>
  <c r="R2869" i="6" s="1"/>
  <c r="M2870" i="6"/>
  <c r="N2870" i="6"/>
  <c r="P2870" i="6"/>
  <c r="M2871" i="6"/>
  <c r="N2871" i="6"/>
  <c r="P2871" i="6"/>
  <c r="Q2871" i="6" s="1"/>
  <c r="M2872" i="6"/>
  <c r="N2872" i="6"/>
  <c r="P2872" i="6"/>
  <c r="N2873" i="6"/>
  <c r="P2873" i="6"/>
  <c r="R2873" i="6" s="1"/>
  <c r="N2874" i="6"/>
  <c r="P2874" i="6"/>
  <c r="P2875" i="6"/>
  <c r="R2875" i="6" s="1"/>
  <c r="P2876" i="6"/>
  <c r="R2876" i="6" s="1"/>
  <c r="P2877" i="6"/>
  <c r="Q2877" i="6" s="1"/>
  <c r="M2878" i="6"/>
  <c r="N2878" i="6"/>
  <c r="P2878" i="6"/>
  <c r="M2879" i="6"/>
  <c r="N2879" i="6"/>
  <c r="P2879" i="6"/>
  <c r="R2879" i="6" s="1"/>
  <c r="M2880" i="6"/>
  <c r="N2880" i="6"/>
  <c r="P2880" i="6"/>
  <c r="R2880" i="6" s="1"/>
  <c r="M2881" i="6"/>
  <c r="N2881" i="6"/>
  <c r="P2881" i="6"/>
  <c r="P2882" i="6"/>
  <c r="N2883" i="6"/>
  <c r="P2883" i="6"/>
  <c r="Q2883" i="6" s="1"/>
  <c r="N2884" i="6"/>
  <c r="P2884" i="6"/>
  <c r="P2885" i="6"/>
  <c r="R2885" i="6" s="1"/>
  <c r="P2886" i="6"/>
  <c r="P2887" i="6"/>
  <c r="P2888" i="6"/>
  <c r="Q2888" i="6" s="1"/>
  <c r="M2889" i="6"/>
  <c r="N2889" i="6"/>
  <c r="P2889" i="6"/>
  <c r="Q2889" i="6" s="1"/>
  <c r="M2890" i="6"/>
  <c r="N2890" i="6"/>
  <c r="P2890" i="6"/>
  <c r="N2891" i="6"/>
  <c r="P2891" i="6"/>
  <c r="R2891" i="6" s="1"/>
  <c r="N2892" i="6"/>
  <c r="P2892" i="6"/>
  <c r="R2892" i="6" s="1"/>
  <c r="P2893" i="6"/>
  <c r="P2894" i="6"/>
  <c r="Q2894" i="6" s="1"/>
  <c r="P2895" i="6"/>
  <c r="Q2895" i="6" s="1"/>
  <c r="P2896" i="6"/>
  <c r="P2897" i="6"/>
  <c r="R2897" i="6" s="1"/>
  <c r="P2898" i="6"/>
  <c r="P2899" i="6"/>
  <c r="P2900" i="6"/>
  <c r="P2901" i="6"/>
  <c r="Q2901" i="6" s="1"/>
  <c r="P2902" i="6"/>
  <c r="M2903" i="6"/>
  <c r="N2903" i="6"/>
  <c r="P2903" i="6"/>
  <c r="M2904" i="6"/>
  <c r="N2904" i="6"/>
  <c r="P2904" i="6"/>
  <c r="N2905" i="6"/>
  <c r="P2905" i="6"/>
  <c r="N2906" i="6"/>
  <c r="P2906" i="6"/>
  <c r="P2907" i="6"/>
  <c r="P2908" i="6"/>
  <c r="P2909" i="6"/>
  <c r="R2909" i="6" s="1"/>
  <c r="P2910" i="6"/>
  <c r="P2911" i="6"/>
  <c r="P2912" i="6"/>
  <c r="P2913" i="6"/>
  <c r="Q2913" i="6" s="1"/>
  <c r="P2914" i="6"/>
  <c r="N2915" i="6"/>
  <c r="P2915" i="6"/>
  <c r="N2916" i="6"/>
  <c r="P2916" i="6"/>
  <c r="P2917" i="6"/>
  <c r="R2917" i="6" s="1"/>
  <c r="P2918" i="6"/>
  <c r="P2919" i="6"/>
  <c r="P2920" i="6"/>
  <c r="P2921" i="6"/>
  <c r="N2922" i="6"/>
  <c r="P2922" i="6"/>
  <c r="Q2922" i="6" s="1"/>
  <c r="M2923" i="6"/>
  <c r="N2923" i="6"/>
  <c r="P2923" i="6"/>
  <c r="M2924" i="6"/>
  <c r="N2924" i="6"/>
  <c r="P2924" i="6"/>
  <c r="M2925" i="6"/>
  <c r="N2925" i="6"/>
  <c r="P2925" i="6"/>
  <c r="N2926" i="6"/>
  <c r="P2926" i="6"/>
  <c r="N2927" i="6"/>
  <c r="P2927" i="6"/>
  <c r="P2928" i="6"/>
  <c r="Q2928" i="6" s="1"/>
  <c r="P2929" i="6"/>
  <c r="P2930" i="6"/>
  <c r="M2931" i="6"/>
  <c r="N2931" i="6"/>
  <c r="P2931" i="6"/>
  <c r="Q2931" i="6" s="1"/>
  <c r="M2932" i="6"/>
  <c r="N2932" i="6"/>
  <c r="P2932" i="6"/>
  <c r="M2933" i="6"/>
  <c r="N2933" i="6"/>
  <c r="P2933" i="6"/>
  <c r="M2934" i="6"/>
  <c r="N2934" i="6"/>
  <c r="P2934" i="6"/>
  <c r="M2935" i="6"/>
  <c r="N2935" i="6"/>
  <c r="P2935" i="6"/>
  <c r="N2936" i="6"/>
  <c r="P2936" i="6"/>
  <c r="N2937" i="6"/>
  <c r="P2937" i="6"/>
  <c r="Q2937" i="6" s="1"/>
  <c r="P2938" i="6"/>
  <c r="P2939" i="6"/>
  <c r="R2939" i="6" s="1"/>
  <c r="P2940" i="6"/>
  <c r="R2940" i="6" s="1"/>
  <c r="P2941" i="6"/>
  <c r="Q2941" i="6" s="1"/>
  <c r="P2942" i="6"/>
  <c r="Q2942" i="6" s="1"/>
  <c r="M2943" i="6"/>
  <c r="N2943" i="6"/>
  <c r="P2943" i="6"/>
  <c r="Q2943" i="6" s="1"/>
  <c r="M2944" i="6"/>
  <c r="N2944" i="6"/>
  <c r="P2944" i="6"/>
  <c r="N2945" i="6"/>
  <c r="P2945" i="6"/>
  <c r="P2946" i="6"/>
  <c r="P2947" i="6"/>
  <c r="P2948" i="6"/>
  <c r="P2949" i="6"/>
  <c r="Q2949" i="6" s="1"/>
  <c r="P2950" i="6"/>
  <c r="P2951" i="6"/>
  <c r="P2952" i="6"/>
  <c r="P2953" i="6"/>
  <c r="R2953" i="6" s="1"/>
  <c r="P2954" i="6"/>
  <c r="M2955" i="6"/>
  <c r="N2955" i="6"/>
  <c r="P2955" i="6"/>
  <c r="Q2955" i="6" s="1"/>
  <c r="M2956" i="6"/>
  <c r="N2956" i="6"/>
  <c r="P2956" i="6"/>
  <c r="M2957" i="6"/>
  <c r="N2957" i="6"/>
  <c r="P2957" i="6"/>
  <c r="P2958" i="6"/>
  <c r="N2959" i="6"/>
  <c r="P2959" i="6"/>
  <c r="N2960" i="6"/>
  <c r="P2960" i="6"/>
  <c r="R2960" i="6" s="1"/>
  <c r="N2961" i="6"/>
  <c r="P2961" i="6"/>
  <c r="Q2961" i="6" s="1"/>
  <c r="P2962" i="6"/>
  <c r="P2963" i="6"/>
  <c r="P2964" i="6"/>
  <c r="R2964" i="6" s="1"/>
  <c r="P2965" i="6"/>
  <c r="N2966" i="6"/>
  <c r="P2966" i="6"/>
  <c r="R2966" i="6" s="1"/>
  <c r="P2967" i="6"/>
  <c r="Q2967" i="6" s="1"/>
  <c r="P2968" i="6"/>
  <c r="P2969" i="6"/>
  <c r="P2970" i="6"/>
  <c r="P2971" i="6"/>
  <c r="Q2971" i="6" s="1"/>
  <c r="P2972" i="6"/>
  <c r="Q2972" i="6" s="1"/>
  <c r="P2973" i="6"/>
  <c r="Q2973" i="6" s="1"/>
  <c r="N2974" i="6"/>
  <c r="P2974" i="6"/>
  <c r="N2975" i="6"/>
  <c r="P2975" i="6"/>
  <c r="R2975" i="6" s="1"/>
  <c r="N2976" i="6"/>
  <c r="P2976" i="6"/>
  <c r="N2977" i="6"/>
  <c r="P2977" i="6"/>
  <c r="Q2977" i="6" s="1"/>
  <c r="N2978" i="6"/>
  <c r="P2978" i="6"/>
  <c r="P2979" i="6"/>
  <c r="Q2979" i="6" s="1"/>
  <c r="P2980" i="6"/>
  <c r="P2981" i="6"/>
  <c r="R2981" i="6" s="1"/>
  <c r="P2982" i="6"/>
  <c r="P2983" i="6"/>
  <c r="Q2983" i="6" s="1"/>
  <c r="P2984" i="6"/>
  <c r="Q2984" i="6" s="1"/>
  <c r="P2985" i="6"/>
  <c r="P2986" i="6"/>
  <c r="M2987" i="6"/>
  <c r="N2987" i="6"/>
  <c r="P2987" i="6"/>
  <c r="R2987" i="6" s="1"/>
  <c r="M2988" i="6"/>
  <c r="N2988" i="6"/>
  <c r="P2988" i="6"/>
  <c r="M2989" i="6"/>
  <c r="N2989" i="6"/>
  <c r="P2989" i="6"/>
  <c r="M2990" i="6"/>
  <c r="N2990" i="6"/>
  <c r="P2990" i="6"/>
  <c r="N2991" i="6"/>
  <c r="P2991" i="6"/>
  <c r="P2992" i="6"/>
  <c r="P2993" i="6"/>
  <c r="P2994" i="6"/>
  <c r="R2994" i="6" s="1"/>
  <c r="M2995" i="6"/>
  <c r="N2995" i="6"/>
  <c r="P2995" i="6"/>
  <c r="M2996" i="6"/>
  <c r="N2996" i="6"/>
  <c r="P2996" i="6"/>
  <c r="M2997" i="6"/>
  <c r="N2997" i="6"/>
  <c r="P2997" i="6"/>
  <c r="P2998" i="6"/>
  <c r="N2999" i="6"/>
  <c r="P2999" i="6"/>
  <c r="N3000" i="6"/>
  <c r="P3000" i="6"/>
  <c r="R3000" i="6" s="1"/>
  <c r="N3001" i="6"/>
  <c r="P3001" i="6"/>
  <c r="P3002" i="6"/>
  <c r="P3003" i="6"/>
  <c r="P3004" i="6"/>
  <c r="M3005" i="6"/>
  <c r="N3005" i="6"/>
  <c r="P3005" i="6"/>
  <c r="M3006" i="6"/>
  <c r="N3006" i="6"/>
  <c r="P3006" i="6"/>
  <c r="P3007" i="6"/>
  <c r="M3008" i="6"/>
  <c r="N3008" i="6"/>
  <c r="P3008" i="6"/>
  <c r="N3009" i="6"/>
  <c r="P3009" i="6"/>
  <c r="N3010" i="6"/>
  <c r="P3010" i="6"/>
  <c r="P3011" i="6"/>
  <c r="P3012" i="6"/>
  <c r="P3013" i="6"/>
  <c r="M3014" i="6"/>
  <c r="N3014" i="6"/>
  <c r="P3014" i="6"/>
  <c r="R3014" i="6" s="1"/>
  <c r="M3015" i="6"/>
  <c r="N3015" i="6"/>
  <c r="P3015" i="6"/>
  <c r="Q3015" i="6" s="1"/>
  <c r="M3016" i="6"/>
  <c r="N3016" i="6"/>
  <c r="P3016" i="6"/>
  <c r="M3017" i="6"/>
  <c r="N3017" i="6"/>
  <c r="P3017" i="6"/>
  <c r="N3018" i="6"/>
  <c r="P3018" i="6"/>
  <c r="P3019" i="6"/>
  <c r="R3019" i="6" s="1"/>
  <c r="P3020" i="6"/>
  <c r="Q3020" i="6" s="1"/>
  <c r="P3021" i="6"/>
  <c r="Q3021" i="6" s="1"/>
  <c r="P3022" i="6"/>
  <c r="M3023" i="6"/>
  <c r="N3023" i="6"/>
  <c r="P3023" i="6"/>
  <c r="R3023" i="6" s="1"/>
  <c r="M3024" i="6"/>
  <c r="N3024" i="6"/>
  <c r="P3024" i="6"/>
  <c r="P3025" i="6"/>
  <c r="M3026" i="6"/>
  <c r="N3026" i="6"/>
  <c r="P3026" i="6"/>
  <c r="N3027" i="6"/>
  <c r="P3027" i="6"/>
  <c r="N3028" i="6"/>
  <c r="P3028" i="6"/>
  <c r="P3029" i="6"/>
  <c r="R3029" i="6" s="1"/>
  <c r="P3030" i="6"/>
  <c r="N3031" i="6"/>
  <c r="P3031" i="6"/>
  <c r="Q3031" i="6" s="1"/>
  <c r="P3032" i="6"/>
  <c r="P3033" i="6"/>
  <c r="Q3033" i="6" s="1"/>
  <c r="P3034" i="6"/>
  <c r="Q3034" i="6" s="1"/>
  <c r="P3035" i="6"/>
  <c r="P3036" i="6"/>
  <c r="R3036" i="6" s="1"/>
  <c r="P3037" i="6"/>
  <c r="R3037" i="6" s="1"/>
  <c r="P3038" i="6"/>
  <c r="P3039" i="6"/>
  <c r="N3040" i="6"/>
  <c r="P3040" i="6"/>
  <c r="Q3040" i="6" s="1"/>
  <c r="N3041" i="6"/>
  <c r="P3041" i="6"/>
  <c r="P3042" i="6"/>
  <c r="P3043" i="6"/>
  <c r="N3044" i="6"/>
  <c r="P3044" i="6"/>
  <c r="P3045" i="6"/>
  <c r="P3046" i="6"/>
  <c r="P3047" i="6"/>
  <c r="P3048" i="6"/>
  <c r="P3049" i="6"/>
  <c r="R3049" i="6" s="1"/>
  <c r="P3050" i="6"/>
  <c r="R3050" i="6" s="1"/>
  <c r="P3051" i="6"/>
  <c r="Q3051" i="6" s="1"/>
  <c r="M3052" i="6"/>
  <c r="N3052" i="6"/>
  <c r="P3052" i="6"/>
  <c r="M3053" i="6"/>
  <c r="N3053" i="6"/>
  <c r="P3053" i="6"/>
  <c r="N3054" i="6"/>
  <c r="P3054" i="6"/>
  <c r="Q3054" i="6" s="1"/>
  <c r="N3055" i="6"/>
  <c r="P3055" i="6"/>
  <c r="P3056" i="6"/>
  <c r="P3057" i="6"/>
  <c r="P3058" i="6"/>
  <c r="R3058" i="6" s="1"/>
  <c r="P3059" i="6"/>
  <c r="P3060" i="6"/>
  <c r="Q3060" i="6" s="1"/>
  <c r="P3061" i="6"/>
  <c r="R3061" i="6" s="1"/>
  <c r="P3062" i="6"/>
  <c r="Q3062" i="6" s="1"/>
  <c r="P3063" i="6"/>
  <c r="P3064" i="6"/>
  <c r="P3065" i="6"/>
  <c r="Q3065" i="6" s="1"/>
  <c r="P3066" i="6"/>
  <c r="P3067" i="6"/>
  <c r="M3068" i="6"/>
  <c r="N3068" i="6"/>
  <c r="P3068" i="6"/>
  <c r="Q3068" i="6" s="1"/>
  <c r="M3069" i="6"/>
  <c r="N3069" i="6"/>
  <c r="P3069" i="6"/>
  <c r="N3070" i="6"/>
  <c r="P3070" i="6"/>
  <c r="P3071" i="6"/>
  <c r="P3072" i="6"/>
  <c r="P3073" i="6"/>
  <c r="P3074" i="6"/>
  <c r="P3075" i="6"/>
  <c r="Q3075" i="6" s="1"/>
  <c r="P3076" i="6"/>
  <c r="P3077" i="6"/>
  <c r="P3078" i="6"/>
  <c r="Q3078" i="6" s="1"/>
  <c r="P3079" i="6"/>
  <c r="N3080" i="6"/>
  <c r="P3080" i="6"/>
  <c r="N3081" i="6"/>
  <c r="P3081" i="6"/>
  <c r="R3081" i="6" s="1"/>
  <c r="P3082" i="6"/>
  <c r="P3083" i="6"/>
  <c r="R3083" i="6" s="1"/>
  <c r="P3084" i="6"/>
  <c r="P3085" i="6"/>
  <c r="R3085" i="6" s="1"/>
  <c r="P3086" i="6"/>
  <c r="P3087" i="6"/>
  <c r="R3087" i="6" s="1"/>
  <c r="M3088" i="6"/>
  <c r="N3088" i="6"/>
  <c r="P3088" i="6"/>
  <c r="Q3088" i="6" s="1"/>
  <c r="M3089" i="6"/>
  <c r="N3089" i="6"/>
  <c r="P3089" i="6"/>
  <c r="N3090" i="6"/>
  <c r="P3090" i="6"/>
  <c r="N3091" i="6"/>
  <c r="P3091" i="6"/>
  <c r="Q3091" i="6" s="1"/>
  <c r="N3092" i="6"/>
  <c r="P3092" i="6"/>
  <c r="P3093" i="6"/>
  <c r="R3093" i="6" s="1"/>
  <c r="N3094" i="6"/>
  <c r="P3094" i="6"/>
  <c r="R3094" i="6" s="1"/>
  <c r="N3095" i="6"/>
  <c r="P3095" i="6"/>
  <c r="Q3095" i="6" s="1"/>
  <c r="N3096" i="6"/>
  <c r="P3096" i="6"/>
  <c r="Q3096" i="6" s="1"/>
  <c r="M3097" i="6"/>
  <c r="N3097" i="6"/>
  <c r="P3097" i="6"/>
  <c r="Q3097" i="6" s="1"/>
  <c r="M3098" i="6"/>
  <c r="N3098" i="6"/>
  <c r="P3098" i="6"/>
  <c r="P3099" i="6"/>
  <c r="R3099" i="6" s="1"/>
  <c r="M3100" i="6"/>
  <c r="N3100" i="6"/>
  <c r="P3100" i="6"/>
  <c r="Q3100" i="6" s="1"/>
  <c r="M3101" i="6"/>
  <c r="N3101" i="6"/>
  <c r="P3101" i="6"/>
  <c r="N3102" i="6"/>
  <c r="P3102" i="6"/>
  <c r="R3102" i="6" s="1"/>
  <c r="N3103" i="6"/>
  <c r="P3103" i="6"/>
  <c r="N3104" i="6"/>
  <c r="P3104" i="6"/>
  <c r="P3105" i="6"/>
  <c r="M3106" i="6"/>
  <c r="N3106" i="6"/>
  <c r="P3106" i="6"/>
  <c r="R3106" i="6" s="1"/>
  <c r="M3107" i="6"/>
  <c r="N3107" i="6"/>
  <c r="P3107" i="6"/>
  <c r="M3108" i="6"/>
  <c r="N3108" i="6"/>
  <c r="P3108" i="6"/>
  <c r="Q3108" i="6" s="1"/>
  <c r="M3109" i="6"/>
  <c r="N3109" i="6"/>
  <c r="P3109" i="6"/>
  <c r="M3110" i="6"/>
  <c r="N3110" i="6"/>
  <c r="P3110" i="6"/>
  <c r="P3111" i="6"/>
  <c r="R3111" i="6" s="1"/>
  <c r="N3112" i="6"/>
  <c r="P3112" i="6"/>
  <c r="R3112" i="6" s="1"/>
  <c r="P3113" i="6"/>
  <c r="M3114" i="6"/>
  <c r="N3114" i="6"/>
  <c r="P3114" i="6"/>
  <c r="R3114" i="6" s="1"/>
  <c r="M3115" i="6"/>
  <c r="N3115" i="6"/>
  <c r="P3115" i="6"/>
  <c r="M3116" i="6"/>
  <c r="N3116" i="6"/>
  <c r="P3116" i="6"/>
  <c r="P3117" i="6"/>
  <c r="Q3117" i="6" s="1"/>
  <c r="M3118" i="6"/>
  <c r="N3118" i="6"/>
  <c r="P3118" i="6"/>
  <c r="N3119" i="6"/>
  <c r="P3119" i="6"/>
  <c r="R3119" i="6" s="1"/>
  <c r="N3120" i="6"/>
  <c r="P3120" i="6"/>
  <c r="R3120" i="6" s="1"/>
  <c r="P3121" i="6"/>
  <c r="Q3121" i="6" s="1"/>
  <c r="M3122" i="6"/>
  <c r="N3122" i="6"/>
  <c r="P3122" i="6"/>
  <c r="P3123" i="6"/>
  <c r="Q3123" i="6" s="1"/>
  <c r="P3124" i="6"/>
  <c r="R3124" i="6" s="1"/>
  <c r="P3125" i="6"/>
  <c r="P3126" i="6"/>
  <c r="P3127" i="6"/>
  <c r="Q3127" i="6" s="1"/>
  <c r="P3128" i="6"/>
  <c r="P3129" i="6"/>
  <c r="R3129" i="6" s="1"/>
  <c r="P3130" i="6"/>
  <c r="Q3130" i="6" s="1"/>
  <c r="M3131" i="6"/>
  <c r="N3131" i="6"/>
  <c r="P3131" i="6"/>
  <c r="M3132" i="6"/>
  <c r="N3132" i="6"/>
  <c r="P3132" i="6"/>
  <c r="R3132" i="6" s="1"/>
  <c r="M3133" i="6"/>
  <c r="N3133" i="6"/>
  <c r="P3133" i="6"/>
  <c r="Q3133" i="6" s="1"/>
  <c r="M3134" i="6"/>
  <c r="N3134" i="6"/>
  <c r="P3134" i="6"/>
  <c r="P3135" i="6"/>
  <c r="N3136" i="6"/>
  <c r="P3136" i="6"/>
  <c r="P3137" i="6"/>
  <c r="P3138" i="6"/>
  <c r="Q3138" i="6" s="1"/>
  <c r="P3139" i="6"/>
  <c r="Q3139" i="6" s="1"/>
  <c r="P3140" i="6"/>
  <c r="P3141" i="6"/>
  <c r="P3142" i="6"/>
  <c r="P3143" i="6"/>
  <c r="R3143" i="6" s="1"/>
  <c r="N3144" i="6"/>
  <c r="P3144" i="6"/>
  <c r="Q3144" i="6" s="1"/>
  <c r="P3145" i="6"/>
  <c r="Q3145" i="6" s="1"/>
  <c r="M3146" i="6"/>
  <c r="N3146" i="6"/>
  <c r="P3146" i="6"/>
  <c r="P3147" i="6"/>
  <c r="Q3147" i="6" s="1"/>
  <c r="M3148" i="6"/>
  <c r="N3148" i="6"/>
  <c r="P3148" i="6"/>
  <c r="N3149" i="6"/>
  <c r="P3149" i="6"/>
  <c r="P3150" i="6"/>
  <c r="P3151" i="6"/>
  <c r="Q3151" i="6" s="1"/>
  <c r="P3152" i="6"/>
  <c r="P3153" i="6"/>
  <c r="P3154" i="6"/>
  <c r="R3154" i="6" s="1"/>
  <c r="P3155" i="6"/>
  <c r="P3156" i="6"/>
  <c r="Q3156" i="6" s="1"/>
  <c r="M3157" i="6"/>
  <c r="N3157" i="6"/>
  <c r="P3157" i="6"/>
  <c r="M3158" i="6"/>
  <c r="N3158" i="6"/>
  <c r="P3158" i="6"/>
  <c r="P3159" i="6"/>
  <c r="N3160" i="6"/>
  <c r="P3160" i="6"/>
  <c r="P3161" i="6"/>
  <c r="N3162" i="6"/>
  <c r="P3162" i="6"/>
  <c r="R3162" i="6" s="1"/>
  <c r="P3163" i="6"/>
  <c r="P3164" i="6"/>
  <c r="P3165" i="6"/>
  <c r="Q3165" i="6" s="1"/>
  <c r="P3166" i="6"/>
  <c r="P3167" i="6"/>
  <c r="R3167" i="6" s="1"/>
  <c r="P3168" i="6"/>
  <c r="P3169" i="6"/>
  <c r="Q3169" i="6" s="1"/>
  <c r="M3170" i="6"/>
  <c r="N3170" i="6"/>
  <c r="P3170" i="6"/>
  <c r="P3171" i="6"/>
  <c r="R3171" i="6" s="1"/>
  <c r="M3172" i="6"/>
  <c r="N3172" i="6"/>
  <c r="P3172" i="6"/>
  <c r="Q3172" i="6" s="1"/>
  <c r="M3173" i="6"/>
  <c r="N3173" i="6"/>
  <c r="P3173" i="6"/>
  <c r="M3174" i="6"/>
  <c r="N3174" i="6"/>
  <c r="P3174" i="6"/>
  <c r="N3175" i="6"/>
  <c r="P3175" i="6"/>
  <c r="Q3175" i="6" s="1"/>
  <c r="N3176" i="6"/>
  <c r="P3176" i="6"/>
  <c r="P3177" i="6"/>
  <c r="R3177" i="6" s="1"/>
  <c r="N3178" i="6"/>
  <c r="P3178" i="6"/>
  <c r="Q3178" i="6" s="1"/>
  <c r="N3179" i="6"/>
  <c r="P3179" i="6"/>
  <c r="P3180" i="6"/>
  <c r="Q3180" i="6" s="1"/>
  <c r="P3181" i="6"/>
  <c r="Q3181" i="6" s="1"/>
  <c r="P3182" i="6"/>
  <c r="P3183" i="6"/>
  <c r="R3183" i="6" s="1"/>
  <c r="N3184" i="6"/>
  <c r="P3184" i="6"/>
  <c r="R3184" i="6" s="1"/>
  <c r="P3185" i="6"/>
  <c r="M3186" i="6"/>
  <c r="N3186" i="6"/>
  <c r="P3186" i="6"/>
  <c r="M3187" i="6"/>
  <c r="N3187" i="6"/>
  <c r="P3187" i="6"/>
  <c r="Q3187" i="6" s="1"/>
  <c r="M3188" i="6"/>
  <c r="N3188" i="6"/>
  <c r="P3188" i="6"/>
  <c r="P3189" i="6"/>
  <c r="Q3189" i="6" s="1"/>
  <c r="N3190" i="6"/>
  <c r="P3190" i="6"/>
  <c r="N3191" i="6"/>
  <c r="P3191" i="6"/>
  <c r="N3192" i="6"/>
  <c r="P3192" i="6"/>
  <c r="Q3192" i="6" s="1"/>
  <c r="P3193" i="6"/>
  <c r="P3194" i="6"/>
  <c r="P3195" i="6"/>
  <c r="R3195" i="6" s="1"/>
  <c r="P3196" i="6"/>
  <c r="P3197" i="6"/>
  <c r="M3198" i="6"/>
  <c r="N3198" i="6"/>
  <c r="P3198" i="6"/>
  <c r="N3199" i="6"/>
  <c r="P3199" i="6"/>
  <c r="Q3199" i="6" s="1"/>
  <c r="N3200" i="6"/>
  <c r="P3200" i="6"/>
  <c r="P3201" i="6"/>
  <c r="R3201" i="6" s="1"/>
  <c r="M3202" i="6"/>
  <c r="N3202" i="6"/>
  <c r="P3202" i="6"/>
  <c r="N3203" i="6"/>
  <c r="P3203" i="6"/>
  <c r="N3204" i="6"/>
  <c r="P3204" i="6"/>
  <c r="N3205" i="6"/>
  <c r="P3205" i="6"/>
  <c r="N3206" i="6"/>
  <c r="P3206" i="6"/>
  <c r="P3207" i="6"/>
  <c r="Q3207" i="6" s="1"/>
  <c r="P3208" i="6"/>
  <c r="P3209" i="6"/>
  <c r="P3210" i="6"/>
  <c r="P3211" i="6"/>
  <c r="Q3211" i="6" s="1"/>
  <c r="M3212" i="6"/>
  <c r="N3212" i="6"/>
  <c r="P3212" i="6"/>
  <c r="P3213" i="6"/>
  <c r="M3214" i="6"/>
  <c r="N3214" i="6"/>
  <c r="P3214" i="6"/>
  <c r="N3215" i="6"/>
  <c r="P3215" i="6"/>
  <c r="R3215" i="6" s="1"/>
  <c r="N3216" i="6"/>
  <c r="P3216" i="6"/>
  <c r="P3217" i="6"/>
  <c r="Q3217" i="6" s="1"/>
  <c r="N3218" i="6"/>
  <c r="P3218" i="6"/>
  <c r="P3219" i="6"/>
  <c r="Q3219" i="6" s="1"/>
  <c r="N3220" i="6"/>
  <c r="P3220" i="6"/>
  <c r="R3220" i="6" s="1"/>
  <c r="N3221" i="6"/>
  <c r="P3221" i="6"/>
  <c r="P3222" i="6"/>
  <c r="P3223" i="6"/>
  <c r="R3223" i="6" s="1"/>
  <c r="P3224" i="6"/>
  <c r="P3225" i="6"/>
  <c r="M3226" i="6"/>
  <c r="N3226" i="6"/>
  <c r="P3226" i="6"/>
  <c r="R3226" i="6" s="1"/>
  <c r="M3227" i="6"/>
  <c r="N3227" i="6"/>
  <c r="P3227" i="6"/>
  <c r="M3228" i="6"/>
  <c r="N3228" i="6"/>
  <c r="P3228" i="6"/>
  <c r="R3228" i="6" s="1"/>
  <c r="M3229" i="6"/>
  <c r="N3229" i="6"/>
  <c r="P3229" i="6"/>
  <c r="M3230" i="6"/>
  <c r="N3230" i="6"/>
  <c r="P3230" i="6"/>
  <c r="P3231" i="6"/>
  <c r="N3232" i="6"/>
  <c r="P3232" i="6"/>
  <c r="P3233" i="6"/>
  <c r="N3234" i="6"/>
  <c r="P3234" i="6"/>
  <c r="Q3234" i="6" s="1"/>
  <c r="P3235" i="6"/>
  <c r="Q3235" i="6" s="1"/>
  <c r="P3236" i="6"/>
  <c r="P3237" i="6"/>
  <c r="R3237" i="6" s="1"/>
  <c r="P3238" i="6"/>
  <c r="N3239" i="6"/>
  <c r="P3239" i="6"/>
  <c r="N3240" i="6"/>
  <c r="P3240" i="6"/>
  <c r="P3241" i="6"/>
  <c r="M3242" i="6"/>
  <c r="N3242" i="6"/>
  <c r="P3242" i="6"/>
  <c r="P3243" i="6"/>
  <c r="N3244" i="6"/>
  <c r="P3244" i="6"/>
  <c r="R3244" i="6" s="1"/>
  <c r="N3245" i="6"/>
  <c r="P3245" i="6"/>
  <c r="N3246" i="6"/>
  <c r="P3246" i="6"/>
  <c r="N3247" i="6"/>
  <c r="P3247" i="6"/>
  <c r="Q3247" i="6" s="1"/>
  <c r="P3248" i="6"/>
  <c r="P3249" i="6"/>
  <c r="Q3249" i="6" s="1"/>
  <c r="P3250" i="6"/>
  <c r="R3250" i="6" s="1"/>
  <c r="P3251" i="6"/>
  <c r="M3252" i="6"/>
  <c r="N3252" i="6"/>
  <c r="P3252" i="6"/>
  <c r="R3252" i="6" s="1"/>
  <c r="M3253" i="6"/>
  <c r="N3253" i="6"/>
  <c r="P3253" i="6"/>
  <c r="M3254" i="6"/>
  <c r="N3254" i="6"/>
  <c r="P3254" i="6"/>
  <c r="P3255" i="6"/>
  <c r="Q3255" i="6" s="1"/>
  <c r="N3256" i="6"/>
  <c r="P3256" i="6"/>
  <c r="P3257" i="6"/>
  <c r="N3258" i="6"/>
  <c r="P3258" i="6"/>
  <c r="N3259" i="6"/>
  <c r="P3259" i="6"/>
  <c r="N3260" i="6"/>
  <c r="P3260" i="6"/>
  <c r="P3261" i="6"/>
  <c r="R3261" i="6" s="1"/>
  <c r="P3262" i="6"/>
  <c r="P3263" i="6"/>
  <c r="R3263" i="6" s="1"/>
  <c r="P3264" i="6"/>
  <c r="P3265" i="6"/>
  <c r="Q3265" i="6" s="1"/>
  <c r="M3266" i="6"/>
  <c r="N3266" i="6"/>
  <c r="P3266" i="6"/>
  <c r="P3267" i="6"/>
  <c r="Q3267" i="6" s="1"/>
  <c r="M3268" i="6"/>
  <c r="N3268" i="6"/>
  <c r="P3268" i="6"/>
  <c r="R3268" i="6" s="1"/>
  <c r="M3269" i="6"/>
  <c r="N3269" i="6"/>
  <c r="P3269" i="6"/>
  <c r="N3270" i="6"/>
  <c r="P3270" i="6"/>
  <c r="N3271" i="6"/>
  <c r="P3271" i="6"/>
  <c r="Q3271" i="6" s="1"/>
  <c r="N3272" i="6"/>
  <c r="P3272" i="6"/>
  <c r="P3273" i="6"/>
  <c r="Q3273" i="6" s="1"/>
  <c r="P3274" i="6"/>
  <c r="Q3274" i="6" s="1"/>
  <c r="P3275" i="6"/>
  <c r="P3276" i="6"/>
  <c r="R3276" i="6" s="1"/>
  <c r="P3277" i="6"/>
  <c r="Q3277" i="6" s="1"/>
  <c r="M3278" i="6"/>
  <c r="N3278" i="6"/>
  <c r="P3278" i="6"/>
  <c r="P3279" i="6"/>
  <c r="R3279" i="6" s="1"/>
  <c r="N3280" i="6"/>
  <c r="P3280" i="6"/>
  <c r="R3280" i="6" s="1"/>
  <c r="P3281" i="6"/>
  <c r="P3282" i="6"/>
  <c r="P3283" i="6"/>
  <c r="P3284" i="6"/>
  <c r="P3285" i="6"/>
  <c r="Q3285" i="6" s="1"/>
  <c r="P3286" i="6"/>
  <c r="P3287" i="6"/>
  <c r="P3288" i="6"/>
  <c r="P3289" i="6"/>
  <c r="R3289" i="6" s="1"/>
  <c r="P3290" i="6"/>
  <c r="P3291" i="6"/>
  <c r="Q3291" i="6" s="1"/>
  <c r="P3292" i="6"/>
  <c r="R3292" i="6" s="1"/>
  <c r="P3293" i="6"/>
  <c r="M3294" i="6"/>
  <c r="N3294" i="6"/>
  <c r="P3294" i="6"/>
  <c r="R3294" i="6" s="1"/>
  <c r="M3295" i="6"/>
  <c r="N3295" i="6"/>
  <c r="P3295" i="6"/>
  <c r="N3296" i="6"/>
  <c r="P3296" i="6"/>
  <c r="P3297" i="6"/>
  <c r="N3298" i="6"/>
  <c r="P3298" i="6"/>
  <c r="N3299" i="6"/>
  <c r="P3299" i="6"/>
  <c r="Q3299" i="6" s="1"/>
  <c r="N3300" i="6"/>
  <c r="P3300" i="6"/>
  <c r="R3300" i="6" s="1"/>
  <c r="P3301" i="6"/>
  <c r="R3301" i="6" s="1"/>
  <c r="P3302" i="6"/>
  <c r="P3303" i="6"/>
  <c r="Q3303" i="6" s="1"/>
  <c r="N3304" i="6"/>
  <c r="P3304" i="6"/>
  <c r="Q3304" i="6" s="1"/>
  <c r="N3305" i="6"/>
  <c r="P3305" i="6"/>
  <c r="P3306" i="6"/>
  <c r="P3307" i="6"/>
  <c r="P3308" i="6"/>
  <c r="P3309" i="6"/>
  <c r="Q3309" i="6" s="1"/>
  <c r="N3310" i="6"/>
  <c r="P3310" i="6"/>
  <c r="R3310" i="6" s="1"/>
  <c r="P3311" i="6"/>
  <c r="P3312" i="6"/>
  <c r="R3312" i="6" s="1"/>
  <c r="P3313" i="6"/>
  <c r="P3314" i="6"/>
  <c r="P3315" i="6"/>
  <c r="N3316" i="6"/>
  <c r="P3316" i="6"/>
  <c r="Q3316" i="6" s="1"/>
  <c r="N3317" i="6"/>
  <c r="P3317" i="6"/>
  <c r="N3318" i="6"/>
  <c r="P3318" i="6"/>
  <c r="N3319" i="6"/>
  <c r="P3319" i="6"/>
  <c r="N3320" i="6"/>
  <c r="P3320" i="6"/>
  <c r="P3321" i="6"/>
  <c r="R3321" i="6" s="1"/>
  <c r="N3322" i="6"/>
  <c r="P3322" i="6"/>
  <c r="R3322" i="6" s="1"/>
  <c r="P3323" i="6"/>
  <c r="Q3323" i="6" s="1"/>
  <c r="P3324" i="6"/>
  <c r="R3324" i="6" s="1"/>
  <c r="P3325" i="6"/>
  <c r="P3326" i="6"/>
  <c r="P3327" i="6"/>
  <c r="P3328" i="6"/>
  <c r="R3328" i="6" s="1"/>
  <c r="M3329" i="6"/>
  <c r="N3329" i="6"/>
  <c r="P3329" i="6"/>
  <c r="R3329" i="6" s="1"/>
  <c r="M3330" i="6"/>
  <c r="N3330" i="6"/>
  <c r="P3330" i="6"/>
  <c r="M3331" i="6"/>
  <c r="N3331" i="6"/>
  <c r="P3331" i="6"/>
  <c r="M3332" i="6"/>
  <c r="N3332" i="6"/>
  <c r="P3332" i="6"/>
  <c r="P3333" i="6"/>
  <c r="N3334" i="6"/>
  <c r="P3334" i="6"/>
  <c r="P3335" i="6"/>
  <c r="R3335" i="6" s="1"/>
  <c r="P3336" i="6"/>
  <c r="P3337" i="6"/>
  <c r="R3337" i="6" s="1"/>
  <c r="P3338" i="6"/>
  <c r="P3339" i="6"/>
  <c r="R3339" i="6" s="1"/>
  <c r="P3340" i="6"/>
  <c r="R3340" i="6" s="1"/>
  <c r="P3341" i="6"/>
  <c r="M3342" i="6"/>
  <c r="N3342" i="6"/>
  <c r="P3342" i="6"/>
  <c r="Q3342" i="6" s="1"/>
  <c r="M3343" i="6"/>
  <c r="N3343" i="6"/>
  <c r="P3343" i="6"/>
  <c r="M3344" i="6"/>
  <c r="N3344" i="6"/>
  <c r="P3344" i="6"/>
  <c r="P3345" i="6"/>
  <c r="N3346" i="6"/>
  <c r="P3346" i="6"/>
  <c r="N3347" i="6"/>
  <c r="P3347" i="6"/>
  <c r="P3348" i="6"/>
  <c r="Q3348" i="6" s="1"/>
  <c r="P3349" i="6"/>
  <c r="R3349" i="6" s="1"/>
  <c r="P3350" i="6"/>
  <c r="P3351" i="6"/>
  <c r="Q3351" i="6" s="1"/>
  <c r="P3352" i="6"/>
  <c r="P3353" i="6"/>
  <c r="Q3353" i="6" s="1"/>
  <c r="M3354" i="6"/>
  <c r="N3354" i="6"/>
  <c r="P3354" i="6"/>
  <c r="N3355" i="6"/>
  <c r="P3355" i="6"/>
  <c r="Q3355" i="6" s="1"/>
  <c r="N3356" i="6"/>
  <c r="P3356" i="6"/>
  <c r="P3357" i="6"/>
  <c r="P3358" i="6"/>
  <c r="P3359" i="6"/>
  <c r="N3360" i="6"/>
  <c r="P3360" i="6"/>
  <c r="Q3360" i="6" s="1"/>
  <c r="P3361" i="6"/>
  <c r="Q3361" i="6" s="1"/>
  <c r="M3362" i="6"/>
  <c r="N3362" i="6"/>
  <c r="P3362" i="6"/>
  <c r="P3363" i="6"/>
  <c r="M3364" i="6"/>
  <c r="N3364" i="6"/>
  <c r="P3364" i="6"/>
  <c r="N3365" i="6"/>
  <c r="P3365" i="6"/>
  <c r="Q3365" i="6" s="1"/>
  <c r="N3366" i="6"/>
  <c r="P3366" i="6"/>
  <c r="N3367" i="6"/>
  <c r="P3367" i="6"/>
  <c r="R3367" i="6" s="1"/>
  <c r="N3368" i="6"/>
  <c r="P3368" i="6"/>
  <c r="P3369" i="6"/>
  <c r="M3370" i="6"/>
  <c r="N3370" i="6"/>
  <c r="P3370" i="6"/>
  <c r="Q3370" i="6" s="1"/>
  <c r="M3371" i="6"/>
  <c r="N3371" i="6"/>
  <c r="P3371" i="6"/>
  <c r="R3371" i="6" s="1"/>
  <c r="M3372" i="6"/>
  <c r="N3372" i="6"/>
  <c r="P3372" i="6"/>
  <c r="M3373" i="6"/>
  <c r="N3373" i="6"/>
  <c r="P3373" i="6"/>
  <c r="P3374" i="6"/>
  <c r="N3375" i="6"/>
  <c r="P3375" i="6"/>
  <c r="P3376" i="6"/>
  <c r="P3377" i="6"/>
  <c r="R3377" i="6" s="1"/>
  <c r="P3378" i="6"/>
  <c r="Q3378" i="6" s="1"/>
  <c r="P3379" i="6"/>
  <c r="P3380" i="6"/>
  <c r="M3381" i="6"/>
  <c r="N3381" i="6"/>
  <c r="P3381" i="6"/>
  <c r="R3381" i="6" s="1"/>
  <c r="M3382" i="6"/>
  <c r="N3382" i="6"/>
  <c r="P3382" i="6"/>
  <c r="N3383" i="6"/>
  <c r="P3383" i="6"/>
  <c r="Q3383" i="6" s="1"/>
  <c r="N3384" i="6"/>
  <c r="P3384" i="6"/>
  <c r="R3384" i="6" s="1"/>
  <c r="P3385" i="6"/>
  <c r="P3386" i="6"/>
  <c r="R3386" i="6" s="1"/>
  <c r="P3387" i="6"/>
  <c r="Q3387" i="6" s="1"/>
  <c r="P3388" i="6"/>
  <c r="Q3388" i="6" s="1"/>
  <c r="P3389" i="6"/>
  <c r="R3389" i="6" s="1"/>
  <c r="P3390" i="6"/>
  <c r="P3391" i="6"/>
  <c r="P3392" i="6"/>
  <c r="P3393" i="6"/>
  <c r="R3393" i="6" s="1"/>
  <c r="N3394" i="6"/>
  <c r="P3394" i="6"/>
  <c r="Q3394" i="6" s="1"/>
  <c r="P3395" i="6"/>
  <c r="R3395" i="6" s="1"/>
  <c r="P3396" i="6"/>
  <c r="Q3396" i="6" s="1"/>
  <c r="P3397" i="6"/>
  <c r="N3398" i="6"/>
  <c r="P3398" i="6"/>
  <c r="N3399" i="6"/>
  <c r="P3399" i="6"/>
  <c r="R3399" i="6" s="1"/>
  <c r="N3400" i="6"/>
  <c r="P3400" i="6"/>
  <c r="Q3400" i="6" s="1"/>
  <c r="P3401" i="6"/>
  <c r="R3401" i="6" s="1"/>
  <c r="M3402" i="6"/>
  <c r="N3402" i="6"/>
  <c r="P3402" i="6"/>
  <c r="N3403" i="6"/>
  <c r="P3403" i="6"/>
  <c r="N3404" i="6"/>
  <c r="P3404" i="6"/>
  <c r="P3405" i="6"/>
  <c r="Q3405" i="6" s="1"/>
  <c r="P3406" i="6"/>
  <c r="P3407" i="6"/>
  <c r="Q3407" i="6" s="1"/>
  <c r="N3408" i="6"/>
  <c r="P3408" i="6"/>
  <c r="P3409" i="6"/>
  <c r="M3410" i="6"/>
  <c r="N3410" i="6"/>
  <c r="P3410" i="6"/>
  <c r="M3411" i="6"/>
  <c r="N3411" i="6"/>
  <c r="P3411" i="6"/>
  <c r="R3411" i="6" s="1"/>
  <c r="M3412" i="6"/>
  <c r="N3412" i="6"/>
  <c r="P3412" i="6"/>
  <c r="N3413" i="6"/>
  <c r="P3413" i="6"/>
  <c r="P3414" i="6"/>
  <c r="P3415" i="6"/>
  <c r="R3415" i="6" s="1"/>
  <c r="P3416" i="6"/>
  <c r="R3416" i="6" s="1"/>
  <c r="P3417" i="6"/>
  <c r="M3418" i="6"/>
  <c r="N3418" i="6"/>
  <c r="P3418" i="6"/>
  <c r="Q3418" i="6" s="1"/>
  <c r="M3419" i="6"/>
  <c r="N3419" i="6"/>
  <c r="P3419" i="6"/>
  <c r="P3420" i="6"/>
  <c r="R3420" i="6" s="1"/>
  <c r="M3421" i="6"/>
  <c r="N3421" i="6"/>
  <c r="P3421" i="6"/>
  <c r="Q3421" i="6" s="1"/>
  <c r="M3422" i="6"/>
  <c r="N3422" i="6"/>
  <c r="P3422" i="6"/>
  <c r="N3423" i="6"/>
  <c r="P3423" i="6"/>
  <c r="P3424" i="6"/>
  <c r="Q3424" i="6" s="1"/>
  <c r="P3425" i="6"/>
  <c r="P3426" i="6"/>
  <c r="P3427" i="6"/>
  <c r="P3428" i="6"/>
  <c r="R3428" i="6" s="1"/>
  <c r="P3429" i="6"/>
  <c r="R3429" i="6" s="1"/>
  <c r="P3430" i="6"/>
  <c r="M3431" i="6"/>
  <c r="N3431" i="6"/>
  <c r="P3431" i="6"/>
  <c r="P3432" i="6"/>
  <c r="Q3432" i="6" s="1"/>
  <c r="M3433" i="6"/>
  <c r="N3433" i="6"/>
  <c r="P3433" i="6"/>
  <c r="R3433" i="6" s="1"/>
  <c r="M3434" i="6"/>
  <c r="N3434" i="6"/>
  <c r="P3434" i="6"/>
  <c r="N3435" i="6"/>
  <c r="P3435" i="6"/>
  <c r="N3436" i="6"/>
  <c r="P3436" i="6"/>
  <c r="Q3436" i="6" s="1"/>
  <c r="P3437" i="6"/>
  <c r="P3438" i="6"/>
  <c r="Q3438" i="6" s="1"/>
  <c r="P3439" i="6"/>
  <c r="R3439" i="6" s="1"/>
  <c r="P3440" i="6"/>
  <c r="P3441" i="6"/>
  <c r="N3442" i="6"/>
  <c r="P3442" i="6"/>
  <c r="R3442" i="6" s="1"/>
  <c r="N3443" i="6"/>
  <c r="P3443" i="6"/>
  <c r="Q3443" i="6" s="1"/>
  <c r="M3444" i="6"/>
  <c r="N3444" i="6"/>
  <c r="P3444" i="6"/>
  <c r="N3445" i="6"/>
  <c r="P3445" i="6"/>
  <c r="R3445" i="6" s="1"/>
  <c r="N3446" i="6"/>
  <c r="P3446" i="6"/>
  <c r="P3447" i="6"/>
  <c r="Q3447" i="6" s="1"/>
  <c r="P3448" i="6"/>
  <c r="P3449" i="6"/>
  <c r="Q3449" i="6" s="1"/>
  <c r="P3450" i="6"/>
  <c r="P3451" i="6"/>
  <c r="R3451" i="6" s="1"/>
  <c r="P3452" i="6"/>
  <c r="P3453" i="6"/>
  <c r="P3454" i="6"/>
  <c r="N3455" i="6"/>
  <c r="P3455" i="6"/>
  <c r="P3456" i="6"/>
  <c r="Q3456" i="6" s="1"/>
  <c r="P3457" i="6"/>
  <c r="R3457" i="6" s="1"/>
  <c r="Q3457" i="6"/>
  <c r="M3458" i="6"/>
  <c r="N3458" i="6"/>
  <c r="P3458" i="6"/>
  <c r="N3459" i="6"/>
  <c r="P3459" i="6"/>
  <c r="N3460" i="6"/>
  <c r="P3460" i="6"/>
  <c r="Q3460" i="6" s="1"/>
  <c r="P3461" i="6"/>
  <c r="R3461" i="6" s="1"/>
  <c r="P3462" i="6"/>
  <c r="P3463" i="6"/>
  <c r="P3464" i="6"/>
  <c r="P3465" i="6"/>
  <c r="P3466" i="6"/>
  <c r="R3466" i="6" s="1"/>
  <c r="P3467" i="6"/>
  <c r="P3468" i="6"/>
  <c r="R3468" i="6" s="1"/>
  <c r="P3469" i="6"/>
  <c r="R3469" i="6" s="1"/>
  <c r="P3470" i="6"/>
  <c r="N3471" i="6"/>
  <c r="P3471" i="6"/>
  <c r="R3471" i="6" s="1"/>
  <c r="N3472" i="6"/>
  <c r="P3472" i="6"/>
  <c r="P3473" i="6"/>
  <c r="P3474" i="6"/>
  <c r="Q3474" i="6" s="1"/>
  <c r="P3475" i="6"/>
  <c r="P3476" i="6"/>
  <c r="Q3476" i="6" s="1"/>
  <c r="P3477" i="6"/>
  <c r="P3478" i="6"/>
  <c r="P3479" i="6"/>
  <c r="P3480" i="6"/>
  <c r="P3481" i="6"/>
  <c r="N3482" i="6"/>
  <c r="P3482" i="6"/>
  <c r="Q3482" i="6" s="1"/>
  <c r="N3483" i="6"/>
  <c r="P3483" i="6"/>
  <c r="N3484" i="6"/>
  <c r="P3484" i="6"/>
  <c r="N3485" i="6"/>
  <c r="P3485" i="6"/>
  <c r="N3486" i="6"/>
  <c r="P3486" i="6"/>
  <c r="N3487" i="6"/>
  <c r="P3487" i="6"/>
  <c r="R3487" i="6" s="1"/>
  <c r="P3488" i="6"/>
  <c r="P3489" i="6"/>
  <c r="P3490" i="6"/>
  <c r="Q3490" i="6" s="1"/>
  <c r="P3491" i="6"/>
  <c r="R3491" i="6" s="1"/>
  <c r="P3492" i="6"/>
  <c r="P3493" i="6"/>
  <c r="M3494" i="6"/>
  <c r="N3494" i="6"/>
  <c r="P3494" i="6"/>
  <c r="R3494" i="6" s="1"/>
  <c r="M3495" i="6"/>
  <c r="N3495" i="6"/>
  <c r="P3495" i="6"/>
  <c r="M3496" i="6"/>
  <c r="N3496" i="6"/>
  <c r="P3496" i="6"/>
  <c r="Q3496" i="6" s="1"/>
  <c r="M3497" i="6"/>
  <c r="N3497" i="6"/>
  <c r="P3497" i="6"/>
  <c r="N3498" i="6"/>
  <c r="P3498" i="6"/>
  <c r="P3499" i="6"/>
  <c r="Q3499" i="6" s="1"/>
  <c r="P3500" i="6"/>
  <c r="Q3500" i="6" s="1"/>
  <c r="P3501" i="6"/>
  <c r="R3501" i="6" s="1"/>
  <c r="P3502" i="6"/>
  <c r="P3503" i="6"/>
  <c r="M3504" i="6"/>
  <c r="N3504" i="6"/>
  <c r="P3504" i="6"/>
  <c r="M3505" i="6"/>
  <c r="N3505" i="6"/>
  <c r="P3505" i="6"/>
  <c r="Q3505" i="6" s="1"/>
  <c r="M3506" i="6"/>
  <c r="N3506" i="6"/>
  <c r="P3506" i="6"/>
  <c r="N3507" i="6"/>
  <c r="P3507" i="6"/>
  <c r="N3508" i="6"/>
  <c r="P3508" i="6"/>
  <c r="P3509" i="6"/>
  <c r="R3509" i="6" s="1"/>
  <c r="P3510" i="6"/>
  <c r="R3510" i="6" s="1"/>
  <c r="P3511" i="6"/>
  <c r="P3512" i="6"/>
  <c r="R3512" i="6" s="1"/>
  <c r="P3513" i="6"/>
  <c r="R3513" i="6" s="1"/>
  <c r="P3514" i="6"/>
  <c r="N3515" i="6"/>
  <c r="P3515" i="6"/>
  <c r="R3515" i="6" s="1"/>
  <c r="N3516" i="6"/>
  <c r="P3516" i="6"/>
  <c r="P3517" i="6"/>
  <c r="R3517" i="6" s="1"/>
  <c r="N3518" i="6"/>
  <c r="P3518" i="6"/>
  <c r="P3519" i="6"/>
  <c r="P3520" i="6"/>
  <c r="Q3520" i="6" s="1"/>
  <c r="P3521" i="6"/>
  <c r="P3522" i="6"/>
  <c r="N3523" i="6"/>
  <c r="P3523" i="6"/>
  <c r="N3524" i="6"/>
  <c r="P3524" i="6"/>
  <c r="N3525" i="6"/>
  <c r="P3525" i="6"/>
  <c r="R3525" i="6" s="1"/>
  <c r="M3526" i="6"/>
  <c r="N3526" i="6"/>
  <c r="P3526" i="6"/>
  <c r="Q3526" i="6" s="1"/>
  <c r="M3527" i="6"/>
  <c r="N3527" i="6"/>
  <c r="P3527" i="6"/>
  <c r="N3528" i="6"/>
  <c r="P3528" i="6"/>
  <c r="R3528" i="6" s="1"/>
  <c r="N3529" i="6"/>
  <c r="P3529" i="6"/>
  <c r="R3529" i="6" s="1"/>
  <c r="N3530" i="6"/>
  <c r="P3530" i="6"/>
  <c r="N3531" i="6"/>
  <c r="P3531" i="6"/>
  <c r="R3531" i="6" s="1"/>
  <c r="P3532" i="6"/>
  <c r="R3532" i="6" s="1"/>
  <c r="P3533" i="6"/>
  <c r="Q3533" i="6" s="1"/>
  <c r="P3534" i="6"/>
  <c r="P3535" i="6"/>
  <c r="Q3535" i="6" s="1"/>
  <c r="P3536" i="6"/>
  <c r="P3537" i="6"/>
  <c r="P3538" i="6"/>
  <c r="P3539" i="6"/>
  <c r="Q3539" i="6" s="1"/>
  <c r="M3540" i="6"/>
  <c r="N3540" i="6"/>
  <c r="P3540" i="6"/>
  <c r="Q3540" i="6" s="1"/>
  <c r="M3541" i="6"/>
  <c r="N3541" i="6"/>
  <c r="P3541" i="6"/>
  <c r="P3542" i="6"/>
  <c r="P3543" i="6"/>
  <c r="P3544" i="6"/>
  <c r="P3545" i="6"/>
  <c r="Q3545" i="6" s="1"/>
  <c r="P3546" i="6"/>
  <c r="Q3546" i="6" s="1"/>
  <c r="P3547" i="6"/>
  <c r="R3547" i="6" s="1"/>
  <c r="P3548" i="6"/>
  <c r="P3549" i="6"/>
  <c r="P3550" i="6"/>
  <c r="R3550" i="6" s="1"/>
  <c r="P3551" i="6"/>
  <c r="Q3551" i="6" s="1"/>
  <c r="P3552" i="6"/>
  <c r="P3553" i="6"/>
  <c r="R3553" i="6" s="1"/>
  <c r="P3554" i="6"/>
  <c r="P3555" i="6"/>
  <c r="R3555" i="6" s="1"/>
  <c r="P3556" i="6"/>
  <c r="P3557" i="6"/>
  <c r="P3558" i="6"/>
  <c r="P3559" i="6"/>
  <c r="R3559" i="6" s="1"/>
  <c r="P3560" i="6"/>
  <c r="P3561" i="6"/>
  <c r="N3562" i="6"/>
  <c r="P3562" i="6"/>
  <c r="R3562" i="6" s="1"/>
  <c r="N3563" i="6"/>
  <c r="P3563" i="6"/>
  <c r="Q3563" i="6" s="1"/>
  <c r="P3564" i="6"/>
  <c r="Q3564" i="6" s="1"/>
  <c r="P3565" i="6"/>
  <c r="M3566" i="6"/>
  <c r="N3566" i="6"/>
  <c r="P3566" i="6"/>
  <c r="P3567" i="6"/>
  <c r="R3567" i="6" s="1"/>
  <c r="P3568" i="6"/>
  <c r="P3569" i="6"/>
  <c r="R3569" i="6" s="1"/>
  <c r="P3570" i="6"/>
  <c r="P3571" i="6"/>
  <c r="Q3571" i="6" s="1"/>
  <c r="P3572" i="6"/>
  <c r="R3572" i="6" s="1"/>
  <c r="P3573" i="6"/>
  <c r="Q3573" i="6" s="1"/>
  <c r="P3574" i="6"/>
  <c r="P3575" i="6"/>
  <c r="R3575" i="6" s="1"/>
  <c r="P3576" i="6"/>
  <c r="P3577" i="6"/>
  <c r="P3578" i="6"/>
  <c r="P3579" i="6"/>
  <c r="P3580" i="6"/>
  <c r="P3581" i="6"/>
  <c r="P3582" i="6"/>
  <c r="P3583" i="6"/>
  <c r="P3584" i="6"/>
  <c r="P3585" i="6"/>
  <c r="Q3585" i="6" s="1"/>
  <c r="P3586" i="6"/>
  <c r="P3587" i="6"/>
  <c r="R3587" i="6" s="1"/>
  <c r="P3588" i="6"/>
  <c r="P3589" i="6"/>
  <c r="P3590" i="6"/>
  <c r="P3591" i="6"/>
  <c r="Q3591" i="6" s="1"/>
  <c r="P3592" i="6"/>
  <c r="M3593" i="6"/>
  <c r="N3593" i="6"/>
  <c r="P3593" i="6"/>
  <c r="M3594" i="6"/>
  <c r="N3594" i="6"/>
  <c r="P3594" i="6"/>
  <c r="N3595" i="6"/>
  <c r="P3595" i="6"/>
  <c r="N3596" i="6"/>
  <c r="P3596" i="6"/>
  <c r="P3597" i="6"/>
  <c r="P3598" i="6"/>
  <c r="P3599" i="6"/>
  <c r="R3599" i="6" s="1"/>
  <c r="P3600" i="6"/>
  <c r="Q3600" i="6" s="1"/>
  <c r="P3601" i="6"/>
  <c r="Q3601" i="6" s="1"/>
  <c r="P3602" i="6"/>
  <c r="R3602" i="6" s="1"/>
  <c r="P3603" i="6"/>
  <c r="P3604" i="6"/>
  <c r="P3605" i="6"/>
  <c r="Q3605" i="6" s="1"/>
  <c r="P3606" i="6"/>
  <c r="R3606" i="6" s="1"/>
  <c r="P3607" i="6"/>
  <c r="P3608" i="6"/>
  <c r="P3609" i="6"/>
  <c r="P3610" i="6"/>
  <c r="R3610" i="6" s="1"/>
  <c r="P3611" i="6"/>
  <c r="P3612" i="6"/>
  <c r="R3612" i="6" s="1"/>
  <c r="P3613" i="6"/>
  <c r="P3614" i="6"/>
  <c r="N3615" i="6"/>
  <c r="P3615" i="6"/>
  <c r="N3616" i="6"/>
  <c r="P3616" i="6"/>
  <c r="R3616" i="6" s="1"/>
  <c r="P3617" i="6"/>
  <c r="Q3617" i="6" s="1"/>
  <c r="P3618" i="6"/>
  <c r="P3619" i="6"/>
  <c r="P3620" i="6"/>
  <c r="N3621" i="6"/>
  <c r="P3621" i="6"/>
  <c r="P3622" i="6"/>
  <c r="R3622" i="6" s="1"/>
  <c r="M3623" i="6"/>
  <c r="N3623" i="6"/>
  <c r="P3623" i="6"/>
  <c r="M3624" i="6"/>
  <c r="N3624" i="6"/>
  <c r="P3624" i="6"/>
  <c r="N3625" i="6"/>
  <c r="P3625" i="6"/>
  <c r="N3626" i="6"/>
  <c r="P3626" i="6"/>
  <c r="R3626" i="6" s="1"/>
  <c r="P3627" i="6"/>
  <c r="N3628" i="6"/>
  <c r="P3628" i="6"/>
  <c r="R3628" i="6" s="1"/>
  <c r="N3629" i="6"/>
  <c r="P3629" i="6"/>
  <c r="Q3629" i="6" s="1"/>
  <c r="P3630" i="6"/>
  <c r="R3630" i="6" s="1"/>
  <c r="M3631" i="6"/>
  <c r="N3631" i="6"/>
  <c r="P3631" i="6"/>
  <c r="Q3631" i="6" s="1"/>
  <c r="M3632" i="6"/>
  <c r="N3632" i="6"/>
  <c r="P3632" i="6"/>
  <c r="N3633" i="6"/>
  <c r="P3633" i="6"/>
  <c r="P3634" i="6"/>
  <c r="R3634" i="6" s="1"/>
  <c r="N3635" i="6"/>
  <c r="P3635" i="6"/>
  <c r="N3636" i="6"/>
  <c r="P3636" i="6"/>
  <c r="R3636" i="6" s="1"/>
  <c r="N3637" i="6"/>
  <c r="P3637" i="6"/>
  <c r="P3638" i="6"/>
  <c r="R3638" i="6" s="1"/>
  <c r="M3639" i="6"/>
  <c r="N3639" i="6"/>
  <c r="P3639" i="6"/>
  <c r="N3640" i="6"/>
  <c r="P3640" i="6"/>
  <c r="R3640" i="6" s="1"/>
  <c r="P3641" i="6"/>
  <c r="M3642" i="6"/>
  <c r="N3642" i="6"/>
  <c r="P3642" i="6"/>
  <c r="P3643" i="6"/>
  <c r="N3644" i="6"/>
  <c r="P3644" i="6"/>
  <c r="N3645" i="6"/>
  <c r="P3645" i="6"/>
  <c r="P3646" i="6"/>
  <c r="P3647" i="6"/>
  <c r="R3647" i="6" s="1"/>
  <c r="P3648" i="6"/>
  <c r="P3649" i="6"/>
  <c r="Q3649" i="6" s="1"/>
  <c r="P3650" i="6"/>
  <c r="R3650" i="6" s="1"/>
  <c r="M3651" i="6"/>
  <c r="N3651" i="6"/>
  <c r="P3651" i="6"/>
  <c r="M3652" i="6"/>
  <c r="N3652" i="6"/>
  <c r="P3652" i="6"/>
  <c r="R3652" i="6" s="1"/>
  <c r="M3653" i="6"/>
  <c r="N3653" i="6"/>
  <c r="P3653" i="6"/>
  <c r="R3653" i="6" s="1"/>
  <c r="M3654" i="6"/>
  <c r="N3654" i="6"/>
  <c r="P3654" i="6"/>
  <c r="P3655" i="6"/>
  <c r="N3656" i="6"/>
  <c r="P3656" i="6"/>
  <c r="N3657" i="6"/>
  <c r="P3657" i="6"/>
  <c r="P3658" i="6"/>
  <c r="R3658" i="6" s="1"/>
  <c r="P3659" i="6"/>
  <c r="Q3659" i="6" s="1"/>
  <c r="M3660" i="6"/>
  <c r="N3660" i="6"/>
  <c r="P3660" i="6"/>
  <c r="P3661" i="6"/>
  <c r="Q3661" i="6" s="1"/>
  <c r="M3662" i="6"/>
  <c r="N3662" i="6"/>
  <c r="P3662" i="6"/>
  <c r="N3663" i="6"/>
  <c r="P3663" i="6"/>
  <c r="Q3663" i="6" s="1"/>
  <c r="N3664" i="6"/>
  <c r="P3664" i="6"/>
  <c r="N3665" i="6"/>
  <c r="P3665" i="6"/>
  <c r="Q3665" i="6" s="1"/>
  <c r="N3666" i="6"/>
  <c r="P3666" i="6"/>
  <c r="P3667" i="6"/>
  <c r="Q3667" i="6" s="1"/>
  <c r="P3668" i="6"/>
  <c r="R3668" i="6" s="1"/>
  <c r="P3669" i="6"/>
  <c r="Q3669" i="6" s="1"/>
  <c r="P3670" i="6"/>
  <c r="R3670" i="6" s="1"/>
  <c r="P3671" i="6"/>
  <c r="Q3671" i="6" s="1"/>
  <c r="P3672" i="6"/>
  <c r="P3673" i="6"/>
  <c r="P3674" i="6"/>
  <c r="N3675" i="6"/>
  <c r="P3675" i="6"/>
  <c r="Q3675" i="6" s="1"/>
  <c r="P3676" i="6"/>
  <c r="Q3676" i="6" s="1"/>
  <c r="P3677" i="6"/>
  <c r="Q3677" i="6" s="1"/>
  <c r="M3678" i="6"/>
  <c r="N3678" i="6"/>
  <c r="P3678" i="6"/>
  <c r="P3679" i="6"/>
  <c r="N3680" i="6"/>
  <c r="P3680" i="6"/>
  <c r="R3680" i="6" s="1"/>
  <c r="P3681" i="6"/>
  <c r="Q3681" i="6" s="1"/>
  <c r="P3682" i="6"/>
  <c r="P3683" i="6"/>
  <c r="R3683" i="6" s="1"/>
  <c r="P3684" i="6"/>
  <c r="P3685" i="6"/>
  <c r="Q3685" i="6" s="1"/>
  <c r="P3686" i="6"/>
  <c r="R3686" i="6" s="1"/>
  <c r="P3687" i="6"/>
  <c r="M3688" i="6"/>
  <c r="N3688" i="6"/>
  <c r="P3688" i="6"/>
  <c r="Q3688" i="6" s="1"/>
  <c r="M3689" i="6"/>
  <c r="N3689" i="6"/>
  <c r="P3689" i="6"/>
  <c r="Q3689" i="6" s="1"/>
  <c r="M3690" i="6"/>
  <c r="N3690" i="6"/>
  <c r="P3690" i="6"/>
  <c r="P3691" i="6"/>
  <c r="N3692" i="6"/>
  <c r="P3692" i="6"/>
  <c r="N3693" i="6"/>
  <c r="P3693" i="6"/>
  <c r="Q3693" i="6" s="1"/>
  <c r="N3694" i="6"/>
  <c r="P3694" i="6"/>
  <c r="Q3694" i="6" s="1"/>
  <c r="P3695" i="6"/>
  <c r="Q3695" i="6" s="1"/>
  <c r="P3696" i="6"/>
  <c r="N3697" i="6"/>
  <c r="P3697" i="6"/>
  <c r="Q3697" i="6" s="1"/>
  <c r="N3698" i="6"/>
  <c r="P3698" i="6"/>
  <c r="R3698" i="6" s="1"/>
  <c r="N3699" i="6"/>
  <c r="P3699" i="6"/>
  <c r="Q3699" i="6" s="1"/>
  <c r="N3700" i="6"/>
  <c r="P3700" i="6"/>
  <c r="N3701" i="6"/>
  <c r="P3701" i="6"/>
  <c r="N3702" i="6"/>
  <c r="P3702" i="6"/>
  <c r="P3703" i="6"/>
  <c r="Q3703" i="6" s="1"/>
  <c r="P3704" i="6"/>
  <c r="R3704" i="6" s="1"/>
  <c r="P3705" i="6"/>
  <c r="P3706" i="6"/>
  <c r="P3707" i="6"/>
  <c r="Q3707" i="6" s="1"/>
  <c r="P3708" i="6"/>
  <c r="Q3708" i="6" s="1"/>
  <c r="P3709" i="6"/>
  <c r="N3710" i="6"/>
  <c r="P3710" i="6"/>
  <c r="R3710" i="6" s="1"/>
  <c r="N3711" i="6"/>
  <c r="P3711" i="6"/>
  <c r="Q3711" i="6" s="1"/>
  <c r="P3712" i="6"/>
  <c r="Q3712" i="6" s="1"/>
  <c r="P3713" i="6"/>
  <c r="Q3713" i="6" s="1"/>
  <c r="M3714" i="6"/>
  <c r="N3714" i="6"/>
  <c r="P3714" i="6"/>
  <c r="N3715" i="6"/>
  <c r="P3715" i="6"/>
  <c r="N3716" i="6"/>
  <c r="P3716" i="6"/>
  <c r="P3717" i="6"/>
  <c r="Q3717" i="6" s="1"/>
  <c r="P3718" i="6"/>
  <c r="P3719" i="6"/>
  <c r="P3720" i="6"/>
  <c r="Q3720" i="6" s="1"/>
  <c r="P3721" i="6"/>
  <c r="Q3721" i="6" s="1"/>
  <c r="P3722" i="6"/>
  <c r="P3723" i="6"/>
  <c r="R3723" i="6" s="1"/>
  <c r="M3724" i="6"/>
  <c r="N3724" i="6"/>
  <c r="P3724" i="6"/>
  <c r="M3725" i="6"/>
  <c r="N3725" i="6"/>
  <c r="P3725" i="6"/>
  <c r="Q3725" i="6" s="1"/>
  <c r="M3726" i="6"/>
  <c r="N3726" i="6"/>
  <c r="P3726" i="6"/>
  <c r="N3727" i="6"/>
  <c r="P3727" i="6"/>
  <c r="N3728" i="6"/>
  <c r="P3728" i="6"/>
  <c r="P3729" i="6"/>
  <c r="Q3729" i="6" s="1"/>
  <c r="P3730" i="6"/>
  <c r="Q3730" i="6" s="1"/>
  <c r="M3731" i="6"/>
  <c r="N3731" i="6"/>
  <c r="P3731" i="6"/>
  <c r="Q3731" i="6" s="1"/>
  <c r="M3732" i="6"/>
  <c r="N3732" i="6"/>
  <c r="P3732" i="6"/>
  <c r="M3733" i="6"/>
  <c r="N3733" i="6"/>
  <c r="P3733" i="6"/>
  <c r="M3734" i="6"/>
  <c r="N3734" i="6"/>
  <c r="P3734" i="6"/>
  <c r="P3735" i="6"/>
  <c r="N3736" i="6"/>
  <c r="P3736" i="6"/>
  <c r="N3737" i="6"/>
  <c r="P3737" i="6"/>
  <c r="P3738" i="6"/>
  <c r="P3739" i="6"/>
  <c r="Q3739" i="6" s="1"/>
  <c r="M3740" i="6"/>
  <c r="N3740" i="6"/>
  <c r="P3740" i="6"/>
  <c r="P3741" i="6"/>
  <c r="M3742" i="6"/>
  <c r="N3742" i="6"/>
  <c r="P3742" i="6"/>
  <c r="Q3742" i="6" s="1"/>
  <c r="M3743" i="6"/>
  <c r="N3743" i="6"/>
  <c r="P3743" i="6"/>
  <c r="N3744" i="6"/>
  <c r="P3744" i="6"/>
  <c r="N3745" i="6"/>
  <c r="P3745" i="6"/>
  <c r="Q3745" i="6" s="1"/>
  <c r="P3746" i="6"/>
  <c r="P3747" i="6"/>
  <c r="Q3747" i="6" s="1"/>
  <c r="P3748" i="6"/>
  <c r="N3749" i="6"/>
  <c r="P3749" i="6"/>
  <c r="N3750" i="6"/>
  <c r="P3750" i="6"/>
  <c r="Q3750" i="6" s="1"/>
  <c r="M3751" i="6"/>
  <c r="N3751" i="6"/>
  <c r="P3751" i="6"/>
  <c r="N3752" i="6"/>
  <c r="P3752" i="6"/>
  <c r="R3752" i="6" s="1"/>
  <c r="N3753" i="6"/>
  <c r="P3753" i="6"/>
  <c r="P3754" i="6"/>
  <c r="R3754" i="6" s="1"/>
  <c r="N3755" i="6"/>
  <c r="P3755" i="6"/>
  <c r="P3756" i="6"/>
  <c r="P3757" i="6"/>
  <c r="Q3757" i="6" s="1"/>
  <c r="P3758" i="6"/>
  <c r="R3758" i="6" s="1"/>
  <c r="N3759" i="6"/>
  <c r="P3759" i="6"/>
  <c r="N3760" i="6"/>
  <c r="P3760" i="6"/>
  <c r="R3760" i="6" s="1"/>
  <c r="N3761" i="6"/>
  <c r="P3761" i="6"/>
  <c r="R3761" i="6" s="1"/>
  <c r="N3762" i="6"/>
  <c r="P3762" i="6"/>
  <c r="R3762" i="6" s="1"/>
  <c r="P3763" i="6"/>
  <c r="N3764" i="6"/>
  <c r="P3764" i="6"/>
  <c r="N3765" i="6"/>
  <c r="P3765" i="6"/>
  <c r="P3766" i="6"/>
  <c r="P3767" i="6"/>
  <c r="R3767" i="6" s="1"/>
  <c r="P3768" i="6"/>
  <c r="N3769" i="6"/>
  <c r="P3769" i="6"/>
  <c r="N3770" i="6"/>
  <c r="P3770" i="6"/>
  <c r="N3771" i="6"/>
  <c r="P3771" i="6"/>
  <c r="P3772" i="6"/>
  <c r="M3773" i="6"/>
  <c r="N3773" i="6"/>
  <c r="P3773" i="6"/>
  <c r="P3774" i="6"/>
  <c r="P3775" i="6"/>
  <c r="P3776" i="6"/>
  <c r="P3777" i="6"/>
  <c r="P3778" i="6"/>
  <c r="P3779" i="6"/>
  <c r="N3780" i="6"/>
  <c r="P3780" i="6"/>
  <c r="P3781" i="6"/>
  <c r="P3782" i="6"/>
  <c r="M3783" i="6"/>
  <c r="N3783" i="6"/>
  <c r="P3783" i="6"/>
  <c r="M3784" i="6"/>
  <c r="N3784" i="6"/>
  <c r="P3784" i="6"/>
  <c r="N3785" i="6"/>
  <c r="P3785" i="6"/>
  <c r="P3786" i="6"/>
  <c r="P3787" i="6"/>
  <c r="P3788" i="6"/>
  <c r="P3789" i="6"/>
  <c r="P3790" i="6"/>
  <c r="P3791" i="6"/>
  <c r="P3792" i="6"/>
  <c r="M3793" i="6"/>
  <c r="N3793" i="6"/>
  <c r="P3793" i="6"/>
  <c r="N3794" i="6"/>
  <c r="P3794" i="6"/>
  <c r="P3795" i="6"/>
  <c r="P3796" i="6"/>
  <c r="M3797" i="6"/>
  <c r="N3797" i="6"/>
  <c r="P3797" i="6"/>
  <c r="N3798" i="6"/>
  <c r="P3798" i="6"/>
  <c r="N3799" i="6"/>
  <c r="P3799" i="6"/>
  <c r="N3800" i="6"/>
  <c r="P3800" i="6"/>
  <c r="N3801" i="6"/>
  <c r="P3801" i="6"/>
  <c r="P3802" i="6"/>
  <c r="P3803" i="6"/>
  <c r="P3804" i="6"/>
  <c r="P3805" i="6"/>
  <c r="M3806" i="6"/>
  <c r="N3806" i="6"/>
  <c r="P3806" i="6"/>
  <c r="M3807" i="6"/>
  <c r="N3807" i="6"/>
  <c r="P3807" i="6"/>
  <c r="M3808" i="6"/>
  <c r="N3808" i="6"/>
  <c r="P3808" i="6"/>
  <c r="N3809" i="6"/>
  <c r="P3809" i="6"/>
  <c r="N3810" i="6"/>
  <c r="P3810" i="6"/>
  <c r="N3811" i="6"/>
  <c r="P3811" i="6"/>
  <c r="N3812" i="6"/>
  <c r="P3812" i="6"/>
  <c r="N3813" i="6"/>
  <c r="P3813" i="6"/>
  <c r="P3814" i="6"/>
  <c r="M3815" i="6"/>
  <c r="N3815" i="6"/>
  <c r="P3815" i="6"/>
  <c r="N3816" i="6"/>
  <c r="P3816" i="6"/>
  <c r="N3817" i="6"/>
  <c r="P3817" i="6"/>
  <c r="P3818" i="6"/>
  <c r="P3819" i="6"/>
  <c r="N3820" i="6"/>
  <c r="P3820" i="6"/>
  <c r="N3821" i="6"/>
  <c r="P3821" i="6"/>
  <c r="P3822" i="6"/>
  <c r="M3823" i="6"/>
  <c r="N3823" i="6"/>
  <c r="P3823" i="6"/>
  <c r="M3824" i="6"/>
  <c r="N3824" i="6"/>
  <c r="P3824" i="6"/>
  <c r="P3825" i="6"/>
  <c r="N3826" i="6"/>
  <c r="P3826" i="6"/>
  <c r="P3827" i="6"/>
  <c r="P3828" i="6"/>
  <c r="N3829" i="6"/>
  <c r="P3829" i="6"/>
  <c r="P3830" i="6"/>
  <c r="P3831" i="6"/>
  <c r="M3832" i="6"/>
  <c r="N3832" i="6"/>
  <c r="P3832" i="6"/>
  <c r="M3833" i="6"/>
  <c r="N3833" i="6"/>
  <c r="P3833" i="6"/>
  <c r="N3834" i="6"/>
  <c r="P3834" i="6"/>
  <c r="N3835" i="6"/>
  <c r="P3835" i="6"/>
  <c r="P3836" i="6"/>
  <c r="P3837" i="6"/>
  <c r="P3838" i="6"/>
  <c r="M3839" i="6"/>
  <c r="N3839" i="6"/>
  <c r="P3839" i="6"/>
  <c r="M3840" i="6"/>
  <c r="N3840" i="6"/>
  <c r="P3840" i="6"/>
  <c r="M3841" i="6"/>
  <c r="N3841" i="6"/>
  <c r="P3841" i="6"/>
  <c r="M3842" i="6"/>
  <c r="N3842" i="6"/>
  <c r="P3842" i="6"/>
  <c r="N3843" i="6"/>
  <c r="P3843" i="6"/>
  <c r="P3844" i="6"/>
  <c r="N3845" i="6"/>
  <c r="P3845" i="6"/>
  <c r="P3846" i="6"/>
  <c r="M3847" i="6"/>
  <c r="N3847" i="6"/>
  <c r="P3847" i="6"/>
  <c r="M3848" i="6"/>
  <c r="N3848" i="6"/>
  <c r="P3848" i="6"/>
  <c r="M3849" i="6"/>
  <c r="N3849" i="6"/>
  <c r="P3849" i="6"/>
  <c r="N3850" i="6"/>
  <c r="P3850" i="6"/>
  <c r="N3851" i="6"/>
  <c r="P3851" i="6"/>
  <c r="P3852" i="6"/>
  <c r="P3853" i="6"/>
  <c r="P3854" i="6"/>
  <c r="P3855" i="6"/>
  <c r="P3856" i="6"/>
  <c r="P3857" i="6"/>
  <c r="P3858" i="6"/>
  <c r="P3859" i="6"/>
  <c r="P3860" i="6"/>
  <c r="P3861" i="6"/>
  <c r="M3862" i="6"/>
  <c r="N3862" i="6"/>
  <c r="P3862" i="6"/>
  <c r="M3863" i="6"/>
  <c r="N3863" i="6"/>
  <c r="P3863" i="6"/>
  <c r="M3864" i="6"/>
  <c r="N3864" i="6"/>
  <c r="P3864" i="6"/>
  <c r="N3865" i="6"/>
  <c r="P3865" i="6"/>
  <c r="N3866" i="6"/>
  <c r="P3866" i="6"/>
  <c r="P3867" i="6"/>
  <c r="N3868" i="6"/>
  <c r="P3868" i="6"/>
  <c r="P3869" i="6"/>
  <c r="P3870" i="6"/>
  <c r="M3871" i="6"/>
  <c r="N3871" i="6"/>
  <c r="P3871" i="6"/>
  <c r="M3872" i="6"/>
  <c r="N3872" i="6"/>
  <c r="P3872" i="6"/>
  <c r="N3873" i="6"/>
  <c r="P3873" i="6"/>
  <c r="N3874" i="6"/>
  <c r="P3874" i="6"/>
  <c r="P3875" i="6"/>
  <c r="P3876" i="6"/>
  <c r="P3877" i="6"/>
  <c r="P3878" i="6"/>
  <c r="P3879" i="6"/>
  <c r="M3880" i="6"/>
  <c r="N3880" i="6"/>
  <c r="P3880" i="6"/>
  <c r="M3881" i="6"/>
  <c r="N3881" i="6"/>
  <c r="P3881" i="6"/>
  <c r="N3882" i="6"/>
  <c r="P3882" i="6"/>
  <c r="N3883" i="6"/>
  <c r="P3883" i="6"/>
  <c r="P3884" i="6"/>
  <c r="P3885" i="6"/>
  <c r="N3886" i="6"/>
  <c r="P3886" i="6"/>
  <c r="P3887" i="6"/>
  <c r="P3888" i="6"/>
  <c r="M3889" i="6"/>
  <c r="N3889" i="6"/>
  <c r="P3889" i="6"/>
  <c r="M3890" i="6"/>
  <c r="N3890" i="6"/>
  <c r="P3890" i="6"/>
  <c r="N3891" i="6"/>
  <c r="P3891" i="6"/>
  <c r="N3892" i="6"/>
  <c r="P3892" i="6"/>
  <c r="N3893" i="6"/>
  <c r="P3893" i="6"/>
  <c r="N3894" i="6"/>
  <c r="P3894" i="6"/>
  <c r="P3895" i="6"/>
  <c r="P3896" i="6"/>
  <c r="M3897" i="6"/>
  <c r="N3897" i="6"/>
  <c r="P3897" i="6"/>
  <c r="M3898" i="6"/>
  <c r="N3898" i="6"/>
  <c r="P3898" i="6"/>
  <c r="N3899" i="6"/>
  <c r="P3899" i="6"/>
  <c r="N3900" i="6"/>
  <c r="P3900" i="6"/>
  <c r="P3901" i="6"/>
  <c r="N3902" i="6"/>
  <c r="P3902" i="6"/>
  <c r="N3903" i="6"/>
  <c r="P3903" i="6"/>
  <c r="M3904" i="6"/>
  <c r="O3904" i="6" s="1"/>
  <c r="N3904" i="6"/>
  <c r="P3904" i="6"/>
  <c r="M3905" i="6"/>
  <c r="N3905" i="6"/>
  <c r="P3905" i="6"/>
  <c r="M3906" i="6"/>
  <c r="N3906" i="6"/>
  <c r="P3906" i="6"/>
  <c r="N3907" i="6"/>
  <c r="P3907" i="6"/>
  <c r="P3908" i="6"/>
  <c r="P3909" i="6"/>
  <c r="P3910" i="6"/>
  <c r="P3911" i="6"/>
  <c r="P3912" i="6"/>
  <c r="P3913" i="6"/>
  <c r="P3914" i="6"/>
  <c r="M3915" i="6"/>
  <c r="N3915" i="6"/>
  <c r="P3915" i="6"/>
  <c r="N3916" i="6"/>
  <c r="P3916" i="6"/>
  <c r="N3917" i="6"/>
  <c r="P3917" i="6"/>
  <c r="N3918" i="6"/>
  <c r="P3918" i="6"/>
  <c r="P3919" i="6"/>
  <c r="P3920" i="6"/>
  <c r="N3921" i="6"/>
  <c r="P3921" i="6"/>
  <c r="N3922" i="6"/>
  <c r="P3922" i="6"/>
  <c r="N3923" i="6"/>
  <c r="P3923" i="6"/>
  <c r="N3924" i="6"/>
  <c r="P3924" i="6"/>
  <c r="M3925" i="6"/>
  <c r="N3925" i="6"/>
  <c r="P3925" i="6"/>
  <c r="N3926" i="6"/>
  <c r="P3926" i="6"/>
  <c r="N3927" i="6"/>
  <c r="P3927" i="6"/>
  <c r="P3928" i="6"/>
  <c r="P3929" i="6"/>
  <c r="P3930" i="6"/>
  <c r="P3931" i="6"/>
  <c r="M3932" i="6"/>
  <c r="N3932" i="6"/>
  <c r="P3932" i="6"/>
  <c r="M3933" i="6"/>
  <c r="N3933" i="6"/>
  <c r="P3933" i="6"/>
  <c r="M3934" i="6"/>
  <c r="N3934" i="6"/>
  <c r="P3934" i="6"/>
  <c r="M3935" i="6"/>
  <c r="N3935" i="6"/>
  <c r="P3935" i="6"/>
  <c r="M3936" i="6"/>
  <c r="N3936" i="6"/>
  <c r="P3936" i="6"/>
  <c r="P3937" i="6"/>
  <c r="N3938" i="6"/>
  <c r="P3938" i="6"/>
  <c r="M3939" i="6"/>
  <c r="N3939" i="6"/>
  <c r="P3939" i="6"/>
  <c r="M3940" i="6"/>
  <c r="N3940" i="6"/>
  <c r="P3940" i="6"/>
  <c r="M3941" i="6"/>
  <c r="N3941" i="6"/>
  <c r="P3941" i="6"/>
  <c r="M3942" i="6"/>
  <c r="N3942" i="6"/>
  <c r="P3942" i="6"/>
  <c r="P3943" i="6"/>
  <c r="N3944" i="6"/>
  <c r="P3944" i="6"/>
  <c r="N3945" i="6"/>
  <c r="P3945" i="6"/>
  <c r="P3946" i="6"/>
  <c r="N3947" i="6"/>
  <c r="P3947" i="6"/>
  <c r="M3948" i="6"/>
  <c r="N3948" i="6"/>
  <c r="P3948" i="6"/>
  <c r="P3949" i="6"/>
  <c r="M3950" i="6"/>
  <c r="N3950" i="6"/>
  <c r="P3950" i="6"/>
  <c r="M3951" i="6"/>
  <c r="N3951" i="6"/>
  <c r="P3951" i="6"/>
  <c r="N3952" i="6"/>
  <c r="P3952" i="6"/>
  <c r="P3953" i="6"/>
  <c r="M3954" i="6"/>
  <c r="N3954" i="6"/>
  <c r="P3954" i="6"/>
  <c r="N3955" i="6"/>
  <c r="P3955" i="6"/>
  <c r="N3956" i="6"/>
  <c r="P3956" i="6"/>
  <c r="P3957" i="6"/>
  <c r="M3958" i="6"/>
  <c r="N3958" i="6"/>
  <c r="P3958" i="6"/>
  <c r="P3959" i="6"/>
  <c r="N3960" i="6"/>
  <c r="P3960" i="6"/>
  <c r="M3961" i="6"/>
  <c r="N3961" i="6"/>
  <c r="P3961" i="6"/>
  <c r="M3962" i="6"/>
  <c r="N3962" i="6"/>
  <c r="P3962" i="6"/>
  <c r="N3963" i="6"/>
  <c r="P3963" i="6"/>
  <c r="P3964" i="6"/>
  <c r="P3965" i="6"/>
  <c r="P3966" i="6"/>
  <c r="P3967" i="6"/>
  <c r="P3968" i="6"/>
  <c r="P3969" i="6"/>
  <c r="P3970" i="6"/>
  <c r="P3971" i="6"/>
  <c r="M3972" i="6"/>
  <c r="N3972" i="6"/>
  <c r="P3972" i="6"/>
  <c r="N3973" i="6"/>
  <c r="P3973" i="6"/>
  <c r="N3974" i="6"/>
  <c r="P3974" i="6"/>
  <c r="M3975" i="6"/>
  <c r="N3975" i="6"/>
  <c r="P3975" i="6"/>
  <c r="N3976" i="6"/>
  <c r="P3976" i="6"/>
  <c r="P3977" i="6"/>
  <c r="P3978" i="6"/>
  <c r="P3979" i="6"/>
  <c r="P3980" i="6"/>
  <c r="P3981" i="6"/>
  <c r="M3982" i="6"/>
  <c r="N3982" i="6"/>
  <c r="P3982" i="6"/>
  <c r="M3983" i="6"/>
  <c r="N3983" i="6"/>
  <c r="P3983" i="6"/>
  <c r="M3984" i="6"/>
  <c r="N3984" i="6"/>
  <c r="P3984" i="6"/>
  <c r="M3985" i="6"/>
  <c r="N3985" i="6"/>
  <c r="P3985" i="6"/>
  <c r="N3986" i="6"/>
  <c r="P3986" i="6"/>
  <c r="N3987" i="6"/>
  <c r="P3987" i="6"/>
  <c r="P3988" i="6"/>
  <c r="P3989" i="6"/>
  <c r="P3990" i="6"/>
  <c r="P3991" i="6"/>
  <c r="N50" i="6"/>
  <c r="P50" i="6"/>
  <c r="N51" i="6"/>
  <c r="P51" i="6"/>
  <c r="N52" i="6"/>
  <c r="P52" i="6"/>
  <c r="Q52" i="6" s="1"/>
  <c r="N53" i="6"/>
  <c r="P53" i="6"/>
  <c r="Q53" i="6" s="1"/>
  <c r="M54" i="6"/>
  <c r="N54" i="6"/>
  <c r="P54" i="6"/>
  <c r="N55" i="6"/>
  <c r="P55" i="6"/>
  <c r="Q55" i="6" s="1"/>
  <c r="M56" i="6"/>
  <c r="N56" i="6"/>
  <c r="P56" i="6"/>
  <c r="M57" i="6"/>
  <c r="N57" i="6"/>
  <c r="P57" i="6"/>
  <c r="P58" i="6"/>
  <c r="P59" i="6"/>
  <c r="Q59" i="6" s="1"/>
  <c r="M60" i="6"/>
  <c r="N60" i="6"/>
  <c r="P60" i="6"/>
  <c r="N61" i="6"/>
  <c r="P61" i="6"/>
  <c r="Q61" i="6" s="1"/>
  <c r="N62" i="6"/>
  <c r="P62" i="6"/>
  <c r="Q62" i="6" s="1"/>
  <c r="N63" i="6"/>
  <c r="P63" i="6"/>
  <c r="N64" i="6"/>
  <c r="P64" i="6"/>
  <c r="N65" i="6"/>
  <c r="P65" i="6"/>
  <c r="N66" i="6"/>
  <c r="P66" i="6"/>
  <c r="Q66" i="6" s="1"/>
  <c r="N67" i="6"/>
  <c r="P67" i="6"/>
  <c r="N68" i="6"/>
  <c r="P68" i="6"/>
  <c r="Q68" i="6" s="1"/>
  <c r="M69" i="6"/>
  <c r="N69" i="6"/>
  <c r="P69" i="6"/>
  <c r="M70" i="6"/>
  <c r="N70" i="6"/>
  <c r="P70" i="6"/>
  <c r="M71" i="6"/>
  <c r="N71" i="6"/>
  <c r="P71" i="6"/>
  <c r="P72" i="6"/>
  <c r="P73" i="6"/>
  <c r="P74" i="6"/>
  <c r="P75" i="6"/>
  <c r="P76" i="6"/>
  <c r="Q76" i="6" s="1"/>
  <c r="M77" i="6"/>
  <c r="N77" i="6"/>
  <c r="P77" i="6"/>
  <c r="M78" i="6"/>
  <c r="N78" i="6"/>
  <c r="P78" i="6"/>
  <c r="Q78" i="6" s="1"/>
  <c r="M79" i="6"/>
  <c r="N79" i="6"/>
  <c r="P79" i="6"/>
  <c r="N80" i="6"/>
  <c r="P80" i="6"/>
  <c r="Q80" i="6" s="1"/>
  <c r="N81" i="6"/>
  <c r="P81" i="6"/>
  <c r="P82" i="6"/>
  <c r="Q82" i="6" s="1"/>
  <c r="N83" i="6"/>
  <c r="P83" i="6"/>
  <c r="N84" i="6"/>
  <c r="P84" i="6"/>
  <c r="N85" i="6"/>
  <c r="P85" i="6"/>
  <c r="N86" i="6"/>
  <c r="P86" i="6"/>
  <c r="N87" i="6"/>
  <c r="P87" i="6"/>
  <c r="N88" i="6"/>
  <c r="P88" i="6"/>
  <c r="N89" i="6"/>
  <c r="P89" i="6"/>
  <c r="N90" i="6"/>
  <c r="P90" i="6"/>
  <c r="Q90" i="6" s="1"/>
  <c r="N91" i="6"/>
  <c r="P91" i="6"/>
  <c r="Q91" i="6" s="1"/>
  <c r="N92" i="6"/>
  <c r="P92" i="6"/>
  <c r="N93" i="6"/>
  <c r="P93" i="6"/>
  <c r="N94" i="6"/>
  <c r="P94" i="6"/>
  <c r="N95" i="6"/>
  <c r="P95" i="6"/>
  <c r="N96" i="6"/>
  <c r="P96" i="6"/>
  <c r="N97" i="6"/>
  <c r="P97" i="6"/>
  <c r="Q97" i="6" s="1"/>
  <c r="N98" i="6"/>
  <c r="P98" i="6"/>
  <c r="Q98" i="6" s="1"/>
  <c r="N99" i="6"/>
  <c r="P99" i="6"/>
  <c r="N100" i="6"/>
  <c r="P100" i="6"/>
  <c r="Q100" i="6" s="1"/>
  <c r="N101" i="6"/>
  <c r="P101" i="6"/>
  <c r="N102" i="6"/>
  <c r="P102" i="6"/>
  <c r="N103" i="6"/>
  <c r="P103" i="6"/>
  <c r="Q103" i="6" s="1"/>
  <c r="N104" i="6"/>
  <c r="P104" i="6"/>
  <c r="Q104" i="6" s="1"/>
  <c r="N105" i="6"/>
  <c r="P105" i="6"/>
  <c r="N106" i="6"/>
  <c r="P106" i="6"/>
  <c r="N107" i="6"/>
  <c r="P107" i="6"/>
  <c r="N108" i="6"/>
  <c r="P108" i="6"/>
  <c r="Q108" i="6" s="1"/>
  <c r="N109" i="6"/>
  <c r="P109" i="6"/>
  <c r="N110" i="6"/>
  <c r="P110" i="6"/>
  <c r="Q110" i="6" s="1"/>
  <c r="P111" i="6"/>
  <c r="N112" i="6"/>
  <c r="P112" i="6"/>
  <c r="Q112" i="6" s="1"/>
  <c r="N113" i="6"/>
  <c r="P113" i="6"/>
  <c r="N114" i="6"/>
  <c r="P114" i="6"/>
  <c r="N115" i="6"/>
  <c r="P115" i="6"/>
  <c r="Q115" i="6" s="1"/>
  <c r="N116" i="6"/>
  <c r="P116" i="6"/>
  <c r="N117" i="6"/>
  <c r="P117" i="6"/>
  <c r="N118" i="6"/>
  <c r="P118" i="6"/>
  <c r="Q118" i="6" s="1"/>
  <c r="P119" i="6"/>
  <c r="P120" i="6"/>
  <c r="P121" i="6"/>
  <c r="P122" i="6"/>
  <c r="Q122" i="6" s="1"/>
  <c r="N123" i="6"/>
  <c r="P123" i="6"/>
  <c r="N124" i="6"/>
  <c r="P124" i="6"/>
  <c r="Q124" i="6" s="1"/>
  <c r="N125" i="6"/>
  <c r="P125" i="6"/>
  <c r="N126" i="6"/>
  <c r="P126" i="6"/>
  <c r="Q126" i="6" s="1"/>
  <c r="N127" i="6"/>
  <c r="P127" i="6"/>
  <c r="N128" i="6"/>
  <c r="P128" i="6"/>
  <c r="Q128" i="6" s="1"/>
  <c r="N129" i="6"/>
  <c r="P129" i="6"/>
  <c r="N130" i="6"/>
  <c r="P130" i="6"/>
  <c r="N131" i="6"/>
  <c r="P131" i="6"/>
  <c r="N132" i="6"/>
  <c r="P132" i="6"/>
  <c r="P133" i="6"/>
  <c r="Q133" i="6" s="1"/>
  <c r="P134" i="6"/>
  <c r="P135" i="6"/>
  <c r="P136" i="6"/>
  <c r="N137" i="6"/>
  <c r="P137" i="6"/>
  <c r="N138" i="6"/>
  <c r="P138" i="6"/>
  <c r="N139" i="6"/>
  <c r="P139" i="6"/>
  <c r="N140" i="6"/>
  <c r="P140" i="6"/>
  <c r="N141" i="6"/>
  <c r="P141" i="6"/>
  <c r="N142" i="6"/>
  <c r="P142" i="6"/>
  <c r="N143" i="6"/>
  <c r="P143" i="6"/>
  <c r="N144" i="6"/>
  <c r="P144" i="6"/>
  <c r="N145" i="6"/>
  <c r="P145" i="6"/>
  <c r="N146" i="6"/>
  <c r="P146" i="6"/>
  <c r="N147" i="6"/>
  <c r="P147" i="6"/>
  <c r="N148" i="6"/>
  <c r="P148" i="6"/>
  <c r="P149" i="6"/>
  <c r="P150" i="6"/>
  <c r="Q150" i="6" s="1"/>
  <c r="P151" i="6"/>
  <c r="P152" i="6"/>
  <c r="Q152" i="6" s="1"/>
  <c r="P153" i="6"/>
  <c r="N154" i="6"/>
  <c r="P154" i="6"/>
  <c r="N155" i="6"/>
  <c r="P155" i="6"/>
  <c r="N156" i="6"/>
  <c r="P156" i="6"/>
  <c r="Q156" i="6" s="1"/>
  <c r="P157" i="6"/>
  <c r="P158" i="6"/>
  <c r="P159" i="6"/>
  <c r="Q159" i="6" s="1"/>
  <c r="P160" i="6"/>
  <c r="P161" i="6"/>
  <c r="N162" i="6"/>
  <c r="P162" i="6"/>
  <c r="N163" i="6"/>
  <c r="P163" i="6"/>
  <c r="N164" i="6"/>
  <c r="P164" i="6"/>
  <c r="N165" i="6"/>
  <c r="P165" i="6"/>
  <c r="N166" i="6"/>
  <c r="P166" i="6"/>
  <c r="N167" i="6"/>
  <c r="P167" i="6"/>
  <c r="N168" i="6"/>
  <c r="P168" i="6"/>
  <c r="R168" i="6" s="1"/>
  <c r="N169" i="6"/>
  <c r="P169" i="6"/>
  <c r="N170" i="6"/>
  <c r="P170" i="6"/>
  <c r="N171" i="6"/>
  <c r="P171" i="6"/>
  <c r="Q171" i="6" s="1"/>
  <c r="N172" i="6"/>
  <c r="P172" i="6"/>
  <c r="N173" i="6"/>
  <c r="P173" i="6"/>
  <c r="N174" i="6"/>
  <c r="P174" i="6"/>
  <c r="N175" i="6"/>
  <c r="P175" i="6"/>
  <c r="Q175" i="6" s="1"/>
  <c r="N176" i="6"/>
  <c r="P176" i="6"/>
  <c r="N177" i="6"/>
  <c r="P177" i="6"/>
  <c r="N178" i="6"/>
  <c r="P178" i="6"/>
  <c r="Q178" i="6" s="1"/>
  <c r="N179" i="6"/>
  <c r="P179" i="6"/>
  <c r="N180" i="6"/>
  <c r="P180" i="6"/>
  <c r="N181" i="6"/>
  <c r="P181" i="6"/>
  <c r="N182" i="6"/>
  <c r="P182" i="6"/>
  <c r="N183" i="6"/>
  <c r="P183" i="6"/>
  <c r="R183" i="6" s="1"/>
  <c r="N184" i="6"/>
  <c r="P184" i="6"/>
  <c r="N185" i="6"/>
  <c r="P185" i="6"/>
  <c r="N186" i="6"/>
  <c r="P186" i="6"/>
  <c r="N187" i="6"/>
  <c r="P187" i="6"/>
  <c r="N188" i="6"/>
  <c r="P188" i="6"/>
  <c r="N189" i="6"/>
  <c r="P189" i="6"/>
  <c r="R189" i="6" s="1"/>
  <c r="N190" i="6"/>
  <c r="P190" i="6"/>
  <c r="N191" i="6"/>
  <c r="P191" i="6"/>
  <c r="N192" i="6"/>
  <c r="P192" i="6"/>
  <c r="R192" i="6" s="1"/>
  <c r="N193" i="6"/>
  <c r="P193" i="6"/>
  <c r="N194" i="6"/>
  <c r="P194" i="6"/>
  <c r="N195" i="6"/>
  <c r="P195" i="6"/>
  <c r="R195" i="6" s="1"/>
  <c r="N196" i="6"/>
  <c r="P196" i="6"/>
  <c r="N197" i="6"/>
  <c r="P197" i="6"/>
  <c r="N198" i="6"/>
  <c r="P198" i="6"/>
  <c r="N199" i="6"/>
  <c r="P199" i="6"/>
  <c r="N200" i="6"/>
  <c r="P200" i="6"/>
  <c r="N201" i="6"/>
  <c r="P201" i="6"/>
  <c r="N202" i="6"/>
  <c r="P202" i="6"/>
  <c r="N203" i="6"/>
  <c r="P203" i="6"/>
  <c r="N204" i="6"/>
  <c r="P204" i="6"/>
  <c r="R204" i="6" s="1"/>
  <c r="N205" i="6"/>
  <c r="P205" i="6"/>
  <c r="R205" i="6" s="1"/>
  <c r="N206" i="6"/>
  <c r="P206" i="6"/>
  <c r="N207" i="6"/>
  <c r="P207" i="6"/>
  <c r="R207" i="6" s="1"/>
  <c r="N208" i="6"/>
  <c r="P208" i="6"/>
  <c r="N209" i="6"/>
  <c r="P209" i="6"/>
  <c r="N210" i="6"/>
  <c r="P210" i="6"/>
  <c r="R210" i="6" s="1"/>
  <c r="N211" i="6"/>
  <c r="P211" i="6"/>
  <c r="R211" i="6" s="1"/>
  <c r="N212" i="6"/>
  <c r="P212" i="6"/>
  <c r="N213" i="6"/>
  <c r="P213" i="6"/>
  <c r="R213" i="6" s="1"/>
  <c r="N214" i="6"/>
  <c r="P214" i="6"/>
  <c r="N215" i="6"/>
  <c r="P215" i="6"/>
  <c r="N216" i="6"/>
  <c r="P216" i="6"/>
  <c r="R216" i="6" s="1"/>
  <c r="N217" i="6"/>
  <c r="P217" i="6"/>
  <c r="R217" i="6" s="1"/>
  <c r="N218" i="6"/>
  <c r="P218" i="6"/>
  <c r="N219" i="6"/>
  <c r="P219" i="6"/>
  <c r="N220" i="6"/>
  <c r="P220" i="6"/>
  <c r="R220" i="6" s="1"/>
  <c r="N221" i="6"/>
  <c r="P221" i="6"/>
  <c r="N222" i="6"/>
  <c r="P222" i="6"/>
  <c r="R222" i="6" s="1"/>
  <c r="P223" i="6"/>
  <c r="P224" i="6"/>
  <c r="P225" i="6"/>
  <c r="R225" i="6" s="1"/>
  <c r="N226" i="6"/>
  <c r="P226" i="6"/>
  <c r="R226" i="6" s="1"/>
  <c r="P227" i="6"/>
  <c r="P228" i="6"/>
  <c r="P229" i="6"/>
  <c r="R229" i="6" s="1"/>
  <c r="P230" i="6"/>
  <c r="P231" i="6"/>
  <c r="P232" i="6"/>
  <c r="R232" i="6" s="1"/>
  <c r="P233" i="6"/>
  <c r="P234" i="6"/>
  <c r="R234" i="6" s="1"/>
  <c r="P235" i="6"/>
  <c r="R235" i="6" s="1"/>
  <c r="P236" i="6"/>
  <c r="P237" i="6"/>
  <c r="P238" i="6"/>
  <c r="R238" i="6" s="1"/>
  <c r="P239" i="6"/>
  <c r="P240" i="6"/>
  <c r="P241" i="6"/>
  <c r="P242" i="6"/>
  <c r="N243" i="6"/>
  <c r="P243" i="6"/>
  <c r="R243" i="6" s="1"/>
  <c r="N244" i="6"/>
  <c r="P244" i="6"/>
  <c r="R244" i="6" s="1"/>
  <c r="N245" i="6"/>
  <c r="P245" i="6"/>
  <c r="N246" i="6"/>
  <c r="P246" i="6"/>
  <c r="N247" i="6"/>
  <c r="P247" i="6"/>
  <c r="N248" i="6"/>
  <c r="P248" i="6"/>
  <c r="N249" i="6"/>
  <c r="P249" i="6"/>
  <c r="N250" i="6"/>
  <c r="P250" i="6"/>
  <c r="R250" i="6" s="1"/>
  <c r="P251" i="6"/>
  <c r="P252" i="6"/>
  <c r="R252" i="6" s="1"/>
  <c r="N253" i="6"/>
  <c r="P253" i="6"/>
  <c r="R253" i="6" s="1"/>
  <c r="N254" i="6"/>
  <c r="P254" i="6"/>
  <c r="N255" i="6"/>
  <c r="P255" i="6"/>
  <c r="N256" i="6"/>
  <c r="P256" i="6"/>
  <c r="R256" i="6" s="1"/>
  <c r="N257" i="6"/>
  <c r="P257" i="6"/>
  <c r="N258" i="6"/>
  <c r="P258" i="6"/>
  <c r="R258" i="6" s="1"/>
  <c r="N259" i="6"/>
  <c r="P259" i="6"/>
  <c r="N260" i="6"/>
  <c r="P260" i="6"/>
  <c r="N261" i="6"/>
  <c r="P261" i="6"/>
  <c r="R261" i="6" s="1"/>
  <c r="N262" i="6"/>
  <c r="P262" i="6"/>
  <c r="R262" i="6" s="1"/>
  <c r="P263" i="6"/>
  <c r="P264" i="6"/>
  <c r="N265" i="6"/>
  <c r="P265" i="6"/>
  <c r="R265" i="6" s="1"/>
  <c r="N266" i="6"/>
  <c r="P266" i="6"/>
  <c r="N267" i="6"/>
  <c r="P267" i="6"/>
  <c r="N268" i="6"/>
  <c r="P268" i="6"/>
  <c r="R268" i="6" s="1"/>
  <c r="P269" i="6"/>
  <c r="N270" i="6"/>
  <c r="P270" i="6"/>
  <c r="N271" i="6"/>
  <c r="P271" i="6"/>
  <c r="N272" i="6"/>
  <c r="P272" i="6"/>
  <c r="N273" i="6"/>
  <c r="P273" i="6"/>
  <c r="R273" i="6" s="1"/>
  <c r="N274" i="6"/>
  <c r="P274" i="6"/>
  <c r="P275" i="6"/>
  <c r="P276" i="6"/>
  <c r="R276" i="6" s="1"/>
  <c r="P277" i="6"/>
  <c r="R277" i="6" s="1"/>
  <c r="P278" i="6"/>
  <c r="P279" i="6"/>
  <c r="R279" i="6" s="1"/>
  <c r="P280" i="6"/>
  <c r="R280" i="6" s="1"/>
  <c r="P281" i="6"/>
  <c r="N282" i="6"/>
  <c r="P282" i="6"/>
  <c r="N283" i="6"/>
  <c r="P283" i="6"/>
  <c r="R283" i="6" s="1"/>
  <c r="N284" i="6"/>
  <c r="P284" i="6"/>
  <c r="N285" i="6"/>
  <c r="P285" i="6"/>
  <c r="N286" i="6"/>
  <c r="P286" i="6"/>
  <c r="P287" i="6"/>
  <c r="R287" i="6" s="1"/>
  <c r="P288" i="6"/>
  <c r="N289" i="6"/>
  <c r="P289" i="6"/>
  <c r="R289" i="6" s="1"/>
  <c r="N290" i="6"/>
  <c r="P290" i="6"/>
  <c r="N291" i="6"/>
  <c r="P291" i="6"/>
  <c r="N292" i="6"/>
  <c r="P292" i="6"/>
  <c r="N293" i="6"/>
  <c r="P293" i="6"/>
  <c r="N294" i="6"/>
  <c r="P294" i="6"/>
  <c r="N295" i="6"/>
  <c r="P295" i="6"/>
  <c r="R295" i="6" s="1"/>
  <c r="N296" i="6"/>
  <c r="P296" i="6"/>
  <c r="N297" i="6"/>
  <c r="P297" i="6"/>
  <c r="N298" i="6"/>
  <c r="P298" i="6"/>
  <c r="P299" i="6"/>
  <c r="R299" i="6" s="1"/>
  <c r="P300" i="6"/>
  <c r="R300" i="6" s="1"/>
  <c r="N301" i="6"/>
  <c r="P301" i="6"/>
  <c r="R301" i="6" s="1"/>
  <c r="N302" i="6"/>
  <c r="P302" i="6"/>
  <c r="N303" i="6"/>
  <c r="P303" i="6"/>
  <c r="N304" i="6"/>
  <c r="P304" i="6"/>
  <c r="N305" i="6"/>
  <c r="P305" i="6"/>
  <c r="N306" i="6"/>
  <c r="P306" i="6"/>
  <c r="R306" i="6" s="1"/>
  <c r="N307" i="6"/>
  <c r="P307" i="6"/>
  <c r="N308" i="6"/>
  <c r="P308" i="6"/>
  <c r="N309" i="6"/>
  <c r="P309" i="6"/>
  <c r="R309" i="6" s="1"/>
  <c r="P310" i="6"/>
  <c r="R310" i="6" s="1"/>
  <c r="P311" i="6"/>
  <c r="P312" i="6"/>
  <c r="R312" i="6" s="1"/>
  <c r="P313" i="6"/>
  <c r="P314" i="6"/>
  <c r="P315" i="6"/>
  <c r="P316" i="6"/>
  <c r="P317" i="6"/>
  <c r="P318" i="6"/>
  <c r="Q318" i="6" s="1"/>
  <c r="P319" i="6"/>
  <c r="P320" i="6"/>
  <c r="P321" i="6"/>
  <c r="R321" i="6" s="1"/>
  <c r="M322" i="6"/>
  <c r="N322" i="6"/>
  <c r="P322" i="6"/>
  <c r="N323" i="6"/>
  <c r="P323" i="6"/>
  <c r="R323" i="6" s="1"/>
  <c r="N324" i="6"/>
  <c r="P324" i="6"/>
  <c r="N325" i="6"/>
  <c r="P325" i="6"/>
  <c r="N326" i="6"/>
  <c r="P326" i="6"/>
  <c r="N327" i="6"/>
  <c r="P327" i="6"/>
  <c r="P328" i="6"/>
  <c r="Q328" i="6" s="1"/>
  <c r="P329" i="6"/>
  <c r="R329" i="6" s="1"/>
  <c r="P330" i="6"/>
  <c r="Q330" i="6" s="1"/>
  <c r="P331" i="6"/>
  <c r="N332" i="6"/>
  <c r="P332" i="6"/>
  <c r="Q332" i="6" s="1"/>
  <c r="N333" i="6"/>
  <c r="P333" i="6"/>
  <c r="Q333" i="6" s="1"/>
  <c r="N334" i="6"/>
  <c r="P334" i="6"/>
  <c r="Q334" i="6" s="1"/>
  <c r="N335" i="6"/>
  <c r="P335" i="6"/>
  <c r="N336" i="6"/>
  <c r="P336" i="6"/>
  <c r="N337" i="6"/>
  <c r="P337" i="6"/>
  <c r="Q337" i="6" s="1"/>
  <c r="P338" i="6"/>
  <c r="Q338" i="6" s="1"/>
  <c r="P339" i="6"/>
  <c r="N340" i="6"/>
  <c r="P340" i="6"/>
  <c r="Q340" i="6" s="1"/>
  <c r="N341" i="6"/>
  <c r="P341" i="6"/>
  <c r="Q341" i="6" s="1"/>
  <c r="N342" i="6"/>
  <c r="P342" i="6"/>
  <c r="Q342" i="6" s="1"/>
  <c r="N343" i="6"/>
  <c r="P343" i="6"/>
  <c r="P344" i="6"/>
  <c r="P345" i="6"/>
  <c r="P346" i="6"/>
  <c r="P347" i="6"/>
  <c r="N348" i="6"/>
  <c r="P348" i="6"/>
  <c r="N349" i="6"/>
  <c r="P349" i="6"/>
  <c r="Q349" i="6" s="1"/>
  <c r="N350" i="6"/>
  <c r="P350" i="6"/>
  <c r="N351" i="6"/>
  <c r="P351" i="6"/>
  <c r="N352" i="6"/>
  <c r="P352" i="6"/>
  <c r="N353" i="6"/>
  <c r="P353" i="6"/>
  <c r="N354" i="6"/>
  <c r="P354" i="6"/>
  <c r="Q354" i="6" s="1"/>
  <c r="P355" i="6"/>
  <c r="N356" i="6"/>
  <c r="P356" i="6"/>
  <c r="N357" i="6"/>
  <c r="P357" i="6"/>
  <c r="Q357" i="6" s="1"/>
  <c r="N358" i="6"/>
  <c r="P358" i="6"/>
  <c r="P359" i="6"/>
  <c r="P360" i="6"/>
  <c r="P361" i="6"/>
  <c r="P362" i="6"/>
  <c r="P363" i="6"/>
  <c r="Q363" i="6" s="1"/>
  <c r="P364" i="6"/>
  <c r="Q364" i="6" s="1"/>
  <c r="M365" i="6"/>
  <c r="N365" i="6"/>
  <c r="P365" i="6"/>
  <c r="M366" i="6"/>
  <c r="N366" i="6"/>
  <c r="P366" i="6"/>
  <c r="P367" i="6"/>
  <c r="M368" i="6"/>
  <c r="N368" i="6"/>
  <c r="P368" i="6"/>
  <c r="N369" i="6"/>
  <c r="P369" i="6"/>
  <c r="N370" i="6"/>
  <c r="P370" i="6"/>
  <c r="P371" i="6"/>
  <c r="Q371" i="6" s="1"/>
  <c r="N372" i="6"/>
  <c r="P372" i="6"/>
  <c r="N373" i="6"/>
  <c r="P373" i="6"/>
  <c r="P374" i="6"/>
  <c r="Q374" i="6" s="1"/>
  <c r="P375" i="6"/>
  <c r="M376" i="6"/>
  <c r="N376" i="6"/>
  <c r="P376" i="6"/>
  <c r="N377" i="6"/>
  <c r="P377" i="6"/>
  <c r="N378" i="6"/>
  <c r="P378" i="6"/>
  <c r="Q378" i="6" s="1"/>
  <c r="P379" i="6"/>
  <c r="P380" i="6"/>
  <c r="P381" i="6"/>
  <c r="Q381" i="6" s="1"/>
  <c r="P382" i="6"/>
  <c r="R382" i="6" s="1"/>
  <c r="P383" i="6"/>
  <c r="R383" i="6" s="1"/>
  <c r="P384" i="6"/>
  <c r="Q384" i="6" s="1"/>
  <c r="P385" i="6"/>
  <c r="P386" i="6"/>
  <c r="P387" i="6"/>
  <c r="P388" i="6"/>
  <c r="R388" i="6" s="1"/>
  <c r="M389" i="6"/>
  <c r="N389" i="6"/>
  <c r="P389" i="6"/>
  <c r="M390" i="6"/>
  <c r="N390" i="6"/>
  <c r="P390" i="6"/>
  <c r="P391" i="6"/>
  <c r="P392" i="6"/>
  <c r="Q392" i="6" s="1"/>
  <c r="P393" i="6"/>
  <c r="N394" i="6"/>
  <c r="P394" i="6"/>
  <c r="N395" i="6"/>
  <c r="P395" i="6"/>
  <c r="N396" i="6"/>
  <c r="P396" i="6"/>
  <c r="M397" i="6"/>
  <c r="N397" i="6"/>
  <c r="P397" i="6"/>
  <c r="R397" i="6" s="1"/>
  <c r="M398" i="6"/>
  <c r="N398" i="6"/>
  <c r="P398" i="6"/>
  <c r="N399" i="6"/>
  <c r="P399" i="6"/>
  <c r="N400" i="6"/>
  <c r="P400" i="6"/>
  <c r="N401" i="6"/>
  <c r="P401" i="6"/>
  <c r="N402" i="6"/>
  <c r="P402" i="6"/>
  <c r="N403" i="6"/>
  <c r="P403" i="6"/>
  <c r="N404" i="6"/>
  <c r="P404" i="6"/>
  <c r="N405" i="6"/>
  <c r="P405" i="6"/>
  <c r="Q405" i="6" s="1"/>
  <c r="M406" i="6"/>
  <c r="N406" i="6"/>
  <c r="P406" i="6"/>
  <c r="N407" i="6"/>
  <c r="P407" i="6"/>
  <c r="N408" i="6"/>
  <c r="P408" i="6"/>
  <c r="Q408" i="6" s="1"/>
  <c r="N409" i="6"/>
  <c r="P409" i="6"/>
  <c r="P410" i="6"/>
  <c r="P411" i="6"/>
  <c r="Q411" i="6" s="1"/>
  <c r="P412" i="6"/>
  <c r="P413" i="6"/>
  <c r="N414" i="6"/>
  <c r="P414" i="6"/>
  <c r="N415" i="6"/>
  <c r="P415" i="6"/>
  <c r="Q415" i="6" s="1"/>
  <c r="M416" i="6"/>
  <c r="N416" i="6"/>
  <c r="P416" i="6"/>
  <c r="Q416" i="6" s="1"/>
  <c r="M417" i="6"/>
  <c r="N417" i="6"/>
  <c r="P417" i="6"/>
  <c r="M418" i="6"/>
  <c r="N418" i="6"/>
  <c r="P418" i="6"/>
  <c r="N419" i="6"/>
  <c r="P419" i="6"/>
  <c r="N420" i="6"/>
  <c r="P420" i="6"/>
  <c r="N421" i="6"/>
  <c r="P421" i="6"/>
  <c r="Q421" i="6" s="1"/>
  <c r="N422" i="6"/>
  <c r="P422" i="6"/>
  <c r="Q422" i="6" s="1"/>
  <c r="N423" i="6"/>
  <c r="P423" i="6"/>
  <c r="P424" i="6"/>
  <c r="Q424" i="6" s="1"/>
  <c r="P425" i="6"/>
  <c r="P426" i="6"/>
  <c r="P427" i="6"/>
  <c r="Q427" i="6" s="1"/>
  <c r="P428" i="6"/>
  <c r="P429" i="6"/>
  <c r="P430" i="6"/>
  <c r="Q430" i="6" s="1"/>
  <c r="P431" i="6"/>
  <c r="P432" i="6"/>
  <c r="N433" i="6"/>
  <c r="P433" i="6"/>
  <c r="N434" i="6"/>
  <c r="P434" i="6"/>
  <c r="Q434" i="6" s="1"/>
  <c r="M435" i="6"/>
  <c r="O435" i="6" s="1"/>
  <c r="N435" i="6"/>
  <c r="P435" i="6"/>
  <c r="M436" i="6"/>
  <c r="N436" i="6"/>
  <c r="P436" i="6"/>
  <c r="M437" i="6"/>
  <c r="N437" i="6"/>
  <c r="P437" i="6"/>
  <c r="N438" i="6"/>
  <c r="P438" i="6"/>
  <c r="N439" i="6"/>
  <c r="P439" i="6"/>
  <c r="P440" i="6"/>
  <c r="P441" i="6"/>
  <c r="P442" i="6"/>
  <c r="M443" i="6"/>
  <c r="N443" i="6"/>
  <c r="P443" i="6"/>
  <c r="N444" i="6"/>
  <c r="P444" i="6"/>
  <c r="N445" i="6"/>
  <c r="P445" i="6"/>
  <c r="Q445" i="6" s="1"/>
  <c r="N446" i="6"/>
  <c r="P446" i="6"/>
  <c r="N447" i="6"/>
  <c r="P447" i="6"/>
  <c r="N448" i="6"/>
  <c r="P448" i="6"/>
  <c r="P449" i="6"/>
  <c r="Q449" i="6" s="1"/>
  <c r="P450" i="6"/>
  <c r="P451" i="6"/>
  <c r="P452" i="6"/>
  <c r="Q452" i="6" s="1"/>
  <c r="P453" i="6"/>
  <c r="P454" i="6"/>
  <c r="P455" i="6"/>
  <c r="N456" i="6"/>
  <c r="P456" i="6"/>
  <c r="N457" i="6"/>
  <c r="P457" i="6"/>
  <c r="N458" i="6"/>
  <c r="P458" i="6"/>
  <c r="Q458" i="6" s="1"/>
  <c r="P459" i="6"/>
  <c r="P460" i="6"/>
  <c r="P461" i="6"/>
  <c r="P462" i="6"/>
  <c r="P463" i="6"/>
  <c r="P464" i="6"/>
  <c r="P465" i="6"/>
  <c r="P466" i="6"/>
  <c r="Q466" i="6" s="1"/>
  <c r="P467" i="6"/>
  <c r="M468" i="6"/>
  <c r="N468" i="6"/>
  <c r="P468" i="6"/>
  <c r="M469" i="6"/>
  <c r="N469" i="6"/>
  <c r="P469" i="6"/>
  <c r="N470" i="6"/>
  <c r="P470" i="6"/>
  <c r="N471" i="6"/>
  <c r="P471" i="6"/>
  <c r="P472" i="6"/>
  <c r="P473" i="6"/>
  <c r="Q473" i="6" s="1"/>
  <c r="N474" i="6"/>
  <c r="P474" i="6"/>
  <c r="N475" i="6"/>
  <c r="P475" i="6"/>
  <c r="P476" i="6"/>
  <c r="Q476" i="6" s="1"/>
  <c r="P477" i="6"/>
  <c r="P478" i="6"/>
  <c r="N479" i="6"/>
  <c r="P479" i="6"/>
  <c r="Q479" i="6" s="1"/>
  <c r="N480" i="6"/>
  <c r="P480" i="6"/>
  <c r="N481" i="6"/>
  <c r="P481" i="6"/>
  <c r="N482" i="6"/>
  <c r="P482" i="6"/>
  <c r="Q482" i="6" s="1"/>
  <c r="P483" i="6"/>
  <c r="P484" i="6"/>
  <c r="P485" i="6"/>
  <c r="Q485" i="6" s="1"/>
  <c r="P486" i="6"/>
  <c r="N487" i="6"/>
  <c r="P487" i="6"/>
  <c r="P488" i="6"/>
  <c r="P489" i="6"/>
  <c r="P490" i="6"/>
  <c r="P491" i="6"/>
  <c r="N492" i="6"/>
  <c r="P492" i="6"/>
  <c r="N493" i="6"/>
  <c r="P493" i="6"/>
  <c r="Q493" i="6" s="1"/>
  <c r="P494" i="6"/>
  <c r="Q494" i="6" s="1"/>
  <c r="M495" i="6"/>
  <c r="N495" i="6"/>
  <c r="P495" i="6"/>
  <c r="M496" i="6"/>
  <c r="N496" i="6"/>
  <c r="P496" i="6"/>
  <c r="N497" i="6"/>
  <c r="P497" i="6"/>
  <c r="Q497" i="6" s="1"/>
  <c r="N498" i="6"/>
  <c r="P498" i="6"/>
  <c r="P499" i="6"/>
  <c r="P500" i="6"/>
  <c r="P501" i="6"/>
  <c r="N502" i="6"/>
  <c r="P502" i="6"/>
  <c r="M503" i="6"/>
  <c r="N503" i="6"/>
  <c r="P503" i="6"/>
  <c r="Q503" i="6" s="1"/>
  <c r="M504" i="6"/>
  <c r="N504" i="6"/>
  <c r="P504" i="6"/>
  <c r="M505" i="6"/>
  <c r="N505" i="6"/>
  <c r="P505" i="6"/>
  <c r="Q505" i="6" s="1"/>
  <c r="M506" i="6"/>
  <c r="N506" i="6"/>
  <c r="P506" i="6"/>
  <c r="N507" i="6"/>
  <c r="P507" i="6"/>
  <c r="N508" i="6"/>
  <c r="P508" i="6"/>
  <c r="P509" i="6"/>
  <c r="P510" i="6"/>
  <c r="P511" i="6"/>
  <c r="Q511" i="6" s="1"/>
  <c r="P512" i="6"/>
  <c r="Q512" i="6" s="1"/>
  <c r="P513" i="6"/>
  <c r="M514" i="6"/>
  <c r="N514" i="6"/>
  <c r="P514" i="6"/>
  <c r="M515" i="6"/>
  <c r="N515" i="6"/>
  <c r="P515" i="6"/>
  <c r="N516" i="6"/>
  <c r="P516" i="6"/>
  <c r="N517" i="6"/>
  <c r="P517" i="6"/>
  <c r="N518" i="6"/>
  <c r="P518" i="6"/>
  <c r="N519" i="6"/>
  <c r="P519" i="6"/>
  <c r="N520" i="6"/>
  <c r="P520" i="6"/>
  <c r="N521" i="6"/>
  <c r="P521" i="6"/>
  <c r="N522" i="6"/>
  <c r="P522" i="6"/>
  <c r="P523" i="6"/>
  <c r="P524" i="6"/>
  <c r="Q524" i="6" s="1"/>
  <c r="P525" i="6"/>
  <c r="P526" i="6"/>
  <c r="P527" i="6"/>
  <c r="Q527" i="6" s="1"/>
  <c r="P528" i="6"/>
  <c r="P529" i="6"/>
  <c r="M530" i="6"/>
  <c r="N530" i="6"/>
  <c r="P530" i="6"/>
  <c r="N531" i="6"/>
  <c r="P531" i="6"/>
  <c r="N532" i="6"/>
  <c r="P532" i="6"/>
  <c r="N533" i="6"/>
  <c r="P533" i="6"/>
  <c r="Q533" i="6" s="1"/>
  <c r="N534" i="6"/>
  <c r="P534" i="6"/>
  <c r="N535" i="6"/>
  <c r="P535" i="6"/>
  <c r="N536" i="6"/>
  <c r="P536" i="6"/>
  <c r="P537" i="6"/>
  <c r="P538" i="6"/>
  <c r="Q538" i="6" s="1"/>
  <c r="P539" i="6"/>
  <c r="P540" i="6"/>
  <c r="P541" i="6"/>
  <c r="Q541" i="6" s="1"/>
  <c r="P542" i="6"/>
  <c r="P543" i="6"/>
  <c r="M544" i="6"/>
  <c r="N544" i="6"/>
  <c r="P544" i="6"/>
  <c r="N545" i="6"/>
  <c r="P545" i="6"/>
  <c r="Q545" i="6" s="1"/>
  <c r="N546" i="6"/>
  <c r="P546" i="6"/>
  <c r="N547" i="6"/>
  <c r="P547" i="6"/>
  <c r="Q547" i="6" s="1"/>
  <c r="N548" i="6"/>
  <c r="P548" i="6"/>
  <c r="P549" i="6"/>
  <c r="P550" i="6"/>
  <c r="Q550" i="6" s="1"/>
  <c r="P551" i="6"/>
  <c r="P552" i="6"/>
  <c r="P553" i="6"/>
  <c r="Q553" i="6" s="1"/>
  <c r="M554" i="6"/>
  <c r="N554" i="6"/>
  <c r="P554" i="6"/>
  <c r="Q554" i="6" s="1"/>
  <c r="M555" i="6"/>
  <c r="N555" i="6"/>
  <c r="P555" i="6"/>
  <c r="M556" i="6"/>
  <c r="N556" i="6"/>
  <c r="P556" i="6"/>
  <c r="M557" i="6"/>
  <c r="N557" i="6"/>
  <c r="P557" i="6"/>
  <c r="N558" i="6"/>
  <c r="P558" i="6"/>
  <c r="N559" i="6"/>
  <c r="P559" i="6"/>
  <c r="Q559" i="6" s="1"/>
  <c r="P560" i="6"/>
  <c r="Q560" i="6" s="1"/>
  <c r="P561" i="6"/>
  <c r="P562" i="6"/>
  <c r="N563" i="6"/>
  <c r="P563" i="6"/>
  <c r="N564" i="6"/>
  <c r="P564" i="6"/>
  <c r="P565" i="6"/>
  <c r="P566" i="6"/>
  <c r="Q566" i="6" s="1"/>
  <c r="P567" i="6"/>
  <c r="P568" i="6"/>
  <c r="P569" i="6"/>
  <c r="N570" i="6"/>
  <c r="P570" i="6"/>
  <c r="N571" i="6"/>
  <c r="P571" i="6"/>
  <c r="N572" i="6"/>
  <c r="P572" i="6"/>
  <c r="P573" i="6"/>
  <c r="P574" i="6"/>
  <c r="P575" i="6"/>
  <c r="P576" i="6"/>
  <c r="P577" i="6"/>
  <c r="Q577" i="6" s="1"/>
  <c r="P578" i="6"/>
  <c r="Q578" i="6" s="1"/>
  <c r="M579" i="6"/>
  <c r="N579" i="6"/>
  <c r="P579" i="6"/>
  <c r="P580" i="6"/>
  <c r="Q580" i="6" s="1"/>
  <c r="P581" i="6"/>
  <c r="M582" i="6"/>
  <c r="N582" i="6"/>
  <c r="P582" i="6"/>
  <c r="N583" i="6"/>
  <c r="P583" i="6"/>
  <c r="N584" i="6"/>
  <c r="P584" i="6"/>
  <c r="N585" i="6"/>
  <c r="P585" i="6"/>
  <c r="P586" i="6"/>
  <c r="P587" i="6"/>
  <c r="Q587" i="6" s="1"/>
  <c r="P588" i="6"/>
  <c r="P589" i="6"/>
  <c r="P590" i="6"/>
  <c r="Q590" i="6" s="1"/>
  <c r="N591" i="6"/>
  <c r="P591" i="6"/>
  <c r="M592" i="6"/>
  <c r="N592" i="6"/>
  <c r="P592" i="6"/>
  <c r="Q592" i="6" s="1"/>
  <c r="M593" i="6"/>
  <c r="N593" i="6"/>
  <c r="P593" i="6"/>
  <c r="N594" i="6"/>
  <c r="P594" i="6"/>
  <c r="N595" i="6"/>
  <c r="P595" i="6"/>
  <c r="P596" i="6"/>
  <c r="P597" i="6"/>
  <c r="P598" i="6"/>
  <c r="P599" i="6"/>
  <c r="Q599" i="6" s="1"/>
  <c r="M600" i="6"/>
  <c r="N600" i="6"/>
  <c r="P600" i="6"/>
  <c r="M601" i="6"/>
  <c r="N601" i="6"/>
  <c r="P601" i="6"/>
  <c r="M602" i="6"/>
  <c r="N602" i="6"/>
  <c r="P602" i="6"/>
  <c r="P603" i="6"/>
  <c r="N604" i="6"/>
  <c r="P604" i="6"/>
  <c r="N605" i="6"/>
  <c r="P605" i="6"/>
  <c r="Q605" i="6" s="1"/>
  <c r="P606" i="6"/>
  <c r="P607" i="6"/>
  <c r="Q607" i="6" s="1"/>
  <c r="P608" i="6"/>
  <c r="P609" i="6"/>
  <c r="N610" i="6"/>
  <c r="P610" i="6"/>
  <c r="N611" i="6"/>
  <c r="P611" i="6"/>
  <c r="N612" i="6"/>
  <c r="P612" i="6"/>
  <c r="N613" i="6"/>
  <c r="P613" i="6"/>
  <c r="Q613" i="6" s="1"/>
  <c r="P614" i="6"/>
  <c r="P615" i="6"/>
  <c r="P616" i="6"/>
  <c r="P617" i="6"/>
  <c r="Q617" i="6" s="1"/>
  <c r="P618" i="6"/>
  <c r="N619" i="6"/>
  <c r="P619" i="6"/>
  <c r="N620" i="6"/>
  <c r="P620" i="6"/>
  <c r="P621" i="6"/>
  <c r="P622" i="6"/>
  <c r="P623" i="6"/>
  <c r="P624" i="6"/>
  <c r="P625" i="6"/>
  <c r="Q625" i="6" s="1"/>
  <c r="N626" i="6"/>
  <c r="P626" i="6"/>
  <c r="Q626" i="6" s="1"/>
  <c r="N627" i="6"/>
  <c r="P627" i="6"/>
  <c r="M628" i="6"/>
  <c r="N628" i="6"/>
  <c r="P628" i="6"/>
  <c r="Q628" i="6" s="1"/>
  <c r="M629" i="6"/>
  <c r="N629" i="6"/>
  <c r="P629" i="6"/>
  <c r="M630" i="6"/>
  <c r="N630" i="6"/>
  <c r="P630" i="6"/>
  <c r="N631" i="6"/>
  <c r="P631" i="6"/>
  <c r="N632" i="6"/>
  <c r="P632" i="6"/>
  <c r="P633" i="6"/>
  <c r="P634" i="6"/>
  <c r="Q634" i="6" s="1"/>
  <c r="P635" i="6"/>
  <c r="P636" i="6"/>
  <c r="M637" i="6"/>
  <c r="N637" i="6"/>
  <c r="P637" i="6"/>
  <c r="Q637" i="6" s="1"/>
  <c r="M638" i="6"/>
  <c r="N638" i="6"/>
  <c r="P638" i="6"/>
  <c r="Q638" i="6" s="1"/>
  <c r="M639" i="6"/>
  <c r="N639" i="6"/>
  <c r="P639" i="6"/>
  <c r="M640" i="6"/>
  <c r="N640" i="6"/>
  <c r="P640" i="6"/>
  <c r="N641" i="6"/>
  <c r="P641" i="6"/>
  <c r="P642" i="6"/>
  <c r="Q642" i="6" s="1"/>
  <c r="P643" i="6"/>
  <c r="P644" i="6"/>
  <c r="Q644" i="6" s="1"/>
  <c r="P645" i="6"/>
  <c r="P646" i="6"/>
  <c r="Q646" i="6" s="1"/>
  <c r="P647" i="6"/>
  <c r="P648" i="6"/>
  <c r="P649" i="6"/>
  <c r="P650" i="6"/>
  <c r="P651" i="6"/>
  <c r="P652" i="6"/>
  <c r="P653" i="6"/>
  <c r="P654" i="6"/>
  <c r="Q654" i="6" s="1"/>
  <c r="P655" i="6"/>
  <c r="Q655" i="6" s="1"/>
  <c r="P656" i="6"/>
  <c r="P657" i="6"/>
  <c r="P658" i="6"/>
  <c r="Q658" i="6" s="1"/>
  <c r="P659" i="6"/>
  <c r="N660" i="6"/>
  <c r="P660" i="6"/>
  <c r="Q660" i="6" s="1"/>
  <c r="N661" i="6"/>
  <c r="P661" i="6"/>
  <c r="Q661" i="6" s="1"/>
  <c r="N662" i="6"/>
  <c r="P662" i="6"/>
  <c r="N663" i="6"/>
  <c r="P663" i="6"/>
  <c r="N664" i="6"/>
  <c r="P664" i="6"/>
  <c r="P665" i="6"/>
  <c r="Q665" i="6" s="1"/>
  <c r="P666" i="6"/>
  <c r="P667" i="6"/>
  <c r="Q667" i="6" s="1"/>
  <c r="M668" i="6"/>
  <c r="N668" i="6"/>
  <c r="P668" i="6"/>
  <c r="Q668" i="6" s="1"/>
  <c r="M669" i="6"/>
  <c r="N669" i="6"/>
  <c r="P669" i="6"/>
  <c r="M670" i="6"/>
  <c r="N670" i="6"/>
  <c r="P670" i="6"/>
  <c r="N671" i="6"/>
  <c r="P671" i="6"/>
  <c r="N672" i="6"/>
  <c r="P672" i="6"/>
  <c r="P673" i="6"/>
  <c r="P674" i="6"/>
  <c r="P675" i="6"/>
  <c r="P676" i="6"/>
  <c r="P677" i="6"/>
  <c r="Q677" i="6" s="1"/>
  <c r="M678" i="6"/>
  <c r="N678" i="6"/>
  <c r="P678" i="6"/>
  <c r="N679" i="6"/>
  <c r="P679" i="6"/>
  <c r="N680" i="6"/>
  <c r="P680" i="6"/>
  <c r="P681" i="6"/>
  <c r="P682" i="6"/>
  <c r="P683" i="6"/>
  <c r="N684" i="6"/>
  <c r="P684" i="6"/>
  <c r="N685" i="6"/>
  <c r="P685" i="6"/>
  <c r="Q685" i="6" s="1"/>
  <c r="P686" i="6"/>
  <c r="P687" i="6"/>
  <c r="N688" i="6"/>
  <c r="P688" i="6"/>
  <c r="N689" i="6"/>
  <c r="P689" i="6"/>
  <c r="Q689" i="6" s="1"/>
  <c r="P690" i="6"/>
  <c r="Q690" i="6" s="1"/>
  <c r="P691" i="6"/>
  <c r="Q691" i="6" s="1"/>
  <c r="M692" i="6"/>
  <c r="N692" i="6"/>
  <c r="P692" i="6"/>
  <c r="N693" i="6"/>
  <c r="P693" i="6"/>
  <c r="N694" i="6"/>
  <c r="P694" i="6"/>
  <c r="Q694" i="6" s="1"/>
  <c r="N695" i="6"/>
  <c r="P695" i="6"/>
  <c r="P696" i="6"/>
  <c r="P697" i="6"/>
  <c r="P698" i="6"/>
  <c r="P699" i="6"/>
  <c r="M700" i="6"/>
  <c r="N700" i="6"/>
  <c r="P700" i="6"/>
  <c r="M701" i="6"/>
  <c r="N701" i="6"/>
  <c r="P701" i="6"/>
  <c r="Q701" i="6" s="1"/>
  <c r="M702" i="6"/>
  <c r="N702" i="6"/>
  <c r="P702" i="6"/>
  <c r="P703" i="6"/>
  <c r="N704" i="6"/>
  <c r="P704" i="6"/>
  <c r="N705" i="6"/>
  <c r="P705" i="6"/>
  <c r="P706" i="6"/>
  <c r="Q706" i="6" s="1"/>
  <c r="P707" i="6"/>
  <c r="Q707" i="6" s="1"/>
  <c r="M708" i="6"/>
  <c r="N708" i="6"/>
  <c r="P708" i="6"/>
  <c r="N709" i="6"/>
  <c r="P709" i="6"/>
  <c r="Q709" i="6" s="1"/>
  <c r="N710" i="6"/>
  <c r="P710" i="6"/>
  <c r="N711" i="6"/>
  <c r="P711" i="6"/>
  <c r="N712" i="6"/>
  <c r="P712" i="6"/>
  <c r="N713" i="6"/>
  <c r="P713" i="6"/>
  <c r="P714" i="6"/>
  <c r="P715" i="6"/>
  <c r="M716" i="6"/>
  <c r="N716" i="6"/>
  <c r="P716" i="6"/>
  <c r="N717" i="6"/>
  <c r="P717" i="6"/>
  <c r="N718" i="6"/>
  <c r="P718" i="6"/>
  <c r="N719" i="6"/>
  <c r="P719" i="6"/>
  <c r="P720" i="6"/>
  <c r="P721" i="6"/>
  <c r="Q721" i="6" s="1"/>
  <c r="P722" i="6"/>
  <c r="P723" i="6"/>
  <c r="P724" i="6"/>
  <c r="R724" i="6" s="1"/>
  <c r="M725" i="6"/>
  <c r="N725" i="6"/>
  <c r="P725" i="6"/>
  <c r="M726" i="6"/>
  <c r="N726" i="6"/>
  <c r="P726" i="6"/>
  <c r="N727" i="6"/>
  <c r="P727" i="6"/>
  <c r="N728" i="6"/>
  <c r="P728" i="6"/>
  <c r="N729" i="6"/>
  <c r="P729" i="6"/>
  <c r="P730" i="6"/>
  <c r="P731" i="6"/>
  <c r="P732" i="6"/>
  <c r="P733" i="6"/>
  <c r="M734" i="6"/>
  <c r="N734" i="6"/>
  <c r="P734" i="6"/>
  <c r="M735" i="6"/>
  <c r="N735" i="6"/>
  <c r="P735" i="6"/>
  <c r="N736" i="6"/>
  <c r="P736" i="6"/>
  <c r="N737" i="6"/>
  <c r="P737" i="6"/>
  <c r="N738" i="6"/>
  <c r="P738" i="6"/>
  <c r="N739" i="6"/>
  <c r="P739" i="6"/>
  <c r="P740" i="6"/>
  <c r="P741" i="6"/>
  <c r="P742" i="6"/>
  <c r="M743" i="6"/>
  <c r="N743" i="6"/>
  <c r="P743" i="6"/>
  <c r="M744" i="6"/>
  <c r="N744" i="6"/>
  <c r="P744" i="6"/>
  <c r="M745" i="6"/>
  <c r="N745" i="6"/>
  <c r="P745" i="6"/>
  <c r="M746" i="6"/>
  <c r="N746" i="6"/>
  <c r="P746" i="6"/>
  <c r="N747" i="6"/>
  <c r="P747" i="6"/>
  <c r="N748" i="6"/>
  <c r="P748" i="6"/>
  <c r="N749" i="6"/>
  <c r="P749" i="6"/>
  <c r="P750" i="6"/>
  <c r="R750" i="6" s="1"/>
  <c r="P751" i="6"/>
  <c r="R751" i="6" s="1"/>
  <c r="P752" i="6"/>
  <c r="Q752" i="6" s="1"/>
  <c r="P753" i="6"/>
  <c r="N754" i="6"/>
  <c r="P754" i="6"/>
  <c r="Q754" i="6" s="1"/>
  <c r="P755" i="6"/>
  <c r="Q755" i="6" s="1"/>
  <c r="M756" i="6"/>
  <c r="N756" i="6"/>
  <c r="P756" i="6"/>
  <c r="N757" i="6"/>
  <c r="P757" i="6"/>
  <c r="Q757" i="6" s="1"/>
  <c r="N758" i="6"/>
  <c r="P758" i="6"/>
  <c r="P759" i="6"/>
  <c r="N760" i="6"/>
  <c r="P760" i="6"/>
  <c r="P761" i="6"/>
  <c r="P762" i="6"/>
  <c r="P763" i="6"/>
  <c r="P764" i="6"/>
  <c r="P765" i="6"/>
  <c r="R765" i="6" s="1"/>
  <c r="P766" i="6"/>
  <c r="P767" i="6"/>
  <c r="P768" i="6"/>
  <c r="P769" i="6"/>
  <c r="P770" i="6"/>
  <c r="P771" i="6"/>
  <c r="P772" i="6"/>
  <c r="P773" i="6"/>
  <c r="P774" i="6"/>
  <c r="N775" i="6"/>
  <c r="P775" i="6"/>
  <c r="N776" i="6"/>
  <c r="P776" i="6"/>
  <c r="P777" i="6"/>
  <c r="P778" i="6"/>
  <c r="Q778" i="6" s="1"/>
  <c r="N779" i="6"/>
  <c r="P779" i="6"/>
  <c r="N780" i="6"/>
  <c r="P780" i="6"/>
  <c r="P781" i="6"/>
  <c r="P782" i="6"/>
  <c r="P783" i="6"/>
  <c r="P784" i="6"/>
  <c r="N785" i="6"/>
  <c r="P785" i="6"/>
  <c r="P786" i="6"/>
  <c r="P787" i="6"/>
  <c r="N788" i="6"/>
  <c r="P788" i="6"/>
  <c r="N789" i="6"/>
  <c r="P789" i="6"/>
  <c r="N790" i="6"/>
  <c r="P790" i="6"/>
  <c r="P791" i="6"/>
  <c r="P792" i="6"/>
  <c r="P793" i="6"/>
  <c r="N794" i="6"/>
  <c r="P794" i="6"/>
  <c r="P795" i="6"/>
  <c r="P796" i="6"/>
  <c r="M797" i="6"/>
  <c r="N797" i="6"/>
  <c r="P797" i="6"/>
  <c r="N798" i="6"/>
  <c r="P798" i="6"/>
  <c r="N799" i="6"/>
  <c r="P799" i="6"/>
  <c r="N800" i="6"/>
  <c r="P800" i="6"/>
  <c r="P801" i="6"/>
  <c r="P802" i="6"/>
  <c r="N803" i="6"/>
  <c r="P803" i="6"/>
  <c r="P804" i="6"/>
  <c r="P805" i="6"/>
  <c r="P806" i="6"/>
  <c r="M807" i="6"/>
  <c r="N807" i="6"/>
  <c r="P807" i="6"/>
  <c r="N808" i="6"/>
  <c r="P808" i="6"/>
  <c r="N809" i="6"/>
  <c r="P809" i="6"/>
  <c r="P810" i="6"/>
  <c r="P811" i="6"/>
  <c r="P812" i="6"/>
  <c r="N813" i="6"/>
  <c r="P813" i="6"/>
  <c r="P814" i="6"/>
  <c r="M815" i="6"/>
  <c r="N815" i="6"/>
  <c r="P815" i="6"/>
  <c r="M816" i="6"/>
  <c r="N816" i="6"/>
  <c r="P816" i="6"/>
  <c r="N817" i="6"/>
  <c r="P817" i="6"/>
  <c r="N818" i="6"/>
  <c r="P818" i="6"/>
  <c r="P819" i="6"/>
  <c r="P820" i="6"/>
  <c r="P821" i="6"/>
  <c r="N822" i="6"/>
  <c r="P822" i="6"/>
  <c r="P823" i="6"/>
  <c r="M824" i="6"/>
  <c r="N824" i="6"/>
  <c r="P824" i="6"/>
  <c r="M825" i="6"/>
  <c r="N825" i="6"/>
  <c r="P825" i="6"/>
  <c r="M826" i="6"/>
  <c r="N826" i="6"/>
  <c r="P826" i="6"/>
  <c r="N827" i="6"/>
  <c r="P827" i="6"/>
  <c r="N828" i="6"/>
  <c r="P828" i="6"/>
  <c r="P829" i="6"/>
  <c r="P830" i="6"/>
  <c r="P831" i="6"/>
  <c r="P832" i="6"/>
  <c r="P833" i="6"/>
  <c r="P834" i="6"/>
  <c r="P835" i="6"/>
  <c r="P836" i="6"/>
  <c r="P837" i="6"/>
  <c r="P838" i="6"/>
  <c r="P839" i="6"/>
  <c r="P840" i="6"/>
  <c r="M841" i="6"/>
  <c r="N841" i="6"/>
  <c r="P841" i="6"/>
  <c r="M842" i="6"/>
  <c r="N842" i="6"/>
  <c r="P842" i="6"/>
  <c r="M843" i="6"/>
  <c r="N843" i="6"/>
  <c r="P843" i="6"/>
  <c r="N844" i="6"/>
  <c r="P844" i="6"/>
  <c r="N845" i="6"/>
  <c r="P845" i="6"/>
  <c r="P846" i="6"/>
  <c r="P847" i="6"/>
  <c r="P848" i="6"/>
  <c r="P849" i="6"/>
  <c r="M850" i="6"/>
  <c r="N850" i="6"/>
  <c r="P850" i="6"/>
  <c r="M851" i="6"/>
  <c r="N851" i="6"/>
  <c r="P851" i="6"/>
  <c r="N852" i="6"/>
  <c r="P852" i="6"/>
  <c r="P853" i="6"/>
  <c r="P854" i="6"/>
  <c r="N855" i="6"/>
  <c r="P855" i="6"/>
  <c r="N856" i="6"/>
  <c r="P856" i="6"/>
  <c r="N857" i="6"/>
  <c r="P857" i="6"/>
  <c r="P858" i="6"/>
  <c r="P859" i="6"/>
  <c r="N860" i="6"/>
  <c r="P860" i="6"/>
  <c r="P861" i="6"/>
  <c r="M862" i="6"/>
  <c r="N862" i="6"/>
  <c r="P862" i="6"/>
  <c r="M863" i="6"/>
  <c r="N863" i="6"/>
  <c r="P863" i="6"/>
  <c r="N864" i="6"/>
  <c r="P864" i="6"/>
  <c r="N865" i="6"/>
  <c r="P865" i="6"/>
  <c r="P866" i="6"/>
  <c r="P867" i="6"/>
  <c r="P868" i="6"/>
  <c r="P869" i="6"/>
  <c r="P870" i="6"/>
  <c r="M871" i="6"/>
  <c r="N871" i="6"/>
  <c r="P871" i="6"/>
  <c r="M872" i="6"/>
  <c r="N872" i="6"/>
  <c r="P872" i="6"/>
  <c r="N873" i="6"/>
  <c r="P873" i="6"/>
  <c r="N874" i="6"/>
  <c r="P874" i="6"/>
  <c r="P875" i="6"/>
  <c r="N876" i="6"/>
  <c r="P876" i="6"/>
  <c r="N877" i="6"/>
  <c r="P877" i="6"/>
  <c r="P878" i="6"/>
  <c r="P879" i="6"/>
  <c r="P880" i="6"/>
  <c r="N881" i="6"/>
  <c r="P881" i="6"/>
  <c r="N882" i="6"/>
  <c r="P882" i="6"/>
  <c r="P883" i="6"/>
  <c r="P884" i="6"/>
  <c r="N885" i="6"/>
  <c r="P885" i="6"/>
  <c r="N886" i="6"/>
  <c r="P886" i="6"/>
  <c r="P887" i="6"/>
  <c r="P888" i="6"/>
  <c r="P889" i="6"/>
  <c r="P890" i="6"/>
  <c r="N891" i="6"/>
  <c r="P891" i="6"/>
  <c r="P892" i="6"/>
  <c r="M893" i="6"/>
  <c r="N893" i="6"/>
  <c r="P893" i="6"/>
  <c r="N894" i="6"/>
  <c r="P894" i="6"/>
  <c r="N895" i="6"/>
  <c r="P895" i="6"/>
  <c r="P896" i="6"/>
  <c r="P897" i="6"/>
  <c r="N898" i="6"/>
  <c r="P898" i="6"/>
  <c r="P899" i="6"/>
  <c r="P900" i="6"/>
  <c r="P901" i="6"/>
  <c r="M902" i="6"/>
  <c r="N902" i="6"/>
  <c r="P902" i="6"/>
  <c r="N903" i="6"/>
  <c r="P903" i="6"/>
  <c r="N904" i="6"/>
  <c r="P904" i="6"/>
  <c r="P905" i="6"/>
  <c r="P906" i="6"/>
  <c r="N907" i="6"/>
  <c r="P907" i="6"/>
  <c r="R907" i="6" s="1"/>
  <c r="N908" i="6"/>
  <c r="P908" i="6"/>
  <c r="R908" i="6" s="1"/>
  <c r="P909" i="6"/>
  <c r="R909" i="6" s="1"/>
  <c r="P910" i="6"/>
  <c r="R910" i="6" s="1"/>
  <c r="M911" i="6"/>
  <c r="N911" i="6"/>
  <c r="P911" i="6"/>
  <c r="N912" i="6"/>
  <c r="P912" i="6"/>
  <c r="R912" i="6" s="1"/>
  <c r="N913" i="6"/>
  <c r="P913" i="6"/>
  <c r="R913" i="6" s="1"/>
  <c r="P914" i="6"/>
  <c r="R914" i="6" s="1"/>
  <c r="P915" i="6"/>
  <c r="P916" i="6"/>
  <c r="R916" i="6" s="1"/>
  <c r="P917" i="6"/>
  <c r="R917" i="6" s="1"/>
  <c r="P918" i="6"/>
  <c r="R918" i="6" s="1"/>
  <c r="N919" i="6"/>
  <c r="P919" i="6"/>
  <c r="R919" i="6" s="1"/>
  <c r="N920" i="6"/>
  <c r="P920" i="6"/>
  <c r="R920" i="6" s="1"/>
  <c r="P921" i="6"/>
  <c r="R921" i="6" s="1"/>
  <c r="M922" i="6"/>
  <c r="N922" i="6"/>
  <c r="P922" i="6"/>
  <c r="N923" i="6"/>
  <c r="P923" i="6"/>
  <c r="N924" i="6"/>
  <c r="P924" i="6"/>
  <c r="R924" i="6" s="1"/>
  <c r="N925" i="6"/>
  <c r="P925" i="6"/>
  <c r="R925" i="6" s="1"/>
  <c r="P926" i="6"/>
  <c r="N927" i="6"/>
  <c r="P927" i="6"/>
  <c r="N928" i="6"/>
  <c r="P928" i="6"/>
  <c r="N929" i="6"/>
  <c r="P929" i="6"/>
  <c r="R929" i="6" s="1"/>
  <c r="P930" i="6"/>
  <c r="R930" i="6" s="1"/>
  <c r="P931" i="6"/>
  <c r="P932" i="6"/>
  <c r="R932" i="6" s="1"/>
  <c r="P933" i="6"/>
  <c r="R933" i="6" s="1"/>
  <c r="P934" i="6"/>
  <c r="R934" i="6" s="1"/>
  <c r="P935" i="6"/>
  <c r="N936" i="6"/>
  <c r="P936" i="6"/>
  <c r="R936" i="6" s="1"/>
  <c r="P937" i="6"/>
  <c r="R937" i="6" s="1"/>
  <c r="P938" i="6"/>
  <c r="R938" i="6" s="1"/>
  <c r="M939" i="6"/>
  <c r="N939" i="6"/>
  <c r="P939" i="6"/>
  <c r="N940" i="6"/>
  <c r="P940" i="6"/>
  <c r="N941" i="6"/>
  <c r="P941" i="6"/>
  <c r="R941" i="6" s="1"/>
  <c r="P942" i="6"/>
  <c r="R942" i="6" s="1"/>
  <c r="P943" i="6"/>
  <c r="P944" i="6"/>
  <c r="R944" i="6" s="1"/>
  <c r="P945" i="6"/>
  <c r="R945" i="6" s="1"/>
  <c r="M946" i="6"/>
  <c r="N946" i="6"/>
  <c r="P946" i="6"/>
  <c r="R946" i="6" s="1"/>
  <c r="M947" i="6"/>
  <c r="N947" i="6"/>
  <c r="P947" i="6"/>
  <c r="R947" i="6" s="1"/>
  <c r="M948" i="6"/>
  <c r="N948" i="6"/>
  <c r="P948" i="6"/>
  <c r="N949" i="6"/>
  <c r="P949" i="6"/>
  <c r="R949" i="6" s="1"/>
  <c r="N950" i="6"/>
  <c r="P950" i="6"/>
  <c r="P951" i="6"/>
  <c r="N952" i="6"/>
  <c r="P952" i="6"/>
  <c r="R952" i="6" s="1"/>
  <c r="P953" i="6"/>
  <c r="R953" i="6" s="1"/>
  <c r="P954" i="6"/>
  <c r="P955" i="6"/>
  <c r="R955" i="6" s="1"/>
  <c r="M956" i="6"/>
  <c r="N956" i="6"/>
  <c r="P956" i="6"/>
  <c r="N957" i="6"/>
  <c r="P957" i="6"/>
  <c r="R957" i="6" s="1"/>
  <c r="N958" i="6"/>
  <c r="P958" i="6"/>
  <c r="P959" i="6"/>
  <c r="R959" i="6" s="1"/>
  <c r="P960" i="6"/>
  <c r="P961" i="6"/>
  <c r="R961" i="6" s="1"/>
  <c r="N962" i="6"/>
  <c r="P962" i="6"/>
  <c r="R962" i="6" s="1"/>
  <c r="N963" i="6"/>
  <c r="P963" i="6"/>
  <c r="R963" i="6" s="1"/>
  <c r="P964" i="6"/>
  <c r="R964" i="6" s="1"/>
  <c r="P965" i="6"/>
  <c r="N966" i="6"/>
  <c r="P966" i="6"/>
  <c r="N967" i="6"/>
  <c r="P967" i="6"/>
  <c r="R967" i="6" s="1"/>
  <c r="P968" i="6"/>
  <c r="R968" i="6" s="1"/>
  <c r="P969" i="6"/>
  <c r="R969" i="6" s="1"/>
  <c r="M970" i="6"/>
  <c r="N970" i="6"/>
  <c r="P970" i="6"/>
  <c r="N971" i="6"/>
  <c r="P971" i="6"/>
  <c r="R971" i="6" s="1"/>
  <c r="N972" i="6"/>
  <c r="P972" i="6"/>
  <c r="R972" i="6" s="1"/>
  <c r="N973" i="6"/>
  <c r="P973" i="6"/>
  <c r="P974" i="6"/>
  <c r="P975" i="6"/>
  <c r="R975" i="6" s="1"/>
  <c r="P976" i="6"/>
  <c r="R976" i="6" s="1"/>
  <c r="N977" i="6"/>
  <c r="P977" i="6"/>
  <c r="R977" i="6" s="1"/>
  <c r="N978" i="6"/>
  <c r="P978" i="6"/>
  <c r="R978" i="6" s="1"/>
  <c r="P979" i="6"/>
  <c r="R979" i="6" s="1"/>
  <c r="M980" i="6"/>
  <c r="N980" i="6"/>
  <c r="P980" i="6"/>
  <c r="N981" i="6"/>
  <c r="P981" i="6"/>
  <c r="N982" i="6"/>
  <c r="P982" i="6"/>
  <c r="Q982" i="6" s="1"/>
  <c r="N983" i="6"/>
  <c r="P983" i="6"/>
  <c r="Q983" i="6" s="1"/>
  <c r="P984" i="6"/>
  <c r="P985" i="6"/>
  <c r="Q985" i="6" s="1"/>
  <c r="N986" i="6"/>
  <c r="P986" i="6"/>
  <c r="Q986" i="6" s="1"/>
  <c r="P987" i="6"/>
  <c r="Q987" i="6" s="1"/>
  <c r="P988" i="6"/>
  <c r="Q988" i="6" s="1"/>
  <c r="M989" i="6"/>
  <c r="N989" i="6"/>
  <c r="P989" i="6"/>
  <c r="N990" i="6"/>
  <c r="P990" i="6"/>
  <c r="N991" i="6"/>
  <c r="P991" i="6"/>
  <c r="Q991" i="6" s="1"/>
  <c r="P992" i="6"/>
  <c r="Q992" i="6" s="1"/>
  <c r="P993" i="6"/>
  <c r="P994" i="6"/>
  <c r="Q994" i="6" s="1"/>
  <c r="P995" i="6"/>
  <c r="R995" i="6" s="1"/>
  <c r="P996" i="6"/>
  <c r="R996" i="6" s="1"/>
  <c r="P997" i="6"/>
  <c r="R997" i="6" s="1"/>
  <c r="M998" i="6"/>
  <c r="N998" i="6"/>
  <c r="P998" i="6"/>
  <c r="N999" i="6"/>
  <c r="P999" i="6"/>
  <c r="R999" i="6" s="1"/>
  <c r="N1000" i="6"/>
  <c r="P1000" i="6"/>
  <c r="P1001" i="6"/>
  <c r="Q1001" i="6" s="1"/>
  <c r="P1002" i="6"/>
  <c r="N1003" i="6"/>
  <c r="P1003" i="6"/>
  <c r="Q1003" i="6" s="1"/>
  <c r="N1004" i="6"/>
  <c r="P1004" i="6"/>
  <c r="Q1004" i="6" s="1"/>
  <c r="P1005" i="6"/>
  <c r="Q1005" i="6" s="1"/>
  <c r="P1006" i="6"/>
  <c r="Q1006" i="6" s="1"/>
  <c r="M1007" i="6"/>
  <c r="N1007" i="6"/>
  <c r="P1007" i="6"/>
  <c r="N1008" i="6"/>
  <c r="P1008" i="6"/>
  <c r="Q1008" i="6" s="1"/>
  <c r="N1009" i="6"/>
  <c r="P1009" i="6"/>
  <c r="Q1009" i="6" s="1"/>
  <c r="P1010" i="6"/>
  <c r="R1010" i="6" s="1"/>
  <c r="P1011" i="6"/>
  <c r="N1012" i="6"/>
  <c r="P1012" i="6"/>
  <c r="Q1012" i="6" s="1"/>
  <c r="N1013" i="6"/>
  <c r="P1013" i="6"/>
  <c r="R1013" i="6" s="1"/>
  <c r="P1014" i="6"/>
  <c r="Q1014" i="6" s="1"/>
  <c r="P1015" i="6"/>
  <c r="R1015" i="6" s="1"/>
  <c r="P1016" i="6"/>
  <c r="N1017" i="6"/>
  <c r="P1017" i="6"/>
  <c r="Q1017" i="6" s="1"/>
  <c r="N1018" i="6"/>
  <c r="P1018" i="6"/>
  <c r="Q1018" i="6" s="1"/>
  <c r="P1019" i="6"/>
  <c r="Q1019" i="6" s="1"/>
  <c r="P1020" i="6"/>
  <c r="N1021" i="6"/>
  <c r="P1021" i="6"/>
  <c r="N1022" i="6"/>
  <c r="P1022" i="6"/>
  <c r="Q1022" i="6" s="1"/>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N321" i="2"/>
  <c r="P321" i="2"/>
  <c r="Q321" i="2" s="1"/>
  <c r="N322" i="2"/>
  <c r="P322" i="2"/>
  <c r="Q322" i="2" s="1"/>
  <c r="P323" i="2"/>
  <c r="Q323" i="2" s="1"/>
  <c r="P324" i="2"/>
  <c r="N325" i="2"/>
  <c r="P325" i="2"/>
  <c r="Q325" i="2" s="1"/>
  <c r="N326" i="2"/>
  <c r="P326" i="2"/>
  <c r="Q326" i="2" s="1"/>
  <c r="N327" i="2"/>
  <c r="P327" i="2"/>
  <c r="N328" i="2"/>
  <c r="P328" i="2"/>
  <c r="Q328" i="2" s="1"/>
  <c r="P329" i="2"/>
  <c r="Q329" i="2" s="1"/>
  <c r="P330" i="2"/>
  <c r="P331" i="2"/>
  <c r="P332" i="2"/>
  <c r="Q332" i="2" s="1"/>
  <c r="P333" i="2"/>
  <c r="Q333" i="2" s="1"/>
  <c r="N334" i="2"/>
  <c r="P334" i="2"/>
  <c r="Q334" i="2" s="1"/>
  <c r="N335" i="2"/>
  <c r="P335" i="2"/>
  <c r="Q335" i="2" s="1"/>
  <c r="P336" i="2"/>
  <c r="P337" i="2"/>
  <c r="Q337" i="2" s="1"/>
  <c r="P338" i="2"/>
  <c r="P339" i="2"/>
  <c r="R339" i="2" s="1"/>
  <c r="N340" i="2"/>
  <c r="P340" i="2"/>
  <c r="Q340" i="2" s="1"/>
  <c r="N341" i="2"/>
  <c r="P341" i="2"/>
  <c r="Q341" i="2" s="1"/>
  <c r="N342" i="2"/>
  <c r="P342" i="2"/>
  <c r="N343" i="2"/>
  <c r="P343" i="2"/>
  <c r="P344" i="2"/>
  <c r="P345" i="2"/>
  <c r="P346" i="2"/>
  <c r="R346" i="2" s="1"/>
  <c r="P347" i="2"/>
  <c r="Q347" i="2" s="1"/>
  <c r="P348" i="2"/>
  <c r="Q348" i="2" s="1"/>
  <c r="P349" i="2"/>
  <c r="Q349" i="2" s="1"/>
  <c r="P350" i="2"/>
  <c r="Q350" i="2" s="1"/>
  <c r="P351" i="2"/>
  <c r="Q351" i="2" s="1"/>
  <c r="M352" i="2"/>
  <c r="N352" i="2"/>
  <c r="P352" i="2"/>
  <c r="R352" i="2" s="1"/>
  <c r="M353" i="2"/>
  <c r="N353" i="2"/>
  <c r="P353" i="2"/>
  <c r="Q353" i="2" s="1"/>
  <c r="M354" i="2"/>
  <c r="N354" i="2"/>
  <c r="P354" i="2"/>
  <c r="P355" i="2"/>
  <c r="R355" i="2" s="1"/>
  <c r="P356" i="2"/>
  <c r="P357" i="2"/>
  <c r="P358" i="2"/>
  <c r="Q358" i="2" s="1"/>
  <c r="P359" i="2"/>
  <c r="R359" i="2" s="1"/>
  <c r="P360" i="2"/>
  <c r="Q360" i="2" s="1"/>
  <c r="P361" i="2"/>
  <c r="Q361" i="2" s="1"/>
  <c r="P362" i="2"/>
  <c r="P363" i="2"/>
  <c r="Q363" i="2" s="1"/>
  <c r="P364" i="2"/>
  <c r="Q364" i="2" s="1"/>
  <c r="N365" i="2"/>
  <c r="P365" i="2"/>
  <c r="Q365" i="2" s="1"/>
  <c r="N366" i="2"/>
  <c r="P366" i="2"/>
  <c r="Q366" i="2" s="1"/>
  <c r="N367" i="2"/>
  <c r="P367" i="2"/>
  <c r="Q367" i="2" s="1"/>
  <c r="N368" i="2"/>
  <c r="P368" i="2"/>
  <c r="P369" i="2"/>
  <c r="P370" i="2"/>
  <c r="Q370" i="2" s="1"/>
  <c r="P371" i="2"/>
  <c r="P372" i="2"/>
  <c r="Q372" i="2" s="1"/>
  <c r="P373" i="2"/>
  <c r="P374" i="2"/>
  <c r="Q374" i="2" s="1"/>
  <c r="P375" i="2"/>
  <c r="R375" i="2" s="1"/>
  <c r="P376" i="2"/>
  <c r="Q376" i="2" s="1"/>
  <c r="P377" i="2"/>
  <c r="Q377" i="2" s="1"/>
  <c r="P378" i="2"/>
  <c r="Q378" i="2" s="1"/>
  <c r="N379" i="2"/>
  <c r="P379" i="2"/>
  <c r="Q379" i="2" s="1"/>
  <c r="N380" i="2"/>
  <c r="P380" i="2"/>
  <c r="Q380" i="2" s="1"/>
  <c r="N381" i="2"/>
  <c r="P381" i="2"/>
  <c r="Q381" i="2" s="1"/>
  <c r="N382" i="2"/>
  <c r="P382" i="2"/>
  <c r="P383" i="2"/>
  <c r="Q383" i="2" s="1"/>
  <c r="P384" i="2"/>
  <c r="Q384" i="2" s="1"/>
  <c r="N385" i="2"/>
  <c r="P385" i="2"/>
  <c r="Q385" i="2" s="1"/>
  <c r="P386" i="2"/>
  <c r="O2020" i="6" l="1"/>
  <c r="Q716" i="2"/>
  <c r="Q802" i="2"/>
  <c r="R665" i="2"/>
  <c r="Q514" i="2"/>
  <c r="Q3647" i="6"/>
  <c r="R1423" i="2"/>
  <c r="Q714" i="2"/>
  <c r="J10" i="2"/>
  <c r="R1017" i="2"/>
  <c r="O3847" i="6"/>
  <c r="R1424" i="6"/>
  <c r="Q2046" i="6"/>
  <c r="R3144" i="6"/>
  <c r="R3020" i="6"/>
  <c r="O1593" i="6"/>
  <c r="O1731" i="6"/>
  <c r="O1582" i="6"/>
  <c r="O2054" i="6"/>
  <c r="Q2747" i="6"/>
  <c r="O2741" i="6"/>
  <c r="Q2389" i="6"/>
  <c r="Q3433" i="6"/>
  <c r="O3294" i="6"/>
  <c r="Q2323" i="6"/>
  <c r="R1008" i="6"/>
  <c r="Q751" i="6"/>
  <c r="O3940" i="6"/>
  <c r="O3935" i="6"/>
  <c r="O3897" i="6"/>
  <c r="O3806" i="6"/>
  <c r="O2160" i="6"/>
  <c r="Q3547" i="6"/>
  <c r="R524" i="6"/>
  <c r="O1515" i="6"/>
  <c r="R554" i="6"/>
  <c r="Q2394" i="6"/>
  <c r="R2010" i="6"/>
  <c r="R2750" i="6"/>
  <c r="Q2750" i="6"/>
  <c r="O3005" i="6"/>
  <c r="O2238" i="6"/>
  <c r="Q2754" i="6"/>
  <c r="R3449" i="6"/>
  <c r="R2816" i="6"/>
  <c r="R2983" i="6"/>
  <c r="R1419" i="6"/>
  <c r="Q3626" i="6"/>
  <c r="Q3461" i="6"/>
  <c r="Q279" i="6"/>
  <c r="R3533" i="6"/>
  <c r="R3365" i="6"/>
  <c r="O1450" i="2"/>
  <c r="O956" i="6"/>
  <c r="O1638" i="6"/>
  <c r="O3226" i="6"/>
  <c r="O1438" i="2"/>
  <c r="Q3509" i="6"/>
  <c r="Q3491" i="6"/>
  <c r="R3138" i="6"/>
  <c r="R1802" i="6"/>
  <c r="Q1684" i="6"/>
  <c r="O1591" i="6"/>
  <c r="O365" i="6"/>
  <c r="Q204" i="6"/>
  <c r="R3563" i="6"/>
  <c r="Q3451" i="6"/>
  <c r="R3438" i="6"/>
  <c r="Q3386" i="6"/>
  <c r="R3309" i="6"/>
  <c r="R3271" i="6"/>
  <c r="R3065" i="6"/>
  <c r="O2244" i="6"/>
  <c r="O2055" i="6"/>
  <c r="R1446" i="6"/>
  <c r="Q1216" i="6"/>
  <c r="Q1353" i="6"/>
  <c r="Q383" i="6"/>
  <c r="R3443" i="6"/>
  <c r="R3394" i="6"/>
  <c r="R1472" i="6"/>
  <c r="Q301" i="6"/>
  <c r="R1989" i="6"/>
  <c r="O582" i="6"/>
  <c r="R3291" i="6"/>
  <c r="Q3279" i="6"/>
  <c r="Q2761" i="6"/>
  <c r="R2724" i="6"/>
  <c r="R2499" i="6"/>
  <c r="Q1721" i="6"/>
  <c r="Q1600" i="6"/>
  <c r="R1067" i="6"/>
  <c r="Q3399" i="6"/>
  <c r="O2955" i="6"/>
  <c r="R2942" i="6"/>
  <c r="Q2917" i="6"/>
  <c r="Q2695" i="6"/>
  <c r="Q2503" i="6"/>
  <c r="Q2252" i="6"/>
  <c r="R1760" i="6"/>
  <c r="O1371" i="6"/>
  <c r="Q1055" i="6"/>
  <c r="Q1015" i="6"/>
  <c r="R333" i="6"/>
  <c r="Q312" i="6"/>
  <c r="O3939" i="6"/>
  <c r="R3688" i="6"/>
  <c r="Q3094" i="6"/>
  <c r="Q2966" i="6"/>
  <c r="O2246" i="6"/>
  <c r="Q2222" i="6"/>
  <c r="Q2002" i="6"/>
  <c r="Q1889" i="6"/>
  <c r="R992" i="6"/>
  <c r="R3355" i="6"/>
  <c r="R3348" i="6"/>
  <c r="Q3337" i="6"/>
  <c r="Q3301" i="6"/>
  <c r="R3180" i="6"/>
  <c r="Q3171" i="6"/>
  <c r="R3130" i="6"/>
  <c r="Q1775" i="6"/>
  <c r="O3985" i="6"/>
  <c r="R3421" i="6"/>
  <c r="O2718" i="6"/>
  <c r="O1592" i="6"/>
  <c r="Q1013" i="6"/>
  <c r="Q3670" i="6"/>
  <c r="Q3575" i="6"/>
  <c r="O3505" i="6"/>
  <c r="Q3310" i="6"/>
  <c r="Q2233" i="6"/>
  <c r="R1018" i="6"/>
  <c r="Q3195" i="6"/>
  <c r="Q2699" i="6"/>
  <c r="R2050" i="6"/>
  <c r="Q2033" i="6"/>
  <c r="Q1960" i="6"/>
  <c r="R1821" i="6"/>
  <c r="Q1309" i="6"/>
  <c r="R991" i="6"/>
  <c r="R3535" i="6"/>
  <c r="R3505" i="6"/>
  <c r="Q3324" i="6"/>
  <c r="Q3312" i="6"/>
  <c r="R3303" i="6"/>
  <c r="Q3276" i="6"/>
  <c r="Q3268" i="6"/>
  <c r="R3108" i="6"/>
  <c r="Q2711" i="6"/>
  <c r="R2526" i="6"/>
  <c r="Q2516" i="6"/>
  <c r="Q2019" i="6"/>
  <c r="R1985" i="6"/>
  <c r="R1572" i="6"/>
  <c r="R1485" i="6"/>
  <c r="R1112" i="6"/>
  <c r="Q1045" i="6"/>
  <c r="R318" i="6"/>
  <c r="Q183" i="6"/>
  <c r="Q3630" i="6"/>
  <c r="R3551" i="6"/>
  <c r="Q3445" i="6"/>
  <c r="R3351" i="6"/>
  <c r="Q3340" i="6"/>
  <c r="Q3329" i="6"/>
  <c r="R3062" i="6"/>
  <c r="Q2891" i="6"/>
  <c r="Q2869" i="6"/>
  <c r="Q2597" i="6"/>
  <c r="Q2577" i="6"/>
  <c r="R2569" i="6"/>
  <c r="R2560" i="6"/>
  <c r="R2034" i="6"/>
  <c r="R1977" i="6"/>
  <c r="Q1961" i="6"/>
  <c r="R1695" i="6"/>
  <c r="R1662" i="6"/>
  <c r="R1627" i="6"/>
  <c r="R1601" i="6"/>
  <c r="R1232" i="6"/>
  <c r="R1116" i="6"/>
  <c r="O842" i="6"/>
  <c r="Q765" i="6"/>
  <c r="Q3683" i="6"/>
  <c r="Q3602" i="6"/>
  <c r="R3407" i="6"/>
  <c r="Q3401" i="6"/>
  <c r="Q3381" i="6"/>
  <c r="Q3244" i="6"/>
  <c r="R3234" i="6"/>
  <c r="Q3220" i="6"/>
  <c r="Q3177" i="6"/>
  <c r="Q3167" i="6"/>
  <c r="R3117" i="6"/>
  <c r="Q3099" i="6"/>
  <c r="Q2960" i="6"/>
  <c r="Q2879" i="6"/>
  <c r="O2740" i="6"/>
  <c r="O2700" i="6"/>
  <c r="Q2584" i="6"/>
  <c r="Q2509" i="6"/>
  <c r="R2054" i="6"/>
  <c r="O1827" i="6"/>
  <c r="Q1817" i="6"/>
  <c r="Q1649" i="6"/>
  <c r="R1123" i="6"/>
  <c r="O1072" i="6"/>
  <c r="O947" i="6"/>
  <c r="R757" i="6"/>
  <c r="R363" i="6"/>
  <c r="Q3668" i="6"/>
  <c r="R3540" i="6"/>
  <c r="Q3411" i="6"/>
  <c r="Q3261" i="6"/>
  <c r="Q3228" i="6"/>
  <c r="R3051" i="6"/>
  <c r="R3040" i="6"/>
  <c r="R533" i="6"/>
  <c r="R458" i="6"/>
  <c r="R110" i="6"/>
  <c r="R3671" i="6"/>
  <c r="R3600" i="6"/>
  <c r="Q3532" i="6"/>
  <c r="R3405" i="6"/>
  <c r="Q3328" i="6"/>
  <c r="Q3300" i="6"/>
  <c r="R3247" i="6"/>
  <c r="R3189" i="6"/>
  <c r="Q3162" i="6"/>
  <c r="Q3120" i="6"/>
  <c r="Q2909" i="6"/>
  <c r="Q2810" i="6"/>
  <c r="R2786" i="6"/>
  <c r="R2658" i="6"/>
  <c r="R2595" i="6"/>
  <c r="R2538" i="6"/>
  <c r="Q2032" i="6"/>
  <c r="R1981" i="6"/>
  <c r="Q1954" i="6"/>
  <c r="R1931" i="6"/>
  <c r="R1914" i="6"/>
  <c r="Q1880" i="6"/>
  <c r="R1619" i="6"/>
  <c r="R1460" i="6"/>
  <c r="Q1204" i="6"/>
  <c r="Q2994" i="6"/>
  <c r="Q2981" i="6"/>
  <c r="Q2858" i="6"/>
  <c r="R2720" i="6"/>
  <c r="Q1851" i="6"/>
  <c r="R1070" i="6"/>
  <c r="R638" i="6"/>
  <c r="R485" i="6"/>
  <c r="O3984" i="6"/>
  <c r="Q3638" i="6"/>
  <c r="Q3572" i="6"/>
  <c r="Q3415" i="6"/>
  <c r="R3255" i="6"/>
  <c r="R3156" i="6"/>
  <c r="Q3129" i="6"/>
  <c r="R3088" i="6"/>
  <c r="R3054" i="6"/>
  <c r="Q2940" i="6"/>
  <c r="Q2821" i="6"/>
  <c r="R2530" i="6"/>
  <c r="R2041" i="6"/>
  <c r="Q1918" i="6"/>
  <c r="R1841" i="6"/>
  <c r="O1740" i="6"/>
  <c r="R1730" i="6"/>
  <c r="Q1611" i="6"/>
  <c r="R1324" i="6"/>
  <c r="Q1213" i="6"/>
  <c r="R452" i="6"/>
  <c r="Q243" i="6"/>
  <c r="O70" i="6"/>
  <c r="R3476" i="6"/>
  <c r="Q3469" i="6"/>
  <c r="R3460" i="6"/>
  <c r="R3424" i="6"/>
  <c r="R3383" i="6"/>
  <c r="Q3367" i="6"/>
  <c r="R3304" i="6"/>
  <c r="R3299" i="6"/>
  <c r="R3207" i="6"/>
  <c r="R3165" i="6"/>
  <c r="R3151" i="6"/>
  <c r="Q3119" i="6"/>
  <c r="Q3050" i="6"/>
  <c r="R3031" i="6"/>
  <c r="R2581" i="6"/>
  <c r="R2522" i="6"/>
  <c r="Q2026" i="6"/>
  <c r="R2020" i="6"/>
  <c r="R1968" i="6"/>
  <c r="R1739" i="6"/>
  <c r="R1084" i="6"/>
  <c r="R527" i="6"/>
  <c r="O436" i="6"/>
  <c r="Q3754" i="6"/>
  <c r="Q3513" i="6"/>
  <c r="R3147" i="6"/>
  <c r="R3100" i="6"/>
  <c r="R3060" i="6"/>
  <c r="Q3037" i="6"/>
  <c r="Q2939" i="6"/>
  <c r="Q2832" i="6"/>
  <c r="Q2545" i="6"/>
  <c r="Q2258" i="6"/>
  <c r="O2135" i="6"/>
  <c r="O2098" i="6"/>
  <c r="R2000" i="6"/>
  <c r="Q1719" i="6"/>
  <c r="R1423" i="6"/>
  <c r="Q1334" i="6"/>
  <c r="Q1275" i="6"/>
  <c r="R1238" i="6"/>
  <c r="Q1212" i="6"/>
  <c r="Q944" i="6"/>
  <c r="O939" i="6"/>
  <c r="Q299" i="6"/>
  <c r="R90" i="6"/>
  <c r="R76" i="6"/>
  <c r="Q3553" i="6"/>
  <c r="Q3501" i="6"/>
  <c r="Q3468" i="6"/>
  <c r="Q3371" i="6"/>
  <c r="R3273" i="6"/>
  <c r="Q3250" i="6"/>
  <c r="R3235" i="6"/>
  <c r="R3217" i="6"/>
  <c r="R3187" i="6"/>
  <c r="R3178" i="6"/>
  <c r="Q3114" i="6"/>
  <c r="R3096" i="6"/>
  <c r="R3091" i="6"/>
  <c r="R3068" i="6"/>
  <c r="R2803" i="6"/>
  <c r="R2756" i="6"/>
  <c r="R2557" i="6"/>
  <c r="Q1640" i="6"/>
  <c r="R1058" i="6"/>
  <c r="Q207" i="6"/>
  <c r="O3823" i="6"/>
  <c r="Q3512" i="6"/>
  <c r="Q3442" i="6"/>
  <c r="Q3389" i="6"/>
  <c r="Q3226" i="6"/>
  <c r="R3127" i="6"/>
  <c r="R3123" i="6"/>
  <c r="R3078" i="6"/>
  <c r="Q3049" i="6"/>
  <c r="Q3014" i="6"/>
  <c r="Q2819" i="6"/>
  <c r="Q2718" i="6"/>
  <c r="O2389" i="6"/>
  <c r="Q2133" i="6"/>
  <c r="Q2097" i="6"/>
  <c r="Q2080" i="6"/>
  <c r="Q1990" i="6"/>
  <c r="Q1887" i="6"/>
  <c r="R1558" i="6"/>
  <c r="Q1221" i="6"/>
  <c r="R1351" i="2"/>
  <c r="R948" i="2"/>
  <c r="Q399" i="2"/>
  <c r="R1570" i="2"/>
  <c r="R1183" i="2"/>
  <c r="Q1406" i="2"/>
  <c r="R1399" i="2"/>
  <c r="Q1134" i="2"/>
  <c r="Q868" i="2"/>
  <c r="R501" i="2"/>
  <c r="O1518" i="2"/>
  <c r="O520" i="2"/>
  <c r="Q355" i="2"/>
  <c r="O1562" i="2"/>
  <c r="R1076" i="2"/>
  <c r="R1276" i="2"/>
  <c r="R820" i="2"/>
  <c r="Q805" i="2"/>
  <c r="Q746" i="2"/>
  <c r="Q592" i="2"/>
  <c r="Q536" i="2"/>
  <c r="R434" i="2"/>
  <c r="Q1092" i="2"/>
  <c r="Q780" i="2"/>
  <c r="R489" i="2"/>
  <c r="R464" i="2"/>
  <c r="R1516" i="2"/>
  <c r="Q1387" i="2"/>
  <c r="R1131" i="2"/>
  <c r="R1050" i="2"/>
  <c r="R870" i="2"/>
  <c r="R748" i="2"/>
  <c r="Q744" i="2"/>
  <c r="R617" i="2"/>
  <c r="R424" i="2"/>
  <c r="R416" i="2"/>
  <c r="Q1125" i="2"/>
  <c r="O1089" i="2"/>
  <c r="R1011" i="2"/>
  <c r="R1004" i="2"/>
  <c r="Q964" i="2"/>
  <c r="Q928" i="2"/>
  <c r="Q722" i="2"/>
  <c r="R1531" i="2"/>
  <c r="Q993" i="2"/>
  <c r="R894" i="2"/>
  <c r="Q663" i="2"/>
  <c r="Q497" i="2"/>
  <c r="Q396" i="2"/>
  <c r="R1009" i="2"/>
  <c r="R1459" i="2"/>
  <c r="R1303" i="2"/>
  <c r="R1100" i="2"/>
  <c r="R1086" i="2"/>
  <c r="R1062" i="2"/>
  <c r="Q932" i="2"/>
  <c r="R575" i="2"/>
  <c r="Q886" i="2"/>
  <c r="Q420" i="2"/>
  <c r="Q930" i="2"/>
  <c r="Q898" i="2"/>
  <c r="Q856" i="2"/>
  <c r="R392" i="2"/>
  <c r="R1588" i="2"/>
  <c r="Q1201" i="2"/>
  <c r="R1194" i="2"/>
  <c r="R829" i="2"/>
  <c r="Q788" i="2"/>
  <c r="Q479" i="2"/>
  <c r="R448" i="2"/>
  <c r="R437" i="2"/>
  <c r="Q1583" i="2"/>
  <c r="O1528" i="2"/>
  <c r="O1334" i="2"/>
  <c r="Q1250" i="2"/>
  <c r="R919" i="2"/>
  <c r="R709" i="2"/>
  <c r="R599" i="2"/>
  <c r="R521" i="2"/>
  <c r="R465" i="2"/>
  <c r="O443" i="6"/>
  <c r="O680" i="2"/>
  <c r="O1218" i="6"/>
  <c r="O1115" i="2"/>
  <c r="O850" i="2"/>
  <c r="O403" i="2"/>
  <c r="O3188" i="6"/>
  <c r="O2100" i="6"/>
  <c r="O1917" i="6"/>
  <c r="O670" i="6"/>
  <c r="O2957" i="6"/>
  <c r="O2276" i="6"/>
  <c r="O1447" i="2"/>
  <c r="O1507" i="6"/>
  <c r="O1392" i="6"/>
  <c r="O3839" i="6"/>
  <c r="O2688" i="6"/>
  <c r="O1089" i="6"/>
  <c r="O1342" i="2"/>
  <c r="O2322" i="6"/>
  <c r="O1494" i="6"/>
  <c r="O1413" i="6"/>
  <c r="O1391" i="6"/>
  <c r="O1327" i="6"/>
  <c r="O871" i="6"/>
  <c r="O816" i="6"/>
  <c r="O2987" i="6"/>
  <c r="O2443" i="6"/>
  <c r="O1071" i="6"/>
  <c r="O489" i="2"/>
  <c r="O512" i="2"/>
  <c r="R1014" i="6"/>
  <c r="Q569" i="6"/>
  <c r="R569" i="6"/>
  <c r="R951" i="6"/>
  <c r="Q951" i="6"/>
  <c r="Q620" i="6"/>
  <c r="R620" i="6"/>
  <c r="R307" i="6"/>
  <c r="Q307" i="6"/>
  <c r="R196" i="6"/>
  <c r="Q196" i="6"/>
  <c r="R1019" i="6"/>
  <c r="R954" i="6"/>
  <c r="Q954" i="6"/>
  <c r="Q676" i="6"/>
  <c r="R676" i="6"/>
  <c r="Q442" i="6"/>
  <c r="R442" i="6"/>
  <c r="R788" i="6"/>
  <c r="Q788" i="6"/>
  <c r="R259" i="6"/>
  <c r="Q259" i="6"/>
  <c r="R927" i="6"/>
  <c r="Q927" i="6"/>
  <c r="Q713" i="6"/>
  <c r="R713" i="6"/>
  <c r="R2924" i="6"/>
  <c r="Q2924" i="6"/>
  <c r="R2714" i="6"/>
  <c r="Q2714" i="6"/>
  <c r="Q2591" i="6"/>
  <c r="R2591" i="6"/>
  <c r="R1924" i="6"/>
  <c r="Q1924" i="6"/>
  <c r="Q1367" i="6"/>
  <c r="R1367" i="6"/>
  <c r="Q1288" i="6"/>
  <c r="R1288" i="6"/>
  <c r="R1027" i="6"/>
  <c r="Q1027" i="6"/>
  <c r="R754" i="6"/>
  <c r="R707" i="6"/>
  <c r="O593" i="6"/>
  <c r="R550" i="6"/>
  <c r="R503" i="6"/>
  <c r="R473" i="6"/>
  <c r="R415" i="6"/>
  <c r="R392" i="6"/>
  <c r="Q273" i="6"/>
  <c r="R128" i="6"/>
  <c r="R97" i="6"/>
  <c r="R59" i="6"/>
  <c r="O56" i="6"/>
  <c r="O3933" i="6"/>
  <c r="Q3723" i="6"/>
  <c r="R3629" i="6"/>
  <c r="R2600" i="6"/>
  <c r="Q2600" i="6"/>
  <c r="Q2511" i="6"/>
  <c r="R2511" i="6"/>
  <c r="R1959" i="6"/>
  <c r="Q1959" i="6"/>
  <c r="Q1907" i="6"/>
  <c r="R1907" i="6"/>
  <c r="Q1686" i="6"/>
  <c r="R1686" i="6"/>
  <c r="Q1376" i="6"/>
  <c r="R1376" i="6"/>
  <c r="R1243" i="6"/>
  <c r="Q1243" i="6"/>
  <c r="Q1104" i="6"/>
  <c r="R1104" i="6"/>
  <c r="Q1010" i="6"/>
  <c r="O998" i="6"/>
  <c r="O989" i="6"/>
  <c r="Q938" i="6"/>
  <c r="Q932" i="6"/>
  <c r="Q750" i="6"/>
  <c r="Q397" i="6"/>
  <c r="R384" i="6"/>
  <c r="R357" i="6"/>
  <c r="Q323" i="6"/>
  <c r="Q321" i="6"/>
  <c r="Q189" i="6"/>
  <c r="R178" i="6"/>
  <c r="R122" i="6"/>
  <c r="R108" i="6"/>
  <c r="R82" i="6"/>
  <c r="O3950" i="6"/>
  <c r="O3871" i="6"/>
  <c r="R3697" i="6"/>
  <c r="Q3650" i="6"/>
  <c r="Q3622" i="6"/>
  <c r="Q3606" i="6"/>
  <c r="R3539" i="6"/>
  <c r="Q3529" i="6"/>
  <c r="Q3466" i="6"/>
  <c r="R3456" i="6"/>
  <c r="R3447" i="6"/>
  <c r="O3433" i="6"/>
  <c r="R3396" i="6"/>
  <c r="O3381" i="6"/>
  <c r="O3343" i="6"/>
  <c r="Q3280" i="6"/>
  <c r="Q3237" i="6"/>
  <c r="Q3223" i="6"/>
  <c r="R3199" i="6"/>
  <c r="Q3183" i="6"/>
  <c r="R3181" i="6"/>
  <c r="R3172" i="6"/>
  <c r="R3169" i="6"/>
  <c r="Q3132" i="6"/>
  <c r="Q3112" i="6"/>
  <c r="Q3102" i="6"/>
  <c r="R3097" i="6"/>
  <c r="Q3085" i="6"/>
  <c r="Q3081" i="6"/>
  <c r="Q3058" i="6"/>
  <c r="Q2930" i="6"/>
  <c r="R2930" i="6"/>
  <c r="Q2814" i="6"/>
  <c r="R2814" i="6"/>
  <c r="R2261" i="6"/>
  <c r="Q2261" i="6"/>
  <c r="R2044" i="6"/>
  <c r="Q2044" i="6"/>
  <c r="R2016" i="6"/>
  <c r="Q2016" i="6"/>
  <c r="Q1625" i="6"/>
  <c r="R1625" i="6"/>
  <c r="Q1389" i="6"/>
  <c r="R1389" i="6"/>
  <c r="R1106" i="6"/>
  <c r="Q1106" i="6"/>
  <c r="R1060" i="6"/>
  <c r="Q1060" i="6"/>
  <c r="Q1036" i="6"/>
  <c r="R1036" i="6"/>
  <c r="R1004" i="6"/>
  <c r="Q959" i="6"/>
  <c r="O735" i="6"/>
  <c r="O505" i="6"/>
  <c r="R424" i="6"/>
  <c r="R421" i="6"/>
  <c r="R328" i="6"/>
  <c r="Q300" i="6"/>
  <c r="Q283" i="6"/>
  <c r="Q205" i="6"/>
  <c r="Q3758" i="6"/>
  <c r="R3745" i="6"/>
  <c r="Q3525" i="6"/>
  <c r="R2936" i="6"/>
  <c r="Q2936" i="6"/>
  <c r="Q2694" i="6"/>
  <c r="R2694" i="6"/>
  <c r="R2664" i="6"/>
  <c r="Q2664" i="6"/>
  <c r="R2297" i="6"/>
  <c r="Q2297" i="6"/>
  <c r="R2263" i="6"/>
  <c r="Q2263" i="6"/>
  <c r="Q1731" i="6"/>
  <c r="R1731" i="6"/>
  <c r="Q1571" i="6"/>
  <c r="R1571" i="6"/>
  <c r="R156" i="6"/>
  <c r="O69" i="6"/>
  <c r="O3932" i="6"/>
  <c r="O3881" i="6"/>
  <c r="O3841" i="6"/>
  <c r="R3689" i="6"/>
  <c r="O3688" i="6"/>
  <c r="R3669" i="6"/>
  <c r="R3667" i="6"/>
  <c r="R3605" i="6"/>
  <c r="Q3587" i="6"/>
  <c r="R3482" i="6"/>
  <c r="R3474" i="6"/>
  <c r="R3432" i="6"/>
  <c r="O3431" i="6"/>
  <c r="Q3428" i="6"/>
  <c r="Q3395" i="6"/>
  <c r="R3387" i="6"/>
  <c r="R3378" i="6"/>
  <c r="R3370" i="6"/>
  <c r="R3361" i="6"/>
  <c r="R3353" i="6"/>
  <c r="R3342" i="6"/>
  <c r="Q3339" i="6"/>
  <c r="Q3335" i="6"/>
  <c r="R3316" i="6"/>
  <c r="Q3292" i="6"/>
  <c r="Q3289" i="6"/>
  <c r="R3285" i="6"/>
  <c r="R3274" i="6"/>
  <c r="R3267" i="6"/>
  <c r="Q3252" i="6"/>
  <c r="R3249" i="6"/>
  <c r="R3219" i="6"/>
  <c r="Q3201" i="6"/>
  <c r="R3175" i="6"/>
  <c r="O3172" i="6"/>
  <c r="Q3143" i="6"/>
  <c r="R3133" i="6"/>
  <c r="O3132" i="6"/>
  <c r="R3121" i="6"/>
  <c r="Q3106" i="6"/>
  <c r="R3095" i="6"/>
  <c r="Q3093" i="6"/>
  <c r="Q3002" i="6"/>
  <c r="R3002" i="6"/>
  <c r="Q2911" i="6"/>
  <c r="R2911" i="6"/>
  <c r="Q2767" i="6"/>
  <c r="R2767" i="6"/>
  <c r="Q2701" i="6"/>
  <c r="R2701" i="6"/>
  <c r="Q2528" i="6"/>
  <c r="R2528" i="6"/>
  <c r="R2299" i="6"/>
  <c r="Q2299" i="6"/>
  <c r="Q1997" i="6"/>
  <c r="R1997" i="6"/>
  <c r="R1976" i="6"/>
  <c r="Q1976" i="6"/>
  <c r="O638" i="6"/>
  <c r="O506" i="6"/>
  <c r="O416" i="6"/>
  <c r="R171" i="6"/>
  <c r="R62" i="6"/>
  <c r="O3889" i="6"/>
  <c r="R3750" i="6"/>
  <c r="O3726" i="6"/>
  <c r="O3724" i="6"/>
  <c r="R3693" i="6"/>
  <c r="R3661" i="6"/>
  <c r="R3631" i="6"/>
  <c r="R3601" i="6"/>
  <c r="Q3559" i="6"/>
  <c r="Q3550" i="6"/>
  <c r="R3546" i="6"/>
  <c r="Q3528" i="6"/>
  <c r="R3526" i="6"/>
  <c r="Q3510" i="6"/>
  <c r="R3500" i="6"/>
  <c r="R3490" i="6"/>
  <c r="R3418" i="6"/>
  <c r="Q3294" i="6"/>
  <c r="Q3215" i="6"/>
  <c r="R3211" i="6"/>
  <c r="R3192" i="6"/>
  <c r="O3187" i="6"/>
  <c r="Q3184" i="6"/>
  <c r="Q3154" i="6"/>
  <c r="R3145" i="6"/>
  <c r="Q3124" i="6"/>
  <c r="Q3111" i="6"/>
  <c r="Q3087" i="6"/>
  <c r="Q3083" i="6"/>
  <c r="R3075" i="6"/>
  <c r="O3069" i="6"/>
  <c r="Q3061" i="6"/>
  <c r="Q2958" i="6"/>
  <c r="R2958" i="6"/>
  <c r="R2406" i="6"/>
  <c r="Q2406" i="6"/>
  <c r="R2060" i="6"/>
  <c r="Q2060" i="6"/>
  <c r="Q1680" i="6"/>
  <c r="R1680" i="6"/>
  <c r="Q1360" i="6"/>
  <c r="R1360" i="6"/>
  <c r="O1142" i="6"/>
  <c r="R3033" i="6"/>
  <c r="Q3029" i="6"/>
  <c r="R2984" i="6"/>
  <c r="R2972" i="6"/>
  <c r="Q2953" i="6"/>
  <c r="R2894" i="6"/>
  <c r="R2852" i="6"/>
  <c r="Q2789" i="6"/>
  <c r="R2677" i="6"/>
  <c r="R2604" i="6"/>
  <c r="R2590" i="6"/>
  <c r="Q2571" i="6"/>
  <c r="R2558" i="6"/>
  <c r="R2542" i="6"/>
  <c r="R2507" i="6"/>
  <c r="R2505" i="6"/>
  <c r="Q2484" i="6"/>
  <c r="Q2442" i="6"/>
  <c r="Q2439" i="6"/>
  <c r="Q2333" i="6"/>
  <c r="O2315" i="6"/>
  <c r="Q2304" i="6"/>
  <c r="Q2281" i="6"/>
  <c r="Q2228" i="6"/>
  <c r="Q2189" i="6"/>
  <c r="Q2162" i="6"/>
  <c r="Q2107" i="6"/>
  <c r="R2052" i="6"/>
  <c r="R2017" i="6"/>
  <c r="Q1987" i="6"/>
  <c r="O1953" i="6"/>
  <c r="O1946" i="6"/>
  <c r="O1916" i="6"/>
  <c r="Q1913" i="6"/>
  <c r="R1838" i="6"/>
  <c r="Q1825" i="6"/>
  <c r="O1748" i="6"/>
  <c r="O1730" i="6"/>
  <c r="R1667" i="6"/>
  <c r="R1602" i="6"/>
  <c r="R1448" i="6"/>
  <c r="R1439" i="6"/>
  <c r="O1435" i="6"/>
  <c r="R1407" i="6"/>
  <c r="O1196" i="6"/>
  <c r="Q1095" i="6"/>
  <c r="R1088" i="6"/>
  <c r="Q1050" i="6"/>
  <c r="Q3019" i="6"/>
  <c r="R2928" i="6"/>
  <c r="Q2897" i="6"/>
  <c r="Q2892" i="6"/>
  <c r="O2889" i="6"/>
  <c r="Q2885" i="6"/>
  <c r="Q2880" i="6"/>
  <c r="Q2876" i="6"/>
  <c r="Q2855" i="6"/>
  <c r="R2850" i="6"/>
  <c r="Q2831" i="6"/>
  <c r="Q2809" i="6"/>
  <c r="R2779" i="6"/>
  <c r="Q2713" i="6"/>
  <c r="Q2693" i="6"/>
  <c r="R2689" i="6"/>
  <c r="R2544" i="6"/>
  <c r="R2540" i="6"/>
  <c r="Q2382" i="6"/>
  <c r="Q2191" i="6"/>
  <c r="Q2167" i="6"/>
  <c r="R1995" i="6"/>
  <c r="R1958" i="6"/>
  <c r="O1947" i="6"/>
  <c r="Q1939" i="6"/>
  <c r="R1910" i="6"/>
  <c r="R1903" i="6"/>
  <c r="R1809" i="6"/>
  <c r="Q1793" i="6"/>
  <c r="R1784" i="6"/>
  <c r="Q1754" i="6"/>
  <c r="R1696" i="6"/>
  <c r="Q1656" i="6"/>
  <c r="Q1654" i="6"/>
  <c r="R1311" i="6"/>
  <c r="R1250" i="6"/>
  <c r="R1211" i="6"/>
  <c r="R1111" i="6"/>
  <c r="R1098" i="6"/>
  <c r="R1077" i="6"/>
  <c r="Q3036" i="6"/>
  <c r="R3034" i="6"/>
  <c r="Q2820" i="6"/>
  <c r="R2798" i="6"/>
  <c r="Q2768" i="6"/>
  <c r="R2570" i="6"/>
  <c r="Q2561" i="6"/>
  <c r="R2502" i="6"/>
  <c r="Q2419" i="6"/>
  <c r="Q2412" i="6"/>
  <c r="Q2287" i="6"/>
  <c r="O2274" i="6"/>
  <c r="Q2207" i="6"/>
  <c r="Q2103" i="6"/>
  <c r="Q2101" i="6"/>
  <c r="Q2090" i="6"/>
  <c r="R2042" i="6"/>
  <c r="R2040" i="6"/>
  <c r="R2035" i="6"/>
  <c r="R2029" i="6"/>
  <c r="R1983" i="6"/>
  <c r="Q1965" i="6"/>
  <c r="Q1952" i="6"/>
  <c r="Q1927" i="6"/>
  <c r="Q1919" i="6"/>
  <c r="R1853" i="6"/>
  <c r="Q1805" i="6"/>
  <c r="R1685" i="6"/>
  <c r="R1673" i="6"/>
  <c r="R1581" i="6"/>
  <c r="R1566" i="6"/>
  <c r="R1541" i="6"/>
  <c r="O1506" i="6"/>
  <c r="R1470" i="6"/>
  <c r="R1443" i="6"/>
  <c r="O1434" i="6"/>
  <c r="R1411" i="6"/>
  <c r="O1289" i="6"/>
  <c r="R1263" i="6"/>
  <c r="Q1209" i="6"/>
  <c r="R1207" i="6"/>
  <c r="R1096" i="6"/>
  <c r="Q1059" i="6"/>
  <c r="R1041" i="6"/>
  <c r="Q1035" i="6"/>
  <c r="R2971" i="6"/>
  <c r="R2888" i="6"/>
  <c r="O2859" i="6"/>
  <c r="O2850" i="6"/>
  <c r="Q2804" i="6"/>
  <c r="R2791" i="6"/>
  <c r="Q2778" i="6"/>
  <c r="Q2749" i="6"/>
  <c r="R2676" i="6"/>
  <c r="Q2535" i="6"/>
  <c r="Q2425" i="6"/>
  <c r="Q2403" i="6"/>
  <c r="Q2401" i="6"/>
  <c r="Q2202" i="6"/>
  <c r="O2178" i="6"/>
  <c r="Q2117" i="6"/>
  <c r="R2007" i="6"/>
  <c r="R1955" i="6"/>
  <c r="R1946" i="6"/>
  <c r="Q1875" i="6"/>
  <c r="R1833" i="6"/>
  <c r="Q1790" i="6"/>
  <c r="Q1745" i="6"/>
  <c r="Q1736" i="6"/>
  <c r="R1646" i="6"/>
  <c r="R1620" i="6"/>
  <c r="R1483" i="6"/>
  <c r="Q1257" i="6"/>
  <c r="R1078" i="6"/>
  <c r="Q1038" i="6"/>
  <c r="O2878" i="6"/>
  <c r="O2826" i="6"/>
  <c r="O2434" i="6"/>
  <c r="O2171" i="6"/>
  <c r="O2169" i="6"/>
  <c r="O2035" i="6"/>
  <c r="O2011" i="6"/>
  <c r="O1573" i="6"/>
  <c r="R1614" i="2"/>
  <c r="Q1614" i="2"/>
  <c r="R1448" i="2"/>
  <c r="Q1448" i="2"/>
  <c r="Q1486" i="2"/>
  <c r="R1486" i="2"/>
  <c r="Q1586" i="2"/>
  <c r="R1555" i="2"/>
  <c r="Q1460" i="2"/>
  <c r="R1444" i="2"/>
  <c r="Q1354" i="2"/>
  <c r="R1231" i="2"/>
  <c r="R1207" i="2"/>
  <c r="R1106" i="2"/>
  <c r="R1053" i="2"/>
  <c r="R1002" i="2"/>
  <c r="R984" i="2"/>
  <c r="Q980" i="2"/>
  <c r="R955" i="2"/>
  <c r="R945" i="2"/>
  <c r="R866" i="2"/>
  <c r="R832" i="2"/>
  <c r="R573" i="2"/>
  <c r="R550" i="2"/>
  <c r="R547" i="2"/>
  <c r="Q519" i="2"/>
  <c r="R507" i="2"/>
  <c r="R401" i="2"/>
  <c r="Q1601" i="2"/>
  <c r="Q1584" i="2"/>
  <c r="R1573" i="2"/>
  <c r="O1561" i="2"/>
  <c r="Q1436" i="2"/>
  <c r="Q1411" i="2"/>
  <c r="Q1352" i="2"/>
  <c r="R1340" i="2"/>
  <c r="R1321" i="2"/>
  <c r="R1318" i="2"/>
  <c r="R1256" i="2"/>
  <c r="O1186" i="2"/>
  <c r="R1154" i="2"/>
  <c r="R1093" i="2"/>
  <c r="Q1029" i="2"/>
  <c r="Q960" i="2"/>
  <c r="Q836" i="2"/>
  <c r="R703" i="2"/>
  <c r="R695" i="2"/>
  <c r="Q637" i="2"/>
  <c r="R606" i="2"/>
  <c r="Q603" i="2"/>
  <c r="R1304" i="2"/>
  <c r="R1074" i="2"/>
  <c r="R1032" i="2"/>
  <c r="R774" i="2"/>
  <c r="R562" i="2"/>
  <c r="R496" i="2"/>
  <c r="O471" i="2"/>
  <c r="Q391" i="2"/>
  <c r="R1294" i="2"/>
  <c r="Q1264" i="2"/>
  <c r="R1122" i="2"/>
  <c r="R1099" i="2"/>
  <c r="Q1068" i="2"/>
  <c r="Q1048" i="2"/>
  <c r="R1034" i="2"/>
  <c r="R972" i="2"/>
  <c r="R966" i="2"/>
  <c r="Q860" i="2"/>
  <c r="R846" i="2"/>
  <c r="Q683" i="2"/>
  <c r="R658" i="2"/>
  <c r="Q611" i="2"/>
  <c r="Q582" i="2"/>
  <c r="R568" i="2"/>
  <c r="Q526" i="2"/>
  <c r="R494" i="2"/>
  <c r="Q483" i="2"/>
  <c r="Q443" i="2"/>
  <c r="Q441" i="2"/>
  <c r="Q413" i="2"/>
  <c r="O966" i="2"/>
  <c r="O772" i="2"/>
  <c r="O1537" i="2"/>
  <c r="O955" i="2"/>
  <c r="O956" i="2"/>
  <c r="O1155" i="2"/>
  <c r="O1081" i="2"/>
  <c r="O1016" i="2"/>
  <c r="O1598" i="2"/>
  <c r="O927" i="2"/>
  <c r="O582" i="2"/>
  <c r="O1582" i="2"/>
  <c r="O820" i="2"/>
  <c r="O902" i="6"/>
  <c r="O3942" i="6"/>
  <c r="O3808" i="6"/>
  <c r="O3444" i="6"/>
  <c r="O3898" i="6"/>
  <c r="O3773" i="6"/>
  <c r="O3212" i="6"/>
  <c r="O3146" i="6"/>
  <c r="O3116" i="6"/>
  <c r="O3906" i="6"/>
  <c r="O1674" i="6"/>
  <c r="O3948" i="6"/>
  <c r="O3890" i="6"/>
  <c r="O3815" i="6"/>
  <c r="O2295" i="6"/>
  <c r="O496" i="6"/>
  <c r="O3842" i="6"/>
  <c r="O3170" i="6"/>
  <c r="O3098" i="6"/>
  <c r="O2860" i="6"/>
  <c r="O1166" i="6"/>
  <c r="O3975" i="6"/>
  <c r="O3954" i="6"/>
  <c r="O78" i="6"/>
  <c r="O3371" i="6"/>
  <c r="O3268" i="6"/>
  <c r="O3202" i="6"/>
  <c r="O3023" i="6"/>
  <c r="O2585" i="6"/>
  <c r="O1051" i="6"/>
  <c r="O3651" i="6"/>
  <c r="O2237" i="6"/>
  <c r="O2273" i="6"/>
  <c r="O2002" i="6"/>
  <c r="O1536" i="6"/>
  <c r="O1988" i="6"/>
  <c r="O3148" i="6"/>
  <c r="Q74" i="6"/>
  <c r="R74" i="6"/>
  <c r="R3608" i="6"/>
  <c r="Q3608" i="6"/>
  <c r="Q3565" i="6"/>
  <c r="R3565" i="6"/>
  <c r="Q1040" i="6"/>
  <c r="R1040" i="6"/>
  <c r="R1022" i="6"/>
  <c r="R1009" i="6"/>
  <c r="R1005" i="6"/>
  <c r="Q920" i="6"/>
  <c r="O893" i="6"/>
  <c r="O851" i="6"/>
  <c r="R778" i="6"/>
  <c r="O668" i="6"/>
  <c r="R607" i="6"/>
  <c r="O600" i="6"/>
  <c r="O556" i="6"/>
  <c r="R3765" i="6"/>
  <c r="Q3765" i="6"/>
  <c r="R3644" i="6"/>
  <c r="Q3644" i="6"/>
  <c r="Q3485" i="6"/>
  <c r="R3485" i="6"/>
  <c r="Q3441" i="6"/>
  <c r="R3441" i="6"/>
  <c r="Q3327" i="6"/>
  <c r="R3327" i="6"/>
  <c r="Q3231" i="6"/>
  <c r="R3231" i="6"/>
  <c r="Q3210" i="6"/>
  <c r="R3210" i="6"/>
  <c r="Q3153" i="6"/>
  <c r="R3153" i="6"/>
  <c r="R186" i="6"/>
  <c r="Q186" i="6"/>
  <c r="O1007" i="6"/>
  <c r="O745" i="6"/>
  <c r="O743" i="6"/>
  <c r="R706" i="6"/>
  <c r="O700" i="6"/>
  <c r="R694" i="6"/>
  <c r="R667" i="6"/>
  <c r="R661" i="6"/>
  <c r="O639" i="6"/>
  <c r="O628" i="6"/>
  <c r="R599" i="6"/>
  <c r="R592" i="6"/>
  <c r="R590" i="6"/>
  <c r="R577" i="6"/>
  <c r="R559" i="6"/>
  <c r="O515" i="6"/>
  <c r="Q377" i="6"/>
  <c r="R377" i="6"/>
  <c r="Q345" i="6"/>
  <c r="R345" i="6"/>
  <c r="R270" i="6"/>
  <c r="Q270" i="6"/>
  <c r="R177" i="6"/>
  <c r="Q177" i="6"/>
  <c r="Q3454" i="6"/>
  <c r="R3454" i="6"/>
  <c r="Q3330" i="6"/>
  <c r="R3330" i="6"/>
  <c r="Q3105" i="6"/>
  <c r="R3105" i="6"/>
  <c r="R2203" i="6"/>
  <c r="Q2203" i="6"/>
  <c r="R1001" i="6"/>
  <c r="R316" i="6"/>
  <c r="Q316" i="6"/>
  <c r="Q3568" i="6"/>
  <c r="R3568" i="6"/>
  <c r="Q3537" i="6"/>
  <c r="R3537" i="6"/>
  <c r="Q3504" i="6"/>
  <c r="R3504" i="6"/>
  <c r="Q3478" i="6"/>
  <c r="R3478" i="6"/>
  <c r="R3427" i="6"/>
  <c r="Q3427" i="6"/>
  <c r="Q3409" i="6"/>
  <c r="R3409" i="6"/>
  <c r="Q3343" i="6"/>
  <c r="R3343" i="6"/>
  <c r="Q3258" i="6"/>
  <c r="R3258" i="6"/>
  <c r="Q3063" i="6"/>
  <c r="R3063" i="6"/>
  <c r="Q3047" i="6"/>
  <c r="R3047" i="6"/>
  <c r="Q2988" i="6"/>
  <c r="R2988" i="6"/>
  <c r="Q2948" i="6"/>
  <c r="R2948" i="6"/>
  <c r="Q2918" i="6"/>
  <c r="R2918" i="6"/>
  <c r="Q2905" i="6"/>
  <c r="R2905" i="6"/>
  <c r="R291" i="6"/>
  <c r="Q291" i="6"/>
  <c r="Q3306" i="6"/>
  <c r="R3306" i="6"/>
  <c r="R1006" i="6"/>
  <c r="R982" i="6"/>
  <c r="Q909" i="6"/>
  <c r="R755" i="6"/>
  <c r="R752" i="6"/>
  <c r="R709" i="6"/>
  <c r="R691" i="6"/>
  <c r="R668" i="6"/>
  <c r="R654" i="6"/>
  <c r="R642" i="6"/>
  <c r="R578" i="6"/>
  <c r="R566" i="6"/>
  <c r="O557" i="6"/>
  <c r="R553" i="6"/>
  <c r="Q470" i="6"/>
  <c r="R470" i="6"/>
  <c r="R403" i="6"/>
  <c r="Q403" i="6"/>
  <c r="Q320" i="6"/>
  <c r="R320" i="6"/>
  <c r="R198" i="6"/>
  <c r="Q198" i="6"/>
  <c r="Q163" i="6"/>
  <c r="R163" i="6"/>
  <c r="Q85" i="6"/>
  <c r="R85" i="6"/>
  <c r="Q3732" i="6"/>
  <c r="R3732" i="6"/>
  <c r="R3557" i="6"/>
  <c r="Q3557" i="6"/>
  <c r="R3345" i="6"/>
  <c r="Q3345" i="6"/>
  <c r="Q3264" i="6"/>
  <c r="R3264" i="6"/>
  <c r="Q3483" i="6"/>
  <c r="R3483" i="6"/>
  <c r="Q3417" i="6"/>
  <c r="R3417" i="6"/>
  <c r="Q1589" i="6"/>
  <c r="R1589" i="6"/>
  <c r="R1017" i="6"/>
  <c r="O948" i="6"/>
  <c r="Q936" i="6"/>
  <c r="Q929" i="6"/>
  <c r="O922" i="6"/>
  <c r="O862" i="6"/>
  <c r="O744" i="6"/>
  <c r="Q724" i="6"/>
  <c r="O629" i="6"/>
  <c r="R617" i="6"/>
  <c r="R613" i="6"/>
  <c r="R580" i="6"/>
  <c r="R560" i="6"/>
  <c r="R547" i="6"/>
  <c r="R545" i="6"/>
  <c r="Q500" i="6"/>
  <c r="R500" i="6"/>
  <c r="Q475" i="6"/>
  <c r="R475" i="6"/>
  <c r="Q92" i="6"/>
  <c r="R92" i="6"/>
  <c r="Q3495" i="6"/>
  <c r="R3495" i="6"/>
  <c r="R3480" i="6"/>
  <c r="Q3480" i="6"/>
  <c r="Q3403" i="6"/>
  <c r="R3403" i="6"/>
  <c r="Q3347" i="6"/>
  <c r="R3347" i="6"/>
  <c r="R476" i="6"/>
  <c r="R371" i="6"/>
  <c r="Q306" i="6"/>
  <c r="Q261" i="6"/>
  <c r="Q253" i="6"/>
  <c r="Q235" i="6"/>
  <c r="Q229" i="6"/>
  <c r="Q195" i="6"/>
  <c r="R126" i="6"/>
  <c r="R118" i="6"/>
  <c r="O3880" i="6"/>
  <c r="O3872" i="6"/>
  <c r="O3824" i="6"/>
  <c r="O3784" i="6"/>
  <c r="Q3710" i="6"/>
  <c r="R3708" i="6"/>
  <c r="Q3636" i="6"/>
  <c r="Q3616" i="6"/>
  <c r="Q3599" i="6"/>
  <c r="Q3531" i="6"/>
  <c r="Q3515" i="6"/>
  <c r="Q3471" i="6"/>
  <c r="R3436" i="6"/>
  <c r="Q3429" i="6"/>
  <c r="Q3416" i="6"/>
  <c r="Q3393" i="6"/>
  <c r="R3388" i="6"/>
  <c r="Q3384" i="6"/>
  <c r="Q3377" i="6"/>
  <c r="O3373" i="6"/>
  <c r="R3360" i="6"/>
  <c r="Q3349" i="6"/>
  <c r="Q3322" i="6"/>
  <c r="Q3168" i="6"/>
  <c r="R3168" i="6"/>
  <c r="Q3141" i="6"/>
  <c r="R3141" i="6"/>
  <c r="Q3057" i="6"/>
  <c r="R3057" i="6"/>
  <c r="R3025" i="6"/>
  <c r="Q3025" i="6"/>
  <c r="R2993" i="6"/>
  <c r="Q2993" i="6"/>
  <c r="Q2952" i="6"/>
  <c r="R2952" i="6"/>
  <c r="Q2498" i="6"/>
  <c r="R2498" i="6"/>
  <c r="R2463" i="6"/>
  <c r="Q2463" i="6"/>
  <c r="R505" i="6"/>
  <c r="O504" i="6"/>
  <c r="R497" i="6"/>
  <c r="R493" i="6"/>
  <c r="R445" i="6"/>
  <c r="Q382" i="6"/>
  <c r="Q277" i="6"/>
  <c r="Q192" i="6"/>
  <c r="R159" i="6"/>
  <c r="R115" i="6"/>
  <c r="O77" i="6"/>
  <c r="Q3336" i="6"/>
  <c r="R3336" i="6"/>
  <c r="Q3325" i="6"/>
  <c r="R3325" i="6"/>
  <c r="Q3225" i="6"/>
  <c r="R3225" i="6"/>
  <c r="Q3213" i="6"/>
  <c r="R3213" i="6"/>
  <c r="Q3196" i="6"/>
  <c r="R3196" i="6"/>
  <c r="R3067" i="6"/>
  <c r="Q3067" i="6"/>
  <c r="Q2995" i="6"/>
  <c r="R2995" i="6"/>
  <c r="R2765" i="6"/>
  <c r="Q2765" i="6"/>
  <c r="Q2678" i="6"/>
  <c r="R2678" i="6"/>
  <c r="R411" i="6"/>
  <c r="Q329" i="6"/>
  <c r="Q310" i="6"/>
  <c r="Q287" i="6"/>
  <c r="Q217" i="6"/>
  <c r="Q168" i="6"/>
  <c r="R150" i="6"/>
  <c r="R133" i="6"/>
  <c r="R104" i="6"/>
  <c r="R80" i="6"/>
  <c r="R78" i="6"/>
  <c r="R66" i="6"/>
  <c r="O3983" i="6"/>
  <c r="O3864" i="6"/>
  <c r="O3862" i="6"/>
  <c r="O3832" i="6"/>
  <c r="O3783" i="6"/>
  <c r="O3742" i="6"/>
  <c r="O3678" i="6"/>
  <c r="O3624" i="6"/>
  <c r="Q3567" i="6"/>
  <c r="R3520" i="6"/>
  <c r="Q3517" i="6"/>
  <c r="R3499" i="6"/>
  <c r="Q3494" i="6"/>
  <c r="Q3319" i="6"/>
  <c r="R3319" i="6"/>
  <c r="Q3287" i="6"/>
  <c r="R3287" i="6"/>
  <c r="Q3240" i="6"/>
  <c r="R3240" i="6"/>
  <c r="Q3204" i="6"/>
  <c r="R3204" i="6"/>
  <c r="Q3157" i="6"/>
  <c r="R3157" i="6"/>
  <c r="Q3086" i="6"/>
  <c r="R3086" i="6"/>
  <c r="Q2916" i="6"/>
  <c r="R2916" i="6"/>
  <c r="R511" i="6"/>
  <c r="R479" i="6"/>
  <c r="O437" i="6"/>
  <c r="Q289" i="6"/>
  <c r="Q265" i="6"/>
  <c r="Q225" i="6"/>
  <c r="Q211" i="6"/>
  <c r="R175" i="6"/>
  <c r="R152" i="6"/>
  <c r="R3363" i="6"/>
  <c r="Q3363" i="6"/>
  <c r="Q3186" i="6"/>
  <c r="R3186" i="6"/>
  <c r="Q3159" i="6"/>
  <c r="R3159" i="6"/>
  <c r="R3136" i="6"/>
  <c r="Q3136" i="6"/>
  <c r="Q3059" i="6"/>
  <c r="R3059" i="6"/>
  <c r="Q3041" i="6"/>
  <c r="R3041" i="6"/>
  <c r="Q2954" i="6"/>
  <c r="R2954" i="6"/>
  <c r="O503" i="6"/>
  <c r="O495" i="6"/>
  <c r="O368" i="6"/>
  <c r="O3982" i="6"/>
  <c r="O3961" i="6"/>
  <c r="O3934" i="6"/>
  <c r="O3905" i="6"/>
  <c r="O3863" i="6"/>
  <c r="O3848" i="6"/>
  <c r="O3840" i="6"/>
  <c r="O3807" i="6"/>
  <c r="O3497" i="6"/>
  <c r="Q3334" i="6"/>
  <c r="R3334" i="6"/>
  <c r="Q3229" i="6"/>
  <c r="R3229" i="6"/>
  <c r="R2946" i="6"/>
  <c r="Q2946" i="6"/>
  <c r="R2903" i="6"/>
  <c r="Q2903" i="6"/>
  <c r="O3362" i="6"/>
  <c r="O3266" i="6"/>
  <c r="O3242" i="6"/>
  <c r="O3229" i="6"/>
  <c r="O3186" i="6"/>
  <c r="O3157" i="6"/>
  <c r="R3139" i="6"/>
  <c r="O3122" i="6"/>
  <c r="Q3023" i="6"/>
  <c r="Q3000" i="6"/>
  <c r="O2988" i="6"/>
  <c r="R2977" i="6"/>
  <c r="Q2964" i="6"/>
  <c r="O2944" i="6"/>
  <c r="R2922" i="6"/>
  <c r="Q2875" i="6"/>
  <c r="Q2870" i="6"/>
  <c r="R2870" i="6"/>
  <c r="R2555" i="6"/>
  <c r="Q2555" i="6"/>
  <c r="Q2547" i="6"/>
  <c r="R2547" i="6"/>
  <c r="Q1984" i="6"/>
  <c r="R1984" i="6"/>
  <c r="Q1980" i="6"/>
  <c r="R1980" i="6"/>
  <c r="Q1675" i="6"/>
  <c r="R1675" i="6"/>
  <c r="Q2760" i="6"/>
  <c r="R2760" i="6"/>
  <c r="Q2537" i="6"/>
  <c r="R2537" i="6"/>
  <c r="R2431" i="6"/>
  <c r="Q2431" i="6"/>
  <c r="R2397" i="6"/>
  <c r="Q2397" i="6"/>
  <c r="R2096" i="6"/>
  <c r="Q2096" i="6"/>
  <c r="Q2018" i="6"/>
  <c r="R2018" i="6"/>
  <c r="R2941" i="6"/>
  <c r="O2934" i="6"/>
  <c r="O2932" i="6"/>
  <c r="Q2834" i="6"/>
  <c r="R2834" i="6"/>
  <c r="Q2772" i="6"/>
  <c r="R2772" i="6"/>
  <c r="Q2603" i="6"/>
  <c r="R2603" i="6"/>
  <c r="R2341" i="6"/>
  <c r="Q2341" i="6"/>
  <c r="R2777" i="6"/>
  <c r="Q2777" i="6"/>
  <c r="Q2529" i="6"/>
  <c r="R2529" i="6"/>
  <c r="Q2492" i="6"/>
  <c r="R2492" i="6"/>
  <c r="R2292" i="6"/>
  <c r="Q2292" i="6"/>
  <c r="O3253" i="6"/>
  <c r="O3133" i="6"/>
  <c r="O3024" i="6"/>
  <c r="O2956" i="6"/>
  <c r="R2843" i="6"/>
  <c r="Q2843" i="6"/>
  <c r="Q2660" i="6"/>
  <c r="R2660" i="6"/>
  <c r="R2315" i="6"/>
  <c r="Q2315" i="6"/>
  <c r="Q2873" i="6"/>
  <c r="R2868" i="6"/>
  <c r="R2856" i="6"/>
  <c r="R2833" i="6"/>
  <c r="R2792" i="6"/>
  <c r="R2762" i="6"/>
  <c r="Q2748" i="6"/>
  <c r="R2736" i="6"/>
  <c r="R2708" i="6"/>
  <c r="R2700" i="6"/>
  <c r="R2666" i="6"/>
  <c r="R2594" i="6"/>
  <c r="R2566" i="6"/>
  <c r="Q2556" i="6"/>
  <c r="R2539" i="6"/>
  <c r="R2527" i="6"/>
  <c r="R2519" i="6"/>
  <c r="O2433" i="6"/>
  <c r="Q2400" i="6"/>
  <c r="Q2346" i="6"/>
  <c r="O2323" i="6"/>
  <c r="Q2311" i="6"/>
  <c r="Q2246" i="6"/>
  <c r="O2245" i="6"/>
  <c r="Q2186" i="6"/>
  <c r="R2144" i="6"/>
  <c r="Q2144" i="6"/>
  <c r="Q2136" i="6"/>
  <c r="R2089" i="6"/>
  <c r="Q2089" i="6"/>
  <c r="Q1934" i="6"/>
  <c r="R1934" i="6"/>
  <c r="Q1382" i="6"/>
  <c r="R1382" i="6"/>
  <c r="R1069" i="6"/>
  <c r="Q1069" i="6"/>
  <c r="Q1042" i="6"/>
  <c r="R1042" i="6"/>
  <c r="O2871" i="6"/>
  <c r="Q2849" i="6"/>
  <c r="Q2839" i="6"/>
  <c r="O2838" i="6"/>
  <c r="O2836" i="6"/>
  <c r="Q2813" i="6"/>
  <c r="O2794" i="6"/>
  <c r="O2699" i="6"/>
  <c r="R2696" i="6"/>
  <c r="Q2687" i="6"/>
  <c r="O2668" i="6"/>
  <c r="R2586" i="6"/>
  <c r="Q2578" i="6"/>
  <c r="R2572" i="6"/>
  <c r="R2564" i="6"/>
  <c r="R2551" i="6"/>
  <c r="Q2524" i="6"/>
  <c r="R2491" i="6"/>
  <c r="Q2475" i="6"/>
  <c r="Q2436" i="6"/>
  <c r="Q2409" i="6"/>
  <c r="O2388" i="6"/>
  <c r="Q2352" i="6"/>
  <c r="O2343" i="6"/>
  <c r="Q2339" i="6"/>
  <c r="Q2305" i="6"/>
  <c r="Q2293" i="6"/>
  <c r="O2253" i="6"/>
  <c r="Q2251" i="6"/>
  <c r="Q2244" i="6"/>
  <c r="O2154" i="6"/>
  <c r="Q2011" i="6"/>
  <c r="R2011" i="6"/>
  <c r="R2210" i="6"/>
  <c r="Q2210" i="6"/>
  <c r="Q1982" i="6"/>
  <c r="R1982" i="6"/>
  <c r="Q1892" i="6"/>
  <c r="R1892" i="6"/>
  <c r="R2132" i="6"/>
  <c r="Q2132" i="6"/>
  <c r="Q2038" i="6"/>
  <c r="R2038" i="6"/>
  <c r="Q1930" i="6"/>
  <c r="R1930" i="6"/>
  <c r="R1645" i="6"/>
  <c r="Q1645" i="6"/>
  <c r="Q1482" i="6"/>
  <c r="R1482" i="6"/>
  <c r="Q1336" i="6"/>
  <c r="R1336" i="6"/>
  <c r="Q1056" i="6"/>
  <c r="R1056" i="6"/>
  <c r="O2795" i="6"/>
  <c r="O2793" i="6"/>
  <c r="O2709" i="6"/>
  <c r="O2283" i="6"/>
  <c r="R2221" i="6"/>
  <c r="Q2221" i="6"/>
  <c r="R2094" i="6"/>
  <c r="Q2094" i="6"/>
  <c r="R1669" i="6"/>
  <c r="Q1669" i="6"/>
  <c r="Q1659" i="6"/>
  <c r="R1659" i="6"/>
  <c r="O2063" i="6"/>
  <c r="O2004" i="6"/>
  <c r="O1925" i="6"/>
  <c r="Q1820" i="6"/>
  <c r="R1820" i="6"/>
  <c r="O1758" i="6"/>
  <c r="R1634" i="6"/>
  <c r="Q1634" i="6"/>
  <c r="Q1610" i="6"/>
  <c r="R1610" i="6"/>
  <c r="Q1461" i="6"/>
  <c r="R1461" i="6"/>
  <c r="Q1115" i="6"/>
  <c r="R1115" i="6"/>
  <c r="Q1102" i="6"/>
  <c r="R1102" i="6"/>
  <c r="Q1029" i="6"/>
  <c r="R1029" i="6"/>
  <c r="O2186" i="6"/>
  <c r="O2179" i="6"/>
  <c r="O2136" i="6"/>
  <c r="Q2108" i="6"/>
  <c r="Q2083" i="6"/>
  <c r="Q2076" i="6"/>
  <c r="Q2074" i="6"/>
  <c r="Q2071" i="6"/>
  <c r="Q2068" i="6"/>
  <c r="O2064" i="6"/>
  <c r="Q2053" i="6"/>
  <c r="O2027" i="6"/>
  <c r="R2025" i="6"/>
  <c r="O2019" i="6"/>
  <c r="Q2009" i="6"/>
  <c r="R2003" i="6"/>
  <c r="R1979" i="6"/>
  <c r="Q1916" i="6"/>
  <c r="Q1895" i="6"/>
  <c r="Q1845" i="6"/>
  <c r="Q1827" i="6"/>
  <c r="Q1772" i="6"/>
  <c r="R1772" i="6"/>
  <c r="O1761" i="6"/>
  <c r="Q1751" i="6"/>
  <c r="R1751" i="6"/>
  <c r="Q1729" i="6"/>
  <c r="R1705" i="6"/>
  <c r="Q1705" i="6"/>
  <c r="R1687" i="6"/>
  <c r="Q1687" i="6"/>
  <c r="Q1663" i="6"/>
  <c r="R1663" i="6"/>
  <c r="R1405" i="6"/>
  <c r="R1399" i="6"/>
  <c r="R1366" i="6"/>
  <c r="Q1364" i="6"/>
  <c r="R1300" i="6"/>
  <c r="Q1285" i="6"/>
  <c r="R1282" i="6"/>
  <c r="Q1203" i="6"/>
  <c r="R1203" i="6"/>
  <c r="Q1124" i="6"/>
  <c r="Q1075" i="6"/>
  <c r="R1063" i="6"/>
  <c r="Q1047" i="6"/>
  <c r="Q1850" i="6"/>
  <c r="R1850" i="6"/>
  <c r="Q1679" i="6"/>
  <c r="R1679" i="6"/>
  <c r="R1255" i="6"/>
  <c r="Q1255" i="6"/>
  <c r="Q2214" i="6"/>
  <c r="O2208" i="6"/>
  <c r="Q2150" i="6"/>
  <c r="Q2135" i="6"/>
  <c r="Q2111" i="6"/>
  <c r="Q2109" i="6"/>
  <c r="Q2104" i="6"/>
  <c r="Q2086" i="6"/>
  <c r="Q2072" i="6"/>
  <c r="Q2063" i="6"/>
  <c r="O2053" i="6"/>
  <c r="O1954" i="6"/>
  <c r="R1881" i="6"/>
  <c r="Q1881" i="6"/>
  <c r="R1333" i="6"/>
  <c r="Q1333" i="6"/>
  <c r="Q1094" i="6"/>
  <c r="R1094" i="6"/>
  <c r="O2127" i="6"/>
  <c r="O2028" i="6"/>
  <c r="O2003" i="6"/>
  <c r="O1955" i="6"/>
  <c r="O1945" i="6"/>
  <c r="Q1811" i="6"/>
  <c r="R1811" i="6"/>
  <c r="O1800" i="6"/>
  <c r="R1681" i="6"/>
  <c r="Q1681" i="6"/>
  <c r="Q1345" i="6"/>
  <c r="R1345" i="6"/>
  <c r="R1293" i="6"/>
  <c r="Q1293" i="6"/>
  <c r="Q1220" i="6"/>
  <c r="R1220" i="6"/>
  <c r="R1871" i="6"/>
  <c r="R1863" i="6"/>
  <c r="Q1859" i="6"/>
  <c r="R1844" i="6"/>
  <c r="R1832" i="6"/>
  <c r="R1799" i="6"/>
  <c r="R1797" i="6"/>
  <c r="R1787" i="6"/>
  <c r="Q1785" i="6"/>
  <c r="Q1771" i="6"/>
  <c r="R1757" i="6"/>
  <c r="O1749" i="6"/>
  <c r="O1738" i="6"/>
  <c r="R1698" i="6"/>
  <c r="O1687" i="6"/>
  <c r="Q1665" i="6"/>
  <c r="Q1655" i="6"/>
  <c r="R1633" i="6"/>
  <c r="R1613" i="6"/>
  <c r="Q1609" i="6"/>
  <c r="R1607" i="6"/>
  <c r="Q1604" i="6"/>
  <c r="O1445" i="6"/>
  <c r="R1381" i="6"/>
  <c r="R1377" i="6"/>
  <c r="R1371" i="6"/>
  <c r="O1362" i="6"/>
  <c r="R1354" i="6"/>
  <c r="Q1315" i="6"/>
  <c r="R1294" i="6"/>
  <c r="R1292" i="6"/>
  <c r="R1201" i="6"/>
  <c r="O1184" i="6"/>
  <c r="Q1086" i="6"/>
  <c r="R1080" i="6"/>
  <c r="O1079" i="6"/>
  <c r="R1071" i="6"/>
  <c r="R1068" i="6"/>
  <c r="O1062" i="6"/>
  <c r="R1046" i="6"/>
  <c r="Q1879" i="6"/>
  <c r="O1873" i="6"/>
  <c r="O1865" i="6"/>
  <c r="R1763" i="6"/>
  <c r="R1748" i="6"/>
  <c r="R1737" i="6"/>
  <c r="Q1735" i="6"/>
  <c r="O1721" i="6"/>
  <c r="R1715" i="6"/>
  <c r="R1709" i="6"/>
  <c r="R1706" i="6"/>
  <c r="Q1670" i="6"/>
  <c r="R1653" i="6"/>
  <c r="Q1647" i="6"/>
  <c r="R1626" i="6"/>
  <c r="R1624" i="6"/>
  <c r="R1599" i="6"/>
  <c r="R1596" i="6"/>
  <c r="R1583" i="6"/>
  <c r="R1560" i="6"/>
  <c r="O1498" i="6"/>
  <c r="O1433" i="6"/>
  <c r="R1428" i="6"/>
  <c r="R1412" i="6"/>
  <c r="R1286" i="6"/>
  <c r="R1281" i="6"/>
  <c r="R1251" i="6"/>
  <c r="R1217" i="6"/>
  <c r="R1214" i="6"/>
  <c r="O1174" i="6"/>
  <c r="O1153" i="6"/>
  <c r="Q1057" i="6"/>
  <c r="R1053" i="6"/>
  <c r="Q1051" i="6"/>
  <c r="O1050" i="6"/>
  <c r="R1033" i="6"/>
  <c r="Q1641" i="6"/>
  <c r="R1565" i="6"/>
  <c r="R1563" i="6"/>
  <c r="R1557" i="6"/>
  <c r="R1430" i="6"/>
  <c r="O1424" i="6"/>
  <c r="R1422" i="6"/>
  <c r="R1418" i="6"/>
  <c r="R1375" i="6"/>
  <c r="Q1329" i="6"/>
  <c r="R1318" i="6"/>
  <c r="R1316" i="6"/>
  <c r="R1110" i="6"/>
  <c r="Q1081" i="6"/>
  <c r="O1813" i="6"/>
  <c r="O1154" i="6"/>
  <c r="O1061" i="6"/>
  <c r="R351" i="2"/>
  <c r="Q346" i="2"/>
  <c r="Q1609" i="2"/>
  <c r="R1609" i="2"/>
  <c r="R1612" i="2"/>
  <c r="Q1612" i="2"/>
  <c r="Q1546" i="2"/>
  <c r="R1546" i="2"/>
  <c r="Q1534" i="2"/>
  <c r="R1534" i="2"/>
  <c r="R1526" i="2"/>
  <c r="Q1526" i="2"/>
  <c r="Q1579" i="2"/>
  <c r="R1579" i="2"/>
  <c r="Q1565" i="2"/>
  <c r="R1565" i="2"/>
  <c r="R1550" i="2"/>
  <c r="Q1550" i="2"/>
  <c r="Q1607" i="2"/>
  <c r="R1607" i="2"/>
  <c r="Q1537" i="2"/>
  <c r="R1537" i="2"/>
  <c r="Q1513" i="2"/>
  <c r="R1513" i="2"/>
  <c r="Q1177" i="2"/>
  <c r="R1177" i="2"/>
  <c r="Q1153" i="2"/>
  <c r="R1153" i="2"/>
  <c r="Q1069" i="2"/>
  <c r="R1069" i="2"/>
  <c r="R694" i="2"/>
  <c r="Q694" i="2"/>
  <c r="Q634" i="2"/>
  <c r="R634" i="2"/>
  <c r="Q535" i="2"/>
  <c r="R535" i="2"/>
  <c r="Q1596" i="2"/>
  <c r="Q1553" i="2"/>
  <c r="Q1547" i="2"/>
  <c r="Q1541" i="2"/>
  <c r="Q1538" i="2"/>
  <c r="Q1535" i="2"/>
  <c r="O1507" i="2"/>
  <c r="O1492" i="2"/>
  <c r="Q1484" i="2"/>
  <c r="Q1475" i="2"/>
  <c r="R1424" i="2"/>
  <c r="Q1390" i="2"/>
  <c r="Q1376" i="2"/>
  <c r="Q1316" i="2"/>
  <c r="R1312" i="2"/>
  <c r="O1268" i="2"/>
  <c r="Q1244" i="2"/>
  <c r="R1244" i="2"/>
  <c r="Q1240" i="2"/>
  <c r="R1237" i="2"/>
  <c r="R1136" i="2"/>
  <c r="Q1136" i="2"/>
  <c r="Q1075" i="2"/>
  <c r="R1075" i="2"/>
  <c r="O1069" i="2"/>
  <c r="R1046" i="2"/>
  <c r="R1039" i="2"/>
  <c r="R1026" i="2"/>
  <c r="Q1026" i="2"/>
  <c r="Q992" i="2"/>
  <c r="R992" i="2"/>
  <c r="Q889" i="2"/>
  <c r="R889" i="2"/>
  <c r="R858" i="2"/>
  <c r="Q850" i="2"/>
  <c r="Q842" i="2"/>
  <c r="Q726" i="2"/>
  <c r="R726" i="2"/>
  <c r="R619" i="2"/>
  <c r="Q619" i="2"/>
  <c r="R554" i="2"/>
  <c r="Q554" i="2"/>
  <c r="R1594" i="2"/>
  <c r="R1589" i="2"/>
  <c r="R1558" i="2"/>
  <c r="R1528" i="2"/>
  <c r="O1436" i="2"/>
  <c r="R1393" i="2"/>
  <c r="R1333" i="2"/>
  <c r="R1324" i="2"/>
  <c r="O1318" i="2"/>
  <c r="Q1089" i="2"/>
  <c r="R1089" i="2"/>
  <c r="O1032" i="2"/>
  <c r="R1028" i="2"/>
  <c r="Q924" i="2"/>
  <c r="R924" i="2"/>
  <c r="Q796" i="2"/>
  <c r="R796" i="2"/>
  <c r="Q733" i="2"/>
  <c r="R733" i="2"/>
  <c r="Q537" i="2"/>
  <c r="R537" i="2"/>
  <c r="R459" i="2"/>
  <c r="Q459" i="2"/>
  <c r="Q440" i="2"/>
  <c r="R440" i="2"/>
  <c r="Q1616" i="2"/>
  <c r="Q1606" i="2"/>
  <c r="Q1580" i="2"/>
  <c r="R1576" i="2"/>
  <c r="O1570" i="2"/>
  <c r="R1525" i="2"/>
  <c r="R1480" i="2"/>
  <c r="R1471" i="2"/>
  <c r="Q1468" i="2"/>
  <c r="R1465" i="2"/>
  <c r="R1419" i="2"/>
  <c r="R1417" i="2"/>
  <c r="Q1381" i="2"/>
  <c r="R1364" i="2"/>
  <c r="R1342" i="2"/>
  <c r="R1334" i="2"/>
  <c r="R1291" i="2"/>
  <c r="R1261" i="2"/>
  <c r="R1214" i="2"/>
  <c r="Q1214" i="2"/>
  <c r="Q1170" i="2"/>
  <c r="R1170" i="2"/>
  <c r="R1160" i="2"/>
  <c r="Q1141" i="2"/>
  <c r="Q1021" i="2"/>
  <c r="R1021" i="2"/>
  <c r="Q973" i="2"/>
  <c r="R973" i="2"/>
  <c r="R895" i="2"/>
  <c r="Q895" i="2"/>
  <c r="Q623" i="2"/>
  <c r="R623" i="2"/>
  <c r="Q571" i="2"/>
  <c r="R571" i="2"/>
  <c r="Q471" i="2"/>
  <c r="R471" i="2"/>
  <c r="Q1604" i="2"/>
  <c r="Q1574" i="2"/>
  <c r="R1561" i="2"/>
  <c r="Q1556" i="2"/>
  <c r="R1522" i="2"/>
  <c r="O1493" i="2"/>
  <c r="Q1450" i="2"/>
  <c r="R1447" i="2"/>
  <c r="R1422" i="2"/>
  <c r="R1405" i="2"/>
  <c r="R1394" i="2"/>
  <c r="R1388" i="2"/>
  <c r="R1348" i="2"/>
  <c r="O1331" i="2"/>
  <c r="Q1322" i="2"/>
  <c r="Q1306" i="2"/>
  <c r="O1257" i="2"/>
  <c r="Q1226" i="2"/>
  <c r="R1226" i="2"/>
  <c r="R1190" i="2"/>
  <c r="Q1190" i="2"/>
  <c r="Q1143" i="2"/>
  <c r="Q1117" i="2"/>
  <c r="Q1080" i="2"/>
  <c r="R1080" i="2"/>
  <c r="Q756" i="2"/>
  <c r="R756" i="2"/>
  <c r="Q739" i="2"/>
  <c r="R739" i="2"/>
  <c r="Q685" i="2"/>
  <c r="R685" i="2"/>
  <c r="Q594" i="2"/>
  <c r="R594" i="2"/>
  <c r="Q574" i="2"/>
  <c r="R574" i="2"/>
  <c r="O1597" i="2"/>
  <c r="O1480" i="2"/>
  <c r="R1420" i="2"/>
  <c r="R1382" i="2"/>
  <c r="R1375" i="2"/>
  <c r="R1371" i="2"/>
  <c r="R1365" i="2"/>
  <c r="R1315" i="2"/>
  <c r="R1282" i="2"/>
  <c r="Q1282" i="2"/>
  <c r="Q1280" i="2"/>
  <c r="Q1268" i="2"/>
  <c r="R1258" i="2"/>
  <c r="R1232" i="2"/>
  <c r="Q1232" i="2"/>
  <c r="R1219" i="2"/>
  <c r="Q1216" i="2"/>
  <c r="Q1172" i="2"/>
  <c r="O1080" i="2"/>
  <c r="O1068" i="2"/>
  <c r="Q1038" i="2"/>
  <c r="Q1023" i="2"/>
  <c r="R1023" i="2"/>
  <c r="Q976" i="2"/>
  <c r="Q954" i="2"/>
  <c r="R954" i="2"/>
  <c r="Q944" i="2"/>
  <c r="R841" i="2"/>
  <c r="Q841" i="2"/>
  <c r="Q768" i="2"/>
  <c r="R768" i="2"/>
  <c r="Q648" i="2"/>
  <c r="R648" i="2"/>
  <c r="R625" i="2"/>
  <c r="Q625" i="2"/>
  <c r="R1267" i="2"/>
  <c r="Q1234" i="2"/>
  <c r="O1219" i="2"/>
  <c r="R1203" i="2"/>
  <c r="R1171" i="2"/>
  <c r="Q1148" i="2"/>
  <c r="R1130" i="2"/>
  <c r="R1112" i="2"/>
  <c r="R1107" i="2"/>
  <c r="R1098" i="2"/>
  <c r="R1095" i="2"/>
  <c r="R1077" i="2"/>
  <c r="O1067" i="2"/>
  <c r="R1057" i="2"/>
  <c r="Q1042" i="2"/>
  <c r="Q1036" i="2"/>
  <c r="O1031" i="2"/>
  <c r="Q1020" i="2"/>
  <c r="R1008" i="2"/>
  <c r="Q985" i="2"/>
  <c r="Q962" i="2"/>
  <c r="R808" i="2"/>
  <c r="R778" i="2"/>
  <c r="R762" i="2"/>
  <c r="R671" i="2"/>
  <c r="Q1212" i="2"/>
  <c r="R1206" i="2"/>
  <c r="O1197" i="2"/>
  <c r="R1185" i="2"/>
  <c r="Q1140" i="2"/>
  <c r="Q1110" i="2"/>
  <c r="R1088" i="2"/>
  <c r="Q1030" i="2"/>
  <c r="R1014" i="2"/>
  <c r="R1010" i="2"/>
  <c r="Q1003" i="2"/>
  <c r="O1002" i="2"/>
  <c r="Q988" i="2"/>
  <c r="O977" i="2"/>
  <c r="Q975" i="2"/>
  <c r="Q958" i="2"/>
  <c r="Q920" i="2"/>
  <c r="Q910" i="2"/>
  <c r="Q902" i="2"/>
  <c r="O899" i="2"/>
  <c r="R864" i="2"/>
  <c r="Q838" i="2"/>
  <c r="Q826" i="2"/>
  <c r="R823" i="2"/>
  <c r="Q818" i="2"/>
  <c r="Q812" i="2"/>
  <c r="Q776" i="2"/>
  <c r="Q764" i="2"/>
  <c r="R712" i="2"/>
  <c r="Q661" i="2"/>
  <c r="R653" i="2"/>
  <c r="R641" i="2"/>
  <c r="Q615" i="2"/>
  <c r="R612" i="2"/>
  <c r="Q609" i="2"/>
  <c r="R586" i="2"/>
  <c r="R500" i="2"/>
  <c r="Q498" i="2"/>
  <c r="R488" i="2"/>
  <c r="R435" i="2"/>
  <c r="Q432" i="2"/>
  <c r="O427" i="2"/>
  <c r="O1127" i="2"/>
  <c r="O1077" i="2"/>
  <c r="O1020" i="2"/>
  <c r="O928" i="2"/>
  <c r="O851" i="2"/>
  <c r="O821" i="2"/>
  <c r="R789" i="2"/>
  <c r="Q770" i="2"/>
  <c r="R760" i="2"/>
  <c r="R754" i="2"/>
  <c r="Q734" i="2"/>
  <c r="Q718" i="2"/>
  <c r="Q706" i="2"/>
  <c r="R677" i="2"/>
  <c r="Q659" i="2"/>
  <c r="Q657" i="2"/>
  <c r="Q649" i="2"/>
  <c r="R618" i="2"/>
  <c r="R580" i="2"/>
  <c r="Q551" i="2"/>
  <c r="R543" i="2"/>
  <c r="R538" i="2"/>
  <c r="R458" i="2"/>
  <c r="O446" i="2"/>
  <c r="O437" i="2"/>
  <c r="Q410" i="2"/>
  <c r="R407" i="2"/>
  <c r="O833" i="2"/>
  <c r="O806" i="2"/>
  <c r="R784" i="2"/>
  <c r="Q752" i="2"/>
  <c r="R745" i="2"/>
  <c r="R720" i="2"/>
  <c r="O679" i="2"/>
  <c r="R662" i="2"/>
  <c r="R636" i="2"/>
  <c r="Q621" i="2"/>
  <c r="R610" i="2"/>
  <c r="O586" i="2"/>
  <c r="O565" i="2"/>
  <c r="R556" i="2"/>
  <c r="R544" i="2"/>
  <c r="R412" i="2"/>
  <c r="O583" i="2"/>
  <c r="O428" i="2"/>
  <c r="R329" i="2"/>
  <c r="Q352" i="2"/>
  <c r="Q1618" i="2"/>
  <c r="R1603" i="2"/>
  <c r="Q1595" i="2"/>
  <c r="R1585" i="2"/>
  <c r="R1577" i="2"/>
  <c r="Q1543" i="2"/>
  <c r="R1543" i="2"/>
  <c r="Q1492" i="2"/>
  <c r="R1492" i="2"/>
  <c r="R1490" i="2"/>
  <c r="Q1490" i="2"/>
  <c r="Q1445" i="2"/>
  <c r="R1445" i="2"/>
  <c r="R1433" i="2"/>
  <c r="Q1433" i="2"/>
  <c r="Q1400" i="2"/>
  <c r="R1400" i="2"/>
  <c r="O1538" i="2"/>
  <c r="R1520" i="2"/>
  <c r="Q1520" i="2"/>
  <c r="Q1456" i="2"/>
  <c r="R1456" i="2"/>
  <c r="Q1408" i="2"/>
  <c r="R1408" i="2"/>
  <c r="Q1412" i="2"/>
  <c r="R1412" i="2"/>
  <c r="R1613" i="2"/>
  <c r="R1600" i="2"/>
  <c r="R1571" i="2"/>
  <c r="R1544" i="2"/>
  <c r="Q1544" i="2"/>
  <c r="R1529" i="2"/>
  <c r="Q1529" i="2"/>
  <c r="R1511" i="2"/>
  <c r="Q1511" i="2"/>
  <c r="Q1489" i="2"/>
  <c r="R1489" i="2"/>
  <c r="R1469" i="2"/>
  <c r="Q1469" i="2"/>
  <c r="R1402" i="2"/>
  <c r="Q1402" i="2"/>
  <c r="R1617" i="2"/>
  <c r="O1607" i="2"/>
  <c r="O1606" i="2"/>
  <c r="Q1578" i="2"/>
  <c r="R1567" i="2"/>
  <c r="Q1559" i="2"/>
  <c r="R1498" i="2"/>
  <c r="R1478" i="2"/>
  <c r="Q1478" i="2"/>
  <c r="Q1507" i="2"/>
  <c r="R1507" i="2"/>
  <c r="Q1501" i="2"/>
  <c r="R1501" i="2"/>
  <c r="R1457" i="2"/>
  <c r="Q1457" i="2"/>
  <c r="Q1453" i="2"/>
  <c r="R1453" i="2"/>
  <c r="O1559" i="2"/>
  <c r="O1529" i="2"/>
  <c r="Q1517" i="2"/>
  <c r="R1510" i="2"/>
  <c r="Q1505" i="2"/>
  <c r="Q1502" i="2"/>
  <c r="Q1499" i="2"/>
  <c r="R1477" i="2"/>
  <c r="Q1454" i="2"/>
  <c r="R1438" i="2"/>
  <c r="R1432" i="2"/>
  <c r="R1426" i="2"/>
  <c r="Q1413" i="2"/>
  <c r="Q1384" i="2"/>
  <c r="R1345" i="2"/>
  <c r="O1343" i="2"/>
  <c r="R1297" i="2"/>
  <c r="Q1199" i="2"/>
  <c r="R1199" i="2"/>
  <c r="R1196" i="2"/>
  <c r="Q1162" i="2"/>
  <c r="Q1147" i="2"/>
  <c r="O1125" i="2"/>
  <c r="R1123" i="2"/>
  <c r="R1114" i="2"/>
  <c r="Q1114" i="2"/>
  <c r="R1108" i="2"/>
  <c r="Q1108" i="2"/>
  <c r="Q1101" i="2"/>
  <c r="Q1078" i="2"/>
  <c r="R1065" i="2"/>
  <c r="Q1059" i="2"/>
  <c r="R1059" i="2"/>
  <c r="Q1015" i="2"/>
  <c r="R1015" i="2"/>
  <c r="R998" i="2"/>
  <c r="Q998" i="2"/>
  <c r="Q1487" i="2"/>
  <c r="O1437" i="2"/>
  <c r="R1435" i="2"/>
  <c r="R1429" i="2"/>
  <c r="Q1395" i="2"/>
  <c r="R1369" i="2"/>
  <c r="R1360" i="2"/>
  <c r="R1330" i="2"/>
  <c r="R1298" i="2"/>
  <c r="R1288" i="2"/>
  <c r="R1228" i="2"/>
  <c r="R1197" i="2"/>
  <c r="Q1167" i="2"/>
  <c r="R1167" i="2"/>
  <c r="Q1058" i="2"/>
  <c r="R1058" i="2"/>
  <c r="Q1052" i="2"/>
  <c r="R1052" i="2"/>
  <c r="R1018" i="2"/>
  <c r="Q1018" i="2"/>
  <c r="O1508" i="2"/>
  <c r="O1391" i="2"/>
  <c r="R1377" i="2"/>
  <c r="O1335" i="2"/>
  <c r="R1327" i="2"/>
  <c r="O1297" i="2"/>
  <c r="R1285" i="2"/>
  <c r="O1284" i="2"/>
  <c r="R1273" i="2"/>
  <c r="R1182" i="2"/>
  <c r="Q1176" i="2"/>
  <c r="R1165" i="2"/>
  <c r="Q1161" i="2"/>
  <c r="Q1152" i="2"/>
  <c r="R1135" i="2"/>
  <c r="Q1124" i="2"/>
  <c r="Q1118" i="2"/>
  <c r="R1118" i="2"/>
  <c r="R1087" i="2"/>
  <c r="Q1084" i="2"/>
  <c r="Q1066" i="2"/>
  <c r="Q1113" i="2"/>
  <c r="R1113" i="2"/>
  <c r="Q1047" i="2"/>
  <c r="R1047" i="2"/>
  <c r="O1548" i="2"/>
  <c r="O1503" i="2"/>
  <c r="O1451" i="2"/>
  <c r="Q1442" i="2"/>
  <c r="Q1430" i="2"/>
  <c r="R1401" i="2"/>
  <c r="Q1372" i="2"/>
  <c r="R1359" i="2"/>
  <c r="R1339" i="2"/>
  <c r="R1309" i="2"/>
  <c r="O1308" i="2"/>
  <c r="O1298" i="2"/>
  <c r="O1269" i="2"/>
  <c r="R1255" i="2"/>
  <c r="Q1246" i="2"/>
  <c r="Q1215" i="2"/>
  <c r="O1164" i="2"/>
  <c r="R1096" i="2"/>
  <c r="Q1096" i="2"/>
  <c r="R1090" i="2"/>
  <c r="Q1090" i="2"/>
  <c r="Q1064" i="2"/>
  <c r="R1064" i="2"/>
  <c r="R1060" i="2"/>
  <c r="Q1060" i="2"/>
  <c r="Q1040" i="2"/>
  <c r="R1040" i="2"/>
  <c r="R1012" i="2"/>
  <c r="Q1012" i="2"/>
  <c r="Q1027" i="2"/>
  <c r="R1027" i="2"/>
  <c r="R994" i="2"/>
  <c r="Q994" i="2"/>
  <c r="Q876" i="2"/>
  <c r="R876" i="2"/>
  <c r="Q779" i="2"/>
  <c r="R779" i="2"/>
  <c r="Q767" i="2"/>
  <c r="R767" i="2"/>
  <c r="Q755" i="2"/>
  <c r="R755" i="2"/>
  <c r="R710" i="2"/>
  <c r="Q710" i="2"/>
  <c r="Q701" i="2"/>
  <c r="R701" i="2"/>
  <c r="Q697" i="2"/>
  <c r="R697" i="2"/>
  <c r="Q686" i="2"/>
  <c r="R686" i="2"/>
  <c r="Q581" i="2"/>
  <c r="R581" i="2"/>
  <c r="R937" i="2"/>
  <c r="R925" i="2"/>
  <c r="R880" i="2"/>
  <c r="Q880" i="2"/>
  <c r="R877" i="2"/>
  <c r="R859" i="2"/>
  <c r="Q730" i="2"/>
  <c r="R730" i="2"/>
  <c r="Q724" i="2"/>
  <c r="R724" i="2"/>
  <c r="R690" i="2"/>
  <c r="Q690" i="2"/>
  <c r="R524" i="2"/>
  <c r="Q524" i="2"/>
  <c r="O1003" i="2"/>
  <c r="O985" i="2"/>
  <c r="R974" i="2"/>
  <c r="R963" i="2"/>
  <c r="R961" i="2"/>
  <c r="Q952" i="2"/>
  <c r="Q934" i="2"/>
  <c r="Q922" i="2"/>
  <c r="Q914" i="2"/>
  <c r="R907" i="2"/>
  <c r="R900" i="2"/>
  <c r="Q884" i="2"/>
  <c r="Q874" i="2"/>
  <c r="R865" i="2"/>
  <c r="R817" i="2"/>
  <c r="Q814" i="2"/>
  <c r="R798" i="2"/>
  <c r="Q792" i="2"/>
  <c r="R785" i="2"/>
  <c r="Q766" i="2"/>
  <c r="R740" i="2"/>
  <c r="Q740" i="2"/>
  <c r="R702" i="2"/>
  <c r="R679" i="2"/>
  <c r="Q679" i="2"/>
  <c r="Q635" i="2"/>
  <c r="R635" i="2"/>
  <c r="Q626" i="2"/>
  <c r="R626" i="2"/>
  <c r="Q555" i="2"/>
  <c r="R555" i="2"/>
  <c r="Q446" i="2"/>
  <c r="R446" i="2"/>
  <c r="O1126" i="2"/>
  <c r="O1111" i="2"/>
  <c r="O1050" i="2"/>
  <c r="O1021" i="2"/>
  <c r="O1004" i="2"/>
  <c r="O1001" i="2"/>
  <c r="R990" i="2"/>
  <c r="R978" i="2"/>
  <c r="Q956" i="2"/>
  <c r="Q926" i="2"/>
  <c r="R847" i="2"/>
  <c r="Q835" i="2"/>
  <c r="Q830" i="2"/>
  <c r="O795" i="2"/>
  <c r="R758" i="2"/>
  <c r="Q758" i="2"/>
  <c r="Q738" i="2"/>
  <c r="Q732" i="2"/>
  <c r="R732" i="2"/>
  <c r="R696" i="2"/>
  <c r="Q696" i="2"/>
  <c r="R692" i="2"/>
  <c r="Q692" i="2"/>
  <c r="R607" i="2"/>
  <c r="Q607" i="2"/>
  <c r="Q509" i="2"/>
  <c r="R509" i="2"/>
  <c r="R484" i="2"/>
  <c r="Q484" i="2"/>
  <c r="Q478" i="2"/>
  <c r="R478" i="2"/>
  <c r="R943" i="2"/>
  <c r="R936" i="2"/>
  <c r="R908" i="2"/>
  <c r="R883" i="2"/>
  <c r="Q769" i="2"/>
  <c r="R769" i="2"/>
  <c r="Q727" i="2"/>
  <c r="R727" i="2"/>
  <c r="Q654" i="2"/>
  <c r="R654" i="2"/>
  <c r="R530" i="2"/>
  <c r="Q530" i="2"/>
  <c r="O1178" i="2"/>
  <c r="O967" i="2"/>
  <c r="Q940" i="2"/>
  <c r="Q938" i="2"/>
  <c r="R912" i="2"/>
  <c r="R906" i="2"/>
  <c r="Q892" i="2"/>
  <c r="R888" i="2"/>
  <c r="Q848" i="2"/>
  <c r="Q736" i="2"/>
  <c r="R736" i="2"/>
  <c r="Q674" i="2"/>
  <c r="R674" i="2"/>
  <c r="Q640" i="2"/>
  <c r="R640" i="2"/>
  <c r="Q629" i="2"/>
  <c r="R629" i="2"/>
  <c r="Q616" i="2"/>
  <c r="R616" i="2"/>
  <c r="Q549" i="2"/>
  <c r="R549" i="2"/>
  <c r="Q453" i="2"/>
  <c r="R453" i="2"/>
  <c r="O667" i="2"/>
  <c r="Q655" i="2"/>
  <c r="Q627" i="2"/>
  <c r="R589" i="2"/>
  <c r="Q558" i="2"/>
  <c r="R553" i="2"/>
  <c r="Q548" i="2"/>
  <c r="Q539" i="2"/>
  <c r="Q523" i="2"/>
  <c r="O511" i="2"/>
  <c r="Q490" i="2"/>
  <c r="R472" i="2"/>
  <c r="Q468" i="2"/>
  <c r="Q456" i="2"/>
  <c r="R452" i="2"/>
  <c r="Q444" i="2"/>
  <c r="R418" i="2"/>
  <c r="R390" i="2"/>
  <c r="Q402" i="2"/>
  <c r="O518" i="2"/>
  <c r="Q480" i="2"/>
  <c r="R467" i="2"/>
  <c r="R460" i="2"/>
  <c r="O447" i="2"/>
  <c r="R425" i="2"/>
  <c r="O412" i="2"/>
  <c r="Q388" i="2"/>
  <c r="O839" i="2"/>
  <c r="O771" i="2"/>
  <c r="R749" i="2"/>
  <c r="R721" i="2"/>
  <c r="Q704" i="2"/>
  <c r="R691" i="2"/>
  <c r="R678" i="2"/>
  <c r="R672" i="2"/>
  <c r="Q669" i="2"/>
  <c r="O655" i="2"/>
  <c r="O650" i="2"/>
  <c r="Q645" i="2"/>
  <c r="R642" i="2"/>
  <c r="R638" i="2"/>
  <c r="R593" i="2"/>
  <c r="O556" i="2"/>
  <c r="Q542" i="2"/>
  <c r="O541" i="2"/>
  <c r="R506" i="2"/>
  <c r="R476" i="2"/>
  <c r="R470" i="2"/>
  <c r="Q462" i="2"/>
  <c r="R428" i="2"/>
  <c r="R419" i="2"/>
  <c r="R411" i="2"/>
  <c r="R404" i="2"/>
  <c r="R398" i="2"/>
  <c r="R395" i="2"/>
  <c r="O748" i="2"/>
  <c r="O628" i="2"/>
  <c r="R430" i="2"/>
  <c r="Q426" i="2"/>
  <c r="R406" i="2"/>
  <c r="Q727" i="6"/>
  <c r="R727" i="6"/>
  <c r="Q715" i="6"/>
  <c r="R715" i="6"/>
  <c r="Q535" i="6"/>
  <c r="R535" i="6"/>
  <c r="Q529" i="6"/>
  <c r="R529" i="6"/>
  <c r="Q446" i="6"/>
  <c r="R446" i="6"/>
  <c r="Q999" i="6"/>
  <c r="Q997" i="6"/>
  <c r="Q996" i="6"/>
  <c r="Q995" i="6"/>
  <c r="Q979" i="6"/>
  <c r="Q978" i="6"/>
  <c r="Q977" i="6"/>
  <c r="Q976" i="6"/>
  <c r="Q975" i="6"/>
  <c r="Q972" i="6"/>
  <c r="Q963" i="6"/>
  <c r="Q957" i="6"/>
  <c r="Q953" i="6"/>
  <c r="Q941" i="6"/>
  <c r="Q917" i="6"/>
  <c r="O841" i="6"/>
  <c r="O734" i="6"/>
  <c r="O701" i="6"/>
  <c r="Q589" i="6"/>
  <c r="R589" i="6"/>
  <c r="Q584" i="6"/>
  <c r="R584" i="6"/>
  <c r="Q539" i="6"/>
  <c r="R539" i="6"/>
  <c r="Q481" i="6"/>
  <c r="R481" i="6"/>
  <c r="Q461" i="6"/>
  <c r="R461" i="6"/>
  <c r="Q440" i="6"/>
  <c r="R440" i="6"/>
  <c r="Q436" i="6"/>
  <c r="R436" i="6"/>
  <c r="R409" i="6"/>
  <c r="Q409" i="6"/>
  <c r="Q339" i="6"/>
  <c r="R339" i="6"/>
  <c r="R304" i="6"/>
  <c r="Q304" i="6"/>
  <c r="R267" i="6"/>
  <c r="Q267" i="6"/>
  <c r="R193" i="6"/>
  <c r="Q193" i="6"/>
  <c r="Q167" i="6"/>
  <c r="R167" i="6"/>
  <c r="Q161" i="6"/>
  <c r="R161" i="6"/>
  <c r="Q149" i="6"/>
  <c r="R149" i="6"/>
  <c r="Q536" i="6"/>
  <c r="R536" i="6"/>
  <c r="Q367" i="6"/>
  <c r="R367" i="6"/>
  <c r="R271" i="6"/>
  <c r="Q271" i="6"/>
  <c r="R241" i="6"/>
  <c r="Q241" i="6"/>
  <c r="R190" i="6"/>
  <c r="Q190" i="6"/>
  <c r="Q151" i="6"/>
  <c r="R151" i="6"/>
  <c r="Q94" i="6"/>
  <c r="R94" i="6"/>
  <c r="Q571" i="6"/>
  <c r="R571" i="6"/>
  <c r="Q389" i="6"/>
  <c r="R389" i="6"/>
  <c r="R288" i="6"/>
  <c r="Q288" i="6"/>
  <c r="Q160" i="6"/>
  <c r="R160" i="6"/>
  <c r="Q134" i="6"/>
  <c r="R134" i="6"/>
  <c r="Q121" i="6"/>
  <c r="R121" i="6"/>
  <c r="R1012" i="6"/>
  <c r="R1003" i="6"/>
  <c r="R994" i="6"/>
  <c r="R988" i="6"/>
  <c r="R987" i="6"/>
  <c r="R986" i="6"/>
  <c r="R985" i="6"/>
  <c r="R983" i="6"/>
  <c r="Q968" i="6"/>
  <c r="Q947" i="6"/>
  <c r="O946" i="6"/>
  <c r="Q930" i="6"/>
  <c r="Q924" i="6"/>
  <c r="Q921" i="6"/>
  <c r="Q914" i="6"/>
  <c r="O872" i="6"/>
  <c r="O863" i="6"/>
  <c r="Q737" i="6"/>
  <c r="R737" i="6"/>
  <c r="R728" i="6"/>
  <c r="Q728" i="6"/>
  <c r="Q700" i="6"/>
  <c r="R700" i="6"/>
  <c r="Q686" i="6"/>
  <c r="R686" i="6"/>
  <c r="Q635" i="6"/>
  <c r="R635" i="6"/>
  <c r="Q619" i="6"/>
  <c r="R619" i="6"/>
  <c r="Q598" i="6"/>
  <c r="R598" i="6"/>
  <c r="Q563" i="6"/>
  <c r="R563" i="6"/>
  <c r="Q487" i="6"/>
  <c r="R487" i="6"/>
  <c r="Q467" i="6"/>
  <c r="R467" i="6"/>
  <c r="Q455" i="6"/>
  <c r="R455" i="6"/>
  <c r="Q431" i="6"/>
  <c r="R431" i="6"/>
  <c r="Q404" i="6"/>
  <c r="R404" i="6"/>
  <c r="R285" i="6"/>
  <c r="Q285" i="6"/>
  <c r="R240" i="6"/>
  <c r="Q240" i="6"/>
  <c r="R202" i="6"/>
  <c r="Q202" i="6"/>
  <c r="R176" i="6"/>
  <c r="Q176" i="6"/>
  <c r="Q164" i="6"/>
  <c r="R164" i="6"/>
  <c r="Q153" i="6"/>
  <c r="R153" i="6"/>
  <c r="Q86" i="6"/>
  <c r="R86" i="6"/>
  <c r="Q67" i="6"/>
  <c r="R67" i="6"/>
  <c r="Q56" i="6"/>
  <c r="R56" i="6"/>
  <c r="Q50" i="6"/>
  <c r="R50" i="6"/>
  <c r="Q971" i="6"/>
  <c r="Q969" i="6"/>
  <c r="Q962" i="6"/>
  <c r="Q945" i="6"/>
  <c r="Q942" i="6"/>
  <c r="Q933" i="6"/>
  <c r="Q918" i="6"/>
  <c r="Q912" i="6"/>
  <c r="Q908" i="6"/>
  <c r="Q725" i="6"/>
  <c r="R725" i="6"/>
  <c r="O630" i="6"/>
  <c r="Q601" i="6"/>
  <c r="R601" i="6"/>
  <c r="Q542" i="6"/>
  <c r="R542" i="6"/>
  <c r="Q509" i="6"/>
  <c r="R509" i="6"/>
  <c r="Q457" i="6"/>
  <c r="R457" i="6"/>
  <c r="Q433" i="6"/>
  <c r="R433" i="6"/>
  <c r="R391" i="6"/>
  <c r="Q391" i="6"/>
  <c r="Q319" i="6"/>
  <c r="R319" i="6"/>
  <c r="R313" i="6"/>
  <c r="Q313" i="6"/>
  <c r="R255" i="6"/>
  <c r="Q255" i="6"/>
  <c r="R231" i="6"/>
  <c r="Q231" i="6"/>
  <c r="R223" i="6"/>
  <c r="Q223" i="6"/>
  <c r="R199" i="6"/>
  <c r="Q199" i="6"/>
  <c r="Q88" i="6"/>
  <c r="R88" i="6"/>
  <c r="Q84" i="6"/>
  <c r="R84" i="6"/>
  <c r="O71" i="6"/>
  <c r="R174" i="6"/>
  <c r="Q174" i="6"/>
  <c r="Q723" i="6"/>
  <c r="R723" i="6"/>
  <c r="Q575" i="6"/>
  <c r="R575" i="6"/>
  <c r="Q395" i="6"/>
  <c r="R395" i="6"/>
  <c r="Q343" i="6"/>
  <c r="R343" i="6"/>
  <c r="R249" i="6"/>
  <c r="Q249" i="6"/>
  <c r="R228" i="6"/>
  <c r="Q228" i="6"/>
  <c r="R214" i="6"/>
  <c r="Q214" i="6"/>
  <c r="R184" i="6"/>
  <c r="Q184" i="6"/>
  <c r="Q130" i="6"/>
  <c r="R130" i="6"/>
  <c r="Q109" i="6"/>
  <c r="R109" i="6"/>
  <c r="Q3733" i="6"/>
  <c r="R3733" i="6"/>
  <c r="Q3706" i="6"/>
  <c r="R3706" i="6"/>
  <c r="Q3589" i="6"/>
  <c r="R3589" i="6"/>
  <c r="Q3558" i="6"/>
  <c r="R3558" i="6"/>
  <c r="Q3542" i="6"/>
  <c r="R3542" i="6"/>
  <c r="Q3492" i="6"/>
  <c r="R3492" i="6"/>
  <c r="Q3205" i="6"/>
  <c r="R3205" i="6"/>
  <c r="Q3197" i="6"/>
  <c r="R3197" i="6"/>
  <c r="Q3113" i="6"/>
  <c r="R3113" i="6"/>
  <c r="Q3046" i="6"/>
  <c r="R3046" i="6"/>
  <c r="Q3042" i="6"/>
  <c r="R3042" i="6"/>
  <c r="R2844" i="6"/>
  <c r="Q2844" i="6"/>
  <c r="Q2665" i="6"/>
  <c r="R2665" i="6"/>
  <c r="Q2567" i="6"/>
  <c r="R2567" i="6"/>
  <c r="Q2553" i="6"/>
  <c r="R2553" i="6"/>
  <c r="Q2493" i="6"/>
  <c r="R2493" i="6"/>
  <c r="R1044" i="6"/>
  <c r="Q1044" i="6"/>
  <c r="Q1023" i="6"/>
  <c r="R1023" i="6"/>
  <c r="Q766" i="6"/>
  <c r="R766" i="6"/>
  <c r="O911" i="6"/>
  <c r="Q748" i="6"/>
  <c r="R748" i="6"/>
  <c r="Q699" i="6"/>
  <c r="R699" i="6"/>
  <c r="Q697" i="6"/>
  <c r="R697" i="6"/>
  <c r="Q684" i="6"/>
  <c r="R684" i="6"/>
  <c r="Q674" i="6"/>
  <c r="R674" i="6"/>
  <c r="Q631" i="6"/>
  <c r="R631" i="6"/>
  <c r="Q629" i="6"/>
  <c r="R629" i="6"/>
  <c r="Q581" i="6"/>
  <c r="R581" i="6"/>
  <c r="Q517" i="6"/>
  <c r="R517" i="6"/>
  <c r="Q464" i="6"/>
  <c r="R464" i="6"/>
  <c r="Q451" i="6"/>
  <c r="R451" i="6"/>
  <c r="Q448" i="6"/>
  <c r="R448" i="6"/>
  <c r="Q425" i="6"/>
  <c r="R425" i="6"/>
  <c r="Q348" i="6"/>
  <c r="R348" i="6"/>
  <c r="Q331" i="6"/>
  <c r="R331" i="6"/>
  <c r="R297" i="6"/>
  <c r="Q297" i="6"/>
  <c r="R294" i="6"/>
  <c r="Q294" i="6"/>
  <c r="R237" i="6"/>
  <c r="Q237" i="6"/>
  <c r="R219" i="6"/>
  <c r="Q219" i="6"/>
  <c r="Q172" i="6"/>
  <c r="R172" i="6"/>
  <c r="Q165" i="6"/>
  <c r="R165" i="6"/>
  <c r="Q157" i="6"/>
  <c r="R157" i="6"/>
  <c r="Q106" i="6"/>
  <c r="R106" i="6"/>
  <c r="Q70" i="6"/>
  <c r="R70" i="6"/>
  <c r="Q51" i="6"/>
  <c r="R51" i="6"/>
  <c r="R3702" i="6"/>
  <c r="Q3702" i="6"/>
  <c r="Q3637" i="6"/>
  <c r="R3637" i="6"/>
  <c r="Q3450" i="6"/>
  <c r="R3450" i="6"/>
  <c r="Q3430" i="6"/>
  <c r="R3430" i="6"/>
  <c r="R3357" i="6"/>
  <c r="Q3357" i="6"/>
  <c r="Q3259" i="6"/>
  <c r="R3259" i="6"/>
  <c r="Q3241" i="6"/>
  <c r="R3241" i="6"/>
  <c r="Q3209" i="6"/>
  <c r="R3209" i="6"/>
  <c r="Q3203" i="6"/>
  <c r="R3203" i="6"/>
  <c r="Q3045" i="6"/>
  <c r="R3045" i="6"/>
  <c r="Q2982" i="6"/>
  <c r="R2982" i="6"/>
  <c r="Q2898" i="6"/>
  <c r="R2898" i="6"/>
  <c r="R2706" i="6"/>
  <c r="Q2706" i="6"/>
  <c r="Q2684" i="6"/>
  <c r="R2684" i="6"/>
  <c r="Q2525" i="6"/>
  <c r="R2525" i="6"/>
  <c r="R2483" i="6"/>
  <c r="Q2483" i="6"/>
  <c r="R2427" i="6"/>
  <c r="Q2427" i="6"/>
  <c r="R2418" i="6"/>
  <c r="Q2418" i="6"/>
  <c r="R2405" i="6"/>
  <c r="Q2405" i="6"/>
  <c r="R2371" i="6"/>
  <c r="Q2371" i="6"/>
  <c r="O815" i="6"/>
  <c r="R374" i="6"/>
  <c r="R124" i="6"/>
  <c r="R112" i="6"/>
  <c r="R103" i="6"/>
  <c r="R98" i="6"/>
  <c r="R91" i="6"/>
  <c r="R61" i="6"/>
  <c r="R52" i="6"/>
  <c r="Q3741" i="6"/>
  <c r="R3741" i="6"/>
  <c r="Q3623" i="6"/>
  <c r="R3623" i="6"/>
  <c r="Q3613" i="6"/>
  <c r="R3613" i="6"/>
  <c r="Q3581" i="6"/>
  <c r="R3581" i="6"/>
  <c r="Q3554" i="6"/>
  <c r="R3554" i="6"/>
  <c r="R3524" i="6"/>
  <c r="Q3524" i="6"/>
  <c r="Q3472" i="6"/>
  <c r="R3472" i="6"/>
  <c r="O825" i="6"/>
  <c r="R721" i="6"/>
  <c r="R689" i="6"/>
  <c r="R665" i="6"/>
  <c r="R658" i="6"/>
  <c r="R646" i="6"/>
  <c r="R644" i="6"/>
  <c r="O640" i="6"/>
  <c r="R626" i="6"/>
  <c r="R605" i="6"/>
  <c r="O592" i="6"/>
  <c r="R587" i="6"/>
  <c r="O554" i="6"/>
  <c r="R541" i="6"/>
  <c r="R512" i="6"/>
  <c r="R494" i="6"/>
  <c r="R482" i="6"/>
  <c r="O468" i="6"/>
  <c r="R466" i="6"/>
  <c r="R449" i="6"/>
  <c r="R430" i="6"/>
  <c r="R427" i="6"/>
  <c r="O417" i="6"/>
  <c r="R364" i="6"/>
  <c r="R354" i="6"/>
  <c r="R342" i="6"/>
  <c r="R337" i="6"/>
  <c r="R330" i="6"/>
  <c r="Q295" i="6"/>
  <c r="Q234" i="6"/>
  <c r="Q222" i="6"/>
  <c r="R100" i="6"/>
  <c r="O57" i="6"/>
  <c r="R55" i="6"/>
  <c r="R53" i="6"/>
  <c r="R3641" i="6"/>
  <c r="Q3641" i="6"/>
  <c r="R3584" i="6"/>
  <c r="Q3584" i="6"/>
  <c r="R3549" i="6"/>
  <c r="Q3549" i="6"/>
  <c r="Q3518" i="6"/>
  <c r="R3518" i="6"/>
  <c r="R3465" i="6"/>
  <c r="Q3465" i="6"/>
  <c r="Q3452" i="6"/>
  <c r="R3452" i="6"/>
  <c r="R3390" i="6"/>
  <c r="Q3390" i="6"/>
  <c r="R3369" i="6"/>
  <c r="Q3369" i="6"/>
  <c r="Q3257" i="6"/>
  <c r="R3257" i="6"/>
  <c r="O514" i="6"/>
  <c r="O366" i="6"/>
  <c r="Q3715" i="6"/>
  <c r="R3715" i="6"/>
  <c r="R3656" i="6"/>
  <c r="Q3656" i="6"/>
  <c r="Q3593" i="6"/>
  <c r="R3593" i="6"/>
  <c r="Q3523" i="6"/>
  <c r="R3523" i="6"/>
  <c r="R3423" i="6"/>
  <c r="Q3423" i="6"/>
  <c r="Q3317" i="6"/>
  <c r="R3317" i="6"/>
  <c r="Q3293" i="6"/>
  <c r="R3293" i="6"/>
  <c r="O850" i="6"/>
  <c r="O826" i="6"/>
  <c r="O824" i="6"/>
  <c r="O725" i="6"/>
  <c r="O678" i="6"/>
  <c r="O555" i="6"/>
  <c r="Q3738" i="6"/>
  <c r="R3738" i="6"/>
  <c r="R3620" i="6"/>
  <c r="Q3620" i="6"/>
  <c r="Q3607" i="6"/>
  <c r="R3607" i="6"/>
  <c r="Q3548" i="6"/>
  <c r="R3548" i="6"/>
  <c r="R3503" i="6"/>
  <c r="Q3503" i="6"/>
  <c r="Q3352" i="6"/>
  <c r="R3352" i="6"/>
  <c r="Q3315" i="6"/>
  <c r="R3315" i="6"/>
  <c r="Q3311" i="6"/>
  <c r="R3311" i="6"/>
  <c r="R3232" i="6"/>
  <c r="Q3232" i="6"/>
  <c r="Q3227" i="6"/>
  <c r="R3227" i="6"/>
  <c r="Q3736" i="6"/>
  <c r="R3736" i="6"/>
  <c r="Q3657" i="6"/>
  <c r="R3657" i="6"/>
  <c r="Q3612" i="6"/>
  <c r="Q3610" i="6"/>
  <c r="Q3583" i="6"/>
  <c r="R3583" i="6"/>
  <c r="Q3556" i="6"/>
  <c r="R3556" i="6"/>
  <c r="R3545" i="6"/>
  <c r="Q3538" i="6"/>
  <c r="R3538" i="6"/>
  <c r="Q3502" i="6"/>
  <c r="R3502" i="6"/>
  <c r="Q3488" i="6"/>
  <c r="R3488" i="6"/>
  <c r="Q3479" i="6"/>
  <c r="R3479" i="6"/>
  <c r="Q3473" i="6"/>
  <c r="R3473" i="6"/>
  <c r="Q3464" i="6"/>
  <c r="R3464" i="6"/>
  <c r="Q3440" i="6"/>
  <c r="R3440" i="6"/>
  <c r="Q3408" i="6"/>
  <c r="R3408" i="6"/>
  <c r="Q3375" i="6"/>
  <c r="R3375" i="6"/>
  <c r="R3318" i="6"/>
  <c r="Q3318" i="6"/>
  <c r="R3286" i="6"/>
  <c r="Q3286" i="6"/>
  <c r="Q3283" i="6"/>
  <c r="R3283" i="6"/>
  <c r="R3208" i="6"/>
  <c r="Q3208" i="6"/>
  <c r="R3191" i="6"/>
  <c r="Q3191" i="6"/>
  <c r="Q3074" i="6"/>
  <c r="R3074" i="6"/>
  <c r="Q3070" i="6"/>
  <c r="R3070" i="6"/>
  <c r="R3011" i="6"/>
  <c r="Q3011" i="6"/>
  <c r="R2923" i="6"/>
  <c r="Q2923" i="6"/>
  <c r="Q2548" i="6"/>
  <c r="R2548" i="6"/>
  <c r="Q2514" i="6"/>
  <c r="R2514" i="6"/>
  <c r="Q2510" i="6"/>
  <c r="R2510" i="6"/>
  <c r="R2364" i="6"/>
  <c r="Q2364" i="6"/>
  <c r="R2355" i="6"/>
  <c r="Q2355" i="6"/>
  <c r="R2216" i="6"/>
  <c r="Q2216" i="6"/>
  <c r="R2198" i="6"/>
  <c r="Q2198" i="6"/>
  <c r="R2172" i="6"/>
  <c r="Q2172" i="6"/>
  <c r="R2125" i="6"/>
  <c r="Q2125" i="6"/>
  <c r="R2116" i="6"/>
  <c r="Q2116" i="6"/>
  <c r="Q2001" i="6"/>
  <c r="R2001" i="6"/>
  <c r="Q1971" i="6"/>
  <c r="R1971" i="6"/>
  <c r="Q1964" i="6"/>
  <c r="R1964" i="6"/>
  <c r="Q1940" i="6"/>
  <c r="R1940" i="6"/>
  <c r="R1711" i="6"/>
  <c r="Q1711" i="6"/>
  <c r="O3962" i="6"/>
  <c r="O3941" i="6"/>
  <c r="O3833" i="6"/>
  <c r="R3749" i="6"/>
  <c r="Q3749" i="6"/>
  <c r="R3720" i="6"/>
  <c r="R3687" i="6"/>
  <c r="Q3687" i="6"/>
  <c r="R3675" i="6"/>
  <c r="Q3653" i="6"/>
  <c r="R3649" i="6"/>
  <c r="O3594" i="6"/>
  <c r="Q3577" i="6"/>
  <c r="R3577" i="6"/>
  <c r="R3571" i="6"/>
  <c r="Q3569" i="6"/>
  <c r="R3564" i="6"/>
  <c r="Q3562" i="6"/>
  <c r="Q3555" i="6"/>
  <c r="R3496" i="6"/>
  <c r="Q3487" i="6"/>
  <c r="R3463" i="6"/>
  <c r="Q3463" i="6"/>
  <c r="R3455" i="6"/>
  <c r="Q3455" i="6"/>
  <c r="Q3439" i="6"/>
  <c r="Q3420" i="6"/>
  <c r="O3419" i="6"/>
  <c r="R3400" i="6"/>
  <c r="Q3380" i="6"/>
  <c r="R3380" i="6"/>
  <c r="R3323" i="6"/>
  <c r="Q3321" i="6"/>
  <c r="R3277" i="6"/>
  <c r="R3265" i="6"/>
  <c r="Q3263" i="6"/>
  <c r="Q3193" i="6"/>
  <c r="R3193" i="6"/>
  <c r="Q3163" i="6"/>
  <c r="R3163" i="6"/>
  <c r="Q3115" i="6"/>
  <c r="R3115" i="6"/>
  <c r="Q3080" i="6"/>
  <c r="R3080" i="6"/>
  <c r="Q3001" i="6"/>
  <c r="R3001" i="6"/>
  <c r="Q2929" i="6"/>
  <c r="R2929" i="6"/>
  <c r="Q2912" i="6"/>
  <c r="R2912" i="6"/>
  <c r="Q2828" i="6"/>
  <c r="R2828" i="6"/>
  <c r="R2802" i="6"/>
  <c r="Q2802" i="6"/>
  <c r="Q2683" i="6"/>
  <c r="R2683" i="6"/>
  <c r="R2672" i="6"/>
  <c r="Q2672" i="6"/>
  <c r="R2534" i="6"/>
  <c r="Q2534" i="6"/>
  <c r="R2466" i="6"/>
  <c r="Q2466" i="6"/>
  <c r="R2411" i="6"/>
  <c r="Q2411" i="6"/>
  <c r="R2379" i="6"/>
  <c r="Q2379" i="6"/>
  <c r="R2377" i="6"/>
  <c r="Q2377" i="6"/>
  <c r="O3925" i="6"/>
  <c r="O3797" i="6"/>
  <c r="R3764" i="6"/>
  <c r="Q3764" i="6"/>
  <c r="Q3595" i="6"/>
  <c r="R3595" i="6"/>
  <c r="R3590" i="6"/>
  <c r="Q3590" i="6"/>
  <c r="Q3493" i="6"/>
  <c r="R3493" i="6"/>
  <c r="Q3467" i="6"/>
  <c r="R3467" i="6"/>
  <c r="Q3426" i="6"/>
  <c r="R3426" i="6"/>
  <c r="Q3281" i="6"/>
  <c r="R3281" i="6"/>
  <c r="R3239" i="6"/>
  <c r="Q3239" i="6"/>
  <c r="Q3109" i="6"/>
  <c r="R3109" i="6"/>
  <c r="Q3013" i="6"/>
  <c r="R3013" i="6"/>
  <c r="Q3007" i="6"/>
  <c r="R3007" i="6"/>
  <c r="Q2886" i="6"/>
  <c r="R2886" i="6"/>
  <c r="Q2864" i="6"/>
  <c r="R2864" i="6"/>
  <c r="Q2845" i="6"/>
  <c r="R2845" i="6"/>
  <c r="R2790" i="6"/>
  <c r="Q2790" i="6"/>
  <c r="R2771" i="6"/>
  <c r="Q2771" i="6"/>
  <c r="R2729" i="6"/>
  <c r="Q2729" i="6"/>
  <c r="R2659" i="6"/>
  <c r="Q2659" i="6"/>
  <c r="Q2546" i="6"/>
  <c r="R2546" i="6"/>
  <c r="R2471" i="6"/>
  <c r="Q2471" i="6"/>
  <c r="R2448" i="6"/>
  <c r="Q2448" i="6"/>
  <c r="Q3756" i="6"/>
  <c r="R3756" i="6"/>
  <c r="Q3737" i="6"/>
  <c r="R3737" i="6"/>
  <c r="Q3724" i="6"/>
  <c r="R3724" i="6"/>
  <c r="Q3719" i="6"/>
  <c r="R3719" i="6"/>
  <c r="R3674" i="6"/>
  <c r="Q3674" i="6"/>
  <c r="R3578" i="6"/>
  <c r="Q3578" i="6"/>
  <c r="Q3536" i="6"/>
  <c r="R3536" i="6"/>
  <c r="R3521" i="6"/>
  <c r="Q3521" i="6"/>
  <c r="Q3511" i="6"/>
  <c r="R3511" i="6"/>
  <c r="Q3477" i="6"/>
  <c r="R3477" i="6"/>
  <c r="Q3410" i="6"/>
  <c r="R3410" i="6"/>
  <c r="Q3376" i="6"/>
  <c r="R3376" i="6"/>
  <c r="Q3372" i="6"/>
  <c r="R3372" i="6"/>
  <c r="Q3359" i="6"/>
  <c r="R3359" i="6"/>
  <c r="Q3307" i="6"/>
  <c r="R3307" i="6"/>
  <c r="Q3297" i="6"/>
  <c r="R3297" i="6"/>
  <c r="Q3253" i="6"/>
  <c r="R3253" i="6"/>
  <c r="O3252" i="6"/>
  <c r="Q3245" i="6"/>
  <c r="R3245" i="6"/>
  <c r="R3160" i="6"/>
  <c r="Q3160" i="6"/>
  <c r="Q3155" i="6"/>
  <c r="R3155" i="6"/>
  <c r="R2989" i="6"/>
  <c r="Q2989" i="6"/>
  <c r="Q2934" i="6"/>
  <c r="R2934" i="6"/>
  <c r="R2599" i="6"/>
  <c r="Q2599" i="6"/>
  <c r="Q2582" i="6"/>
  <c r="R2582" i="6"/>
  <c r="R2565" i="6"/>
  <c r="Q2565" i="6"/>
  <c r="R2328" i="6"/>
  <c r="Q2328" i="6"/>
  <c r="R2268" i="6"/>
  <c r="Q2268" i="6"/>
  <c r="R2264" i="6"/>
  <c r="Q2264" i="6"/>
  <c r="R2087" i="6"/>
  <c r="Q2087" i="6"/>
  <c r="R2059" i="6"/>
  <c r="Q2059" i="6"/>
  <c r="R1909" i="6"/>
  <c r="Q1909" i="6"/>
  <c r="Q1901" i="6"/>
  <c r="R1901" i="6"/>
  <c r="R1766" i="6"/>
  <c r="Q1766" i="6"/>
  <c r="Q3137" i="6"/>
  <c r="R3137" i="6"/>
  <c r="Q3125" i="6"/>
  <c r="R3125" i="6"/>
  <c r="Q3038" i="6"/>
  <c r="R3038" i="6"/>
  <c r="R3005" i="6"/>
  <c r="Q3005" i="6"/>
  <c r="Q2784" i="6"/>
  <c r="R2784" i="6"/>
  <c r="Q2602" i="6"/>
  <c r="R2602" i="6"/>
  <c r="R2517" i="6"/>
  <c r="Q2517" i="6"/>
  <c r="Q2508" i="6"/>
  <c r="R2508" i="6"/>
  <c r="R2454" i="6"/>
  <c r="Q2454" i="6"/>
  <c r="R2415" i="6"/>
  <c r="Q2415" i="6"/>
  <c r="R2322" i="6"/>
  <c r="Q2322" i="6"/>
  <c r="R2269" i="6"/>
  <c r="Q2269" i="6"/>
  <c r="R2257" i="6"/>
  <c r="Q2257" i="6"/>
  <c r="R2015" i="6"/>
  <c r="Q2015" i="6"/>
  <c r="R1951" i="6"/>
  <c r="Q1951" i="6"/>
  <c r="R1902" i="6"/>
  <c r="Q1902" i="6"/>
  <c r="R1835" i="6"/>
  <c r="Q1835" i="6"/>
  <c r="R1826" i="6"/>
  <c r="Q1826" i="6"/>
  <c r="Q1682" i="6"/>
  <c r="R1682" i="6"/>
  <c r="R1635" i="6"/>
  <c r="Q1635" i="6"/>
  <c r="Q1617" i="6"/>
  <c r="R1617" i="6"/>
  <c r="Q1552" i="6"/>
  <c r="R1552" i="6"/>
  <c r="Q1491" i="6"/>
  <c r="R1491" i="6"/>
  <c r="Q1454" i="6"/>
  <c r="R1454" i="6"/>
  <c r="Q1369" i="6"/>
  <c r="R1369" i="6"/>
  <c r="R1256" i="6"/>
  <c r="Q1256" i="6"/>
  <c r="Q1233" i="6"/>
  <c r="R1233" i="6"/>
  <c r="Q1089" i="6"/>
  <c r="R1089" i="6"/>
  <c r="R1061" i="6"/>
  <c r="Q1061" i="6"/>
  <c r="R1048" i="6"/>
  <c r="Q1048" i="6"/>
  <c r="Q1028" i="6"/>
  <c r="R1028" i="6"/>
  <c r="Q3305" i="6"/>
  <c r="R3305" i="6"/>
  <c r="Q3251" i="6"/>
  <c r="R3251" i="6"/>
  <c r="Q3149" i="6"/>
  <c r="R3149" i="6"/>
  <c r="Q3107" i="6"/>
  <c r="R3107" i="6"/>
  <c r="Q3079" i="6"/>
  <c r="R3079" i="6"/>
  <c r="Q3073" i="6"/>
  <c r="R3073" i="6"/>
  <c r="Q2996" i="6"/>
  <c r="R2996" i="6"/>
  <c r="Q2910" i="6"/>
  <c r="R2910" i="6"/>
  <c r="R2825" i="6"/>
  <c r="Q2825" i="6"/>
  <c r="R2780" i="6"/>
  <c r="Q2780" i="6"/>
  <c r="R2741" i="6"/>
  <c r="Q2741" i="6"/>
  <c r="R2707" i="6"/>
  <c r="Q2707" i="6"/>
  <c r="Q2592" i="6"/>
  <c r="R2592" i="6"/>
  <c r="R2580" i="6"/>
  <c r="Q2580" i="6"/>
  <c r="Q2533" i="6"/>
  <c r="R2533" i="6"/>
  <c r="Q2520" i="6"/>
  <c r="R2520" i="6"/>
  <c r="Q2513" i="6"/>
  <c r="R2513" i="6"/>
  <c r="Q2500" i="6"/>
  <c r="R2500" i="6"/>
  <c r="R2497" i="6"/>
  <c r="Q2497" i="6"/>
  <c r="R2489" i="6"/>
  <c r="Q2489" i="6"/>
  <c r="R2387" i="6"/>
  <c r="Q2387" i="6"/>
  <c r="R2310" i="6"/>
  <c r="Q2310" i="6"/>
  <c r="R2213" i="6"/>
  <c r="Q2213" i="6"/>
  <c r="R2195" i="6"/>
  <c r="Q2195" i="6"/>
  <c r="R2082" i="6"/>
  <c r="Q2082" i="6"/>
  <c r="Q2008" i="6"/>
  <c r="R2008" i="6"/>
  <c r="R1994" i="6"/>
  <c r="Q1994" i="6"/>
  <c r="Q1972" i="6"/>
  <c r="R1972" i="6"/>
  <c r="Q1969" i="6"/>
  <c r="R1969" i="6"/>
  <c r="Q1922" i="6"/>
  <c r="R1922" i="6"/>
  <c r="Q1911" i="6"/>
  <c r="R1911" i="6"/>
  <c r="R1727" i="6"/>
  <c r="Q1727" i="6"/>
  <c r="R1661" i="6"/>
  <c r="Q1661" i="6"/>
  <c r="Q1616" i="6"/>
  <c r="R1616" i="6"/>
  <c r="Q1442" i="6"/>
  <c r="R1442" i="6"/>
  <c r="R1335" i="6"/>
  <c r="Q1335" i="6"/>
  <c r="Q1305" i="6"/>
  <c r="R1305" i="6"/>
  <c r="R1105" i="6"/>
  <c r="Q1105" i="6"/>
  <c r="O3654" i="6"/>
  <c r="O3642" i="6"/>
  <c r="O3540" i="6"/>
  <c r="O3411" i="6"/>
  <c r="Q3331" i="6"/>
  <c r="R3331" i="6"/>
  <c r="Q3313" i="6"/>
  <c r="R3313" i="6"/>
  <c r="Q3275" i="6"/>
  <c r="R3275" i="6"/>
  <c r="Q3185" i="6"/>
  <c r="R3185" i="6"/>
  <c r="Q3173" i="6"/>
  <c r="R3173" i="6"/>
  <c r="Q3131" i="6"/>
  <c r="R3131" i="6"/>
  <c r="Q3066" i="6"/>
  <c r="R3066" i="6"/>
  <c r="Q3032" i="6"/>
  <c r="R3032" i="6"/>
  <c r="R2933" i="6"/>
  <c r="Q2933" i="6"/>
  <c r="O2903" i="6"/>
  <c r="O2880" i="6"/>
  <c r="O2806" i="6"/>
  <c r="Q2755" i="6"/>
  <c r="R2755" i="6"/>
  <c r="Q2730" i="6"/>
  <c r="R2730" i="6"/>
  <c r="Q2688" i="6"/>
  <c r="R2688" i="6"/>
  <c r="Q2583" i="6"/>
  <c r="R2583" i="6"/>
  <c r="R2487" i="6"/>
  <c r="Q2487" i="6"/>
  <c r="R2443" i="6"/>
  <c r="Q2443" i="6"/>
  <c r="R2393" i="6"/>
  <c r="Q2393" i="6"/>
  <c r="R2361" i="6"/>
  <c r="Q2361" i="6"/>
  <c r="R2329" i="6"/>
  <c r="Q2329" i="6"/>
  <c r="R2309" i="6"/>
  <c r="Q2309" i="6"/>
  <c r="O2211" i="6"/>
  <c r="R2197" i="6"/>
  <c r="Q2197" i="6"/>
  <c r="R2183" i="6"/>
  <c r="Q2183" i="6"/>
  <c r="Q1993" i="6"/>
  <c r="R1993" i="6"/>
  <c r="R1926" i="6"/>
  <c r="Q1926" i="6"/>
  <c r="R1905" i="6"/>
  <c r="Q1905" i="6"/>
  <c r="Q1886" i="6"/>
  <c r="R1886" i="6"/>
  <c r="R1867" i="6"/>
  <c r="Q1867" i="6"/>
  <c r="Q1796" i="6"/>
  <c r="R1796" i="6"/>
  <c r="O3660" i="6"/>
  <c r="O3652" i="6"/>
  <c r="O3526" i="6"/>
  <c r="Q3341" i="6"/>
  <c r="R3341" i="6"/>
  <c r="Q3233" i="6"/>
  <c r="R3233" i="6"/>
  <c r="O3228" i="6"/>
  <c r="Q3221" i="6"/>
  <c r="R3221" i="6"/>
  <c r="Q3179" i="6"/>
  <c r="R3179" i="6"/>
  <c r="Q3103" i="6"/>
  <c r="R3103" i="6"/>
  <c r="Q3076" i="6"/>
  <c r="R3076" i="6"/>
  <c r="Q3052" i="6"/>
  <c r="R3052" i="6"/>
  <c r="R2921" i="6"/>
  <c r="Q2921" i="6"/>
  <c r="Q2900" i="6"/>
  <c r="R2900" i="6"/>
  <c r="Q2863" i="6"/>
  <c r="R2863" i="6"/>
  <c r="Q2857" i="6"/>
  <c r="R2857" i="6"/>
  <c r="Q2826" i="6"/>
  <c r="R2826" i="6"/>
  <c r="R2801" i="6"/>
  <c r="Q2801" i="6"/>
  <c r="R2773" i="6"/>
  <c r="Q2773" i="6"/>
  <c r="R2738" i="6"/>
  <c r="Q2738" i="6"/>
  <c r="R2717" i="6"/>
  <c r="Q2717" i="6"/>
  <c r="R2681" i="6"/>
  <c r="Q2681" i="6"/>
  <c r="Q2598" i="6"/>
  <c r="R2598" i="6"/>
  <c r="R2521" i="6"/>
  <c r="Q2521" i="6"/>
  <c r="Q2496" i="6"/>
  <c r="R2496" i="6"/>
  <c r="R2417" i="6"/>
  <c r="Q2417" i="6"/>
  <c r="R2279" i="6"/>
  <c r="Q2279" i="6"/>
  <c r="R2225" i="6"/>
  <c r="Q2225" i="6"/>
  <c r="R2143" i="6"/>
  <c r="Q2143" i="6"/>
  <c r="Q1947" i="6"/>
  <c r="R1947" i="6"/>
  <c r="R1700" i="6"/>
  <c r="Q1700" i="6"/>
  <c r="R1688" i="6"/>
  <c r="Q1688" i="6"/>
  <c r="R1671" i="6"/>
  <c r="Q1671" i="6"/>
  <c r="R1268" i="6"/>
  <c r="Q1268" i="6"/>
  <c r="Q1118" i="6"/>
  <c r="R1118" i="6"/>
  <c r="Q1101" i="6"/>
  <c r="R1101" i="6"/>
  <c r="R2705" i="6"/>
  <c r="Q2705" i="6"/>
  <c r="R2589" i="6"/>
  <c r="Q2587" i="6"/>
  <c r="R2576" i="6"/>
  <c r="Q2573" i="6"/>
  <c r="R2554" i="6"/>
  <c r="O2549" i="6"/>
  <c r="Q2485" i="6"/>
  <c r="Q2481" i="6"/>
  <c r="Q2477" i="6"/>
  <c r="Q2455" i="6"/>
  <c r="Q2451" i="6"/>
  <c r="O2444" i="6"/>
  <c r="R2430" i="6"/>
  <c r="Q2430" i="6"/>
  <c r="Q2395" i="6"/>
  <c r="O2390" i="6"/>
  <c r="Q2388" i="6"/>
  <c r="O2387" i="6"/>
  <c r="R2373" i="6"/>
  <c r="Q2373" i="6"/>
  <c r="Q2349" i="6"/>
  <c r="Q2317" i="6"/>
  <c r="O2209" i="6"/>
  <c r="O2153" i="6"/>
  <c r="Q2138" i="6"/>
  <c r="R2113" i="6"/>
  <c r="Q2113" i="6"/>
  <c r="R2098" i="6"/>
  <c r="Q2098" i="6"/>
  <c r="R2078" i="6"/>
  <c r="Q2078" i="6"/>
  <c r="Q2024" i="6"/>
  <c r="R2024" i="6"/>
  <c r="Q1973" i="6"/>
  <c r="R1973" i="6"/>
  <c r="Q1966" i="6"/>
  <c r="R1966" i="6"/>
  <c r="R1944" i="6"/>
  <c r="R1873" i="6"/>
  <c r="Q1873" i="6"/>
  <c r="Q1779" i="6"/>
  <c r="R1779" i="6"/>
  <c r="Q1769" i="6"/>
  <c r="R1769" i="6"/>
  <c r="Q1694" i="6"/>
  <c r="R1694" i="6"/>
  <c r="Q1692" i="6"/>
  <c r="R1692" i="6"/>
  <c r="Q1652" i="6"/>
  <c r="R1652" i="6"/>
  <c r="Q1615" i="6"/>
  <c r="R1615" i="6"/>
  <c r="Q1584" i="6"/>
  <c r="R1584" i="6"/>
  <c r="Q1570" i="6"/>
  <c r="R1570" i="6"/>
  <c r="Q1494" i="6"/>
  <c r="R1494" i="6"/>
  <c r="Q1467" i="6"/>
  <c r="R1467" i="6"/>
  <c r="Q1434" i="6"/>
  <c r="R1434" i="6"/>
  <c r="R1359" i="6"/>
  <c r="Q1359" i="6"/>
  <c r="R1341" i="6"/>
  <c r="Q1341" i="6"/>
  <c r="Q1269" i="6"/>
  <c r="R1269" i="6"/>
  <c r="R1226" i="6"/>
  <c r="Q1226" i="6"/>
  <c r="R1087" i="6"/>
  <c r="Q1076" i="6"/>
  <c r="R1076" i="6"/>
  <c r="O3370" i="6"/>
  <c r="O3329" i="6"/>
  <c r="O3295" i="6"/>
  <c r="O3006" i="6"/>
  <c r="R2837" i="6"/>
  <c r="Q2837" i="6"/>
  <c r="O2772" i="6"/>
  <c r="R2467" i="6"/>
  <c r="Q2467" i="6"/>
  <c r="R2433" i="6"/>
  <c r="Q2433" i="6"/>
  <c r="R2376" i="6"/>
  <c r="Q2376" i="6"/>
  <c r="R2335" i="6"/>
  <c r="Q2335" i="6"/>
  <c r="O2324" i="6"/>
  <c r="R2285" i="6"/>
  <c r="Q2285" i="6"/>
  <c r="O2275" i="6"/>
  <c r="R2227" i="6"/>
  <c r="Q2227" i="6"/>
  <c r="R2122" i="6"/>
  <c r="Q2122" i="6"/>
  <c r="R2061" i="6"/>
  <c r="Q2061" i="6"/>
  <c r="Q2047" i="6"/>
  <c r="R2047" i="6"/>
  <c r="Q2023" i="6"/>
  <c r="R2023" i="6"/>
  <c r="Q1999" i="6"/>
  <c r="R1999" i="6"/>
  <c r="Q1906" i="6"/>
  <c r="R1906" i="6"/>
  <c r="R1898" i="6"/>
  <c r="Q1898" i="6"/>
  <c r="R1819" i="6"/>
  <c r="Q1819" i="6"/>
  <c r="Q1707" i="6"/>
  <c r="R1707" i="6"/>
  <c r="Q1623" i="6"/>
  <c r="R1623" i="6"/>
  <c r="Q1553" i="6"/>
  <c r="R1553" i="6"/>
  <c r="Q1496" i="6"/>
  <c r="R1496" i="6"/>
  <c r="Q1476" i="6"/>
  <c r="R1476" i="6"/>
  <c r="Q1413" i="6"/>
  <c r="R1413" i="6"/>
  <c r="Q1312" i="6"/>
  <c r="R1312" i="6"/>
  <c r="R1231" i="6"/>
  <c r="Q1231" i="6"/>
  <c r="Q1113" i="6"/>
  <c r="R1113" i="6"/>
  <c r="O3494" i="6"/>
  <c r="O3354" i="6"/>
  <c r="O3269" i="6"/>
  <c r="O3227" i="6"/>
  <c r="O3173" i="6"/>
  <c r="O3131" i="6"/>
  <c r="O3107" i="6"/>
  <c r="O3089" i="6"/>
  <c r="O2943" i="6"/>
  <c r="O2933" i="6"/>
  <c r="O2890" i="6"/>
  <c r="O2751" i="6"/>
  <c r="R2723" i="6"/>
  <c r="Q2723" i="6"/>
  <c r="O2710" i="6"/>
  <c r="O2669" i="6"/>
  <c r="O2667" i="6"/>
  <c r="R2472" i="6"/>
  <c r="Q2472" i="6"/>
  <c r="R2441" i="6"/>
  <c r="Q2441" i="6"/>
  <c r="R2381" i="6"/>
  <c r="Q2381" i="6"/>
  <c r="R2340" i="6"/>
  <c r="Q2340" i="6"/>
  <c r="R2282" i="6"/>
  <c r="Q2282" i="6"/>
  <c r="R2184" i="6"/>
  <c r="Q2184" i="6"/>
  <c r="R2174" i="6"/>
  <c r="Q2174" i="6"/>
  <c r="R2130" i="6"/>
  <c r="Q2130" i="6"/>
  <c r="R2099" i="6"/>
  <c r="Q2099" i="6"/>
  <c r="R2093" i="6"/>
  <c r="Q2093" i="6"/>
  <c r="R2069" i="6"/>
  <c r="Q2069" i="6"/>
  <c r="Q2045" i="6"/>
  <c r="R2045" i="6"/>
  <c r="R2027" i="6"/>
  <c r="Q2027" i="6"/>
  <c r="O2018" i="6"/>
  <c r="R1936" i="6"/>
  <c r="Q1936" i="6"/>
  <c r="R1862" i="6"/>
  <c r="Q1862" i="6"/>
  <c r="R1843" i="6"/>
  <c r="Q1843" i="6"/>
  <c r="R1837" i="6"/>
  <c r="Q1837" i="6"/>
  <c r="Q1829" i="6"/>
  <c r="R1829" i="6"/>
  <c r="R1753" i="6"/>
  <c r="Q1753" i="6"/>
  <c r="R1693" i="6"/>
  <c r="Q1693" i="6"/>
  <c r="R1636" i="6"/>
  <c r="Q1636" i="6"/>
  <c r="Q1631" i="6"/>
  <c r="R1631" i="6"/>
  <c r="Q1546" i="6"/>
  <c r="R1546" i="6"/>
  <c r="Q1435" i="6"/>
  <c r="R1435" i="6"/>
  <c r="Q1431" i="6"/>
  <c r="R1431" i="6"/>
  <c r="R1274" i="6"/>
  <c r="Q1274" i="6"/>
  <c r="Q1245" i="6"/>
  <c r="R1245" i="6"/>
  <c r="Q1205" i="6"/>
  <c r="R1205" i="6"/>
  <c r="R2449" i="6"/>
  <c r="Q2449" i="6"/>
  <c r="O2445" i="6"/>
  <c r="R2385" i="6"/>
  <c r="Q2385" i="6"/>
  <c r="Q2370" i="6"/>
  <c r="Q2365" i="6"/>
  <c r="Q2357" i="6"/>
  <c r="R2327" i="6"/>
  <c r="Q2327" i="6"/>
  <c r="Q2321" i="6"/>
  <c r="O2303" i="6"/>
  <c r="Q2275" i="6"/>
  <c r="Q2267" i="6"/>
  <c r="R2245" i="6"/>
  <c r="Q2245" i="6"/>
  <c r="Q2237" i="6"/>
  <c r="Q2234" i="6"/>
  <c r="Q2226" i="6"/>
  <c r="R2192" i="6"/>
  <c r="Q2192" i="6"/>
  <c r="R2185" i="6"/>
  <c r="Q2185" i="6"/>
  <c r="Q2180" i="6"/>
  <c r="Q2168" i="6"/>
  <c r="Q2161" i="6"/>
  <c r="Q2156" i="6"/>
  <c r="Q2154" i="6"/>
  <c r="Q2149" i="6"/>
  <c r="R2126" i="6"/>
  <c r="Q2126" i="6"/>
  <c r="R2120" i="6"/>
  <c r="Q2120" i="6"/>
  <c r="Q2065" i="6"/>
  <c r="Q2062" i="6"/>
  <c r="O2036" i="6"/>
  <c r="R1950" i="6"/>
  <c r="Q1950" i="6"/>
  <c r="R1945" i="6"/>
  <c r="Q1937" i="6"/>
  <c r="R1937" i="6"/>
  <c r="Q1932" i="6"/>
  <c r="Q1915" i="6"/>
  <c r="R1815" i="6"/>
  <c r="Q1815" i="6"/>
  <c r="R1783" i="6"/>
  <c r="Q1783" i="6"/>
  <c r="R1781" i="6"/>
  <c r="R1747" i="6"/>
  <c r="Q1747" i="6"/>
  <c r="R1741" i="6"/>
  <c r="Q1741" i="6"/>
  <c r="O1732" i="6"/>
  <c r="R1718" i="6"/>
  <c r="Q1672" i="6"/>
  <c r="R1658" i="6"/>
  <c r="Q1658" i="6"/>
  <c r="O1648" i="6"/>
  <c r="R1637" i="6"/>
  <c r="Q1629" i="6"/>
  <c r="Q1614" i="6"/>
  <c r="R1593" i="6"/>
  <c r="R1590" i="6"/>
  <c r="R1588" i="6"/>
  <c r="Q1582" i="6"/>
  <c r="R1582" i="6"/>
  <c r="Q1575" i="6"/>
  <c r="R1575" i="6"/>
  <c r="Q1487" i="6"/>
  <c r="R1487" i="6"/>
  <c r="R1393" i="6"/>
  <c r="R1388" i="6"/>
  <c r="R1346" i="6"/>
  <c r="Q1346" i="6"/>
  <c r="Q1323" i="6"/>
  <c r="Q1100" i="6"/>
  <c r="R1079" i="6"/>
  <c r="Q1079" i="6"/>
  <c r="Q1073" i="6"/>
  <c r="R1073" i="6"/>
  <c r="Q1026" i="6"/>
  <c r="R1026" i="6"/>
  <c r="Q1024" i="6"/>
  <c r="R1024" i="6"/>
  <c r="O2334" i="6"/>
  <c r="R2273" i="6"/>
  <c r="Q2273" i="6"/>
  <c r="R2250" i="6"/>
  <c r="Q2250" i="6"/>
  <c r="O2228" i="6"/>
  <c r="R2134" i="6"/>
  <c r="Q2134" i="6"/>
  <c r="R2124" i="6"/>
  <c r="Q2124" i="6"/>
  <c r="R2105" i="6"/>
  <c r="Q2105" i="6"/>
  <c r="R2073" i="6"/>
  <c r="Q2073" i="6"/>
  <c r="R1743" i="6"/>
  <c r="Q1743" i="6"/>
  <c r="R1666" i="6"/>
  <c r="Q1666" i="6"/>
  <c r="Q1644" i="6"/>
  <c r="R1644" i="6"/>
  <c r="R1606" i="6"/>
  <c r="Q1606" i="6"/>
  <c r="Q1559" i="6"/>
  <c r="R1559" i="6"/>
  <c r="Q1479" i="6"/>
  <c r="R1479" i="6"/>
  <c r="R1237" i="6"/>
  <c r="Q1237" i="6"/>
  <c r="R1126" i="6"/>
  <c r="Q1126" i="6"/>
  <c r="R1120" i="6"/>
  <c r="Q1120" i="6"/>
  <c r="R1049" i="6"/>
  <c r="Q1049" i="6"/>
  <c r="Q1031" i="6"/>
  <c r="R1031" i="6"/>
  <c r="O2161" i="6"/>
  <c r="R2127" i="6"/>
  <c r="Q2127" i="6"/>
  <c r="R2114" i="6"/>
  <c r="Q2114" i="6"/>
  <c r="O2099" i="6"/>
  <c r="R2088" i="6"/>
  <c r="Q2088" i="6"/>
  <c r="R2058" i="6"/>
  <c r="Q2058" i="6"/>
  <c r="O2012" i="6"/>
  <c r="R1953" i="6"/>
  <c r="Q1953" i="6"/>
  <c r="Q1943" i="6"/>
  <c r="R1943" i="6"/>
  <c r="Q1923" i="6"/>
  <c r="R1923" i="6"/>
  <c r="R1891" i="6"/>
  <c r="Q1891" i="6"/>
  <c r="R1869" i="6"/>
  <c r="Q1869" i="6"/>
  <c r="Q1701" i="6"/>
  <c r="R1701" i="6"/>
  <c r="R1643" i="6"/>
  <c r="Q1643" i="6"/>
  <c r="O1585" i="6"/>
  <c r="Q1465" i="6"/>
  <c r="R1465" i="6"/>
  <c r="Q1457" i="6"/>
  <c r="R1457" i="6"/>
  <c r="Q1437" i="6"/>
  <c r="R1437" i="6"/>
  <c r="O1423" i="6"/>
  <c r="O1195" i="6"/>
  <c r="O1175" i="6"/>
  <c r="O1821" i="6"/>
  <c r="O1688" i="6"/>
  <c r="Q1678" i="6"/>
  <c r="R1678" i="6"/>
  <c r="O1647" i="6"/>
  <c r="Q1576" i="6"/>
  <c r="R1576" i="6"/>
  <c r="Q1542" i="6"/>
  <c r="R1542" i="6"/>
  <c r="Q1478" i="6"/>
  <c r="R1478" i="6"/>
  <c r="Q1469" i="6"/>
  <c r="R1469" i="6"/>
  <c r="Q1441" i="6"/>
  <c r="R1441" i="6"/>
  <c r="Q1387" i="6"/>
  <c r="R1387" i="6"/>
  <c r="Q1370" i="6"/>
  <c r="R1370" i="6"/>
  <c r="Q1348" i="6"/>
  <c r="R1348" i="6"/>
  <c r="Q1306" i="6"/>
  <c r="R1306" i="6"/>
  <c r="R1287" i="6"/>
  <c r="O1217" i="6"/>
  <c r="R1215" i="6"/>
  <c r="Q1206" i="6"/>
  <c r="Q1122" i="6"/>
  <c r="R1107" i="6"/>
  <c r="Q1093" i="6"/>
  <c r="R1085" i="6"/>
  <c r="O1080" i="6"/>
  <c r="Q1039" i="6"/>
  <c r="R1039" i="6"/>
  <c r="Q1386" i="6"/>
  <c r="R1386" i="6"/>
  <c r="Q1368" i="6"/>
  <c r="R1368" i="6"/>
  <c r="Q1276" i="6"/>
  <c r="R1276" i="6"/>
  <c r="R1267" i="6"/>
  <c r="Q1267" i="6"/>
  <c r="O1249" i="6"/>
  <c r="Q1200" i="6"/>
  <c r="R1200" i="6"/>
  <c r="Q1119" i="6"/>
  <c r="R1119" i="6"/>
  <c r="O2187" i="6"/>
  <c r="R2118" i="6"/>
  <c r="Q2118" i="6"/>
  <c r="R2081" i="6"/>
  <c r="Q2081" i="6"/>
  <c r="O1956" i="6"/>
  <c r="R1921" i="6"/>
  <c r="Q1921" i="6"/>
  <c r="O1908" i="6"/>
  <c r="O1819" i="6"/>
  <c r="R1777" i="6"/>
  <c r="Q1777" i="6"/>
  <c r="Q1578" i="6"/>
  <c r="R1578" i="6"/>
  <c r="Q1548" i="6"/>
  <c r="R1548" i="6"/>
  <c r="Q1328" i="6"/>
  <c r="R1328" i="6"/>
  <c r="R1202" i="6"/>
  <c r="Q1202" i="6"/>
  <c r="R1066" i="6"/>
  <c r="Q1066" i="6"/>
  <c r="O2879" i="6"/>
  <c r="O2825" i="6"/>
  <c r="O2814" i="6"/>
  <c r="O2805" i="6"/>
  <c r="O2771" i="6"/>
  <c r="O2681" i="6"/>
  <c r="O2679" i="6"/>
  <c r="O2584" i="6"/>
  <c r="O2548" i="6"/>
  <c r="O2333" i="6"/>
  <c r="O2294" i="6"/>
  <c r="O2282" i="6"/>
  <c r="O2252" i="6"/>
  <c r="O2229" i="6"/>
  <c r="O2151" i="6"/>
  <c r="O2143" i="6"/>
  <c r="O2010" i="6"/>
  <c r="O1799" i="6"/>
  <c r="O1729" i="6"/>
  <c r="O1664" i="6"/>
  <c r="O1618" i="6"/>
  <c r="Q1587" i="6"/>
  <c r="R1587" i="6"/>
  <c r="Q1490" i="6"/>
  <c r="R1490" i="6"/>
  <c r="Q1453" i="6"/>
  <c r="R1453" i="6"/>
  <c r="Q1401" i="6"/>
  <c r="R1401" i="6"/>
  <c r="O1185" i="6"/>
  <c r="O1812" i="6"/>
  <c r="O1791" i="6"/>
  <c r="O1759" i="6"/>
  <c r="O1739" i="6"/>
  <c r="O1722" i="6"/>
  <c r="O1673" i="6"/>
  <c r="O1628" i="6"/>
  <c r="O1584" i="6"/>
  <c r="Q1497" i="6"/>
  <c r="R1497" i="6"/>
  <c r="O1370" i="6"/>
  <c r="R1350" i="6"/>
  <c r="Q1350" i="6"/>
  <c r="O1207" i="6"/>
  <c r="O1088" i="6"/>
  <c r="O1484" i="6"/>
  <c r="O1432" i="6"/>
  <c r="O1363" i="6"/>
  <c r="O1361" i="6"/>
  <c r="O1081" i="6"/>
  <c r="O1070" i="6"/>
  <c r="O491" i="2"/>
  <c r="O3958" i="6"/>
  <c r="O1197" i="6"/>
  <c r="O987" i="2"/>
  <c r="O975" i="2"/>
  <c r="O1617" i="2"/>
  <c r="O1188" i="2"/>
  <c r="O2247" i="6"/>
  <c r="O1372" i="6"/>
  <c r="O1733" i="6"/>
  <c r="O1689" i="6"/>
  <c r="O627" i="2"/>
  <c r="O401" i="2"/>
  <c r="O2048" i="6"/>
  <c r="O1836" i="6"/>
  <c r="O1473" i="6"/>
  <c r="O3915" i="6"/>
  <c r="O3344" i="6"/>
  <c r="O3158" i="6"/>
  <c r="O3134" i="6"/>
  <c r="O2904" i="6"/>
  <c r="O1571" i="2"/>
  <c r="O1549" i="2"/>
  <c r="O3972" i="6"/>
  <c r="O602" i="6"/>
  <c r="O2325" i="6"/>
  <c r="O2255" i="6"/>
  <c r="O750" i="2"/>
  <c r="O490" i="2"/>
  <c r="O986" i="2"/>
  <c r="O517" i="2"/>
  <c r="O3110" i="6"/>
  <c r="O1904" i="6"/>
  <c r="O2380" i="6"/>
  <c r="O2201" i="6"/>
  <c r="O2075" i="6"/>
  <c r="O2066" i="6"/>
  <c r="O1052" i="6"/>
  <c r="O1504" i="2"/>
  <c r="O1154" i="2"/>
  <c r="O1090" i="2"/>
  <c r="O473" i="2"/>
  <c r="O502" i="2"/>
  <c r="O1176" i="2"/>
  <c r="O976" i="2"/>
  <c r="O1101" i="2"/>
  <c r="O770" i="2"/>
  <c r="O3332" i="6"/>
  <c r="O3198" i="6"/>
  <c r="O2682" i="6"/>
  <c r="O1574" i="6"/>
  <c r="O1278" i="6"/>
  <c r="O1143" i="6"/>
  <c r="O716" i="6"/>
  <c r="O2457" i="6"/>
  <c r="O1723" i="6"/>
  <c r="O1770" i="6"/>
  <c r="O980" i="6"/>
  <c r="O3214" i="6"/>
  <c r="O3118" i="6"/>
  <c r="O2925" i="6"/>
  <c r="O1404" i="6"/>
  <c r="O1091" i="2"/>
  <c r="O1536" i="2"/>
  <c r="O1079" i="2"/>
  <c r="O1051" i="2"/>
  <c r="O1462" i="2"/>
  <c r="O1378" i="2"/>
  <c r="O1306" i="2"/>
  <c r="O1220" i="2"/>
  <c r="O1041" i="2"/>
  <c r="O861" i="2"/>
  <c r="O651" i="2"/>
  <c r="O588" i="2"/>
  <c r="O901" i="2"/>
  <c r="O600" i="2"/>
  <c r="O413" i="2"/>
  <c r="O1572" i="2"/>
  <c r="O1491" i="2"/>
  <c r="O1177" i="2"/>
  <c r="O1137" i="2"/>
  <c r="O1136" i="2"/>
  <c r="O849" i="2"/>
  <c r="O840" i="2"/>
  <c r="O796" i="2"/>
  <c r="O1618" i="2"/>
  <c r="O1514" i="2"/>
  <c r="O1448" i="2"/>
  <c r="O1377" i="2"/>
  <c r="O1233" i="2"/>
  <c r="O1461" i="2"/>
  <c r="O1449" i="2"/>
  <c r="O1353" i="2"/>
  <c r="O1332" i="2"/>
  <c r="O1296" i="2"/>
  <c r="O1198" i="2"/>
  <c r="O1187" i="2"/>
  <c r="O1124" i="2"/>
  <c r="O1078" i="2"/>
  <c r="O1030" i="2"/>
  <c r="O848" i="2"/>
  <c r="O1530" i="2"/>
  <c r="O1527" i="2"/>
  <c r="O1341" i="2"/>
  <c r="O1333" i="2"/>
  <c r="O1307" i="2"/>
  <c r="O1295" i="2"/>
  <c r="O1116" i="2"/>
  <c r="O1102" i="2"/>
  <c r="O1040" i="2"/>
  <c r="O957" i="2"/>
  <c r="O900" i="2"/>
  <c r="O954" i="2"/>
  <c r="O890" i="2"/>
  <c r="O626" i="2"/>
  <c r="O737" i="2"/>
  <c r="O528" i="2"/>
  <c r="O749" i="2"/>
  <c r="O529" i="2"/>
  <c r="O501" i="2"/>
  <c r="O414" i="2"/>
  <c r="O402" i="2"/>
  <c r="O472" i="2"/>
  <c r="O1519" i="2"/>
  <c r="O1439" i="2"/>
  <c r="O834" i="2"/>
  <c r="O786" i="2"/>
  <c r="O449" i="2"/>
  <c r="O438" i="2"/>
  <c r="O1070" i="2"/>
  <c r="O1005" i="2"/>
  <c r="O566" i="2"/>
  <c r="O557" i="2"/>
  <c r="O429" i="2"/>
  <c r="O1587" i="2"/>
  <c r="O1319" i="2"/>
  <c r="O1299" i="2"/>
  <c r="O1033" i="2"/>
  <c r="O852" i="2"/>
  <c r="O1022" i="2"/>
  <c r="O1608" i="2"/>
  <c r="O1539" i="2"/>
  <c r="O1481" i="2"/>
  <c r="O1357" i="2"/>
  <c r="O1344" i="2"/>
  <c r="O1128" i="2"/>
  <c r="O681" i="2"/>
  <c r="O656" i="2"/>
  <c r="O1267" i="2"/>
  <c r="O519" i="2"/>
  <c r="O1547" i="2"/>
  <c r="O929" i="2"/>
  <c r="O1560" i="2"/>
  <c r="O1208" i="2"/>
  <c r="O1100" i="2"/>
  <c r="O911" i="2"/>
  <c r="O500" i="2"/>
  <c r="O400" i="2"/>
  <c r="O1460" i="2"/>
  <c r="O1376" i="2"/>
  <c r="O1323" i="2"/>
  <c r="O1232" i="2"/>
  <c r="O1175" i="2"/>
  <c r="O974" i="2"/>
  <c r="O970" i="6"/>
  <c r="O579" i="6"/>
  <c r="O418" i="6"/>
  <c r="O3936" i="6"/>
  <c r="O3849" i="6"/>
  <c r="O3793" i="6"/>
  <c r="O3174" i="6"/>
  <c r="O3951" i="6"/>
  <c r="O2722" i="6"/>
  <c r="O2872" i="6"/>
  <c r="O2742" i="6"/>
  <c r="O2239" i="6"/>
  <c r="O2231" i="6"/>
  <c r="O2262" i="6"/>
  <c r="O2021" i="6"/>
  <c r="O2219" i="6"/>
  <c r="O1948" i="6"/>
  <c r="O1509" i="6"/>
  <c r="O1030" i="6"/>
  <c r="O1516" i="6"/>
  <c r="O1974" i="6"/>
  <c r="O1414" i="6"/>
  <c r="O1186" i="6"/>
  <c r="O1176" i="6"/>
  <c r="O1131" i="6"/>
  <c r="O1594" i="6"/>
  <c r="R1397" i="2"/>
  <c r="Q1397" i="2"/>
  <c r="Q969" i="2"/>
  <c r="R969" i="2"/>
  <c r="Q699" i="2"/>
  <c r="R699" i="2"/>
  <c r="Q644" i="2"/>
  <c r="R644" i="2"/>
  <c r="Q1591" i="2"/>
  <c r="R1591" i="2"/>
  <c r="Q1615" i="2"/>
  <c r="R1615" i="2"/>
  <c r="Q1449" i="2"/>
  <c r="R1449" i="2"/>
  <c r="Q1597" i="2"/>
  <c r="R1597" i="2"/>
  <c r="R1415" i="2"/>
  <c r="Q1415" i="2"/>
  <c r="Q1227" i="2"/>
  <c r="R1227" i="2"/>
  <c r="Q1551" i="2"/>
  <c r="R1551" i="2"/>
  <c r="Q1533" i="2"/>
  <c r="R1533" i="2"/>
  <c r="Q1515" i="2"/>
  <c r="R1515" i="2"/>
  <c r="Q1497" i="2"/>
  <c r="R1497" i="2"/>
  <c r="Q1479" i="2"/>
  <c r="R1479" i="2"/>
  <c r="Q1461" i="2"/>
  <c r="R1461" i="2"/>
  <c r="Q1418" i="2"/>
  <c r="R1418" i="2"/>
  <c r="Q1193" i="2"/>
  <c r="R1193" i="2"/>
  <c r="Q1605" i="2"/>
  <c r="R1605" i="2"/>
  <c r="Q1581" i="2"/>
  <c r="R1581" i="2"/>
  <c r="Q1031" i="2"/>
  <c r="R1031" i="2"/>
  <c r="Q1593" i="2"/>
  <c r="R1593" i="2"/>
  <c r="Q1545" i="2"/>
  <c r="R1545" i="2"/>
  <c r="Q1527" i="2"/>
  <c r="R1527" i="2"/>
  <c r="Q1491" i="2"/>
  <c r="R1491" i="2"/>
  <c r="Q1473" i="2"/>
  <c r="R1473" i="2"/>
  <c r="Q1455" i="2"/>
  <c r="R1455" i="2"/>
  <c r="Q1443" i="2"/>
  <c r="R1443" i="2"/>
  <c r="Q1414" i="2"/>
  <c r="R1414" i="2"/>
  <c r="Q1361" i="2"/>
  <c r="R1361" i="2"/>
  <c r="Q1239" i="2"/>
  <c r="R1239" i="2"/>
  <c r="Q1209" i="2"/>
  <c r="R1209" i="2"/>
  <c r="Q1569" i="2"/>
  <c r="R1569" i="2"/>
  <c r="Q1557" i="2"/>
  <c r="R1557" i="2"/>
  <c r="Q1521" i="2"/>
  <c r="R1521" i="2"/>
  <c r="Q1503" i="2"/>
  <c r="R1503" i="2"/>
  <c r="Q1467" i="2"/>
  <c r="R1467" i="2"/>
  <c r="Q1437" i="2"/>
  <c r="R1437" i="2"/>
  <c r="Q1389" i="2"/>
  <c r="R1389" i="2"/>
  <c r="R1566" i="2"/>
  <c r="R1560" i="2"/>
  <c r="R1554" i="2"/>
  <c r="R1548" i="2"/>
  <c r="R1536" i="2"/>
  <c r="R1524" i="2"/>
  <c r="R1518" i="2"/>
  <c r="R1512" i="2"/>
  <c r="R1506" i="2"/>
  <c r="R1500" i="2"/>
  <c r="R1494" i="2"/>
  <c r="R1488" i="2"/>
  <c r="R1482" i="2"/>
  <c r="R1476" i="2"/>
  <c r="R1470" i="2"/>
  <c r="R1464" i="2"/>
  <c r="R1458" i="2"/>
  <c r="R1446" i="2"/>
  <c r="R1434" i="2"/>
  <c r="Q1427" i="2"/>
  <c r="Q1409" i="2"/>
  <c r="R1407" i="2"/>
  <c r="Q1398" i="2"/>
  <c r="R1398" i="2"/>
  <c r="Q1347" i="2"/>
  <c r="R1347" i="2"/>
  <c r="Q1293" i="2"/>
  <c r="R1293" i="2"/>
  <c r="Q1221" i="2"/>
  <c r="R1221" i="2"/>
  <c r="Q1187" i="2"/>
  <c r="R1187" i="2"/>
  <c r="Q1184" i="2"/>
  <c r="R1184" i="2"/>
  <c r="Q1385" i="2"/>
  <c r="R1385" i="2"/>
  <c r="Q1367" i="2"/>
  <c r="R1367" i="2"/>
  <c r="Q1341" i="2"/>
  <c r="R1341" i="2"/>
  <c r="Q1329" i="2"/>
  <c r="R1329" i="2"/>
  <c r="Q1287" i="2"/>
  <c r="R1287" i="2"/>
  <c r="Q1281" i="2"/>
  <c r="R1281" i="2"/>
  <c r="Q1379" i="2"/>
  <c r="R1379" i="2"/>
  <c r="Q1275" i="2"/>
  <c r="R1275" i="2"/>
  <c r="Q1263" i="2"/>
  <c r="R1263" i="2"/>
  <c r="R1210" i="2"/>
  <c r="Q1210" i="2"/>
  <c r="R1192" i="2"/>
  <c r="Q1192" i="2"/>
  <c r="Q1151" i="2"/>
  <c r="R1151" i="2"/>
  <c r="Q1373" i="2"/>
  <c r="R1373" i="2"/>
  <c r="Q1317" i="2"/>
  <c r="R1317" i="2"/>
  <c r="Q1195" i="2"/>
  <c r="R1195" i="2"/>
  <c r="R1156" i="2"/>
  <c r="Q1156" i="2"/>
  <c r="Q1305" i="2"/>
  <c r="R1305" i="2"/>
  <c r="Q1251" i="2"/>
  <c r="R1251" i="2"/>
  <c r="Q999" i="2"/>
  <c r="R999" i="2"/>
  <c r="Q953" i="2"/>
  <c r="R953" i="2"/>
  <c r="R1386" i="2"/>
  <c r="R1374" i="2"/>
  <c r="R1368" i="2"/>
  <c r="R1362" i="2"/>
  <c r="R1356" i="2"/>
  <c r="R1350" i="2"/>
  <c r="R1338" i="2"/>
  <c r="R1332" i="2"/>
  <c r="R1320" i="2"/>
  <c r="R1314" i="2"/>
  <c r="R1302" i="2"/>
  <c r="R1296" i="2"/>
  <c r="R1290" i="2"/>
  <c r="R1278" i="2"/>
  <c r="R1272" i="2"/>
  <c r="R1266" i="2"/>
  <c r="R1254" i="2"/>
  <c r="R1248" i="2"/>
  <c r="R1242" i="2"/>
  <c r="R1236" i="2"/>
  <c r="R1230" i="2"/>
  <c r="R1224" i="2"/>
  <c r="R1218" i="2"/>
  <c r="R1205" i="2"/>
  <c r="Q1204" i="2"/>
  <c r="R1173" i="2"/>
  <c r="Q1168" i="2"/>
  <c r="R1166" i="2"/>
  <c r="Q1157" i="2"/>
  <c r="R1157" i="2"/>
  <c r="O1135" i="2"/>
  <c r="Q1132" i="2"/>
  <c r="Q1121" i="2"/>
  <c r="R1121" i="2"/>
  <c r="Q1097" i="2"/>
  <c r="R1097" i="2"/>
  <c r="Q1043" i="2"/>
  <c r="R1043" i="2"/>
  <c r="Q1037" i="2"/>
  <c r="R1037" i="2"/>
  <c r="Q849" i="2"/>
  <c r="R849" i="2"/>
  <c r="R1355" i="2"/>
  <c r="R1349" i="2"/>
  <c r="R1343" i="2"/>
  <c r="R1337" i="2"/>
  <c r="R1331" i="2"/>
  <c r="R1325" i="2"/>
  <c r="R1313" i="2"/>
  <c r="R1307" i="2"/>
  <c r="R1301" i="2"/>
  <c r="R1295" i="2"/>
  <c r="R1283" i="2"/>
  <c r="R1277" i="2"/>
  <c r="R1271" i="2"/>
  <c r="R1265" i="2"/>
  <c r="R1259" i="2"/>
  <c r="R1253" i="2"/>
  <c r="R1247" i="2"/>
  <c r="R1241" i="2"/>
  <c r="R1235" i="2"/>
  <c r="R1229" i="2"/>
  <c r="R1223" i="2"/>
  <c r="R1217" i="2"/>
  <c r="Q1174" i="2"/>
  <c r="Q1163" i="2"/>
  <c r="R1163" i="2"/>
  <c r="Q1144" i="2"/>
  <c r="Q1126" i="2"/>
  <c r="Q1115" i="2"/>
  <c r="R1115" i="2"/>
  <c r="Q1085" i="2"/>
  <c r="R1085" i="2"/>
  <c r="Q1079" i="2"/>
  <c r="R1079" i="2"/>
  <c r="Q1055" i="2"/>
  <c r="R1055" i="2"/>
  <c r="Q1049" i="2"/>
  <c r="R1049" i="2"/>
  <c r="R1000" i="2"/>
  <c r="Q1000" i="2"/>
  <c r="Q783" i="2"/>
  <c r="R783" i="2"/>
  <c r="Q1133" i="2"/>
  <c r="R1133" i="2"/>
  <c r="Q1067" i="2"/>
  <c r="R1067" i="2"/>
  <c r="Q981" i="2"/>
  <c r="R981" i="2"/>
  <c r="Q933" i="2"/>
  <c r="R933" i="2"/>
  <c r="Q1186" i="2"/>
  <c r="Q1175" i="2"/>
  <c r="R1175" i="2"/>
  <c r="Q1150" i="2"/>
  <c r="Q1145" i="2"/>
  <c r="R1145" i="2"/>
  <c r="Q1138" i="2"/>
  <c r="Q1127" i="2"/>
  <c r="R1127" i="2"/>
  <c r="Q1073" i="2"/>
  <c r="R1073" i="2"/>
  <c r="Q1007" i="2"/>
  <c r="R1007" i="2"/>
  <c r="Q831" i="2"/>
  <c r="R831" i="2"/>
  <c r="Q1181" i="2"/>
  <c r="R1181" i="2"/>
  <c r="Q1109" i="2"/>
  <c r="R1109" i="2"/>
  <c r="Q1103" i="2"/>
  <c r="R1103" i="2"/>
  <c r="Q1019" i="2"/>
  <c r="R1019" i="2"/>
  <c r="Q1013" i="2"/>
  <c r="R1013" i="2"/>
  <c r="R982" i="2"/>
  <c r="Q982" i="2"/>
  <c r="Q807" i="2"/>
  <c r="R807" i="2"/>
  <c r="Q1001" i="2"/>
  <c r="R1001" i="2"/>
  <c r="R986" i="2"/>
  <c r="Q983" i="2"/>
  <c r="R983" i="2"/>
  <c r="Q947" i="2"/>
  <c r="R947" i="2"/>
  <c r="Q941" i="2"/>
  <c r="R941" i="2"/>
  <c r="Q915" i="2"/>
  <c r="R915" i="2"/>
  <c r="Q903" i="2"/>
  <c r="R903" i="2"/>
  <c r="Q879" i="2"/>
  <c r="R879" i="2"/>
  <c r="Q843" i="2"/>
  <c r="R843" i="2"/>
  <c r="Q577" i="2"/>
  <c r="R577" i="2"/>
  <c r="R951" i="2"/>
  <c r="Q950" i="2"/>
  <c r="Q891" i="2"/>
  <c r="R891" i="2"/>
  <c r="Q989" i="2"/>
  <c r="R989" i="2"/>
  <c r="Q971" i="2"/>
  <c r="R971" i="2"/>
  <c r="Q927" i="2"/>
  <c r="R927" i="2"/>
  <c r="Q909" i="2"/>
  <c r="R909" i="2"/>
  <c r="Q965" i="2"/>
  <c r="R965" i="2"/>
  <c r="Q897" i="2"/>
  <c r="R897" i="2"/>
  <c r="Q873" i="2"/>
  <c r="R873" i="2"/>
  <c r="Q837" i="2"/>
  <c r="R837" i="2"/>
  <c r="Q819" i="2"/>
  <c r="R819" i="2"/>
  <c r="R782" i="2"/>
  <c r="Q782" i="2"/>
  <c r="Q995" i="2"/>
  <c r="R995" i="2"/>
  <c r="O965" i="2"/>
  <c r="Q855" i="2"/>
  <c r="R855" i="2"/>
  <c r="Q813" i="2"/>
  <c r="R813" i="2"/>
  <c r="Q723" i="2"/>
  <c r="R723" i="2"/>
  <c r="R810" i="2"/>
  <c r="R804" i="2"/>
  <c r="R793" i="2"/>
  <c r="Q759" i="2"/>
  <c r="R759" i="2"/>
  <c r="Q741" i="2"/>
  <c r="R741" i="2"/>
  <c r="Q711" i="2"/>
  <c r="R711" i="2"/>
  <c r="Q650" i="2"/>
  <c r="R650" i="2"/>
  <c r="R935" i="2"/>
  <c r="R923" i="2"/>
  <c r="R917" i="2"/>
  <c r="R899" i="2"/>
  <c r="R887" i="2"/>
  <c r="R881" i="2"/>
  <c r="R869" i="2"/>
  <c r="R863" i="2"/>
  <c r="R857" i="2"/>
  <c r="R851" i="2"/>
  <c r="R845" i="2"/>
  <c r="R839" i="2"/>
  <c r="R833" i="2"/>
  <c r="R827" i="2"/>
  <c r="R815" i="2"/>
  <c r="R803" i="2"/>
  <c r="R795" i="2"/>
  <c r="Q794" i="2"/>
  <c r="R791" i="2"/>
  <c r="O785" i="2"/>
  <c r="Q729" i="2"/>
  <c r="R729" i="2"/>
  <c r="Q630" i="2"/>
  <c r="R630" i="2"/>
  <c r="R801" i="2"/>
  <c r="R777" i="2"/>
  <c r="Q765" i="2"/>
  <c r="R765" i="2"/>
  <c r="Q747" i="2"/>
  <c r="R747" i="2"/>
  <c r="Q717" i="2"/>
  <c r="R717" i="2"/>
  <c r="Q624" i="2"/>
  <c r="R624" i="2"/>
  <c r="Q597" i="2"/>
  <c r="R597" i="2"/>
  <c r="Q771" i="2"/>
  <c r="R771" i="2"/>
  <c r="Q735" i="2"/>
  <c r="R735" i="2"/>
  <c r="Q705" i="2"/>
  <c r="R705" i="2"/>
  <c r="Q614" i="2"/>
  <c r="R614" i="2"/>
  <c r="Q601" i="2"/>
  <c r="R601" i="2"/>
  <c r="O797" i="2"/>
  <c r="Q682" i="2"/>
  <c r="R682" i="2"/>
  <c r="Q680" i="2"/>
  <c r="R680" i="2"/>
  <c r="Q668" i="2"/>
  <c r="R668" i="2"/>
  <c r="Q666" i="2"/>
  <c r="R666" i="2"/>
  <c r="O684" i="2"/>
  <c r="R676" i="2"/>
  <c r="Q675" i="2"/>
  <c r="R670" i="2"/>
  <c r="R652" i="2"/>
  <c r="R646" i="2"/>
  <c r="R632" i="2"/>
  <c r="R595" i="2"/>
  <c r="Q587" i="2"/>
  <c r="R587" i="2"/>
  <c r="Q503" i="2"/>
  <c r="R503" i="2"/>
  <c r="R688" i="2"/>
  <c r="Q687" i="2"/>
  <c r="Q602" i="2"/>
  <c r="R602" i="2"/>
  <c r="Q531" i="2"/>
  <c r="R531" i="2"/>
  <c r="Q608" i="2"/>
  <c r="R608" i="2"/>
  <c r="Q585" i="2"/>
  <c r="R585" i="2"/>
  <c r="Q579" i="2"/>
  <c r="R579" i="2"/>
  <c r="Q567" i="2"/>
  <c r="R567" i="2"/>
  <c r="R450" i="2"/>
  <c r="Q450" i="2"/>
  <c r="O587" i="2"/>
  <c r="Q525" i="2"/>
  <c r="R525" i="2"/>
  <c r="Q590" i="2"/>
  <c r="R570" i="2"/>
  <c r="R563" i="2"/>
  <c r="R504" i="2"/>
  <c r="Q504" i="2"/>
  <c r="Q421" i="2"/>
  <c r="R421" i="2"/>
  <c r="R565" i="2"/>
  <c r="Q564" i="2"/>
  <c r="R561" i="2"/>
  <c r="O555" i="2"/>
  <c r="Q457" i="2"/>
  <c r="R457" i="2"/>
  <c r="Q552" i="2"/>
  <c r="R552" i="2"/>
  <c r="Q540" i="2"/>
  <c r="R540" i="2"/>
  <c r="R486" i="2"/>
  <c r="Q486" i="2"/>
  <c r="R534" i="2"/>
  <c r="R528" i="2"/>
  <c r="R516" i="2"/>
  <c r="Q510" i="2"/>
  <c r="R508" i="2"/>
  <c r="Q487" i="2"/>
  <c r="R487" i="2"/>
  <c r="Q474" i="2"/>
  <c r="R466" i="2"/>
  <c r="Q451" i="2"/>
  <c r="R451" i="2"/>
  <c r="R436" i="2"/>
  <c r="Q415" i="2"/>
  <c r="R415" i="2"/>
  <c r="Q408" i="2"/>
  <c r="R400" i="2"/>
  <c r="R527" i="2"/>
  <c r="R518" i="2"/>
  <c r="Q517" i="2"/>
  <c r="R515" i="2"/>
  <c r="Q445" i="2"/>
  <c r="R445" i="2"/>
  <c r="Q511" i="2"/>
  <c r="R511" i="2"/>
  <c r="Q493" i="2"/>
  <c r="R493" i="2"/>
  <c r="Q475" i="2"/>
  <c r="R475" i="2"/>
  <c r="Q409" i="2"/>
  <c r="R409" i="2"/>
  <c r="Q469" i="2"/>
  <c r="R469" i="2"/>
  <c r="Q499" i="2"/>
  <c r="R499" i="2"/>
  <c r="Q481" i="2"/>
  <c r="R481" i="2"/>
  <c r="Q427" i="2"/>
  <c r="R427" i="2"/>
  <c r="Q397" i="2"/>
  <c r="R397" i="2"/>
  <c r="R389" i="2"/>
  <c r="Q387" i="2"/>
  <c r="Q375" i="2"/>
  <c r="R372" i="2"/>
  <c r="Q359" i="2"/>
  <c r="R335" i="2"/>
  <c r="Q339" i="2"/>
  <c r="R340" i="2"/>
  <c r="R323" i="2"/>
  <c r="O797" i="6"/>
  <c r="O54" i="6"/>
  <c r="O843" i="6"/>
  <c r="O708" i="6"/>
  <c r="O530" i="6"/>
  <c r="O390" i="6"/>
  <c r="O692" i="6"/>
  <c r="O2039" i="6"/>
  <c r="O3422" i="6"/>
  <c r="O3101" i="6"/>
  <c r="O3017" i="6"/>
  <c r="O1938" i="6"/>
  <c r="O1778" i="6"/>
  <c r="O2763" i="6"/>
  <c r="O2316" i="6"/>
  <c r="O2155" i="6"/>
  <c r="O2137" i="6"/>
  <c r="O2119" i="6"/>
  <c r="O1495" i="6"/>
  <c r="O3382" i="6"/>
  <c r="O2661" i="6"/>
  <c r="O2559" i="6"/>
  <c r="O2291" i="6"/>
  <c r="O1830" i="6"/>
  <c r="O1436" i="6"/>
  <c r="O1425" i="6"/>
  <c r="O1082" i="6"/>
  <c r="O1090" i="6"/>
  <c r="O746" i="6"/>
  <c r="O756" i="6"/>
  <c r="O726" i="6"/>
  <c r="O544" i="6"/>
  <c r="O807" i="6"/>
  <c r="O469" i="6"/>
  <c r="O79" i="6"/>
  <c r="O60" i="6"/>
  <c r="Q3961" i="6"/>
  <c r="R3961" i="6"/>
  <c r="Q3959" i="6"/>
  <c r="R3959" i="6"/>
  <c r="Q3957" i="6"/>
  <c r="R3957" i="6"/>
  <c r="Q3950" i="6"/>
  <c r="R3950" i="6"/>
  <c r="Q3947" i="6"/>
  <c r="R3947" i="6"/>
  <c r="Q3940" i="6"/>
  <c r="R3940" i="6"/>
  <c r="Q3933" i="6"/>
  <c r="R3933" i="6"/>
  <c r="Q3926" i="6"/>
  <c r="R3926" i="6"/>
  <c r="Q3912" i="6"/>
  <c r="R3912" i="6"/>
  <c r="Q3905" i="6"/>
  <c r="R3905" i="6"/>
  <c r="Q3895" i="6"/>
  <c r="R3895" i="6"/>
  <c r="Q3891" i="6"/>
  <c r="R3891" i="6"/>
  <c r="Q3888" i="6"/>
  <c r="R3888" i="6"/>
  <c r="Q3878" i="6"/>
  <c r="R3878" i="6"/>
  <c r="Q3876" i="6"/>
  <c r="R3876" i="6"/>
  <c r="Q3871" i="6"/>
  <c r="R3871" i="6"/>
  <c r="Q3868" i="6"/>
  <c r="R3868" i="6"/>
  <c r="Q3861" i="6"/>
  <c r="R3861" i="6"/>
  <c r="Q3854" i="6"/>
  <c r="R3854" i="6"/>
  <c r="Q3847" i="6"/>
  <c r="R3847" i="6"/>
  <c r="Q3844" i="6"/>
  <c r="R3844" i="6"/>
  <c r="Q3841" i="6"/>
  <c r="R3841" i="6"/>
  <c r="Q3838" i="6"/>
  <c r="R3838" i="6"/>
  <c r="Q3834" i="6"/>
  <c r="R3834" i="6"/>
  <c r="Q3831" i="6"/>
  <c r="R3831" i="6"/>
  <c r="Q3821" i="6"/>
  <c r="R3821" i="6"/>
  <c r="Q3817" i="6"/>
  <c r="R3817" i="6"/>
  <c r="Q3814" i="6"/>
  <c r="R3814" i="6"/>
  <c r="Q3812" i="6"/>
  <c r="R3812" i="6"/>
  <c r="Q3805" i="6"/>
  <c r="R3805" i="6"/>
  <c r="Q3803" i="6"/>
  <c r="R3803" i="6"/>
  <c r="Q3799" i="6"/>
  <c r="R3799" i="6"/>
  <c r="Q3796" i="6"/>
  <c r="R3796" i="6"/>
  <c r="Q3792" i="6"/>
  <c r="R3792" i="6"/>
  <c r="Q3789" i="6"/>
  <c r="R3789" i="6"/>
  <c r="Q3785" i="6"/>
  <c r="R3785" i="6"/>
  <c r="Q3782" i="6"/>
  <c r="R3782" i="6"/>
  <c r="Q3778" i="6"/>
  <c r="R3778" i="6"/>
  <c r="Q3776" i="6"/>
  <c r="R3776" i="6"/>
  <c r="Q3769" i="6"/>
  <c r="R3769" i="6"/>
  <c r="Q3991" i="6"/>
  <c r="R3991" i="6"/>
  <c r="Q3988" i="6"/>
  <c r="R3988" i="6"/>
  <c r="Q3982" i="6"/>
  <c r="R3982" i="6"/>
  <c r="Q3973" i="6"/>
  <c r="R3973" i="6"/>
  <c r="Q3967" i="6"/>
  <c r="R3967" i="6"/>
  <c r="Q3748" i="6"/>
  <c r="R3748" i="6"/>
  <c r="Q3955" i="6"/>
  <c r="R3955" i="6"/>
  <c r="Q3945" i="6"/>
  <c r="R3945" i="6"/>
  <c r="Q3941" i="6"/>
  <c r="R3941" i="6"/>
  <c r="Q3938" i="6"/>
  <c r="R3938" i="6"/>
  <c r="Q3934" i="6"/>
  <c r="R3934" i="6"/>
  <c r="Q3931" i="6"/>
  <c r="R3931" i="6"/>
  <c r="Q3924" i="6"/>
  <c r="R3924" i="6"/>
  <c r="Q3920" i="6"/>
  <c r="R3920" i="6"/>
  <c r="Q3917" i="6"/>
  <c r="R3917" i="6"/>
  <c r="Q3913" i="6"/>
  <c r="R3913" i="6"/>
  <c r="Q3910" i="6"/>
  <c r="R3910" i="6"/>
  <c r="Q3903" i="6"/>
  <c r="R3903" i="6"/>
  <c r="Q3899" i="6"/>
  <c r="R3899" i="6"/>
  <c r="Q3896" i="6"/>
  <c r="R3896" i="6"/>
  <c r="Q3894" i="6"/>
  <c r="R3894" i="6"/>
  <c r="Q3892" i="6"/>
  <c r="R3892" i="6"/>
  <c r="Q3889" i="6"/>
  <c r="R3889" i="6"/>
  <c r="Q3886" i="6"/>
  <c r="R3886" i="6"/>
  <c r="Q3879" i="6"/>
  <c r="R3879" i="6"/>
  <c r="Q3869" i="6"/>
  <c r="R3869" i="6"/>
  <c r="Q3867" i="6"/>
  <c r="R3867" i="6"/>
  <c r="Q3865" i="6"/>
  <c r="R3865" i="6"/>
  <c r="Q3862" i="6"/>
  <c r="R3862" i="6"/>
  <c r="Q3859" i="6"/>
  <c r="R3859" i="6"/>
  <c r="Q3855" i="6"/>
  <c r="R3855" i="6"/>
  <c r="Q3852" i="6"/>
  <c r="R3852" i="6"/>
  <c r="Q3850" i="6"/>
  <c r="R3850" i="6"/>
  <c r="Q3848" i="6"/>
  <c r="R3848" i="6"/>
  <c r="Q3845" i="6"/>
  <c r="R3845" i="6"/>
  <c r="Q3839" i="6"/>
  <c r="R3839" i="6"/>
  <c r="Q3832" i="6"/>
  <c r="R3832" i="6"/>
  <c r="Q3829" i="6"/>
  <c r="R3829" i="6"/>
  <c r="Q3825" i="6"/>
  <c r="R3825" i="6"/>
  <c r="Q3822" i="6"/>
  <c r="R3822" i="6"/>
  <c r="Q3820" i="6"/>
  <c r="R3820" i="6"/>
  <c r="Q3811" i="6"/>
  <c r="R3811" i="6"/>
  <c r="Q3806" i="6"/>
  <c r="R3806" i="6"/>
  <c r="Q3802" i="6"/>
  <c r="R3802" i="6"/>
  <c r="Q3790" i="6"/>
  <c r="R3790" i="6"/>
  <c r="Q3783" i="6"/>
  <c r="R3783" i="6"/>
  <c r="Q3774" i="6"/>
  <c r="R3774" i="6"/>
  <c r="Q3771" i="6"/>
  <c r="R3771" i="6"/>
  <c r="Q3989" i="6"/>
  <c r="R3989" i="6"/>
  <c r="Q3983" i="6"/>
  <c r="R3983" i="6"/>
  <c r="Q3980" i="6"/>
  <c r="R3980" i="6"/>
  <c r="Q3977" i="6"/>
  <c r="R3977" i="6"/>
  <c r="Q3974" i="6"/>
  <c r="R3974" i="6"/>
  <c r="Q3971" i="6"/>
  <c r="R3971" i="6"/>
  <c r="Q3968" i="6"/>
  <c r="R3968" i="6"/>
  <c r="Q3963" i="6"/>
  <c r="R3963" i="6"/>
  <c r="Q3960" i="6"/>
  <c r="R3960" i="6"/>
  <c r="Q3956" i="6"/>
  <c r="R3956" i="6"/>
  <c r="Q3953" i="6"/>
  <c r="R3953" i="6"/>
  <c r="Q3949" i="6"/>
  <c r="R3949" i="6"/>
  <c r="Q3946" i="6"/>
  <c r="R3946" i="6"/>
  <c r="Q3944" i="6"/>
  <c r="R3944" i="6"/>
  <c r="Q3939" i="6"/>
  <c r="R3939" i="6"/>
  <c r="Q3937" i="6"/>
  <c r="R3937" i="6"/>
  <c r="Q3935" i="6"/>
  <c r="R3935" i="6"/>
  <c r="Q3932" i="6"/>
  <c r="R3932" i="6"/>
  <c r="Q3930" i="6"/>
  <c r="R3930" i="6"/>
  <c r="Q3928" i="6"/>
  <c r="R3928" i="6"/>
  <c r="Q3923" i="6"/>
  <c r="R3923" i="6"/>
  <c r="Q3921" i="6"/>
  <c r="R3921" i="6"/>
  <c r="Q3918" i="6"/>
  <c r="R3918" i="6"/>
  <c r="Q3914" i="6"/>
  <c r="R3914" i="6"/>
  <c r="Q3911" i="6"/>
  <c r="R3911" i="6"/>
  <c r="Q3909" i="6"/>
  <c r="R3909" i="6"/>
  <c r="Q3904" i="6"/>
  <c r="R3904" i="6"/>
  <c r="Q3902" i="6"/>
  <c r="R3902" i="6"/>
  <c r="Q3900" i="6"/>
  <c r="R3900" i="6"/>
  <c r="Q3897" i="6"/>
  <c r="R3897" i="6"/>
  <c r="Q3887" i="6"/>
  <c r="R3887" i="6"/>
  <c r="Q3885" i="6"/>
  <c r="R3885" i="6"/>
  <c r="Q3883" i="6"/>
  <c r="R3883" i="6"/>
  <c r="Q3880" i="6"/>
  <c r="R3880" i="6"/>
  <c r="Q3877" i="6"/>
  <c r="R3877" i="6"/>
  <c r="Q3873" i="6"/>
  <c r="R3873" i="6"/>
  <c r="Q3870" i="6"/>
  <c r="R3870" i="6"/>
  <c r="Q3863" i="6"/>
  <c r="R3863" i="6"/>
  <c r="Q3860" i="6"/>
  <c r="R3860" i="6"/>
  <c r="Q3858" i="6"/>
  <c r="R3858" i="6"/>
  <c r="Q3856" i="6"/>
  <c r="R3856" i="6"/>
  <c r="Q3853" i="6"/>
  <c r="R3853" i="6"/>
  <c r="Q3846" i="6"/>
  <c r="R3846" i="6"/>
  <c r="Q3840" i="6"/>
  <c r="R3840" i="6"/>
  <c r="Q3837" i="6"/>
  <c r="R3837" i="6"/>
  <c r="Q3828" i="6"/>
  <c r="R3828" i="6"/>
  <c r="Q3826" i="6"/>
  <c r="R3826" i="6"/>
  <c r="Q3823" i="6"/>
  <c r="R3823" i="6"/>
  <c r="Q3816" i="6"/>
  <c r="R3816" i="6"/>
  <c r="Q3813" i="6"/>
  <c r="R3813" i="6"/>
  <c r="Q3807" i="6"/>
  <c r="R3807" i="6"/>
  <c r="Q3804" i="6"/>
  <c r="R3804" i="6"/>
  <c r="Q3798" i="6"/>
  <c r="R3798" i="6"/>
  <c r="Q3795" i="6"/>
  <c r="R3795" i="6"/>
  <c r="Q3791" i="6"/>
  <c r="R3791" i="6"/>
  <c r="Q3788" i="6"/>
  <c r="R3788" i="6"/>
  <c r="Q3781" i="6"/>
  <c r="R3781" i="6"/>
  <c r="Q3779" i="6"/>
  <c r="R3779" i="6"/>
  <c r="Q3775" i="6"/>
  <c r="R3775" i="6"/>
  <c r="Q3772" i="6"/>
  <c r="R3772" i="6"/>
  <c r="Q3770" i="6"/>
  <c r="R3770" i="6"/>
  <c r="Q3990" i="6"/>
  <c r="R3990" i="6"/>
  <c r="Q3987" i="6"/>
  <c r="R3987" i="6"/>
  <c r="Q3984" i="6"/>
  <c r="R3984" i="6"/>
  <c r="Q3981" i="6"/>
  <c r="R3981" i="6"/>
  <c r="Q3978" i="6"/>
  <c r="R3978" i="6"/>
  <c r="Q3969" i="6"/>
  <c r="R3969" i="6"/>
  <c r="Q3966" i="6"/>
  <c r="R3966" i="6"/>
  <c r="O3632" i="6"/>
  <c r="Q3592" i="6"/>
  <c r="R3592" i="6"/>
  <c r="Q3760" i="6"/>
  <c r="R3742" i="6"/>
  <c r="O3740" i="6"/>
  <c r="O3732" i="6"/>
  <c r="R3729" i="6"/>
  <c r="R3725" i="6"/>
  <c r="O3714" i="6"/>
  <c r="R3711" i="6"/>
  <c r="R3707" i="6"/>
  <c r="R3685" i="6"/>
  <c r="Q3680" i="6"/>
  <c r="R3676" i="6"/>
  <c r="R3665" i="6"/>
  <c r="Q3645" i="6"/>
  <c r="R3645" i="6"/>
  <c r="R3617" i="6"/>
  <c r="Q3598" i="6"/>
  <c r="R3598" i="6"/>
  <c r="O3458" i="6"/>
  <c r="Q3767" i="6"/>
  <c r="Q3761" i="6"/>
  <c r="R3747" i="6"/>
  <c r="O3733" i="6"/>
  <c r="R3730" i="6"/>
  <c r="R3721" i="6"/>
  <c r="R3712" i="6"/>
  <c r="R3703" i="6"/>
  <c r="Q3698" i="6"/>
  <c r="R3694" i="6"/>
  <c r="R3681" i="6"/>
  <c r="R3677" i="6"/>
  <c r="Q3658" i="6"/>
  <c r="Q3651" i="6"/>
  <c r="R3651" i="6"/>
  <c r="O3639" i="6"/>
  <c r="Q3633" i="6"/>
  <c r="R3633" i="6"/>
  <c r="Q3574" i="6"/>
  <c r="R3574" i="6"/>
  <c r="Q3762" i="6"/>
  <c r="R3757" i="6"/>
  <c r="Q3752" i="6"/>
  <c r="O3751" i="6"/>
  <c r="R3739" i="6"/>
  <c r="R3731" i="6"/>
  <c r="R3717" i="6"/>
  <c r="R3713" i="6"/>
  <c r="R3699" i="6"/>
  <c r="R3695" i="6"/>
  <c r="Q3686" i="6"/>
  <c r="R3659" i="6"/>
  <c r="Q3621" i="6"/>
  <c r="R3621" i="6"/>
  <c r="Q3580" i="6"/>
  <c r="R3580" i="6"/>
  <c r="O3734" i="6"/>
  <c r="Q3704" i="6"/>
  <c r="O3690" i="6"/>
  <c r="R3663" i="6"/>
  <c r="O3662" i="6"/>
  <c r="Q3652" i="6"/>
  <c r="Q3640" i="6"/>
  <c r="Q3634" i="6"/>
  <c r="Q3628" i="6"/>
  <c r="Q3615" i="6"/>
  <c r="R3615" i="6"/>
  <c r="Q3609" i="6"/>
  <c r="R3609" i="6"/>
  <c r="Q3603" i="6"/>
  <c r="R3603" i="6"/>
  <c r="Q3586" i="6"/>
  <c r="R3586" i="6"/>
  <c r="O3278" i="6"/>
  <c r="O3254" i="6"/>
  <c r="O3230" i="6"/>
  <c r="O3743" i="6"/>
  <c r="O3731" i="6"/>
  <c r="O3725" i="6"/>
  <c r="O3689" i="6"/>
  <c r="O3653" i="6"/>
  <c r="O3623" i="6"/>
  <c r="O3593" i="6"/>
  <c r="O3527" i="6"/>
  <c r="O3504" i="6"/>
  <c r="O3421" i="6"/>
  <c r="O3410" i="6"/>
  <c r="O3372" i="6"/>
  <c r="R3591" i="6"/>
  <c r="R3585" i="6"/>
  <c r="R3573" i="6"/>
  <c r="O3631" i="6"/>
  <c r="O3541" i="6"/>
  <c r="O3506" i="6"/>
  <c r="O3495" i="6"/>
  <c r="O3434" i="6"/>
  <c r="O3412" i="6"/>
  <c r="O3330" i="6"/>
  <c r="O3566" i="6"/>
  <c r="O3496" i="6"/>
  <c r="O3418" i="6"/>
  <c r="O3402" i="6"/>
  <c r="O3364" i="6"/>
  <c r="O3342" i="6"/>
  <c r="O3331" i="6"/>
  <c r="O3053" i="6"/>
  <c r="Q2884" i="6"/>
  <c r="R2884" i="6"/>
  <c r="Q2968" i="6"/>
  <c r="R2968" i="6"/>
  <c r="O3106" i="6"/>
  <c r="O3100" i="6"/>
  <c r="O3088" i="6"/>
  <c r="O3015" i="6"/>
  <c r="O2997" i="6"/>
  <c r="Q2974" i="6"/>
  <c r="R2974" i="6"/>
  <c r="Q2962" i="6"/>
  <c r="R2962" i="6"/>
  <c r="Q2956" i="6"/>
  <c r="R2956" i="6"/>
  <c r="O2931" i="6"/>
  <c r="Q2986" i="6"/>
  <c r="R2986" i="6"/>
  <c r="Q2950" i="6"/>
  <c r="R2950" i="6"/>
  <c r="Q2878" i="6"/>
  <c r="R2878" i="6"/>
  <c r="Q2866" i="6"/>
  <c r="R2866" i="6"/>
  <c r="O3114" i="6"/>
  <c r="O3108" i="6"/>
  <c r="Q3016" i="6"/>
  <c r="R3016" i="6"/>
  <c r="Q2998" i="6"/>
  <c r="R2998" i="6"/>
  <c r="Q2980" i="6"/>
  <c r="R2980" i="6"/>
  <c r="Q2938" i="6"/>
  <c r="R2938" i="6"/>
  <c r="Q2932" i="6"/>
  <c r="R2932" i="6"/>
  <c r="Q2920" i="6"/>
  <c r="R2920" i="6"/>
  <c r="Q2908" i="6"/>
  <c r="R2908" i="6"/>
  <c r="Q2902" i="6"/>
  <c r="R2902" i="6"/>
  <c r="O3115" i="6"/>
  <c r="O3109" i="6"/>
  <c r="O3097" i="6"/>
  <c r="O3068" i="6"/>
  <c r="O3052" i="6"/>
  <c r="Q3028" i="6"/>
  <c r="R3028" i="6"/>
  <c r="Q3022" i="6"/>
  <c r="R3022" i="6"/>
  <c r="O3016" i="6"/>
  <c r="Q3010" i="6"/>
  <c r="R3010" i="6"/>
  <c r="Q3004" i="6"/>
  <c r="R3004" i="6"/>
  <c r="Q2992" i="6"/>
  <c r="R2992" i="6"/>
  <c r="Q2987" i="6"/>
  <c r="Q2975" i="6"/>
  <c r="Q2896" i="6"/>
  <c r="R2896" i="6"/>
  <c r="R2452" i="6"/>
  <c r="Q2452" i="6"/>
  <c r="R2410" i="6"/>
  <c r="Q2410" i="6"/>
  <c r="R2404" i="6"/>
  <c r="Q2404" i="6"/>
  <c r="R2356" i="6"/>
  <c r="Q2356" i="6"/>
  <c r="R2350" i="6"/>
  <c r="Q2350" i="6"/>
  <c r="R2332" i="6"/>
  <c r="Q2332" i="6"/>
  <c r="R2314" i="6"/>
  <c r="Q2314" i="6"/>
  <c r="R2296" i="6"/>
  <c r="Q2296" i="6"/>
  <c r="R2166" i="6"/>
  <c r="Q2166" i="6"/>
  <c r="R2488" i="6"/>
  <c r="Q2488" i="6"/>
  <c r="R2482" i="6"/>
  <c r="Q2482" i="6"/>
  <c r="R2280" i="6"/>
  <c r="Q2280" i="6"/>
  <c r="R2148" i="6"/>
  <c r="Q2148" i="6"/>
  <c r="Q1734" i="6"/>
  <c r="R1734" i="6"/>
  <c r="R2458" i="6"/>
  <c r="Q2458" i="6"/>
  <c r="R2392" i="6"/>
  <c r="Q2392" i="6"/>
  <c r="R2368" i="6"/>
  <c r="Q2368" i="6"/>
  <c r="R2362" i="6"/>
  <c r="Q2362" i="6"/>
  <c r="R2320" i="6"/>
  <c r="Q2320" i="6"/>
  <c r="R2302" i="6"/>
  <c r="Q2302" i="6"/>
  <c r="R2220" i="6"/>
  <c r="Q2220" i="6"/>
  <c r="R2194" i="6"/>
  <c r="Q2194" i="6"/>
  <c r="R3021" i="6"/>
  <c r="R3015" i="6"/>
  <c r="R2979" i="6"/>
  <c r="R2973" i="6"/>
  <c r="R2967" i="6"/>
  <c r="R2961" i="6"/>
  <c r="R2955" i="6"/>
  <c r="R2949" i="6"/>
  <c r="R2943" i="6"/>
  <c r="R2937" i="6"/>
  <c r="R2931" i="6"/>
  <c r="R2913" i="6"/>
  <c r="R2901" i="6"/>
  <c r="R2895" i="6"/>
  <c r="R2889" i="6"/>
  <c r="R2883" i="6"/>
  <c r="R2877" i="6"/>
  <c r="R2871" i="6"/>
  <c r="R2865" i="6"/>
  <c r="R2859" i="6"/>
  <c r="R2847" i="6"/>
  <c r="R2841" i="6"/>
  <c r="R2835" i="6"/>
  <c r="R2823" i="6"/>
  <c r="R2811" i="6"/>
  <c r="R2805" i="6"/>
  <c r="R2799" i="6"/>
  <c r="R2793" i="6"/>
  <c r="R2787" i="6"/>
  <c r="R2781" i="6"/>
  <c r="R2769" i="6"/>
  <c r="R2757" i="6"/>
  <c r="R2745" i="6"/>
  <c r="R2739" i="6"/>
  <c r="R2733" i="6"/>
  <c r="R2727" i="6"/>
  <c r="R2721" i="6"/>
  <c r="R2715" i="6"/>
  <c r="R2709" i="6"/>
  <c r="R2673" i="6"/>
  <c r="R2667" i="6"/>
  <c r="R2655" i="6"/>
  <c r="R2464" i="6"/>
  <c r="Q2464" i="6"/>
  <c r="R2428" i="6"/>
  <c r="Q2428" i="6"/>
  <c r="R2422" i="6"/>
  <c r="Q2422" i="6"/>
  <c r="R2398" i="6"/>
  <c r="Q2398" i="6"/>
  <c r="R2374" i="6"/>
  <c r="Q2374" i="6"/>
  <c r="R2344" i="6"/>
  <c r="Q2344" i="6"/>
  <c r="R2338" i="6"/>
  <c r="Q2338" i="6"/>
  <c r="R2243" i="6"/>
  <c r="Q2243" i="6"/>
  <c r="O2995" i="6"/>
  <c r="O2989" i="6"/>
  <c r="O2935" i="6"/>
  <c r="O2923" i="6"/>
  <c r="O2881" i="6"/>
  <c r="O2851" i="6"/>
  <c r="R2848" i="6"/>
  <c r="R2830" i="6"/>
  <c r="O2827" i="6"/>
  <c r="R2824" i="6"/>
  <c r="O2815" i="6"/>
  <c r="R2812" i="6"/>
  <c r="R2800" i="6"/>
  <c r="R2794" i="6"/>
  <c r="R2782" i="6"/>
  <c r="R2776" i="6"/>
  <c r="O2773" i="6"/>
  <c r="R2770" i="6"/>
  <c r="R2764" i="6"/>
  <c r="R2758" i="6"/>
  <c r="O2749" i="6"/>
  <c r="R2746" i="6"/>
  <c r="R2740" i="6"/>
  <c r="R2734" i="6"/>
  <c r="O2731" i="6"/>
  <c r="R2728" i="6"/>
  <c r="O2719" i="6"/>
  <c r="R2716" i="6"/>
  <c r="R2704" i="6"/>
  <c r="O2701" i="6"/>
  <c r="R2698" i="6"/>
  <c r="O2689" i="6"/>
  <c r="R2686" i="6"/>
  <c r="R2680" i="6"/>
  <c r="R2674" i="6"/>
  <c r="R2668" i="6"/>
  <c r="R2662" i="6"/>
  <c r="O2659" i="6"/>
  <c r="R2656" i="6"/>
  <c r="R2440" i="6"/>
  <c r="Q2440" i="6"/>
  <c r="R2224" i="6"/>
  <c r="Q2224" i="6"/>
  <c r="R2209" i="6"/>
  <c r="Q2209" i="6"/>
  <c r="O3026" i="6"/>
  <c r="O3014" i="6"/>
  <c r="O3008" i="6"/>
  <c r="O2996" i="6"/>
  <c r="O2990" i="6"/>
  <c r="O2924" i="6"/>
  <c r="O2870" i="6"/>
  <c r="O2858" i="6"/>
  <c r="O2804" i="6"/>
  <c r="O2774" i="6"/>
  <c r="O2762" i="6"/>
  <c r="O2750" i="6"/>
  <c r="O2708" i="6"/>
  <c r="O2702" i="6"/>
  <c r="O2690" i="6"/>
  <c r="O2678" i="6"/>
  <c r="O2660" i="6"/>
  <c r="O2486" i="6"/>
  <c r="R2476" i="6"/>
  <c r="Q2476" i="6"/>
  <c r="R2470" i="6"/>
  <c r="Q2470" i="6"/>
  <c r="Q2465" i="6"/>
  <c r="Q2459" i="6"/>
  <c r="Q2423" i="6"/>
  <c r="R2386" i="6"/>
  <c r="Q2386" i="6"/>
  <c r="R2308" i="6"/>
  <c r="Q2308" i="6"/>
  <c r="R2290" i="6"/>
  <c r="Q2290" i="6"/>
  <c r="R2272" i="6"/>
  <c r="Q2272" i="6"/>
  <c r="R2236" i="6"/>
  <c r="Q2236" i="6"/>
  <c r="R2206" i="6"/>
  <c r="Q2206" i="6"/>
  <c r="R2218" i="6"/>
  <c r="Q2218" i="6"/>
  <c r="R2177" i="6"/>
  <c r="Q2177" i="6"/>
  <c r="R2165" i="6"/>
  <c r="Q2165" i="6"/>
  <c r="R2159" i="6"/>
  <c r="Q2159" i="6"/>
  <c r="R2141" i="6"/>
  <c r="Q2141" i="6"/>
  <c r="Q1884" i="6"/>
  <c r="R1884" i="6"/>
  <c r="R1855" i="6"/>
  <c r="Q1855" i="6"/>
  <c r="Q2480" i="6"/>
  <c r="Q2474" i="6"/>
  <c r="Q2462" i="6"/>
  <c r="Q2456" i="6"/>
  <c r="Q2450" i="6"/>
  <c r="Q2444" i="6"/>
  <c r="Q2438" i="6"/>
  <c r="Q2432" i="6"/>
  <c r="Q2426" i="6"/>
  <c r="Q2420" i="6"/>
  <c r="Q2414" i="6"/>
  <c r="Q2366" i="6"/>
  <c r="Q2360" i="6"/>
  <c r="Q2354" i="6"/>
  <c r="Q2348" i="6"/>
  <c r="Q2342" i="6"/>
  <c r="Q2330" i="6"/>
  <c r="Q2324" i="6"/>
  <c r="Q2312" i="6"/>
  <c r="Q2306" i="6"/>
  <c r="Q2300" i="6"/>
  <c r="Q2294" i="6"/>
  <c r="Q2288" i="6"/>
  <c r="R2278" i="6"/>
  <c r="Q2278" i="6"/>
  <c r="Q2274" i="6"/>
  <c r="R2260" i="6"/>
  <c r="Q2260" i="6"/>
  <c r="Q2249" i="6"/>
  <c r="Q2238" i="6"/>
  <c r="R2230" i="6"/>
  <c r="Q2230" i="6"/>
  <c r="Q2215" i="6"/>
  <c r="O2210" i="6"/>
  <c r="Q2208" i="6"/>
  <c r="R2200" i="6"/>
  <c r="Q2200" i="6"/>
  <c r="R2188" i="6"/>
  <c r="Q2188" i="6"/>
  <c r="Q2178" i="6"/>
  <c r="O2162" i="6"/>
  <c r="Q2160" i="6"/>
  <c r="R2153" i="6"/>
  <c r="Q2153" i="6"/>
  <c r="O2144" i="6"/>
  <c r="Q2142" i="6"/>
  <c r="O2128" i="6"/>
  <c r="O2091" i="6"/>
  <c r="R2242" i="6"/>
  <c r="Q2242" i="6"/>
  <c r="R2254" i="6"/>
  <c r="Q2254" i="6"/>
  <c r="O2163" i="6"/>
  <c r="O2145" i="6"/>
  <c r="O2047" i="6"/>
  <c r="Q1896" i="6"/>
  <c r="R1896" i="6"/>
  <c r="Q1878" i="6"/>
  <c r="R1878" i="6"/>
  <c r="Q1872" i="6"/>
  <c r="R1872" i="6"/>
  <c r="Q1866" i="6"/>
  <c r="R1866" i="6"/>
  <c r="Q1788" i="6"/>
  <c r="R1788" i="6"/>
  <c r="Q1746" i="6"/>
  <c r="R1746" i="6"/>
  <c r="Q1464" i="6"/>
  <c r="R1464" i="6"/>
  <c r="Q1860" i="6"/>
  <c r="R1860" i="6"/>
  <c r="Q1758" i="6"/>
  <c r="R1758" i="6"/>
  <c r="Q1854" i="6"/>
  <c r="R1854" i="6"/>
  <c r="Q1848" i="6"/>
  <c r="R1848" i="6"/>
  <c r="Q1818" i="6"/>
  <c r="R1818" i="6"/>
  <c r="Q1812" i="6"/>
  <c r="R1812" i="6"/>
  <c r="Q1764" i="6"/>
  <c r="R1764" i="6"/>
  <c r="Q2176" i="6"/>
  <c r="Q2170" i="6"/>
  <c r="Q2158" i="6"/>
  <c r="Q2152" i="6"/>
  <c r="Q2140" i="6"/>
  <c r="Q1861" i="6"/>
  <c r="Q1842" i="6"/>
  <c r="R1842" i="6"/>
  <c r="O1829" i="6"/>
  <c r="Q1824" i="6"/>
  <c r="R1824" i="6"/>
  <c r="Q1806" i="6"/>
  <c r="R1806" i="6"/>
  <c r="Q1722" i="6"/>
  <c r="R1722" i="6"/>
  <c r="Q1710" i="6"/>
  <c r="R1710" i="6"/>
  <c r="Q1776" i="6"/>
  <c r="R1776" i="6"/>
  <c r="Q1728" i="6"/>
  <c r="R1728" i="6"/>
  <c r="Q1716" i="6"/>
  <c r="R1716" i="6"/>
  <c r="Q1704" i="6"/>
  <c r="R1704" i="6"/>
  <c r="Q1493" i="6"/>
  <c r="R1493" i="6"/>
  <c r="Q1440" i="6"/>
  <c r="R1440" i="6"/>
  <c r="Q1429" i="6"/>
  <c r="R1429" i="6"/>
  <c r="Q1398" i="6"/>
  <c r="R1398" i="6"/>
  <c r="R1900" i="6"/>
  <c r="R1894" i="6"/>
  <c r="R1888" i="6"/>
  <c r="R1882" i="6"/>
  <c r="R1870" i="6"/>
  <c r="R1864" i="6"/>
  <c r="R1858" i="6"/>
  <c r="R1846" i="6"/>
  <c r="R1834" i="6"/>
  <c r="R1828" i="6"/>
  <c r="R1810" i="6"/>
  <c r="R1804" i="6"/>
  <c r="R1798" i="6"/>
  <c r="R1792" i="6"/>
  <c r="R1768" i="6"/>
  <c r="R1756" i="6"/>
  <c r="R1744" i="6"/>
  <c r="R1738" i="6"/>
  <c r="R1732" i="6"/>
  <c r="R1726" i="6"/>
  <c r="R1720" i="6"/>
  <c r="R1714" i="6"/>
  <c r="R1702" i="6"/>
  <c r="Q1562" i="6"/>
  <c r="R1562" i="6"/>
  <c r="Q1550" i="6"/>
  <c r="R1550" i="6"/>
  <c r="Q1544" i="6"/>
  <c r="R1544" i="6"/>
  <c r="Q1302" i="6"/>
  <c r="R1302" i="6"/>
  <c r="O1874" i="6"/>
  <c r="O1820" i="6"/>
  <c r="Q1598" i="6"/>
  <c r="R1598" i="6"/>
  <c r="Q1568" i="6"/>
  <c r="R1568" i="6"/>
  <c r="Q1489" i="6"/>
  <c r="R1489" i="6"/>
  <c r="O1462" i="6"/>
  <c r="Q1452" i="6"/>
  <c r="R1452" i="6"/>
  <c r="Q1444" i="6"/>
  <c r="R1444" i="6"/>
  <c r="Q1580" i="6"/>
  <c r="R1580" i="6"/>
  <c r="Q1456" i="6"/>
  <c r="R1456" i="6"/>
  <c r="O1864" i="6"/>
  <c r="O1828" i="6"/>
  <c r="O1822" i="6"/>
  <c r="Q1592" i="6"/>
  <c r="R1592" i="6"/>
  <c r="O1583" i="6"/>
  <c r="O1508" i="6"/>
  <c r="Q1468" i="6"/>
  <c r="R1468" i="6"/>
  <c r="Q1433" i="6"/>
  <c r="R1433" i="6"/>
  <c r="Q1410" i="6"/>
  <c r="R1410" i="6"/>
  <c r="Q1391" i="6"/>
  <c r="R1391" i="6"/>
  <c r="Q1537" i="6"/>
  <c r="R1537" i="6"/>
  <c r="Q1534" i="6"/>
  <c r="R1534" i="6"/>
  <c r="Q1528" i="6"/>
  <c r="R1528" i="6"/>
  <c r="Q1525" i="6"/>
  <c r="R1525" i="6"/>
  <c r="Q1522" i="6"/>
  <c r="R1522" i="6"/>
  <c r="Q1513" i="6"/>
  <c r="R1513" i="6"/>
  <c r="Q1507" i="6"/>
  <c r="R1507" i="6"/>
  <c r="Q1504" i="6"/>
  <c r="R1504" i="6"/>
  <c r="Q1501" i="6"/>
  <c r="R1501" i="6"/>
  <c r="Q1486" i="6"/>
  <c r="R1486" i="6"/>
  <c r="Q1438" i="6"/>
  <c r="R1438" i="6"/>
  <c r="Q1421" i="6"/>
  <c r="R1421" i="6"/>
  <c r="Q1379" i="6"/>
  <c r="R1379" i="6"/>
  <c r="Q1163" i="6"/>
  <c r="R1163" i="6"/>
  <c r="Q1397" i="6"/>
  <c r="R1397" i="6"/>
  <c r="Q1538" i="6"/>
  <c r="R1538" i="6"/>
  <c r="Q1535" i="6"/>
  <c r="R1535" i="6"/>
  <c r="Q1529" i="6"/>
  <c r="R1529" i="6"/>
  <c r="Q1526" i="6"/>
  <c r="R1526" i="6"/>
  <c r="Q1523" i="6"/>
  <c r="R1523" i="6"/>
  <c r="Q1520" i="6"/>
  <c r="R1520" i="6"/>
  <c r="Q1517" i="6"/>
  <c r="R1517" i="6"/>
  <c r="Q1514" i="6"/>
  <c r="R1514" i="6"/>
  <c r="Q1511" i="6"/>
  <c r="R1511" i="6"/>
  <c r="Q1508" i="6"/>
  <c r="R1508" i="6"/>
  <c r="Q1505" i="6"/>
  <c r="R1505" i="6"/>
  <c r="Q1499" i="6"/>
  <c r="R1499" i="6"/>
  <c r="Q1450" i="6"/>
  <c r="R1450" i="6"/>
  <c r="Q1403" i="6"/>
  <c r="R1403" i="6"/>
  <c r="Q1362" i="6"/>
  <c r="R1362" i="6"/>
  <c r="R1597" i="6"/>
  <c r="R1591" i="6"/>
  <c r="R1579" i="6"/>
  <c r="R1573" i="6"/>
  <c r="R1555" i="6"/>
  <c r="R1549" i="6"/>
  <c r="R1543" i="6"/>
  <c r="Q1492" i="6"/>
  <c r="R1492" i="6"/>
  <c r="R1481" i="6"/>
  <c r="Q1474" i="6"/>
  <c r="R1474" i="6"/>
  <c r="R1471" i="6"/>
  <c r="R1463" i="6"/>
  <c r="R1459" i="6"/>
  <c r="R1451" i="6"/>
  <c r="Q1432" i="6"/>
  <c r="R1432" i="6"/>
  <c r="Q1415" i="6"/>
  <c r="R1415" i="6"/>
  <c r="Q1539" i="6"/>
  <c r="R1539" i="6"/>
  <c r="Q1533" i="6"/>
  <c r="R1533" i="6"/>
  <c r="Q1530" i="6"/>
  <c r="R1530" i="6"/>
  <c r="Q1521" i="6"/>
  <c r="R1521" i="6"/>
  <c r="Q1515" i="6"/>
  <c r="R1515" i="6"/>
  <c r="Q1512" i="6"/>
  <c r="R1512" i="6"/>
  <c r="Q1506" i="6"/>
  <c r="R1506" i="6"/>
  <c r="Q1503" i="6"/>
  <c r="R1503" i="6"/>
  <c r="Q1500" i="6"/>
  <c r="R1500" i="6"/>
  <c r="Q1426" i="6"/>
  <c r="R1426" i="6"/>
  <c r="Q1373" i="6"/>
  <c r="R1373" i="6"/>
  <c r="Q1248" i="6"/>
  <c r="R1248" i="6"/>
  <c r="Q1339" i="6"/>
  <c r="R1339" i="6"/>
  <c r="R1361" i="6"/>
  <c r="Q1296" i="6"/>
  <c r="R1296" i="6"/>
  <c r="Q1260" i="6"/>
  <c r="R1260" i="6"/>
  <c r="R1420" i="6"/>
  <c r="R1408" i="6"/>
  <c r="R1402" i="6"/>
  <c r="R1396" i="6"/>
  <c r="R1390" i="6"/>
  <c r="R1384" i="6"/>
  <c r="R1378" i="6"/>
  <c r="Q1357" i="6"/>
  <c r="Q1340" i="6"/>
  <c r="O1330" i="6"/>
  <c r="Q1327" i="6"/>
  <c r="Q1308" i="6"/>
  <c r="R1308" i="6"/>
  <c r="R1279" i="6"/>
  <c r="Q1279" i="6"/>
  <c r="O1277" i="6"/>
  <c r="Q1224" i="6"/>
  <c r="R1224" i="6"/>
  <c r="Q1272" i="6"/>
  <c r="R1272" i="6"/>
  <c r="Q1236" i="6"/>
  <c r="R1236" i="6"/>
  <c r="Q1355" i="6"/>
  <c r="R1355" i="6"/>
  <c r="Q1332" i="6"/>
  <c r="Q1303" i="6"/>
  <c r="Q1297" i="6"/>
  <c r="Q1273" i="6"/>
  <c r="Q1266" i="6"/>
  <c r="R1266" i="6"/>
  <c r="Q1261" i="6"/>
  <c r="Q1254" i="6"/>
  <c r="R1254" i="6"/>
  <c r="Q1242" i="6"/>
  <c r="R1242" i="6"/>
  <c r="Q1225" i="6"/>
  <c r="Q1128" i="6"/>
  <c r="R1128" i="6"/>
  <c r="Q1349" i="6"/>
  <c r="R1349" i="6"/>
  <c r="Q1343" i="6"/>
  <c r="R1343" i="6"/>
  <c r="Q1326" i="6"/>
  <c r="R1326" i="6"/>
  <c r="Q1320" i="6"/>
  <c r="R1320" i="6"/>
  <c r="Q1284" i="6"/>
  <c r="R1284" i="6"/>
  <c r="O1235" i="6"/>
  <c r="Q1230" i="6"/>
  <c r="R1230" i="6"/>
  <c r="Q1189" i="6"/>
  <c r="R1189" i="6"/>
  <c r="Q1183" i="6"/>
  <c r="R1183" i="6"/>
  <c r="Q1180" i="6"/>
  <c r="R1180" i="6"/>
  <c r="Q1177" i="6"/>
  <c r="R1177" i="6"/>
  <c r="Q1174" i="6"/>
  <c r="R1174" i="6"/>
  <c r="Q1171" i="6"/>
  <c r="R1171" i="6"/>
  <c r="Q1153" i="6"/>
  <c r="R1153" i="6"/>
  <c r="Q1141" i="6"/>
  <c r="R1141" i="6"/>
  <c r="Q1138" i="6"/>
  <c r="R1138" i="6"/>
  <c r="O1206" i="6"/>
  <c r="Q1192" i="6"/>
  <c r="R1192" i="6"/>
  <c r="R1264" i="6"/>
  <c r="R1258" i="6"/>
  <c r="R1246" i="6"/>
  <c r="R1240" i="6"/>
  <c r="R1234" i="6"/>
  <c r="R1228" i="6"/>
  <c r="R1222" i="6"/>
  <c r="O1208" i="6"/>
  <c r="Q1195" i="6"/>
  <c r="R1195" i="6"/>
  <c r="O1328" i="6"/>
  <c r="R1325" i="6"/>
  <c r="R1319" i="6"/>
  <c r="R1313" i="6"/>
  <c r="R1301" i="6"/>
  <c r="R1295" i="6"/>
  <c r="R1283" i="6"/>
  <c r="R1277" i="6"/>
  <c r="R1247" i="6"/>
  <c r="R1241" i="6"/>
  <c r="R1223" i="6"/>
  <c r="Q1158" i="6"/>
  <c r="R1158" i="6"/>
  <c r="O1329" i="6"/>
  <c r="O1287" i="6"/>
  <c r="O1215" i="6"/>
  <c r="R1198" i="6"/>
  <c r="Q1160" i="6"/>
  <c r="R1160" i="6"/>
  <c r="Q1150" i="6"/>
  <c r="R1150" i="6"/>
  <c r="Q1133" i="6"/>
  <c r="R1133" i="6"/>
  <c r="O1114" i="6"/>
  <c r="O1288" i="6"/>
  <c r="O1276" i="6"/>
  <c r="O1216" i="6"/>
  <c r="Q1169" i="6"/>
  <c r="R1169" i="6"/>
  <c r="Q1151" i="6"/>
  <c r="R1151" i="6"/>
  <c r="Q1148" i="6"/>
  <c r="R1148" i="6"/>
  <c r="Q1144" i="6"/>
  <c r="R1144" i="6"/>
  <c r="Q1129" i="6"/>
  <c r="R1129" i="6"/>
  <c r="Q1196" i="6"/>
  <c r="R1196" i="6"/>
  <c r="Q1193" i="6"/>
  <c r="R1193" i="6"/>
  <c r="Q1190" i="6"/>
  <c r="R1190" i="6"/>
  <c r="Q1187" i="6"/>
  <c r="R1187" i="6"/>
  <c r="Q1184" i="6"/>
  <c r="R1184" i="6"/>
  <c r="Q1181" i="6"/>
  <c r="R1181" i="6"/>
  <c r="Q1175" i="6"/>
  <c r="R1175" i="6"/>
  <c r="Q1172" i="6"/>
  <c r="R1172" i="6"/>
  <c r="Q1167" i="6"/>
  <c r="R1167" i="6"/>
  <c r="Q1164" i="6"/>
  <c r="R1164" i="6"/>
  <c r="Q1161" i="6"/>
  <c r="R1161" i="6"/>
  <c r="Q1159" i="6"/>
  <c r="R1159" i="6"/>
  <c r="Q1142" i="6"/>
  <c r="R1142" i="6"/>
  <c r="Q1136" i="6"/>
  <c r="R1136" i="6"/>
  <c r="Q1134" i="6"/>
  <c r="R1134" i="6"/>
  <c r="Q1121" i="6"/>
  <c r="R1121" i="6"/>
  <c r="Q1155" i="6"/>
  <c r="R1155" i="6"/>
  <c r="Q1152" i="6"/>
  <c r="R1152" i="6"/>
  <c r="Q1149" i="6"/>
  <c r="R1149" i="6"/>
  <c r="Q1130" i="6"/>
  <c r="R1130" i="6"/>
  <c r="Q1127" i="6"/>
  <c r="R1127" i="6"/>
  <c r="Q1194" i="6"/>
  <c r="R1194" i="6"/>
  <c r="Q1191" i="6"/>
  <c r="R1191" i="6"/>
  <c r="Q1185" i="6"/>
  <c r="R1185" i="6"/>
  <c r="Q1182" i="6"/>
  <c r="R1182" i="6"/>
  <c r="Q1179" i="6"/>
  <c r="R1179" i="6"/>
  <c r="Q1173" i="6"/>
  <c r="R1173" i="6"/>
  <c r="Q1165" i="6"/>
  <c r="R1165" i="6"/>
  <c r="Q1147" i="6"/>
  <c r="R1147" i="6"/>
  <c r="Q1145" i="6"/>
  <c r="R1145" i="6"/>
  <c r="Q1140" i="6"/>
  <c r="R1140" i="6"/>
  <c r="Q1137" i="6"/>
  <c r="R1137" i="6"/>
  <c r="O1113" i="6"/>
  <c r="Q790" i="6"/>
  <c r="R790" i="6"/>
  <c r="Q786" i="6"/>
  <c r="R786" i="6"/>
  <c r="Q784" i="6"/>
  <c r="R784" i="6"/>
  <c r="Q782" i="6"/>
  <c r="R782" i="6"/>
  <c r="Q780" i="6"/>
  <c r="R780" i="6"/>
  <c r="Q762" i="6"/>
  <c r="R762" i="6"/>
  <c r="Q645" i="6"/>
  <c r="R645" i="6"/>
  <c r="Q616" i="6"/>
  <c r="R616" i="6"/>
  <c r="Q903" i="6"/>
  <c r="R903" i="6"/>
  <c r="Q900" i="6"/>
  <c r="R900" i="6"/>
  <c r="Q894" i="6"/>
  <c r="R894" i="6"/>
  <c r="Q891" i="6"/>
  <c r="R891" i="6"/>
  <c r="Q887" i="6"/>
  <c r="R887" i="6"/>
  <c r="Q883" i="6"/>
  <c r="R883" i="6"/>
  <c r="Q881" i="6"/>
  <c r="R881" i="6"/>
  <c r="Q879" i="6"/>
  <c r="R879" i="6"/>
  <c r="Q877" i="6"/>
  <c r="R877" i="6"/>
  <c r="Q873" i="6"/>
  <c r="R873" i="6"/>
  <c r="Q871" i="6"/>
  <c r="R871" i="6"/>
  <c r="Q869" i="6"/>
  <c r="R869" i="6"/>
  <c r="Q867" i="6"/>
  <c r="R867" i="6"/>
  <c r="Q865" i="6"/>
  <c r="R865" i="6"/>
  <c r="Q861" i="6"/>
  <c r="R861" i="6"/>
  <c r="Q857" i="6"/>
  <c r="R857" i="6"/>
  <c r="Q855" i="6"/>
  <c r="R855" i="6"/>
  <c r="Q849" i="6"/>
  <c r="R849" i="6"/>
  <c r="Q847" i="6"/>
  <c r="R847" i="6"/>
  <c r="Q841" i="6"/>
  <c r="R841" i="6"/>
  <c r="Q839" i="6"/>
  <c r="R839" i="6"/>
  <c r="Q837" i="6"/>
  <c r="R837" i="6"/>
  <c r="Q835" i="6"/>
  <c r="R835" i="6"/>
  <c r="Q833" i="6"/>
  <c r="R833" i="6"/>
  <c r="Q831" i="6"/>
  <c r="R831" i="6"/>
  <c r="Q829" i="6"/>
  <c r="R829" i="6"/>
  <c r="Q827" i="6"/>
  <c r="R827" i="6"/>
  <c r="Q825" i="6"/>
  <c r="R825" i="6"/>
  <c r="Q823" i="6"/>
  <c r="R823" i="6"/>
  <c r="Q821" i="6"/>
  <c r="R821" i="6"/>
  <c r="Q815" i="6"/>
  <c r="R815" i="6"/>
  <c r="Q813" i="6"/>
  <c r="R813" i="6"/>
  <c r="Q809" i="6"/>
  <c r="R809" i="6"/>
  <c r="Q805" i="6"/>
  <c r="R805" i="6"/>
  <c r="Q803" i="6"/>
  <c r="R803" i="6"/>
  <c r="Q799" i="6"/>
  <c r="R799" i="6"/>
  <c r="Q795" i="6"/>
  <c r="R795" i="6"/>
  <c r="Q793" i="6"/>
  <c r="R793" i="6"/>
  <c r="Q775" i="6"/>
  <c r="R775" i="6"/>
  <c r="Q772" i="6"/>
  <c r="R772" i="6"/>
  <c r="Q769" i="6"/>
  <c r="R769" i="6"/>
  <c r="Q744" i="6"/>
  <c r="R744" i="6"/>
  <c r="Q742" i="6"/>
  <c r="R742" i="6"/>
  <c r="Q740" i="6"/>
  <c r="R740" i="6"/>
  <c r="Q732" i="6"/>
  <c r="R732" i="6"/>
  <c r="Q717" i="6"/>
  <c r="R717" i="6"/>
  <c r="Q705" i="6"/>
  <c r="R705" i="6"/>
  <c r="Q484" i="6"/>
  <c r="R484" i="6"/>
  <c r="Q967" i="6"/>
  <c r="Q961" i="6"/>
  <c r="Q955" i="6"/>
  <c r="Q949" i="6"/>
  <c r="Q937" i="6"/>
  <c r="Q925" i="6"/>
  <c r="Q919" i="6"/>
  <c r="Q913" i="6"/>
  <c r="Q907" i="6"/>
  <c r="Q791" i="6"/>
  <c r="R791" i="6"/>
  <c r="Q722" i="6"/>
  <c r="R722" i="6"/>
  <c r="Q693" i="6"/>
  <c r="R693" i="6"/>
  <c r="Q624" i="6"/>
  <c r="R624" i="6"/>
  <c r="Q490" i="6"/>
  <c r="R490" i="6"/>
  <c r="Q904" i="6"/>
  <c r="R904" i="6"/>
  <c r="Q901" i="6"/>
  <c r="R901" i="6"/>
  <c r="Q898" i="6"/>
  <c r="R898" i="6"/>
  <c r="Q892" i="6"/>
  <c r="R892" i="6"/>
  <c r="Q785" i="6"/>
  <c r="R785" i="6"/>
  <c r="Q781" i="6"/>
  <c r="R781" i="6"/>
  <c r="Q776" i="6"/>
  <c r="R776" i="6"/>
  <c r="Q773" i="6"/>
  <c r="R773" i="6"/>
  <c r="Q770" i="6"/>
  <c r="R770" i="6"/>
  <c r="Q767" i="6"/>
  <c r="R767" i="6"/>
  <c r="Q763" i="6"/>
  <c r="R763" i="6"/>
  <c r="Q761" i="6"/>
  <c r="R761" i="6"/>
  <c r="Q759" i="6"/>
  <c r="R759" i="6"/>
  <c r="Q733" i="6"/>
  <c r="R733" i="6"/>
  <c r="Q730" i="6"/>
  <c r="R730" i="6"/>
  <c r="Q710" i="6"/>
  <c r="R710" i="6"/>
  <c r="Q890" i="6"/>
  <c r="R890" i="6"/>
  <c r="Q888" i="6"/>
  <c r="R888" i="6"/>
  <c r="Q886" i="6"/>
  <c r="R886" i="6"/>
  <c r="Q882" i="6"/>
  <c r="R882" i="6"/>
  <c r="Q878" i="6"/>
  <c r="R878" i="6"/>
  <c r="Q876" i="6"/>
  <c r="R876" i="6"/>
  <c r="Q874" i="6"/>
  <c r="R874" i="6"/>
  <c r="Q870" i="6"/>
  <c r="R870" i="6"/>
  <c r="Q868" i="6"/>
  <c r="R868" i="6"/>
  <c r="Q862" i="6"/>
  <c r="R862" i="6"/>
  <c r="Q860" i="6"/>
  <c r="R860" i="6"/>
  <c r="Q858" i="6"/>
  <c r="R858" i="6"/>
  <c r="Q856" i="6"/>
  <c r="R856" i="6"/>
  <c r="Q852" i="6"/>
  <c r="R852" i="6"/>
  <c r="Q850" i="6"/>
  <c r="R850" i="6"/>
  <c r="Q848" i="6"/>
  <c r="R848" i="6"/>
  <c r="Q846" i="6"/>
  <c r="R846" i="6"/>
  <c r="Q842" i="6"/>
  <c r="R842" i="6"/>
  <c r="Q840" i="6"/>
  <c r="R840" i="6"/>
  <c r="Q838" i="6"/>
  <c r="R838" i="6"/>
  <c r="Q832" i="6"/>
  <c r="R832" i="6"/>
  <c r="Q830" i="6"/>
  <c r="R830" i="6"/>
  <c r="Q824" i="6"/>
  <c r="R824" i="6"/>
  <c r="Q822" i="6"/>
  <c r="R822" i="6"/>
  <c r="Q820" i="6"/>
  <c r="R820" i="6"/>
  <c r="Q818" i="6"/>
  <c r="R818" i="6"/>
  <c r="Q814" i="6"/>
  <c r="R814" i="6"/>
  <c r="Q812" i="6"/>
  <c r="R812" i="6"/>
  <c r="Q810" i="6"/>
  <c r="R810" i="6"/>
  <c r="Q808" i="6"/>
  <c r="R808" i="6"/>
  <c r="Q806" i="6"/>
  <c r="R806" i="6"/>
  <c r="Q804" i="6"/>
  <c r="R804" i="6"/>
  <c r="Q802" i="6"/>
  <c r="R802" i="6"/>
  <c r="Q800" i="6"/>
  <c r="R800" i="6"/>
  <c r="Q796" i="6"/>
  <c r="R796" i="6"/>
  <c r="Q794" i="6"/>
  <c r="R794" i="6"/>
  <c r="Q749" i="6"/>
  <c r="R749" i="6"/>
  <c r="Q745" i="6"/>
  <c r="R745" i="6"/>
  <c r="Q743" i="6"/>
  <c r="R743" i="6"/>
  <c r="Q741" i="6"/>
  <c r="R741" i="6"/>
  <c r="Q739" i="6"/>
  <c r="R739" i="6"/>
  <c r="R385" i="6"/>
  <c r="Q385" i="6"/>
  <c r="Q964" i="6"/>
  <c r="Q952" i="6"/>
  <c r="Q946" i="6"/>
  <c r="Q934" i="6"/>
  <c r="Q916" i="6"/>
  <c r="Q910" i="6"/>
  <c r="Q899" i="6"/>
  <c r="R899" i="6"/>
  <c r="Q896" i="6"/>
  <c r="R896" i="6"/>
  <c r="Q771" i="6"/>
  <c r="R771" i="6"/>
  <c r="Q734" i="6"/>
  <c r="R734" i="6"/>
  <c r="Q731" i="6"/>
  <c r="R731" i="6"/>
  <c r="Q718" i="6"/>
  <c r="R718" i="6"/>
  <c r="Q669" i="6"/>
  <c r="R669" i="6"/>
  <c r="Q666" i="6"/>
  <c r="R666" i="6"/>
  <c r="Q627" i="6"/>
  <c r="R627" i="6"/>
  <c r="Q556" i="6"/>
  <c r="R556" i="6"/>
  <c r="Q526" i="6"/>
  <c r="R526" i="6"/>
  <c r="Q365" i="6"/>
  <c r="R365" i="6"/>
  <c r="Q714" i="6"/>
  <c r="R714" i="6"/>
  <c r="Q698" i="6"/>
  <c r="R698" i="6"/>
  <c r="Q675" i="6"/>
  <c r="R675" i="6"/>
  <c r="O669" i="6"/>
  <c r="Q653" i="6"/>
  <c r="R653" i="6"/>
  <c r="Q649" i="6"/>
  <c r="R649" i="6"/>
  <c r="R637" i="6"/>
  <c r="Q621" i="6"/>
  <c r="R621" i="6"/>
  <c r="Q438" i="6"/>
  <c r="R438" i="6"/>
  <c r="Q355" i="6"/>
  <c r="R355" i="6"/>
  <c r="Q346" i="6"/>
  <c r="R346" i="6"/>
  <c r="Q673" i="6"/>
  <c r="R673" i="6"/>
  <c r="O601" i="6"/>
  <c r="Q585" i="6"/>
  <c r="R585" i="6"/>
  <c r="Q568" i="6"/>
  <c r="R568" i="6"/>
  <c r="Q520" i="6"/>
  <c r="R520" i="6"/>
  <c r="Q435" i="6"/>
  <c r="R435" i="6"/>
  <c r="Q396" i="6"/>
  <c r="R396" i="6"/>
  <c r="R370" i="6"/>
  <c r="Q370" i="6"/>
  <c r="Q683" i="6"/>
  <c r="R683" i="6"/>
  <c r="Q652" i="6"/>
  <c r="R652" i="6"/>
  <c r="Q648" i="6"/>
  <c r="R648" i="6"/>
  <c r="Q643" i="6"/>
  <c r="R643" i="6"/>
  <c r="Q610" i="6"/>
  <c r="R610" i="6"/>
  <c r="Q562" i="6"/>
  <c r="R562" i="6"/>
  <c r="Q514" i="6"/>
  <c r="R514" i="6"/>
  <c r="Q502" i="6"/>
  <c r="R502" i="6"/>
  <c r="Q441" i="6"/>
  <c r="R441" i="6"/>
  <c r="Q414" i="6"/>
  <c r="R414" i="6"/>
  <c r="O702" i="6"/>
  <c r="Q679" i="6"/>
  <c r="R679" i="6"/>
  <c r="Q663" i="6"/>
  <c r="R663" i="6"/>
  <c r="R634" i="6"/>
  <c r="R538" i="6"/>
  <c r="Q508" i="6"/>
  <c r="R508" i="6"/>
  <c r="Q459" i="6"/>
  <c r="R459" i="6"/>
  <c r="R701" i="6"/>
  <c r="R690" i="6"/>
  <c r="R685" i="6"/>
  <c r="Q681" i="6"/>
  <c r="R681" i="6"/>
  <c r="R677" i="6"/>
  <c r="R660" i="6"/>
  <c r="R655" i="6"/>
  <c r="Q651" i="6"/>
  <c r="R651" i="6"/>
  <c r="O637" i="6"/>
  <c r="R628" i="6"/>
  <c r="R625" i="6"/>
  <c r="Q618" i="6"/>
  <c r="R618" i="6"/>
  <c r="Q609" i="6"/>
  <c r="R609" i="6"/>
  <c r="Q606" i="6"/>
  <c r="R606" i="6"/>
  <c r="Q600" i="6"/>
  <c r="R600" i="6"/>
  <c r="Q597" i="6"/>
  <c r="R597" i="6"/>
  <c r="Q594" i="6"/>
  <c r="R594" i="6"/>
  <c r="Q591" i="6"/>
  <c r="R591" i="6"/>
  <c r="Q588" i="6"/>
  <c r="R588" i="6"/>
  <c r="Q501" i="6"/>
  <c r="R501" i="6"/>
  <c r="Q498" i="6"/>
  <c r="R498" i="6"/>
  <c r="Q495" i="6"/>
  <c r="R495" i="6"/>
  <c r="Q444" i="6"/>
  <c r="R444" i="6"/>
  <c r="Q417" i="6"/>
  <c r="R417" i="6"/>
  <c r="Q399" i="6"/>
  <c r="R399" i="6"/>
  <c r="R394" i="6"/>
  <c r="Q394" i="6"/>
  <c r="Q375" i="6"/>
  <c r="R375" i="6"/>
  <c r="Q361" i="6"/>
  <c r="R361" i="6"/>
  <c r="R246" i="6"/>
  <c r="Q246" i="6"/>
  <c r="Q639" i="6"/>
  <c r="R639" i="6"/>
  <c r="Q615" i="6"/>
  <c r="R615" i="6"/>
  <c r="Q576" i="6"/>
  <c r="R576" i="6"/>
  <c r="Q573" i="6"/>
  <c r="R573" i="6"/>
  <c r="Q570" i="6"/>
  <c r="R570" i="6"/>
  <c r="Q564" i="6"/>
  <c r="R564" i="6"/>
  <c r="Q561" i="6"/>
  <c r="R561" i="6"/>
  <c r="Q555" i="6"/>
  <c r="R555" i="6"/>
  <c r="Q531" i="6"/>
  <c r="R531" i="6"/>
  <c r="Q528" i="6"/>
  <c r="R528" i="6"/>
  <c r="Q525" i="6"/>
  <c r="R525" i="6"/>
  <c r="Q522" i="6"/>
  <c r="R522" i="6"/>
  <c r="Q519" i="6"/>
  <c r="R519" i="6"/>
  <c r="Q513" i="6"/>
  <c r="R513" i="6"/>
  <c r="Q504" i="6"/>
  <c r="R504" i="6"/>
  <c r="Q492" i="6"/>
  <c r="R492" i="6"/>
  <c r="Q489" i="6"/>
  <c r="R489" i="6"/>
  <c r="Q477" i="6"/>
  <c r="R477" i="6"/>
  <c r="R412" i="6"/>
  <c r="Q412" i="6"/>
  <c r="R284" i="6"/>
  <c r="Q284" i="6"/>
  <c r="R203" i="6"/>
  <c r="Q203" i="6"/>
  <c r="R185" i="6"/>
  <c r="Q185" i="6"/>
  <c r="Q636" i="6"/>
  <c r="R636" i="6"/>
  <c r="Q633" i="6"/>
  <c r="R633" i="6"/>
  <c r="Q612" i="6"/>
  <c r="R612" i="6"/>
  <c r="Q552" i="6"/>
  <c r="R552" i="6"/>
  <c r="Q549" i="6"/>
  <c r="R549" i="6"/>
  <c r="Q543" i="6"/>
  <c r="R543" i="6"/>
  <c r="Q510" i="6"/>
  <c r="R510" i="6"/>
  <c r="Q486" i="6"/>
  <c r="R486" i="6"/>
  <c r="Q474" i="6"/>
  <c r="R474" i="6"/>
  <c r="Q471" i="6"/>
  <c r="R471" i="6"/>
  <c r="Q468" i="6"/>
  <c r="R468" i="6"/>
  <c r="Q465" i="6"/>
  <c r="R465" i="6"/>
  <c r="Q450" i="6"/>
  <c r="R450" i="6"/>
  <c r="Q426" i="6"/>
  <c r="R426" i="6"/>
  <c r="Q402" i="6"/>
  <c r="R402" i="6"/>
  <c r="R373" i="6"/>
  <c r="Q373" i="6"/>
  <c r="Q657" i="6"/>
  <c r="R657" i="6"/>
  <c r="Q540" i="6"/>
  <c r="R540" i="6"/>
  <c r="Q462" i="6"/>
  <c r="R462" i="6"/>
  <c r="Q453" i="6"/>
  <c r="R453" i="6"/>
  <c r="Q429" i="6"/>
  <c r="R429" i="6"/>
  <c r="Q423" i="6"/>
  <c r="R423" i="6"/>
  <c r="Q387" i="6"/>
  <c r="R387" i="6"/>
  <c r="Q356" i="6"/>
  <c r="R356" i="6"/>
  <c r="Q347" i="6"/>
  <c r="R347" i="6"/>
  <c r="Q359" i="6"/>
  <c r="R359" i="6"/>
  <c r="O389" i="6"/>
  <c r="Q362" i="6"/>
  <c r="R362" i="6"/>
  <c r="Q350" i="6"/>
  <c r="R350" i="6"/>
  <c r="Q324" i="6"/>
  <c r="R324" i="6"/>
  <c r="R434" i="6"/>
  <c r="R422" i="6"/>
  <c r="R416" i="6"/>
  <c r="R408" i="6"/>
  <c r="R405" i="6"/>
  <c r="Q388" i="6"/>
  <c r="R381" i="6"/>
  <c r="R378" i="6"/>
  <c r="Q353" i="6"/>
  <c r="R353" i="6"/>
  <c r="R349" i="6"/>
  <c r="R340" i="6"/>
  <c r="R334" i="6"/>
  <c r="R221" i="6"/>
  <c r="Q221" i="6"/>
  <c r="O398" i="6"/>
  <c r="R327" i="6"/>
  <c r="Q327" i="6"/>
  <c r="R282" i="6"/>
  <c r="Q282" i="6"/>
  <c r="Q113" i="6"/>
  <c r="R113" i="6"/>
  <c r="O406" i="6"/>
  <c r="O376" i="6"/>
  <c r="R341" i="6"/>
  <c r="R338" i="6"/>
  <c r="R332" i="6"/>
  <c r="R302" i="6"/>
  <c r="Q302" i="6"/>
  <c r="R218" i="6"/>
  <c r="Q218" i="6"/>
  <c r="R206" i="6"/>
  <c r="Q206" i="6"/>
  <c r="R197" i="6"/>
  <c r="Q197" i="6"/>
  <c r="R188" i="6"/>
  <c r="Q188" i="6"/>
  <c r="Q154" i="6"/>
  <c r="R154" i="6"/>
  <c r="R260" i="6"/>
  <c r="Q260" i="6"/>
  <c r="R248" i="6"/>
  <c r="Q248" i="6"/>
  <c r="Q139" i="6"/>
  <c r="R139" i="6"/>
  <c r="Q102" i="6"/>
  <c r="R102" i="6"/>
  <c r="O397" i="6"/>
  <c r="R308" i="6"/>
  <c r="Q308" i="6"/>
  <c r="R303" i="6"/>
  <c r="Q303" i="6"/>
  <c r="R266" i="6"/>
  <c r="Q266" i="6"/>
  <c r="R264" i="6"/>
  <c r="Q264" i="6"/>
  <c r="R242" i="6"/>
  <c r="Q242" i="6"/>
  <c r="R314" i="6"/>
  <c r="Q314" i="6"/>
  <c r="R311" i="6"/>
  <c r="Q311" i="6"/>
  <c r="R278" i="6"/>
  <c r="Q278" i="6"/>
  <c r="R254" i="6"/>
  <c r="Q254" i="6"/>
  <c r="R209" i="6"/>
  <c r="Q209" i="6"/>
  <c r="R200" i="6"/>
  <c r="Q200" i="6"/>
  <c r="R191" i="6"/>
  <c r="Q191" i="6"/>
  <c r="R182" i="6"/>
  <c r="Q182" i="6"/>
  <c r="R296" i="6"/>
  <c r="Q296" i="6"/>
  <c r="R290" i="6"/>
  <c r="Q290" i="6"/>
  <c r="R275" i="6"/>
  <c r="Q275" i="6"/>
  <c r="R272" i="6"/>
  <c r="Q272" i="6"/>
  <c r="Q252" i="6"/>
  <c r="R233" i="6"/>
  <c r="Q233" i="6"/>
  <c r="R170" i="6"/>
  <c r="Q170" i="6"/>
  <c r="Q144" i="6"/>
  <c r="R144" i="6"/>
  <c r="Q114" i="6"/>
  <c r="R114" i="6"/>
  <c r="Q105" i="6"/>
  <c r="R105" i="6"/>
  <c r="R236" i="6"/>
  <c r="Q236" i="6"/>
  <c r="R227" i="6"/>
  <c r="Q227" i="6"/>
  <c r="Q138" i="6"/>
  <c r="R138" i="6"/>
  <c r="Q309" i="6"/>
  <c r="Q276" i="6"/>
  <c r="R263" i="6"/>
  <c r="Q263" i="6"/>
  <c r="Q258" i="6"/>
  <c r="R251" i="6"/>
  <c r="Q251" i="6"/>
  <c r="R212" i="6"/>
  <c r="Q212" i="6"/>
  <c r="O322" i="6"/>
  <c r="R298" i="6"/>
  <c r="Q298" i="6"/>
  <c r="R292" i="6"/>
  <c r="Q292" i="6"/>
  <c r="R224" i="6"/>
  <c r="Q224" i="6"/>
  <c r="Q181" i="6"/>
  <c r="R181" i="6"/>
  <c r="Q145" i="6"/>
  <c r="R145" i="6"/>
  <c r="Q117" i="6"/>
  <c r="R117" i="6"/>
  <c r="Q179" i="6"/>
  <c r="R179" i="6"/>
  <c r="Q146" i="6"/>
  <c r="R146" i="6"/>
  <c r="Q132" i="6"/>
  <c r="R132" i="6"/>
  <c r="Q123" i="6"/>
  <c r="R123" i="6"/>
  <c r="Q143" i="6"/>
  <c r="R143" i="6"/>
  <c r="Q136" i="6"/>
  <c r="R136" i="6"/>
  <c r="Q99" i="6"/>
  <c r="R99" i="6"/>
  <c r="Q95" i="6"/>
  <c r="R95" i="6"/>
  <c r="Q83" i="6"/>
  <c r="R83" i="6"/>
  <c r="Q75" i="6"/>
  <c r="R75" i="6"/>
  <c r="Q280" i="6"/>
  <c r="Q268" i="6"/>
  <c r="Q262" i="6"/>
  <c r="Q256" i="6"/>
  <c r="Q250" i="6"/>
  <c r="Q244" i="6"/>
  <c r="Q238" i="6"/>
  <c r="Q232" i="6"/>
  <c r="Q226" i="6"/>
  <c r="Q220" i="6"/>
  <c r="Q216" i="6"/>
  <c r="Q213" i="6"/>
  <c r="Q210" i="6"/>
  <c r="Q147" i="6"/>
  <c r="R147" i="6"/>
  <c r="Q140" i="6"/>
  <c r="R140" i="6"/>
  <c r="Q135" i="6"/>
  <c r="R135" i="6"/>
  <c r="Q131" i="6"/>
  <c r="R131" i="6"/>
  <c r="Q120" i="6"/>
  <c r="R120" i="6"/>
  <c r="Q173" i="6"/>
  <c r="R173" i="6"/>
  <c r="Q142" i="6"/>
  <c r="R142" i="6"/>
  <c r="Q137" i="6"/>
  <c r="R137" i="6"/>
  <c r="Q96" i="6"/>
  <c r="R96" i="6"/>
  <c r="Q77" i="6"/>
  <c r="R77" i="6"/>
  <c r="Q125" i="6"/>
  <c r="R125" i="6"/>
  <c r="Q107" i="6"/>
  <c r="R107" i="6"/>
  <c r="Q89" i="6"/>
  <c r="R89" i="6"/>
  <c r="Q65" i="6"/>
  <c r="R65" i="6"/>
  <c r="Q129" i="6"/>
  <c r="R129" i="6"/>
  <c r="Q111" i="6"/>
  <c r="R111" i="6"/>
  <c r="Q93" i="6"/>
  <c r="R93" i="6"/>
  <c r="Q119" i="6"/>
  <c r="R119" i="6"/>
  <c r="Q101" i="6"/>
  <c r="R101" i="6"/>
  <c r="Q69" i="6"/>
  <c r="R69" i="6"/>
  <c r="R68" i="6"/>
  <c r="R378" i="2"/>
  <c r="R331" i="2"/>
  <c r="Q331" i="2"/>
  <c r="Q324" i="2"/>
  <c r="R324" i="2"/>
  <c r="R342" i="2"/>
  <c r="Q342" i="2"/>
  <c r="Q336" i="2"/>
  <c r="R336" i="2"/>
  <c r="R373" i="2"/>
  <c r="Q373" i="2"/>
  <c r="R384" i="2"/>
  <c r="R374" i="2"/>
  <c r="R377" i="2"/>
  <c r="O352" i="2"/>
  <c r="R326" i="2"/>
  <c r="R383" i="2"/>
  <c r="R367" i="2"/>
  <c r="O353" i="2"/>
  <c r="R379" i="2"/>
  <c r="R363" i="2"/>
  <c r="R358" i="2"/>
  <c r="R347" i="2"/>
  <c r="O354" i="2"/>
  <c r="R361" i="2"/>
  <c r="R370" i="2"/>
  <c r="R322" i="2"/>
  <c r="R381" i="2"/>
  <c r="R365" i="2"/>
  <c r="R349" i="2"/>
  <c r="R333" i="2"/>
  <c r="R376" i="2"/>
  <c r="R360" i="2"/>
  <c r="R328" i="2"/>
  <c r="R385" i="2"/>
  <c r="R353" i="2"/>
  <c r="R337" i="2"/>
  <c r="R321" i="2"/>
  <c r="R380" i="2"/>
  <c r="R364" i="2"/>
  <c r="R348" i="2"/>
  <c r="R332" i="2"/>
  <c r="R341" i="2"/>
  <c r="R325" i="2"/>
  <c r="R366" i="2"/>
  <c r="R350" i="2"/>
  <c r="R334" i="2"/>
  <c r="B5" i="12"/>
  <c r="B3" i="12"/>
  <c r="B2" i="12"/>
  <c r="N16" i="2" l="1"/>
  <c r="P16" i="2"/>
  <c r="R16" i="2" s="1"/>
  <c r="N17" i="2"/>
  <c r="P17" i="2"/>
  <c r="N18" i="2"/>
  <c r="P18" i="2"/>
  <c r="R18" i="2" s="1"/>
  <c r="P19" i="2"/>
  <c r="P20" i="2"/>
  <c r="R20" i="2" s="1"/>
  <c r="P21" i="2"/>
  <c r="R21" i="2" s="1"/>
  <c r="P22" i="2"/>
  <c r="R22" i="2" s="1"/>
  <c r="P23" i="2"/>
  <c r="R23" i="2" s="1"/>
  <c r="P24" i="2"/>
  <c r="R24" i="2" s="1"/>
  <c r="N25" i="2"/>
  <c r="P25" i="2"/>
  <c r="R25" i="2" s="1"/>
  <c r="N26" i="2"/>
  <c r="P26" i="2"/>
  <c r="R26" i="2" s="1"/>
  <c r="N27" i="2"/>
  <c r="P27" i="2"/>
  <c r="R27" i="2" s="1"/>
  <c r="N28" i="2"/>
  <c r="P28" i="2"/>
  <c r="P29" i="2"/>
  <c r="P30" i="2"/>
  <c r="Q438" i="2" l="1"/>
  <c r="Q23" i="2"/>
  <c r="Q21" i="2"/>
  <c r="Q18" i="2"/>
  <c r="Q27" i="2"/>
  <c r="Q26" i="2"/>
  <c r="Q25" i="2"/>
  <c r="Q22" i="2"/>
  <c r="Q24" i="2"/>
  <c r="Q20" i="2"/>
  <c r="Q16" i="2"/>
  <c r="Q10" i="1"/>
  <c r="P10" i="1"/>
  <c r="O10" i="1"/>
  <c r="AB14" i="6" l="1"/>
  <c r="AC14" i="6" s="1"/>
  <c r="AB13" i="6"/>
  <c r="AC13" i="6" s="1"/>
  <c r="P36" i="6" l="1"/>
  <c r="R36" i="6" s="1"/>
  <c r="P37" i="6"/>
  <c r="Q37" i="6" s="1"/>
  <c r="M38" i="6"/>
  <c r="N38" i="6"/>
  <c r="P38" i="6"/>
  <c r="R38" i="6" s="1"/>
  <c r="M39" i="6"/>
  <c r="N39" i="6"/>
  <c r="P39" i="6"/>
  <c r="N40" i="6"/>
  <c r="P40" i="6"/>
  <c r="P41" i="6"/>
  <c r="P42" i="6"/>
  <c r="P43" i="6"/>
  <c r="M44" i="6"/>
  <c r="N44" i="6"/>
  <c r="P44" i="6"/>
  <c r="R44" i="6" s="1"/>
  <c r="M45" i="6"/>
  <c r="N45" i="6"/>
  <c r="P45" i="6"/>
  <c r="Q45" i="6" s="1"/>
  <c r="M46" i="6"/>
  <c r="N46" i="6"/>
  <c r="P46" i="6"/>
  <c r="Q46" i="6" s="1"/>
  <c r="M47" i="6"/>
  <c r="N47" i="6"/>
  <c r="P47" i="6"/>
  <c r="N48" i="6"/>
  <c r="P48" i="6"/>
  <c r="P49" i="6"/>
  <c r="Q49" i="6" s="1"/>
  <c r="Q38" i="6" l="1"/>
  <c r="O38" i="6"/>
  <c r="O46" i="6"/>
  <c r="R46" i="6"/>
  <c r="R49" i="6"/>
  <c r="O44" i="6"/>
  <c r="O39" i="6"/>
  <c r="R37" i="6"/>
  <c r="Q36" i="6"/>
  <c r="R45" i="6"/>
  <c r="Q44" i="6"/>
  <c r="O45" i="6"/>
  <c r="O47" i="6"/>
  <c r="R43" i="6"/>
  <c r="Q43" i="6"/>
  <c r="L15" i="6"/>
  <c r="L16" i="6" s="1"/>
  <c r="L17" i="6" l="1"/>
  <c r="L18" i="6" s="1"/>
  <c r="L19" i="6" s="1"/>
  <c r="L20" i="6" s="1"/>
  <c r="L21" i="6" s="1"/>
  <c r="L22" i="6" s="1"/>
  <c r="L23" i="6" l="1"/>
  <c r="L24" i="6" l="1"/>
  <c r="Q505" i="2"/>
  <c r="Q495" i="2"/>
  <c r="L25" i="6" l="1"/>
  <c r="L26" i="6" l="1"/>
  <c r="L27" i="6" l="1"/>
  <c r="L28" i="6" l="1"/>
  <c r="L29" i="6" l="1"/>
  <c r="L30" i="6" l="1"/>
  <c r="J9" i="1"/>
  <c r="L31" i="6" l="1"/>
  <c r="Q566" i="2"/>
  <c r="L32" i="6" l="1"/>
  <c r="L33" i="6" s="1"/>
  <c r="L34" i="6" s="1"/>
  <c r="L35" i="6" s="1"/>
  <c r="Q576" i="2"/>
  <c r="K121" i="3"/>
  <c r="K122" i="3"/>
  <c r="K123" i="3"/>
  <c r="K124" i="3"/>
  <c r="K125" i="3"/>
  <c r="K126" i="3"/>
  <c r="K127" i="3"/>
  <c r="K120" i="3"/>
  <c r="L36" i="6" l="1"/>
  <c r="L37" i="6" l="1"/>
  <c r="L38" i="6" l="1"/>
  <c r="L39" i="6" s="1"/>
  <c r="L40" i="6" s="1"/>
  <c r="L41" i="6" s="1"/>
  <c r="L42" i="6" s="1"/>
  <c r="L43" i="6" s="1"/>
  <c r="L44" i="6" s="1"/>
  <c r="L45" i="6" s="1"/>
  <c r="L46" i="6" s="1"/>
  <c r="L47" i="6" s="1"/>
  <c r="L48" i="6" s="1"/>
  <c r="L49" i="6" s="1"/>
  <c r="L50" i="6" s="1"/>
  <c r="L51" i="6" s="1"/>
  <c r="L52" i="6" s="1"/>
  <c r="L53" i="6" s="1"/>
  <c r="L54" i="6" s="1"/>
  <c r="L55" i="6" s="1"/>
  <c r="L56" i="6" l="1"/>
  <c r="L57" i="6" s="1"/>
  <c r="L58" i="6" l="1"/>
  <c r="L59" i="6" l="1"/>
  <c r="L60" i="6" s="1"/>
  <c r="L61" i="6" s="1"/>
  <c r="L62" i="6" s="1"/>
  <c r="L63" i="6" s="1"/>
  <c r="L64" i="6" s="1"/>
  <c r="K119" i="3"/>
  <c r="P313" i="2"/>
  <c r="Q313" i="2" s="1"/>
  <c r="P314" i="2"/>
  <c r="P315" i="2"/>
  <c r="P316" i="2"/>
  <c r="P317" i="2"/>
  <c r="P318" i="2"/>
  <c r="P319" i="2"/>
  <c r="R319" i="2" s="1"/>
  <c r="P320" i="2"/>
  <c r="L65" i="6" l="1"/>
  <c r="L66" i="6" s="1"/>
  <c r="L67" i="6" s="1"/>
  <c r="L68" i="6" s="1"/>
  <c r="L69" i="6" s="1"/>
  <c r="L70" i="6" s="1"/>
  <c r="L71" i="6" s="1"/>
  <c r="L72" i="6" s="1"/>
  <c r="R313" i="2"/>
  <c r="Q319" i="2"/>
  <c r="P270" i="2"/>
  <c r="P271" i="2"/>
  <c r="R271" i="2" s="1"/>
  <c r="P272" i="2"/>
  <c r="Q272" i="2" s="1"/>
  <c r="P273" i="2"/>
  <c r="P274" i="2"/>
  <c r="P275" i="2"/>
  <c r="P276" i="2"/>
  <c r="P277" i="2"/>
  <c r="Q277" i="2" s="1"/>
  <c r="P278" i="2"/>
  <c r="P279" i="2"/>
  <c r="P280" i="2"/>
  <c r="P281" i="2"/>
  <c r="Q281" i="2" s="1"/>
  <c r="P282" i="2"/>
  <c r="Q282" i="2" s="1"/>
  <c r="P283" i="2"/>
  <c r="P284" i="2"/>
  <c r="P285" i="2"/>
  <c r="Q285" i="2" s="1"/>
  <c r="P286" i="2"/>
  <c r="P287" i="2"/>
  <c r="P288" i="2"/>
  <c r="P289" i="2"/>
  <c r="Q289" i="2" s="1"/>
  <c r="P290" i="2"/>
  <c r="Q290" i="2" s="1"/>
  <c r="P291" i="2"/>
  <c r="N292" i="2"/>
  <c r="P292" i="2"/>
  <c r="P293" i="2"/>
  <c r="Q293" i="2" s="1"/>
  <c r="P294" i="2"/>
  <c r="P295" i="2"/>
  <c r="Q295" i="2" s="1"/>
  <c r="P296" i="2"/>
  <c r="P297" i="2"/>
  <c r="P298" i="2"/>
  <c r="Q298" i="2" s="1"/>
  <c r="P299" i="2"/>
  <c r="Q299" i="2" s="1"/>
  <c r="P300" i="2"/>
  <c r="P301" i="2"/>
  <c r="Q301" i="2" s="1"/>
  <c r="P302" i="2"/>
  <c r="P303" i="2"/>
  <c r="Q303" i="2" s="1"/>
  <c r="P304" i="2"/>
  <c r="P305" i="2"/>
  <c r="Q305" i="2" s="1"/>
  <c r="P306" i="2"/>
  <c r="P307" i="2"/>
  <c r="P308" i="2"/>
  <c r="P309" i="2"/>
  <c r="P310" i="2"/>
  <c r="Q310" i="2" s="1"/>
  <c r="P311" i="2"/>
  <c r="P312" i="2"/>
  <c r="Q312" i="2" s="1"/>
  <c r="L73" i="6" l="1"/>
  <c r="L74" i="6"/>
  <c r="K117" i="3"/>
  <c r="K109" i="3"/>
  <c r="K101" i="3"/>
  <c r="K93" i="3"/>
  <c r="K100" i="3"/>
  <c r="K107" i="3"/>
  <c r="K115" i="3"/>
  <c r="K114" i="3"/>
  <c r="K106" i="3"/>
  <c r="K98" i="3"/>
  <c r="K108" i="3"/>
  <c r="K105" i="3"/>
  <c r="K97" i="3"/>
  <c r="K112" i="3"/>
  <c r="K104" i="3"/>
  <c r="K96" i="3"/>
  <c r="K99" i="3"/>
  <c r="K113" i="3"/>
  <c r="K111" i="3"/>
  <c r="K103" i="3"/>
  <c r="K95" i="3"/>
  <c r="K116" i="3"/>
  <c r="K118" i="3"/>
  <c r="K110" i="3"/>
  <c r="K102" i="3"/>
  <c r="K94" i="3"/>
  <c r="R312" i="2"/>
  <c r="Q271" i="2"/>
  <c r="R303" i="2"/>
  <c r="R301" i="2"/>
  <c r="R295" i="2"/>
  <c r="R293" i="2"/>
  <c r="R285" i="2"/>
  <c r="R277" i="2"/>
  <c r="R310" i="2"/>
  <c r="R272" i="2"/>
  <c r="R305" i="2"/>
  <c r="R289" i="2"/>
  <c r="R281" i="2"/>
  <c r="R298" i="2"/>
  <c r="R290" i="2"/>
  <c r="R282" i="2"/>
  <c r="R299" i="2"/>
  <c r="L75" i="6" l="1"/>
  <c r="AB14" i="2"/>
  <c r="AB13" i="2"/>
  <c r="L76" i="6" l="1"/>
  <c r="A5" i="7"/>
  <c r="L77" i="6" l="1"/>
  <c r="L78" i="6" s="1"/>
  <c r="L79" i="6" s="1"/>
  <c r="K84" i="3"/>
  <c r="K60" i="3"/>
  <c r="K44" i="3"/>
  <c r="K28" i="3"/>
  <c r="K83" i="3"/>
  <c r="K67" i="3"/>
  <c r="K43" i="3"/>
  <c r="K91" i="3"/>
  <c r="K82" i="3"/>
  <c r="K74" i="3"/>
  <c r="K66" i="3"/>
  <c r="K58" i="3"/>
  <c r="K50" i="3"/>
  <c r="K42" i="3"/>
  <c r="K34" i="3"/>
  <c r="K26" i="3"/>
  <c r="K18" i="3"/>
  <c r="K81" i="3"/>
  <c r="K41" i="3"/>
  <c r="K80" i="3"/>
  <c r="K40" i="3"/>
  <c r="K16" i="3"/>
  <c r="K57" i="3"/>
  <c r="K25" i="3"/>
  <c r="K72" i="3"/>
  <c r="K48" i="3"/>
  <c r="K87" i="3"/>
  <c r="K63" i="3"/>
  <c r="K47" i="3"/>
  <c r="K39" i="3"/>
  <c r="K31" i="3"/>
  <c r="K23" i="3"/>
  <c r="K15" i="3"/>
  <c r="K65" i="3"/>
  <c r="K33" i="3"/>
  <c r="K88" i="3"/>
  <c r="K64" i="3"/>
  <c r="K24" i="3"/>
  <c r="K79" i="3"/>
  <c r="K55" i="3"/>
  <c r="K86" i="3"/>
  <c r="K78" i="3"/>
  <c r="K70" i="3"/>
  <c r="K62" i="3"/>
  <c r="K54" i="3"/>
  <c r="K46" i="3"/>
  <c r="K38" i="3"/>
  <c r="K30" i="3"/>
  <c r="K22" i="3"/>
  <c r="K14" i="3"/>
  <c r="K89" i="3"/>
  <c r="K49" i="3"/>
  <c r="K17" i="3"/>
  <c r="K56" i="3"/>
  <c r="K32" i="3"/>
  <c r="K71" i="3"/>
  <c r="K85" i="3"/>
  <c r="K77" i="3"/>
  <c r="K69" i="3"/>
  <c r="K61" i="3"/>
  <c r="K53" i="3"/>
  <c r="K45" i="3"/>
  <c r="K37" i="3"/>
  <c r="K29" i="3"/>
  <c r="K21" i="3"/>
  <c r="K13" i="3"/>
  <c r="K73" i="3"/>
  <c r="K76" i="3"/>
  <c r="K52" i="3"/>
  <c r="K20" i="3"/>
  <c r="K12" i="3"/>
  <c r="K68" i="3"/>
  <c r="K36" i="3"/>
  <c r="K92" i="3"/>
  <c r="K75" i="3"/>
  <c r="K59" i="3"/>
  <c r="K51" i="3"/>
  <c r="K35" i="3"/>
  <c r="K27" i="3"/>
  <c r="K19" i="3"/>
  <c r="K11" i="3"/>
  <c r="L14" i="2"/>
  <c r="L15" i="2" s="1"/>
  <c r="L16" i="2" s="1"/>
  <c r="L17" i="2" s="1"/>
  <c r="M14" i="2"/>
  <c r="N14" i="2"/>
  <c r="P14" i="2"/>
  <c r="Q14" i="2" s="1"/>
  <c r="M15" i="2"/>
  <c r="N15" i="2"/>
  <c r="P15" i="2"/>
  <c r="Q15" i="2" s="1"/>
  <c r="M16" i="2"/>
  <c r="O16" i="2" s="1"/>
  <c r="M17" i="2"/>
  <c r="AC14" i="2"/>
  <c r="Q689" i="2" l="1"/>
  <c r="I140" i="3"/>
  <c r="I143" i="3"/>
  <c r="I146" i="3"/>
  <c r="I149" i="3"/>
  <c r="I152" i="3"/>
  <c r="I155" i="3"/>
  <c r="I158" i="3"/>
  <c r="I161" i="3"/>
  <c r="I164" i="3"/>
  <c r="I167" i="3"/>
  <c r="I170" i="3"/>
  <c r="I173" i="3"/>
  <c r="I176" i="3"/>
  <c r="I179" i="3"/>
  <c r="I182" i="3"/>
  <c r="I185" i="3"/>
  <c r="I188" i="3"/>
  <c r="I191" i="3"/>
  <c r="I194" i="3"/>
  <c r="I142" i="3"/>
  <c r="I151" i="3"/>
  <c r="I160" i="3"/>
  <c r="I169" i="3"/>
  <c r="I178" i="3"/>
  <c r="I187" i="3"/>
  <c r="I196" i="3"/>
  <c r="I205" i="3"/>
  <c r="I214" i="3"/>
  <c r="I223" i="3"/>
  <c r="I232" i="3"/>
  <c r="I241" i="3"/>
  <c r="I250" i="3"/>
  <c r="I259" i="3"/>
  <c r="I268" i="3"/>
  <c r="I277" i="3"/>
  <c r="I286" i="3"/>
  <c r="I295" i="3"/>
  <c r="I304" i="3"/>
  <c r="I313" i="3"/>
  <c r="I322" i="3"/>
  <c r="I331" i="3"/>
  <c r="I340" i="3"/>
  <c r="I349" i="3"/>
  <c r="I361" i="3"/>
  <c r="I368" i="3"/>
  <c r="I379" i="3"/>
  <c r="I386" i="3"/>
  <c r="I397" i="3"/>
  <c r="I139" i="3"/>
  <c r="I148" i="3"/>
  <c r="I157" i="3"/>
  <c r="I166" i="3"/>
  <c r="I175" i="3"/>
  <c r="I184" i="3"/>
  <c r="I193" i="3"/>
  <c r="I202" i="3"/>
  <c r="I211" i="3"/>
  <c r="I220" i="3"/>
  <c r="I359" i="3"/>
  <c r="I370" i="3"/>
  <c r="I377" i="3"/>
  <c r="I388" i="3"/>
  <c r="I395" i="3"/>
  <c r="I163" i="3"/>
  <c r="I190" i="3"/>
  <c r="I217" i="3"/>
  <c r="I244" i="3"/>
  <c r="I271" i="3"/>
  <c r="I298" i="3"/>
  <c r="I325" i="3"/>
  <c r="I352" i="3"/>
  <c r="I376" i="3"/>
  <c r="I401" i="3"/>
  <c r="I367" i="3"/>
  <c r="I392" i="3"/>
  <c r="I12" i="3"/>
  <c r="I19" i="3"/>
  <c r="I30" i="3"/>
  <c r="I37" i="3"/>
  <c r="I48" i="3"/>
  <c r="I55" i="3"/>
  <c r="I66" i="3"/>
  <c r="I73" i="3"/>
  <c r="I84" i="3"/>
  <c r="I91" i="3"/>
  <c r="I102" i="3"/>
  <c r="I109" i="3"/>
  <c r="I120" i="3"/>
  <c r="I127" i="3"/>
  <c r="I374" i="3"/>
  <c r="I403" i="3"/>
  <c r="I145" i="3"/>
  <c r="I172" i="3"/>
  <c r="I199" i="3"/>
  <c r="I226" i="3"/>
  <c r="I253" i="3"/>
  <c r="I280" i="3"/>
  <c r="I307" i="3"/>
  <c r="I334" i="3"/>
  <c r="I365" i="3"/>
  <c r="I394" i="3"/>
  <c r="I21" i="3"/>
  <c r="I28" i="3"/>
  <c r="I39" i="3"/>
  <c r="I46" i="3"/>
  <c r="I57" i="3"/>
  <c r="I64" i="3"/>
  <c r="I75" i="3"/>
  <c r="I82" i="3"/>
  <c r="I93" i="3"/>
  <c r="I100" i="3"/>
  <c r="I111" i="3"/>
  <c r="I118" i="3"/>
  <c r="I129" i="3"/>
  <c r="I136" i="3"/>
  <c r="I383" i="3"/>
  <c r="I27" i="3"/>
  <c r="I52" i="3"/>
  <c r="I81" i="3"/>
  <c r="I106" i="3"/>
  <c r="I135" i="3"/>
  <c r="I34" i="3"/>
  <c r="I154" i="3"/>
  <c r="I235" i="3"/>
  <c r="I316" i="3"/>
  <c r="I356" i="3"/>
  <c r="I18" i="3"/>
  <c r="I43" i="3"/>
  <c r="I72" i="3"/>
  <c r="I97" i="3"/>
  <c r="I126" i="3"/>
  <c r="I63" i="3"/>
  <c r="I88" i="3"/>
  <c r="I117" i="3"/>
  <c r="I208" i="3"/>
  <c r="I289" i="3"/>
  <c r="I385" i="3"/>
  <c r="I25" i="3"/>
  <c r="I54" i="3"/>
  <c r="I79" i="3"/>
  <c r="I108" i="3"/>
  <c r="I133" i="3"/>
  <c r="I181" i="3"/>
  <c r="I343" i="3"/>
  <c r="I36" i="3"/>
  <c r="I61" i="3"/>
  <c r="I90" i="3"/>
  <c r="I115" i="3"/>
  <c r="I358" i="3"/>
  <c r="I16" i="3"/>
  <c r="I45" i="3"/>
  <c r="I70" i="3"/>
  <c r="I99" i="3"/>
  <c r="I124" i="3"/>
  <c r="I262" i="3"/>
  <c r="I22" i="3"/>
  <c r="I85" i="3"/>
  <c r="I314" i="3"/>
  <c r="I114" i="3"/>
  <c r="I132" i="3"/>
  <c r="I24" i="3"/>
  <c r="I15" i="3"/>
  <c r="I87" i="3"/>
  <c r="I292" i="3"/>
  <c r="I68" i="3"/>
  <c r="I360" i="3"/>
  <c r="I71" i="3"/>
  <c r="I328" i="3"/>
  <c r="I274" i="3"/>
  <c r="I215" i="3"/>
  <c r="I95" i="3"/>
  <c r="I332" i="3"/>
  <c r="I278" i="3"/>
  <c r="I224" i="3"/>
  <c r="I134" i="3"/>
  <c r="I26" i="3"/>
  <c r="I338" i="3"/>
  <c r="I284" i="3"/>
  <c r="I230" i="3"/>
  <c r="I342" i="3"/>
  <c r="I288" i="3"/>
  <c r="I234" i="3"/>
  <c r="I180" i="3"/>
  <c r="I354" i="3"/>
  <c r="I300" i="3"/>
  <c r="I246" i="3"/>
  <c r="I192" i="3"/>
  <c r="I138" i="3"/>
  <c r="I375" i="3"/>
  <c r="I317" i="3"/>
  <c r="I263" i="3"/>
  <c r="I209" i="3"/>
  <c r="I337" i="3"/>
  <c r="I44" i="3"/>
  <c r="I239" i="3"/>
  <c r="I243" i="3"/>
  <c r="I372" i="3"/>
  <c r="I147" i="3"/>
  <c r="I218" i="3"/>
  <c r="I371" i="3"/>
  <c r="I65" i="3"/>
  <c r="I238" i="3"/>
  <c r="I96" i="3"/>
  <c r="I94" i="3"/>
  <c r="I112" i="3"/>
  <c r="I67" i="3"/>
  <c r="I287" i="3"/>
  <c r="I50" i="3"/>
  <c r="I53" i="3"/>
  <c r="I389" i="3"/>
  <c r="I323" i="3"/>
  <c r="I269" i="3"/>
  <c r="I204" i="3"/>
  <c r="I77" i="3"/>
  <c r="I321" i="3"/>
  <c r="I267" i="3"/>
  <c r="I213" i="3"/>
  <c r="I116" i="3"/>
  <c r="I396" i="3"/>
  <c r="I329" i="3"/>
  <c r="I275" i="3"/>
  <c r="I221" i="3"/>
  <c r="I333" i="3"/>
  <c r="I279" i="3"/>
  <c r="I225" i="3"/>
  <c r="I171" i="3"/>
  <c r="I345" i="3"/>
  <c r="I291" i="3"/>
  <c r="I237" i="3"/>
  <c r="I183" i="3"/>
  <c r="I357" i="3"/>
  <c r="I308" i="3"/>
  <c r="I254" i="3"/>
  <c r="I200" i="3"/>
  <c r="I130" i="3"/>
  <c r="I303" i="3"/>
  <c r="I51" i="3"/>
  <c r="I233" i="3"/>
  <c r="I42" i="3"/>
  <c r="I74" i="3"/>
  <c r="I391" i="3"/>
  <c r="I92" i="3"/>
  <c r="I123" i="3"/>
  <c r="I47" i="3"/>
  <c r="I206" i="3"/>
  <c r="I32" i="3"/>
  <c r="I35" i="3"/>
  <c r="I369" i="3"/>
  <c r="I312" i="3"/>
  <c r="I258" i="3"/>
  <c r="I177" i="3"/>
  <c r="I59" i="3"/>
  <c r="I387" i="3"/>
  <c r="I310" i="3"/>
  <c r="I256" i="3"/>
  <c r="I197" i="3"/>
  <c r="I98" i="3"/>
  <c r="I382" i="3"/>
  <c r="I399" i="3"/>
  <c r="I320" i="3"/>
  <c r="I266" i="3"/>
  <c r="I212" i="3"/>
  <c r="I402" i="3"/>
  <c r="I324" i="3"/>
  <c r="I270" i="3"/>
  <c r="I216" i="3"/>
  <c r="I162" i="3"/>
  <c r="I336" i="3"/>
  <c r="I282" i="3"/>
  <c r="I228" i="3"/>
  <c r="I174" i="3"/>
  <c r="I353" i="3"/>
  <c r="I299" i="3"/>
  <c r="I245" i="3"/>
  <c r="I265" i="3"/>
  <c r="I195" i="3"/>
  <c r="I341" i="3"/>
  <c r="I13" i="3"/>
  <c r="I104" i="3"/>
  <c r="I400" i="3"/>
  <c r="I350" i="3"/>
  <c r="I242" i="3"/>
  <c r="I294" i="3"/>
  <c r="I159" i="3"/>
  <c r="I363" i="3"/>
  <c r="I302" i="3"/>
  <c r="I306" i="3"/>
  <c r="I198" i="3"/>
  <c r="I390" i="3"/>
  <c r="I264" i="3"/>
  <c r="I156" i="3"/>
  <c r="I281" i="3"/>
  <c r="I56" i="3"/>
  <c r="I128" i="3"/>
  <c r="I38" i="3"/>
  <c r="I260" i="3"/>
  <c r="I101" i="3"/>
  <c r="I378" i="3"/>
  <c r="I285" i="3"/>
  <c r="I293" i="3"/>
  <c r="I189" i="3"/>
  <c r="I201" i="3"/>
  <c r="I272" i="3"/>
  <c r="I110" i="3"/>
  <c r="I141" i="3"/>
  <c r="I31" i="3"/>
  <c r="I398" i="3"/>
  <c r="I60" i="3"/>
  <c r="I330" i="3"/>
  <c r="I137" i="3"/>
  <c r="I346" i="3"/>
  <c r="I78" i="3"/>
  <c r="I276" i="3"/>
  <c r="I103" i="3"/>
  <c r="I33" i="3"/>
  <c r="I122" i="3"/>
  <c r="I14" i="3"/>
  <c r="I125" i="3"/>
  <c r="I17" i="3"/>
  <c r="I355" i="3"/>
  <c r="I301" i="3"/>
  <c r="I247" i="3"/>
  <c r="I150" i="3"/>
  <c r="I41" i="3"/>
  <c r="I373" i="3"/>
  <c r="I305" i="3"/>
  <c r="I251" i="3"/>
  <c r="I186" i="3"/>
  <c r="I80" i="3"/>
  <c r="I362" i="3"/>
  <c r="I381" i="3"/>
  <c r="I311" i="3"/>
  <c r="I257" i="3"/>
  <c r="I203" i="3"/>
  <c r="I384" i="3"/>
  <c r="I315" i="3"/>
  <c r="I261" i="3"/>
  <c r="I207" i="3"/>
  <c r="I153" i="3"/>
  <c r="I327" i="3"/>
  <c r="I273" i="3"/>
  <c r="I219" i="3"/>
  <c r="I165" i="3"/>
  <c r="I344" i="3"/>
  <c r="I290" i="3"/>
  <c r="I236" i="3"/>
  <c r="I119" i="3"/>
  <c r="I11" i="3"/>
  <c r="I364" i="3"/>
  <c r="I222" i="3"/>
  <c r="I40" i="3"/>
  <c r="I249" i="3"/>
  <c r="I69" i="3"/>
  <c r="I58" i="3"/>
  <c r="I83" i="3"/>
  <c r="I121" i="3"/>
  <c r="I107" i="3"/>
  <c r="I296" i="3"/>
  <c r="I131" i="3"/>
  <c r="I23" i="3"/>
  <c r="I348" i="3"/>
  <c r="I240" i="3"/>
  <c r="I62" i="3"/>
  <c r="I248" i="3"/>
  <c r="I366" i="3"/>
  <c r="I252" i="3"/>
  <c r="I144" i="3"/>
  <c r="I318" i="3"/>
  <c r="I210" i="3"/>
  <c r="I335" i="3"/>
  <c r="I227" i="3"/>
  <c r="I105" i="3"/>
  <c r="I168" i="3"/>
  <c r="I49" i="3"/>
  <c r="I86" i="3"/>
  <c r="I380" i="3"/>
  <c r="I231" i="3"/>
  <c r="I283" i="3"/>
  <c r="I351" i="3"/>
  <c r="I309" i="3"/>
  <c r="I393" i="3"/>
  <c r="I76" i="3"/>
  <c r="I319" i="3"/>
  <c r="I20" i="3"/>
  <c r="I29" i="3"/>
  <c r="I89" i="3"/>
  <c r="I339" i="3"/>
  <c r="I113" i="3"/>
  <c r="I229" i="3"/>
  <c r="I347" i="3"/>
  <c r="I297" i="3"/>
  <c r="I255" i="3"/>
  <c r="I326" i="3"/>
  <c r="L80" i="6"/>
  <c r="L81" i="6" s="1"/>
  <c r="O17" i="2"/>
  <c r="O15" i="2"/>
  <c r="O14" i="2"/>
  <c r="L18" i="2"/>
  <c r="L19" i="2" s="1"/>
  <c r="R14" i="2"/>
  <c r="R15" i="2"/>
  <c r="A7" i="3"/>
  <c r="E10" i="6"/>
  <c r="E9" i="6"/>
  <c r="J8" i="6"/>
  <c r="E8" i="6"/>
  <c r="A5" i="6"/>
  <c r="A3" i="6"/>
  <c r="A3" i="3" s="1"/>
  <c r="A2" i="6"/>
  <c r="J8" i="2"/>
  <c r="E9" i="2"/>
  <c r="E10" i="2" s="1"/>
  <c r="E8" i="2"/>
  <c r="A5" i="2"/>
  <c r="A3" i="2"/>
  <c r="A2" i="2"/>
  <c r="A5" i="1"/>
  <c r="A3" i="1"/>
  <c r="A2" i="1"/>
  <c r="N119" i="2"/>
  <c r="N42" i="2"/>
  <c r="N34" i="2"/>
  <c r="M26" i="2"/>
  <c r="O26" i="2" s="1"/>
  <c r="M25" i="2"/>
  <c r="O25" i="2" s="1"/>
  <c r="N35" i="2"/>
  <c r="P35" i="2"/>
  <c r="Q35" i="2" s="1"/>
  <c r="N36" i="2"/>
  <c r="P36" i="2"/>
  <c r="Q36" i="2" s="1"/>
  <c r="N37" i="2"/>
  <c r="P37" i="2"/>
  <c r="P38" i="2"/>
  <c r="P39" i="2"/>
  <c r="P40" i="2"/>
  <c r="P41" i="2"/>
  <c r="P42" i="2"/>
  <c r="Q42" i="2" s="1"/>
  <c r="P43" i="2"/>
  <c r="Q43" i="2" s="1"/>
  <c r="P44" i="2"/>
  <c r="P45" i="2"/>
  <c r="P46" i="2"/>
  <c r="P47" i="2"/>
  <c r="P48" i="2"/>
  <c r="Q48" i="2" s="1"/>
  <c r="P49" i="2"/>
  <c r="P50" i="2"/>
  <c r="P51" i="2"/>
  <c r="Q51" i="2" s="1"/>
  <c r="P52" i="2"/>
  <c r="P53" i="2"/>
  <c r="P54" i="2"/>
  <c r="P55" i="2"/>
  <c r="P56" i="2"/>
  <c r="P57" i="2"/>
  <c r="P58" i="2"/>
  <c r="P59" i="2"/>
  <c r="Q59" i="2" s="1"/>
  <c r="P60" i="2"/>
  <c r="Q60" i="2" s="1"/>
  <c r="P61" i="2"/>
  <c r="P62" i="2"/>
  <c r="P63" i="2"/>
  <c r="P64" i="2"/>
  <c r="P65" i="2"/>
  <c r="P66" i="2"/>
  <c r="Q66" i="2" s="1"/>
  <c r="P67" i="2"/>
  <c r="P68" i="2"/>
  <c r="P69" i="2"/>
  <c r="P70" i="2"/>
  <c r="Q70" i="2" s="1"/>
  <c r="P71" i="2"/>
  <c r="P72" i="2"/>
  <c r="P73" i="2"/>
  <c r="P74" i="2"/>
  <c r="Q74" i="2" s="1"/>
  <c r="P75" i="2"/>
  <c r="P76" i="2"/>
  <c r="P77" i="2"/>
  <c r="P78" i="2"/>
  <c r="Q78" i="2" s="1"/>
  <c r="P79" i="2"/>
  <c r="P80" i="2"/>
  <c r="P81" i="2"/>
  <c r="P82" i="2"/>
  <c r="P83" i="2"/>
  <c r="P84" i="2"/>
  <c r="P85" i="2"/>
  <c r="P86" i="2"/>
  <c r="P87" i="2"/>
  <c r="P88" i="2"/>
  <c r="P89" i="2"/>
  <c r="Q89" i="2" s="1"/>
  <c r="P90" i="2"/>
  <c r="P91" i="2"/>
  <c r="Q91" i="2" s="1"/>
  <c r="P92" i="2"/>
  <c r="P93" i="2"/>
  <c r="Q93" i="2" s="1"/>
  <c r="P94" i="2"/>
  <c r="P95" i="2"/>
  <c r="Q95" i="2" s="1"/>
  <c r="P96" i="2"/>
  <c r="P97" i="2"/>
  <c r="P98" i="2"/>
  <c r="P99" i="2"/>
  <c r="P100" i="2"/>
  <c r="P101" i="2"/>
  <c r="Q101" i="2" s="1"/>
  <c r="P102" i="2"/>
  <c r="P103" i="2"/>
  <c r="P104" i="2"/>
  <c r="P105" i="2"/>
  <c r="P106" i="2"/>
  <c r="P107" i="2"/>
  <c r="P108" i="2"/>
  <c r="P109" i="2"/>
  <c r="P110" i="2"/>
  <c r="Q110" i="2" s="1"/>
  <c r="P111" i="2"/>
  <c r="P112" i="2"/>
  <c r="P113" i="2"/>
  <c r="P114" i="2"/>
  <c r="P115" i="2"/>
  <c r="P116" i="2"/>
  <c r="P117" i="2"/>
  <c r="Q117" i="2" s="1"/>
  <c r="P118" i="2"/>
  <c r="P119" i="2"/>
  <c r="P120" i="2"/>
  <c r="Q120" i="2" s="1"/>
  <c r="P121" i="2"/>
  <c r="P122" i="2"/>
  <c r="P123" i="2"/>
  <c r="P124" i="2"/>
  <c r="P125" i="2"/>
  <c r="P126" i="2"/>
  <c r="P127" i="2"/>
  <c r="Q127" i="2" s="1"/>
  <c r="P128" i="2"/>
  <c r="P129" i="2"/>
  <c r="R129" i="2" s="1"/>
  <c r="P130" i="2"/>
  <c r="P131" i="2"/>
  <c r="Q131" i="2" s="1"/>
  <c r="P132" i="2"/>
  <c r="P133" i="2"/>
  <c r="P134" i="2"/>
  <c r="Q134" i="2" s="1"/>
  <c r="P135" i="2"/>
  <c r="P136" i="2"/>
  <c r="Q136" i="2" s="1"/>
  <c r="P137" i="2"/>
  <c r="P138" i="2"/>
  <c r="P139" i="2"/>
  <c r="P140" i="2"/>
  <c r="P141" i="2"/>
  <c r="P142" i="2"/>
  <c r="P143" i="2"/>
  <c r="Q143" i="2" s="1"/>
  <c r="P144" i="2"/>
  <c r="P145" i="2"/>
  <c r="R145" i="2" s="1"/>
  <c r="P146" i="2"/>
  <c r="P147" i="2"/>
  <c r="P148" i="2"/>
  <c r="Q148" i="2" s="1"/>
  <c r="P149" i="2"/>
  <c r="P150" i="2"/>
  <c r="Q150" i="2" s="1"/>
  <c r="P151" i="2"/>
  <c r="Q151" i="2" s="1"/>
  <c r="P152" i="2"/>
  <c r="Q152" i="2" s="1"/>
  <c r="N153" i="2"/>
  <c r="P153" i="2"/>
  <c r="P154" i="2"/>
  <c r="P155" i="2"/>
  <c r="P156" i="2"/>
  <c r="P157" i="2"/>
  <c r="Q157" i="2" s="1"/>
  <c r="P158" i="2"/>
  <c r="P159" i="2"/>
  <c r="Q159" i="2" s="1"/>
  <c r="P160" i="2"/>
  <c r="Q160" i="2" s="1"/>
  <c r="P161" i="2"/>
  <c r="P162" i="2"/>
  <c r="P163" i="2"/>
  <c r="P164" i="2"/>
  <c r="P165" i="2"/>
  <c r="P166" i="2"/>
  <c r="P167" i="2"/>
  <c r="Q167" i="2" s="1"/>
  <c r="P168" i="2"/>
  <c r="P169" i="2"/>
  <c r="P170" i="2"/>
  <c r="Q170" i="2" s="1"/>
  <c r="P171" i="2"/>
  <c r="P172" i="2"/>
  <c r="P173" i="2"/>
  <c r="P174" i="2"/>
  <c r="P175" i="2"/>
  <c r="P176" i="2"/>
  <c r="Q176" i="2" s="1"/>
  <c r="P177" i="2"/>
  <c r="P178" i="2"/>
  <c r="Q178" i="2" s="1"/>
  <c r="P179" i="2"/>
  <c r="P180" i="2"/>
  <c r="P181" i="2"/>
  <c r="P182" i="2"/>
  <c r="P183" i="2"/>
  <c r="P184" i="2"/>
  <c r="P185" i="2"/>
  <c r="P186" i="2"/>
  <c r="P187" i="2"/>
  <c r="P188" i="2"/>
  <c r="P189" i="2"/>
  <c r="P190" i="2"/>
  <c r="P191" i="2"/>
  <c r="P192" i="2"/>
  <c r="Q192" i="2" s="1"/>
  <c r="P193" i="2"/>
  <c r="P194" i="2"/>
  <c r="Q194" i="2" s="1"/>
  <c r="P195" i="2"/>
  <c r="P196" i="2"/>
  <c r="P197" i="2"/>
  <c r="Q197" i="2" s="1"/>
  <c r="P198" i="2"/>
  <c r="P199" i="2"/>
  <c r="Q199" i="2" s="1"/>
  <c r="P200" i="2"/>
  <c r="P201" i="2"/>
  <c r="R201" i="2" s="1"/>
  <c r="P202" i="2"/>
  <c r="N203" i="2"/>
  <c r="P203" i="2"/>
  <c r="P204" i="2"/>
  <c r="P205" i="2"/>
  <c r="P206" i="2"/>
  <c r="P207" i="2"/>
  <c r="Q207" i="2" s="1"/>
  <c r="P208" i="2"/>
  <c r="P209" i="2"/>
  <c r="Q209" i="2" s="1"/>
  <c r="P210" i="2"/>
  <c r="Q210" i="2" s="1"/>
  <c r="P211" i="2"/>
  <c r="P212" i="2"/>
  <c r="N213" i="2"/>
  <c r="P213" i="2"/>
  <c r="P214" i="2"/>
  <c r="P215" i="2"/>
  <c r="P216" i="2"/>
  <c r="P217" i="2"/>
  <c r="P218" i="2"/>
  <c r="P219" i="2"/>
  <c r="Q219" i="2" s="1"/>
  <c r="P220" i="2"/>
  <c r="P221" i="2"/>
  <c r="Q221" i="2" s="1"/>
  <c r="P222" i="2"/>
  <c r="P223" i="2"/>
  <c r="P224" i="2"/>
  <c r="P225" i="2"/>
  <c r="P226" i="2"/>
  <c r="Q226" i="2" s="1"/>
  <c r="P227" i="2"/>
  <c r="P228" i="2"/>
  <c r="R228" i="2" s="1"/>
  <c r="P229" i="2"/>
  <c r="P230" i="2"/>
  <c r="P231" i="2"/>
  <c r="Q231" i="2" s="1"/>
  <c r="P232" i="2"/>
  <c r="P233" i="2"/>
  <c r="P234" i="2"/>
  <c r="P235" i="2"/>
  <c r="P236" i="2"/>
  <c r="P237" i="2"/>
  <c r="Q237" i="2" s="1"/>
  <c r="P238" i="2"/>
  <c r="P239" i="2"/>
  <c r="P240" i="2"/>
  <c r="P241" i="2"/>
  <c r="P242" i="2"/>
  <c r="P243" i="2"/>
  <c r="P244" i="2"/>
  <c r="P245" i="2"/>
  <c r="P246" i="2"/>
  <c r="P247" i="2"/>
  <c r="P248" i="2"/>
  <c r="R248" i="2" s="1"/>
  <c r="P249" i="2"/>
  <c r="P250" i="2"/>
  <c r="Q250" i="2" s="1"/>
  <c r="P251" i="2"/>
  <c r="P252" i="2"/>
  <c r="R252" i="2" s="1"/>
  <c r="P253" i="2"/>
  <c r="Q253" i="2" s="1"/>
  <c r="P254" i="2"/>
  <c r="P255" i="2"/>
  <c r="P256" i="2"/>
  <c r="P257" i="2"/>
  <c r="P258" i="2"/>
  <c r="P259" i="2"/>
  <c r="P260" i="2"/>
  <c r="R260" i="2" s="1"/>
  <c r="P261" i="2"/>
  <c r="P262" i="2"/>
  <c r="Q262" i="2" s="1"/>
  <c r="N263" i="2"/>
  <c r="P263" i="2"/>
  <c r="P264" i="2"/>
  <c r="P265" i="2"/>
  <c r="P266" i="2"/>
  <c r="P267" i="2"/>
  <c r="P268" i="2"/>
  <c r="P269" i="2"/>
  <c r="M27" i="2"/>
  <c r="O27" i="2" s="1"/>
  <c r="M28" i="2"/>
  <c r="P31" i="2"/>
  <c r="P32" i="2"/>
  <c r="Q32" i="2" s="1"/>
  <c r="P33" i="2"/>
  <c r="P34" i="2"/>
  <c r="Q34" i="2" s="1"/>
  <c r="N1616" i="2" l="1"/>
  <c r="N1558" i="2"/>
  <c r="N1557" i="2"/>
  <c r="N1523" i="2"/>
  <c r="N1499" i="2"/>
  <c r="N1477" i="2"/>
  <c r="N1419" i="2"/>
  <c r="N1395" i="2"/>
  <c r="N1361" i="2"/>
  <c r="N1339" i="2"/>
  <c r="N1316" i="2"/>
  <c r="N1305" i="2"/>
  <c r="N1302" i="2"/>
  <c r="N1236" i="2"/>
  <c r="N1225" i="2"/>
  <c r="N1212" i="2"/>
  <c r="N1201" i="2"/>
  <c r="N1158" i="2"/>
  <c r="N1054" i="2"/>
  <c r="N917" i="2"/>
  <c r="N889" i="2"/>
  <c r="N878" i="2"/>
  <c r="N865" i="2"/>
  <c r="N838" i="2"/>
  <c r="N819" i="2"/>
  <c r="N780" i="2"/>
  <c r="N769" i="2"/>
  <c r="N766" i="2"/>
  <c r="N751" i="2"/>
  <c r="N741" i="2"/>
  <c r="N713" i="2"/>
  <c r="N702" i="2"/>
  <c r="N690" i="2"/>
  <c r="N1522" i="2"/>
  <c r="N1490" i="2"/>
  <c r="N1479" i="2"/>
  <c r="N1457" i="2"/>
  <c r="N1443" i="2"/>
  <c r="N1421" i="2"/>
  <c r="N1363" i="2"/>
  <c r="N1352" i="2"/>
  <c r="N1326" i="2"/>
  <c r="N1315" i="2"/>
  <c r="N1260" i="2"/>
  <c r="N1249" i="2"/>
  <c r="N1238" i="2"/>
  <c r="N1211" i="2"/>
  <c r="N1513" i="2"/>
  <c r="N1500" i="2"/>
  <c r="N1489" i="2"/>
  <c r="N1478" i="2"/>
  <c r="N1420" i="2"/>
  <c r="N916" i="2"/>
  <c r="N740" i="2"/>
  <c r="N691" i="2"/>
  <c r="N660" i="2"/>
  <c r="N637" i="2"/>
  <c r="N634" i="2"/>
  <c r="N618" i="2"/>
  <c r="N554" i="2"/>
  <c r="N461" i="2"/>
  <c r="N458" i="2"/>
  <c r="N436" i="2"/>
  <c r="N375" i="2"/>
  <c r="N336" i="2"/>
  <c r="N152" i="2"/>
  <c r="N1340" i="2"/>
  <c r="N1303" i="2"/>
  <c r="N1248" i="2"/>
  <c r="N779" i="2"/>
  <c r="N761" i="2"/>
  <c r="N964" i="2"/>
  <c r="N867" i="2"/>
  <c r="N809" i="2"/>
  <c r="N712" i="2"/>
  <c r="N942" i="2"/>
  <c r="N1283" i="2"/>
  <c r="N1044" i="2"/>
  <c r="N963" i="2"/>
  <c r="N837" i="2"/>
  <c r="N778" i="2"/>
  <c r="N689" i="2"/>
  <c r="N659" i="2"/>
  <c r="N647" i="2"/>
  <c r="N636" i="2"/>
  <c r="N620" i="2"/>
  <c r="N607" i="2"/>
  <c r="N604" i="2"/>
  <c r="N592" i="2"/>
  <c r="N466" i="2"/>
  <c r="N460" i="2"/>
  <c r="N426" i="2"/>
  <c r="N386" i="2"/>
  <c r="N324" i="2"/>
  <c r="N866" i="2"/>
  <c r="N711" i="2"/>
  <c r="N1362" i="2"/>
  <c r="N1097" i="2"/>
  <c r="N888" i="2"/>
  <c r="N828" i="2"/>
  <c r="N953" i="2"/>
  <c r="N918" i="2"/>
  <c r="N768" i="2"/>
  <c r="N742" i="2"/>
  <c r="N646" i="2"/>
  <c r="N635" i="2"/>
  <c r="N619" i="2"/>
  <c r="N603" i="2"/>
  <c r="N591" i="2"/>
  <c r="N546" i="2"/>
  <c r="N459" i="2"/>
  <c r="N445" i="2"/>
  <c r="N417" i="2"/>
  <c r="N337" i="2"/>
  <c r="N323" i="2"/>
  <c r="N1169" i="2"/>
  <c r="N781" i="2"/>
  <c r="N1314" i="2"/>
  <c r="N952" i="2"/>
  <c r="N767" i="2"/>
  <c r="N3990" i="6"/>
  <c r="N3981" i="6"/>
  <c r="N3978" i="6"/>
  <c r="N3969" i="6"/>
  <c r="N3966" i="6"/>
  <c r="N3957" i="6"/>
  <c r="N3937" i="6"/>
  <c r="N3912" i="6"/>
  <c r="N3909" i="6"/>
  <c r="N3877" i="6"/>
  <c r="N3858" i="6"/>
  <c r="N3855" i="6"/>
  <c r="N3846" i="6"/>
  <c r="N3828" i="6"/>
  <c r="N3818" i="6"/>
  <c r="N3735" i="6"/>
  <c r="N3968" i="6"/>
  <c r="N3949" i="6"/>
  <c r="N3914" i="6"/>
  <c r="N3857" i="6"/>
  <c r="N3854" i="6"/>
  <c r="N3827" i="6"/>
  <c r="N3775" i="6"/>
  <c r="N3691" i="6"/>
  <c r="N3647" i="6"/>
  <c r="N3630" i="6"/>
  <c r="N3610" i="6"/>
  <c r="N3604" i="6"/>
  <c r="N3601" i="6"/>
  <c r="N3590" i="6"/>
  <c r="N3587" i="6"/>
  <c r="N3584" i="6"/>
  <c r="N3581" i="6"/>
  <c r="N3991" i="6"/>
  <c r="N3970" i="6"/>
  <c r="N3967" i="6"/>
  <c r="N3943" i="6"/>
  <c r="N3913" i="6"/>
  <c r="N3901" i="6"/>
  <c r="N3856" i="6"/>
  <c r="N3853" i="6"/>
  <c r="N3836" i="6"/>
  <c r="N3795" i="6"/>
  <c r="N3782" i="6"/>
  <c r="N3774" i="6"/>
  <c r="N3741" i="6"/>
  <c r="N3723" i="6"/>
  <c r="N3646" i="6"/>
  <c r="N3622" i="6"/>
  <c r="N3612" i="6"/>
  <c r="N3603" i="6"/>
  <c r="N3600" i="6"/>
  <c r="N3586" i="6"/>
  <c r="N3580" i="6"/>
  <c r="N3576" i="6"/>
  <c r="N3570" i="6"/>
  <c r="N3567" i="6"/>
  <c r="N3559" i="6"/>
  <c r="N3553" i="6"/>
  <c r="N3550" i="6"/>
  <c r="N3544" i="6"/>
  <c r="N3533" i="6"/>
  <c r="N3513" i="6"/>
  <c r="N3510" i="6"/>
  <c r="N3480" i="6"/>
  <c r="N3468" i="6"/>
  <c r="N3456" i="6"/>
  <c r="N3393" i="6"/>
  <c r="N3390" i="6"/>
  <c r="N3378" i="6"/>
  <c r="N3207" i="6"/>
  <c r="N3079" i="6"/>
  <c r="N3066" i="6"/>
  <c r="N3042" i="6"/>
  <c r="N2992" i="6"/>
  <c r="N2958" i="6"/>
  <c r="N2914" i="6"/>
  <c r="N2911" i="6"/>
  <c r="N2868" i="6"/>
  <c r="N3648" i="6"/>
  <c r="N3579" i="6"/>
  <c r="N3638" i="6"/>
  <c r="N3605" i="6"/>
  <c r="N3588" i="6"/>
  <c r="N3578" i="6"/>
  <c r="N3575" i="6"/>
  <c r="N3572" i="6"/>
  <c r="N3569" i="6"/>
  <c r="N3561" i="6"/>
  <c r="N3558" i="6"/>
  <c r="N3552" i="6"/>
  <c r="N3549" i="6"/>
  <c r="N3543" i="6"/>
  <c r="N3532" i="6"/>
  <c r="N3512" i="6"/>
  <c r="N3503" i="6"/>
  <c r="N3500" i="6"/>
  <c r="N3470" i="6"/>
  <c r="N3467" i="6"/>
  <c r="N3448" i="6"/>
  <c r="N3409" i="6"/>
  <c r="N3389" i="6"/>
  <c r="N3363" i="6"/>
  <c r="N3345" i="6"/>
  <c r="N3093" i="6"/>
  <c r="N3078" i="6"/>
  <c r="N3065" i="6"/>
  <c r="N3022" i="6"/>
  <c r="N3004" i="6"/>
  <c r="N2986" i="6"/>
  <c r="N2913" i="6"/>
  <c r="N2901" i="6"/>
  <c r="N2895" i="6"/>
  <c r="N2862" i="6"/>
  <c r="N2817" i="6"/>
  <c r="N2781" i="6"/>
  <c r="N2732" i="6"/>
  <c r="N2680" i="6"/>
  <c r="N3614" i="6"/>
  <c r="N3602" i="6"/>
  <c r="N3585" i="6"/>
  <c r="N3568" i="6"/>
  <c r="N3560" i="6"/>
  <c r="N3557" i="6"/>
  <c r="N3554" i="6"/>
  <c r="N3551" i="6"/>
  <c r="N3548" i="6"/>
  <c r="N3545" i="6"/>
  <c r="N3542" i="6"/>
  <c r="N3514" i="6"/>
  <c r="N3499" i="6"/>
  <c r="N3481" i="6"/>
  <c r="N3469" i="6"/>
  <c r="N3466" i="6"/>
  <c r="N3457" i="6"/>
  <c r="N3447" i="6"/>
  <c r="N3430" i="6"/>
  <c r="N3401" i="6"/>
  <c r="N3391" i="6"/>
  <c r="N3388" i="6"/>
  <c r="N3379" i="6"/>
  <c r="N3376" i="6"/>
  <c r="N3267" i="6"/>
  <c r="N3123" i="6"/>
  <c r="N3043" i="6"/>
  <c r="N2998" i="6"/>
  <c r="N2912" i="6"/>
  <c r="N2900" i="6"/>
  <c r="N2882" i="6"/>
  <c r="N2869" i="6"/>
  <c r="N2861" i="6"/>
  <c r="N2837" i="6"/>
  <c r="N2816" i="6"/>
  <c r="N2783" i="6"/>
  <c r="N2761" i="6"/>
  <c r="N2760" i="6"/>
  <c r="N2595" i="6"/>
  <c r="N2592" i="6"/>
  <c r="N2541" i="6"/>
  <c r="N2529" i="6"/>
  <c r="N2508" i="6"/>
  <c r="N2480" i="6"/>
  <c r="N2477" i="6"/>
  <c r="N2468" i="6"/>
  <c r="N2465" i="6"/>
  <c r="N2453" i="6"/>
  <c r="N2426" i="6"/>
  <c r="N2414" i="6"/>
  <c r="N2370" i="6"/>
  <c r="N2338" i="6"/>
  <c r="N2321" i="6"/>
  <c r="N2298" i="6"/>
  <c r="N2289" i="6"/>
  <c r="N2279" i="6"/>
  <c r="N2269" i="6"/>
  <c r="N2259" i="6"/>
  <c r="N2235" i="6"/>
  <c r="N2215" i="6"/>
  <c r="N2191" i="6"/>
  <c r="N2166" i="6"/>
  <c r="N2142" i="6"/>
  <c r="N2118" i="6"/>
  <c r="N2087" i="6"/>
  <c r="N2065" i="6"/>
  <c r="N2037" i="6"/>
  <c r="N2009" i="6"/>
  <c r="N2782" i="6"/>
  <c r="N2657" i="6"/>
  <c r="N2594" i="6"/>
  <c r="N2570" i="6"/>
  <c r="N2552" i="6"/>
  <c r="N2543" i="6"/>
  <c r="N2540" i="6"/>
  <c r="N2531" i="6"/>
  <c r="N2528" i="6"/>
  <c r="N2490" i="6"/>
  <c r="N2479" i="6"/>
  <c r="N2476" i="6"/>
  <c r="N2467" i="6"/>
  <c r="N2455" i="6"/>
  <c r="N2437" i="6"/>
  <c r="N2425" i="6"/>
  <c r="N2413" i="6"/>
  <c r="N2337" i="6"/>
  <c r="N2313" i="6"/>
  <c r="N2307" i="6"/>
  <c r="N2297" i="6"/>
  <c r="N2281" i="6"/>
  <c r="N2271" i="6"/>
  <c r="N2261" i="6"/>
  <c r="N2251" i="6"/>
  <c r="N2227" i="6"/>
  <c r="N2217" i="6"/>
  <c r="N2134" i="6"/>
  <c r="N2101" i="6"/>
  <c r="N2052" i="6"/>
  <c r="N2031" i="6"/>
  <c r="N2001" i="6"/>
  <c r="N1878" i="6"/>
  <c r="N1868" i="6"/>
  <c r="N1851" i="6"/>
  <c r="N1803" i="6"/>
  <c r="N1785" i="6"/>
  <c r="N1760" i="6"/>
  <c r="N1711" i="6"/>
  <c r="N1662" i="6"/>
  <c r="N1651" i="6"/>
  <c r="N1634" i="6"/>
  <c r="N3679" i="6"/>
  <c r="N3611" i="6"/>
  <c r="N2770" i="6"/>
  <c r="N2720" i="6"/>
  <c r="N2593" i="6"/>
  <c r="N2590" i="6"/>
  <c r="N2581" i="6"/>
  <c r="N2539" i="6"/>
  <c r="N2530" i="6"/>
  <c r="N2481" i="6"/>
  <c r="N2478" i="6"/>
  <c r="N2466" i="6"/>
  <c r="N2454" i="6"/>
  <c r="N2436" i="6"/>
  <c r="N2415" i="6"/>
  <c r="N2412" i="6"/>
  <c r="N2378" i="6"/>
  <c r="N2354" i="6"/>
  <c r="N2344" i="6"/>
  <c r="N2312" i="6"/>
  <c r="N2309" i="6"/>
  <c r="N2306" i="6"/>
  <c r="N2280" i="6"/>
  <c r="N2270" i="6"/>
  <c r="N2243" i="6"/>
  <c r="N2216" i="6"/>
  <c r="N2199" i="6"/>
  <c r="N2174" i="6"/>
  <c r="N2126" i="6"/>
  <c r="N2071" i="6"/>
  <c r="N2023" i="6"/>
  <c r="N1993" i="6"/>
  <c r="N1973" i="6"/>
  <c r="N1928" i="6"/>
  <c r="N1877" i="6"/>
  <c r="N1850" i="6"/>
  <c r="N1795" i="6"/>
  <c r="N1777" i="6"/>
  <c r="N1754" i="6"/>
  <c r="N1720" i="6"/>
  <c r="N1703" i="6"/>
  <c r="N1686" i="6"/>
  <c r="N1661" i="6"/>
  <c r="N1624" i="6"/>
  <c r="N1597" i="6"/>
  <c r="N1564" i="6"/>
  <c r="N1554" i="6"/>
  <c r="N1544" i="6"/>
  <c r="N1534" i="6"/>
  <c r="N1524" i="6"/>
  <c r="N1514" i="6"/>
  <c r="N1503" i="6"/>
  <c r="N1493" i="6"/>
  <c r="N1483" i="6"/>
  <c r="N1480" i="6"/>
  <c r="N1460" i="6"/>
  <c r="N1420" i="6"/>
  <c r="N1410" i="6"/>
  <c r="N1400" i="6"/>
  <c r="N1390" i="6"/>
  <c r="N1380" i="6"/>
  <c r="N1367" i="6"/>
  <c r="N1357" i="6"/>
  <c r="N1347" i="6"/>
  <c r="N1337" i="6"/>
  <c r="N1334" i="6"/>
  <c r="N1314" i="6"/>
  <c r="N1304" i="6"/>
  <c r="N1294" i="6"/>
  <c r="N1283" i="6"/>
  <c r="N1263" i="6"/>
  <c r="N1253" i="6"/>
  <c r="N1243" i="6"/>
  <c r="N1223" i="6"/>
  <c r="N1200" i="6"/>
  <c r="N1183" i="6"/>
  <c r="N1170" i="6"/>
  <c r="N1152" i="6"/>
  <c r="N1139" i="6"/>
  <c r="N1129" i="6"/>
  <c r="N1118" i="6"/>
  <c r="N1108" i="6"/>
  <c r="N1098" i="6"/>
  <c r="N1095" i="6"/>
  <c r="N1048" i="6"/>
  <c r="N1035" i="6"/>
  <c r="N1005" i="6"/>
  <c r="N988" i="6"/>
  <c r="N969" i="6"/>
  <c r="N930" i="6"/>
  <c r="N915" i="6"/>
  <c r="N905" i="6"/>
  <c r="N888" i="6"/>
  <c r="N878" i="6"/>
  <c r="N861" i="6"/>
  <c r="N846" i="6"/>
  <c r="N1869" i="6"/>
  <c r="N1786" i="6"/>
  <c r="N1712" i="6"/>
  <c r="N1987" i="6"/>
  <c r="N1769" i="6"/>
  <c r="N1702" i="6"/>
  <c r="N1606" i="6"/>
  <c r="N1556" i="6"/>
  <c r="N1546" i="6"/>
  <c r="N1543" i="6"/>
  <c r="N1526" i="6"/>
  <c r="N1523" i="6"/>
  <c r="N1502" i="6"/>
  <c r="N1492" i="6"/>
  <c r="N1482" i="6"/>
  <c r="N1472" i="6"/>
  <c r="N1459" i="6"/>
  <c r="N1449" i="6"/>
  <c r="N1422" i="6"/>
  <c r="N1419" i="6"/>
  <c r="N1379" i="6"/>
  <c r="N1366" i="6"/>
  <c r="N1356" i="6"/>
  <c r="N1346" i="6"/>
  <c r="N1336" i="6"/>
  <c r="N1326" i="6"/>
  <c r="N1316" i="6"/>
  <c r="N1313" i="6"/>
  <c r="N1303" i="6"/>
  <c r="N1265" i="6"/>
  <c r="N1262" i="6"/>
  <c r="N1252" i="6"/>
  <c r="N1242" i="6"/>
  <c r="N1222" i="6"/>
  <c r="N1182" i="6"/>
  <c r="N1169" i="6"/>
  <c r="N1141" i="6"/>
  <c r="N1117" i="6"/>
  <c r="N1107" i="6"/>
  <c r="N1097" i="6"/>
  <c r="N1087" i="6"/>
  <c r="N1060" i="6"/>
  <c r="N1027" i="6"/>
  <c r="N1024" i="6"/>
  <c r="N997" i="6"/>
  <c r="N987" i="6"/>
  <c r="N961" i="6"/>
  <c r="N938" i="6"/>
  <c r="N917" i="6"/>
  <c r="N914" i="6"/>
  <c r="N897" i="6"/>
  <c r="N887" i="6"/>
  <c r="N854" i="6"/>
  <c r="N839" i="6"/>
  <c r="N1753" i="6"/>
  <c r="N1663" i="6"/>
  <c r="N1598" i="6"/>
  <c r="N1588" i="6"/>
  <c r="N1570" i="6"/>
  <c r="N1555" i="6"/>
  <c r="N1545" i="6"/>
  <c r="N1535" i="6"/>
  <c r="N1525" i="6"/>
  <c r="N1504" i="6"/>
  <c r="N1501" i="6"/>
  <c r="N1491" i="6"/>
  <c r="N1481" i="6"/>
  <c r="N1471" i="6"/>
  <c r="N1461" i="6"/>
  <c r="N1458" i="6"/>
  <c r="N1448" i="6"/>
  <c r="N1421" i="6"/>
  <c r="N1411" i="6"/>
  <c r="N1401" i="6"/>
  <c r="N1398" i="6"/>
  <c r="N1358" i="6"/>
  <c r="N1355" i="6"/>
  <c r="N1345" i="6"/>
  <c r="N1335" i="6"/>
  <c r="N1315" i="6"/>
  <c r="N1305" i="6"/>
  <c r="N1274" i="6"/>
  <c r="N1264" i="6"/>
  <c r="N1254" i="6"/>
  <c r="N1244" i="6"/>
  <c r="N1221" i="6"/>
  <c r="N1211" i="6"/>
  <c r="N1161" i="6"/>
  <c r="N1140" i="6"/>
  <c r="N1130" i="6"/>
  <c r="N1119" i="6"/>
  <c r="N1109" i="6"/>
  <c r="N1106" i="6"/>
  <c r="N1096" i="6"/>
  <c r="N1078" i="6"/>
  <c r="N1049" i="6"/>
  <c r="N1036" i="6"/>
  <c r="N1026" i="6"/>
  <c r="N1023" i="6"/>
  <c r="N996" i="6"/>
  <c r="N979" i="6"/>
  <c r="N953" i="6"/>
  <c r="N937" i="6"/>
  <c r="N916" i="6"/>
  <c r="N906" i="6"/>
  <c r="N896" i="6"/>
  <c r="N853" i="6"/>
  <c r="N814" i="6"/>
  <c r="N805" i="6"/>
  <c r="N795" i="6"/>
  <c r="N778" i="6"/>
  <c r="N765" i="6"/>
  <c r="N755" i="6"/>
  <c r="N733" i="6"/>
  <c r="N723" i="6"/>
  <c r="N706" i="6"/>
  <c r="N682" i="6"/>
  <c r="N654" i="6"/>
  <c r="N607" i="6"/>
  <c r="N590" i="6"/>
  <c r="N578" i="6"/>
  <c r="N575" i="6"/>
  <c r="N561" i="6"/>
  <c r="N538" i="6"/>
  <c r="N523" i="6"/>
  <c r="N511" i="6"/>
  <c r="N461" i="6"/>
  <c r="N449" i="6"/>
  <c r="N386" i="6"/>
  <c r="N380" i="6"/>
  <c r="N339" i="6"/>
  <c r="N311" i="6"/>
  <c r="N288" i="6"/>
  <c r="N275" i="6"/>
  <c r="N252" i="6"/>
  <c r="N224" i="6"/>
  <c r="N135" i="6"/>
  <c r="N122" i="6"/>
  <c r="N119" i="6"/>
  <c r="N76" i="6"/>
  <c r="N804" i="6"/>
  <c r="N787" i="6"/>
  <c r="N777" i="6"/>
  <c r="N767" i="6"/>
  <c r="N764" i="6"/>
  <c r="N732" i="6"/>
  <c r="N722" i="6"/>
  <c r="N698" i="6"/>
  <c r="N681" i="6"/>
  <c r="N659" i="6"/>
  <c r="N656" i="6"/>
  <c r="N653" i="6"/>
  <c r="N642" i="6"/>
  <c r="N609" i="6"/>
  <c r="N599" i="6"/>
  <c r="N589" i="6"/>
  <c r="N577" i="6"/>
  <c r="N560" i="6"/>
  <c r="N550" i="6"/>
  <c r="N537" i="6"/>
  <c r="N513" i="6"/>
  <c r="N463" i="6"/>
  <c r="N460" i="6"/>
  <c r="N388" i="6"/>
  <c r="N382" i="6"/>
  <c r="N379" i="6"/>
  <c r="N355" i="6"/>
  <c r="N338" i="6"/>
  <c r="N321" i="6"/>
  <c r="N300" i="6"/>
  <c r="N287" i="6"/>
  <c r="N264" i="6"/>
  <c r="N251" i="6"/>
  <c r="N223" i="6"/>
  <c r="N134" i="6"/>
  <c r="N121" i="6"/>
  <c r="N111" i="6"/>
  <c r="N75" i="6"/>
  <c r="N72" i="6"/>
  <c r="N1652" i="6"/>
  <c r="N1920" i="6"/>
  <c r="N806" i="6"/>
  <c r="N796" i="6"/>
  <c r="N786" i="6"/>
  <c r="N766" i="6"/>
  <c r="N724" i="6"/>
  <c r="N714" i="6"/>
  <c r="N690" i="6"/>
  <c r="N673" i="6"/>
  <c r="N658" i="6"/>
  <c r="N655" i="6"/>
  <c r="N652" i="6"/>
  <c r="N636" i="6"/>
  <c r="N633" i="6"/>
  <c r="N608" i="6"/>
  <c r="N576" i="6"/>
  <c r="N562" i="6"/>
  <c r="N549" i="6"/>
  <c r="N524" i="6"/>
  <c r="N512" i="6"/>
  <c r="N499" i="6"/>
  <c r="N462" i="6"/>
  <c r="N459" i="6"/>
  <c r="N387" i="6"/>
  <c r="N381" i="6"/>
  <c r="N371" i="6"/>
  <c r="N347" i="6"/>
  <c r="N312" i="6"/>
  <c r="N299" i="6"/>
  <c r="N263" i="6"/>
  <c r="N225" i="6"/>
  <c r="N136" i="6"/>
  <c r="N133" i="6"/>
  <c r="N120" i="6"/>
  <c r="N82" i="6"/>
  <c r="N58" i="6"/>
  <c r="N1811" i="6"/>
  <c r="N1736" i="6"/>
  <c r="M3575" i="6"/>
  <c r="M658" i="6"/>
  <c r="M1260" i="2"/>
  <c r="O1260" i="2" s="1"/>
  <c r="M1501" i="6"/>
  <c r="M3969" i="6"/>
  <c r="M2593" i="6"/>
  <c r="M386" i="6"/>
  <c r="M713" i="2"/>
  <c r="M656" i="6"/>
  <c r="M607" i="6"/>
  <c r="M2280" i="6"/>
  <c r="M751" i="2"/>
  <c r="M3854" i="6"/>
  <c r="M2037" i="6"/>
  <c r="M1347" i="6"/>
  <c r="M3741" i="6"/>
  <c r="M1152" i="6"/>
  <c r="M1421" i="6"/>
  <c r="M1545" i="6"/>
  <c r="M1491" i="6"/>
  <c r="M72" i="6"/>
  <c r="M1514" i="6"/>
  <c r="M819" i="2"/>
  <c r="M3559" i="6"/>
  <c r="M987" i="6"/>
  <c r="M733" i="6"/>
  <c r="M3551" i="6"/>
  <c r="O3551" i="6" s="1"/>
  <c r="M3586" i="6"/>
  <c r="M937" i="6"/>
  <c r="O937" i="6" s="1"/>
  <c r="M2289" i="6"/>
  <c r="M1356" i="6"/>
  <c r="M1248" i="2"/>
  <c r="O1248" i="2" s="1"/>
  <c r="M889" i="2"/>
  <c r="M3552" i="6"/>
  <c r="M722" i="6"/>
  <c r="M1769" i="6"/>
  <c r="M513" i="6"/>
  <c r="M1326" i="6"/>
  <c r="M3022" i="6"/>
  <c r="M1379" i="6"/>
  <c r="M3391" i="6"/>
  <c r="M3913" i="6"/>
  <c r="M1337" i="6"/>
  <c r="M2227" i="6"/>
  <c r="O2227" i="6" s="1"/>
  <c r="M3243" i="6"/>
  <c r="M1238" i="2"/>
  <c r="O1238" i="2" s="1"/>
  <c r="M1314" i="6"/>
  <c r="M76" i="6"/>
  <c r="M3542" i="6"/>
  <c r="M1544" i="6"/>
  <c r="M3363" i="6"/>
  <c r="M2783" i="6"/>
  <c r="M2540" i="6"/>
  <c r="M2475" i="6"/>
  <c r="M3548" i="6"/>
  <c r="M742" i="2"/>
  <c r="M905" i="6"/>
  <c r="M1616" i="2"/>
  <c r="O1616" i="2" s="1"/>
  <c r="M1490" i="2"/>
  <c r="M2869" i="6"/>
  <c r="M2817" i="6"/>
  <c r="M915" i="6"/>
  <c r="M2134" i="6"/>
  <c r="M1352" i="2"/>
  <c r="O1352" i="2" s="1"/>
  <c r="M1183" i="6"/>
  <c r="M2261" i="6"/>
  <c r="O2261" i="6" s="1"/>
  <c r="M795" i="6"/>
  <c r="M1303" i="6"/>
  <c r="M3579" i="6"/>
  <c r="M1489" i="2"/>
  <c r="M3602" i="6"/>
  <c r="M620" i="2"/>
  <c r="M3543" i="6"/>
  <c r="M3614" i="6"/>
  <c r="M1096" i="6"/>
  <c r="M2680" i="6"/>
  <c r="M1361" i="2"/>
  <c r="M1106" i="6"/>
  <c r="M3990" i="6"/>
  <c r="M2528" i="6"/>
  <c r="M3853" i="6"/>
  <c r="M1811" i="6"/>
  <c r="M2297" i="6"/>
  <c r="M3147" i="6"/>
  <c r="M2550" i="6" s="1"/>
  <c r="O2550" i="6" s="1"/>
  <c r="M2215" i="6"/>
  <c r="M780" i="2"/>
  <c r="O780" i="2" s="1"/>
  <c r="M459" i="6"/>
  <c r="O459" i="6" s="1"/>
  <c r="M1283" i="2"/>
  <c r="M1928" i="6"/>
  <c r="M2539" i="6"/>
  <c r="M1182" i="6"/>
  <c r="M1564" i="6"/>
  <c r="M3968" i="6"/>
  <c r="O3968" i="6" s="1"/>
  <c r="M2541" i="6"/>
  <c r="M1249" i="2"/>
  <c r="M1421" i="2"/>
  <c r="M988" i="6"/>
  <c r="M1336" i="6"/>
  <c r="M460" i="2"/>
  <c r="O460" i="2" s="1"/>
  <c r="M3503" i="6"/>
  <c r="M3584" i="6"/>
  <c r="M3568" i="6"/>
  <c r="M3567" i="6"/>
  <c r="M1087" i="6"/>
  <c r="M3914" i="6"/>
  <c r="O3914" i="6" s="1"/>
  <c r="M436" i="2"/>
  <c r="M996" i="6"/>
  <c r="M3042" i="6"/>
  <c r="M689" i="2"/>
  <c r="M1420" i="2"/>
  <c r="O1420" i="2" s="1"/>
  <c r="M1543" i="6"/>
  <c r="M3467" i="6"/>
  <c r="M2270" i="6"/>
  <c r="M3576" i="6"/>
  <c r="M1513" i="2"/>
  <c r="O1513" i="2" s="1"/>
  <c r="M964" i="2"/>
  <c r="M2592" i="6"/>
  <c r="M461" i="2"/>
  <c r="M3004" i="6"/>
  <c r="O3004" i="6" s="1"/>
  <c r="M2529" i="6"/>
  <c r="M512" i="6"/>
  <c r="M2530" i="6"/>
  <c r="M1305" i="2"/>
  <c r="M1362" i="2"/>
  <c r="M3964" i="6"/>
  <c r="M804" i="6"/>
  <c r="O804" i="6" s="1"/>
  <c r="M554" i="2"/>
  <c r="O554" i="2" s="1"/>
  <c r="M3409" i="6"/>
  <c r="O3409" i="6" s="1"/>
  <c r="M3513" i="6"/>
  <c r="O3513" i="6" s="1"/>
  <c r="M3456" i="6"/>
  <c r="M963" i="2"/>
  <c r="M3560" i="6"/>
  <c r="M1472" i="6"/>
  <c r="M1315" i="2"/>
  <c r="M1987" i="6"/>
  <c r="M445" i="2"/>
  <c r="O445" i="2" s="1"/>
  <c r="M3378" i="6"/>
  <c r="M2235" i="6"/>
  <c r="M2009" i="6"/>
  <c r="M655" i="6"/>
  <c r="O655" i="6" s="1"/>
  <c r="M2344" i="6"/>
  <c r="M321" i="6"/>
  <c r="M2065" i="6"/>
  <c r="M2868" i="6"/>
  <c r="O2868" i="6" s="1"/>
  <c r="M853" i="6"/>
  <c r="M1078" i="6"/>
  <c r="M866" i="2"/>
  <c r="M1973" i="6"/>
  <c r="O1973" i="6" s="1"/>
  <c r="M806" i="6"/>
  <c r="M2243" i="6"/>
  <c r="M3171" i="6"/>
  <c r="M3550" i="6"/>
  <c r="M3578" i="6"/>
  <c r="M2378" i="6"/>
  <c r="M2882" i="6"/>
  <c r="M3991" i="6"/>
  <c r="M2453" i="6"/>
  <c r="M2259" i="6"/>
  <c r="M1558" i="2"/>
  <c r="O1558" i="2" s="1"/>
  <c r="M2490" i="6"/>
  <c r="M1720" i="6"/>
  <c r="M777" i="6"/>
  <c r="M599" i="6"/>
  <c r="M659" i="2"/>
  <c r="M2142" i="6"/>
  <c r="M1107" i="6"/>
  <c r="M814" i="6"/>
  <c r="M2657" i="6"/>
  <c r="M1262" i="6"/>
  <c r="M3390" i="6"/>
  <c r="M2465" i="6"/>
  <c r="M3622" i="6"/>
  <c r="M1211" i="2"/>
  <c r="M2442" i="6"/>
  <c r="M646" i="2"/>
  <c r="M2861" i="6"/>
  <c r="M1339" i="2"/>
  <c r="O1339" i="2" s="1"/>
  <c r="M1479" i="2"/>
  <c r="M712" i="2"/>
  <c r="M459" i="2"/>
  <c r="M3569" i="6"/>
  <c r="M878" i="2"/>
  <c r="M2281" i="6"/>
  <c r="M619" i="2"/>
  <c r="M3466" i="6"/>
  <c r="M3379" i="6"/>
  <c r="M1777" i="6"/>
  <c r="M2307" i="6"/>
  <c r="M2837" i="6"/>
  <c r="M861" i="6"/>
  <c r="M3912" i="6"/>
  <c r="M2269" i="6"/>
  <c r="M1471" i="6"/>
  <c r="M1524" i="6"/>
  <c r="M1252" i="6"/>
  <c r="M3470" i="6"/>
  <c r="M3646" i="6"/>
  <c r="M786" i="6"/>
  <c r="M460" i="6"/>
  <c r="M3481" i="6"/>
  <c r="M867" i="2"/>
  <c r="M888" i="2"/>
  <c r="M741" i="2"/>
  <c r="M2126" i="6"/>
  <c r="M2118" i="6"/>
  <c r="M660" i="2"/>
  <c r="M2345" i="6"/>
  <c r="M2321" i="6"/>
  <c r="M2914" i="6"/>
  <c r="M3818" i="6"/>
  <c r="M828" i="2"/>
  <c r="M2313" i="6"/>
  <c r="M417" i="2"/>
  <c r="M3782" i="6"/>
  <c r="M1054" i="2"/>
  <c r="M917" i="2"/>
  <c r="M2217" i="6"/>
  <c r="M1390" i="6"/>
  <c r="O1390" i="6" s="1"/>
  <c r="M723" i="6"/>
  <c r="M732" i="6"/>
  <c r="M787" i="6"/>
  <c r="M2468" i="6"/>
  <c r="M769" i="2"/>
  <c r="O769" i="2" s="1"/>
  <c r="M1557" i="2"/>
  <c r="M1419" i="2"/>
  <c r="O1419" i="2" s="1"/>
  <c r="M3846" i="6"/>
  <c r="M1760" i="6"/>
  <c r="M2912" i="6"/>
  <c r="M2466" i="6"/>
  <c r="M2782" i="6"/>
  <c r="M1049" i="6"/>
  <c r="M1480" i="6"/>
  <c r="M3213" i="6"/>
  <c r="M1363" i="2"/>
  <c r="M2467" i="6"/>
  <c r="M3600" i="6"/>
  <c r="M724" i="6"/>
  <c r="M1478" i="2"/>
  <c r="M779" i="2"/>
  <c r="M2312" i="6"/>
  <c r="M781" i="2"/>
  <c r="M1117" i="6"/>
  <c r="M2478" i="6"/>
  <c r="M2476" i="6"/>
  <c r="M3957" i="6"/>
  <c r="M426" i="2"/>
  <c r="M2306" i="6"/>
  <c r="M3549" i="6"/>
  <c r="O3549" i="6" s="1"/>
  <c r="M1044" i="2"/>
  <c r="O1044" i="2" s="1"/>
  <c r="M764" i="6"/>
  <c r="M608" i="6"/>
  <c r="M1169" i="2"/>
  <c r="M3389" i="6"/>
  <c r="O3389" i="6" s="1"/>
  <c r="M458" i="2"/>
  <c r="O458" i="2" s="1"/>
  <c r="M2816" i="6"/>
  <c r="M2216" i="6"/>
  <c r="O2216" i="6" s="1"/>
  <c r="M604" i="2"/>
  <c r="O604" i="2" s="1"/>
  <c r="M58" i="6"/>
  <c r="M1422" i="6"/>
  <c r="M2913" i="6"/>
  <c r="O2913" i="6" s="1"/>
  <c r="M578" i="6"/>
  <c r="O578" i="6" s="1"/>
  <c r="M3512" i="6"/>
  <c r="M1686" i="6"/>
  <c r="M3469" i="6"/>
  <c r="O3469" i="6" s="1"/>
  <c r="M1335" i="6"/>
  <c r="M1326" i="2"/>
  <c r="M1334" i="6"/>
  <c r="O1334" i="6" s="1"/>
  <c r="M1712" i="6"/>
  <c r="M2911" i="6"/>
  <c r="M755" i="6"/>
  <c r="M1340" i="2"/>
  <c r="M3457" i="6"/>
  <c r="O3457" i="6" s="1"/>
  <c r="M2251" i="6"/>
  <c r="M3601" i="6"/>
  <c r="M1129" i="6"/>
  <c r="M1493" i="6"/>
  <c r="O1493" i="6" s="1"/>
  <c r="M979" i="6"/>
  <c r="M3558" i="6"/>
  <c r="M3970" i="6"/>
  <c r="M3267" i="6"/>
  <c r="M2477" i="6"/>
  <c r="M75" i="6"/>
  <c r="M3691" i="6"/>
  <c r="M591" i="2"/>
  <c r="M1060" i="6"/>
  <c r="M1355" i="6"/>
  <c r="M1316" i="2"/>
  <c r="M1097" i="6"/>
  <c r="M379" i="6"/>
  <c r="M3570" i="6"/>
  <c r="M3723" i="6"/>
  <c r="M805" i="6"/>
  <c r="M3557" i="6"/>
  <c r="M1313" i="6"/>
  <c r="M1158" i="2"/>
  <c r="M1803" i="6"/>
  <c r="M3514" i="6"/>
  <c r="M647" i="2"/>
  <c r="M3610" i="6"/>
  <c r="O3610" i="6" s="1"/>
  <c r="M3043" i="6"/>
  <c r="M761" i="2"/>
  <c r="M1785" i="6"/>
  <c r="M1477" i="2"/>
  <c r="O1477" i="2" s="1"/>
  <c r="M1314" i="2"/>
  <c r="M1095" i="6"/>
  <c r="M3855" i="6"/>
  <c r="O3855" i="6" s="1"/>
  <c r="M2413" i="6"/>
  <c r="M3388" i="6"/>
  <c r="M3679" i="6"/>
  <c r="M3585" i="6"/>
  <c r="M618" i="2"/>
  <c r="M3587" i="6"/>
  <c r="O3587" i="6" s="1"/>
  <c r="M1130" i="6"/>
  <c r="M953" i="2"/>
  <c r="O953" i="2" s="1"/>
  <c r="M865" i="2"/>
  <c r="O865" i="2" s="1"/>
  <c r="M3480" i="6"/>
  <c r="O3480" i="6" s="1"/>
  <c r="M1380" i="6"/>
  <c r="M3611" i="6"/>
  <c r="M2732" i="6"/>
  <c r="M3630" i="6"/>
  <c r="O3630" i="6" s="1"/>
  <c r="M3430" i="6"/>
  <c r="M2052" i="6"/>
  <c r="M659" i="6"/>
  <c r="M1304" i="6"/>
  <c r="M2298" i="6"/>
  <c r="M778" i="2"/>
  <c r="M3856" i="6"/>
  <c r="M2781" i="6"/>
  <c r="M3857" i="6"/>
  <c r="M997" i="6"/>
  <c r="M1400" i="6"/>
  <c r="M1523" i="6"/>
  <c r="M952" i="2"/>
  <c r="M938" i="6"/>
  <c r="M768" i="2"/>
  <c r="M1711" i="6"/>
  <c r="M1139" i="6"/>
  <c r="M3468" i="6"/>
  <c r="M2001" i="6"/>
  <c r="M3735" i="6"/>
  <c r="M969" i="6"/>
  <c r="M942" i="2"/>
  <c r="M1492" i="6"/>
  <c r="M3901" i="6"/>
  <c r="M3827" i="6"/>
  <c r="M711" i="2"/>
  <c r="O711" i="2" s="1"/>
  <c r="M3638" i="6"/>
  <c r="M1554" i="6"/>
  <c r="O1554" i="6" s="1"/>
  <c r="M2531" i="6"/>
  <c r="M2986" i="6"/>
  <c r="O2986" i="6" s="1"/>
  <c r="M916" i="2"/>
  <c r="M603" i="2"/>
  <c r="O603" i="2" s="1"/>
  <c r="M918" i="2"/>
  <c r="O918" i="2" s="1"/>
  <c r="M914" i="6"/>
  <c r="M1048" i="6"/>
  <c r="M1108" i="6"/>
  <c r="M3949" i="6"/>
  <c r="M3401" i="6"/>
  <c r="M3943" i="6"/>
  <c r="M2770" i="6"/>
  <c r="O2770" i="6" s="1"/>
  <c r="M809" i="2"/>
  <c r="M3604" i="6"/>
  <c r="M1458" i="6"/>
  <c r="M3603" i="6"/>
  <c r="M796" i="6"/>
  <c r="O796" i="6" s="1"/>
  <c r="M2412" i="6"/>
  <c r="M1502" i="6"/>
  <c r="M1786" i="6"/>
  <c r="M2199" i="6"/>
  <c r="M3588" i="6"/>
  <c r="M740" i="2"/>
  <c r="L82" i="6"/>
  <c r="L83" i="6" s="1"/>
  <c r="L84" i="6" s="1"/>
  <c r="L85" i="6" s="1"/>
  <c r="L86" i="6" s="1"/>
  <c r="L87" i="6" s="1"/>
  <c r="K77" i="1"/>
  <c r="K83" i="1"/>
  <c r="K89" i="1"/>
  <c r="K95" i="1"/>
  <c r="K101" i="1"/>
  <c r="K107" i="1"/>
  <c r="K113" i="1"/>
  <c r="K119" i="1"/>
  <c r="K125" i="1"/>
  <c r="K131" i="1"/>
  <c r="K137" i="1"/>
  <c r="K143" i="1"/>
  <c r="K149" i="1"/>
  <c r="K155" i="1"/>
  <c r="K161" i="1"/>
  <c r="K167" i="1"/>
  <c r="K173" i="1"/>
  <c r="K179" i="1"/>
  <c r="K185" i="1"/>
  <c r="K191" i="1"/>
  <c r="K197" i="1"/>
  <c r="K203" i="1"/>
  <c r="K209" i="1"/>
  <c r="K215" i="1"/>
  <c r="K221" i="1"/>
  <c r="K78" i="1"/>
  <c r="K84" i="1"/>
  <c r="K90" i="1"/>
  <c r="K96" i="1"/>
  <c r="K102" i="1"/>
  <c r="K108" i="1"/>
  <c r="K114" i="1"/>
  <c r="K120" i="1"/>
  <c r="K126" i="1"/>
  <c r="K132" i="1"/>
  <c r="K138" i="1"/>
  <c r="K144" i="1"/>
  <c r="K150" i="1"/>
  <c r="K156" i="1"/>
  <c r="K162" i="1"/>
  <c r="K168" i="1"/>
  <c r="K174" i="1"/>
  <c r="K180" i="1"/>
  <c r="K186" i="1"/>
  <c r="K192" i="1"/>
  <c r="K198" i="1"/>
  <c r="K204" i="1"/>
  <c r="K210" i="1"/>
  <c r="K216" i="1"/>
  <c r="K79" i="1"/>
  <c r="K85" i="1"/>
  <c r="K91" i="1"/>
  <c r="K97" i="1"/>
  <c r="K103" i="1"/>
  <c r="K109" i="1"/>
  <c r="K115" i="1"/>
  <c r="K121" i="1"/>
  <c r="K127" i="1"/>
  <c r="K133" i="1"/>
  <c r="K139" i="1"/>
  <c r="K145" i="1"/>
  <c r="K151" i="1"/>
  <c r="K157" i="1"/>
  <c r="K163" i="1"/>
  <c r="K169" i="1"/>
  <c r="K175" i="1"/>
  <c r="K181" i="1"/>
  <c r="K187" i="1"/>
  <c r="K193" i="1"/>
  <c r="K199" i="1"/>
  <c r="K205" i="1"/>
  <c r="K211" i="1"/>
  <c r="K217" i="1"/>
  <c r="K80" i="1"/>
  <c r="K86" i="1"/>
  <c r="K92" i="1"/>
  <c r="K98" i="1"/>
  <c r="K104" i="1"/>
  <c r="K110" i="1"/>
  <c r="K116" i="1"/>
  <c r="K122" i="1"/>
  <c r="K128" i="1"/>
  <c r="K134" i="1"/>
  <c r="K140" i="1"/>
  <c r="K146" i="1"/>
  <c r="K152" i="1"/>
  <c r="K158" i="1"/>
  <c r="K164" i="1"/>
  <c r="K170" i="1"/>
  <c r="K176" i="1"/>
  <c r="K182" i="1"/>
  <c r="K188" i="1"/>
  <c r="K194" i="1"/>
  <c r="K200" i="1"/>
  <c r="K206" i="1"/>
  <c r="K212" i="1"/>
  <c r="K218" i="1"/>
  <c r="K81" i="1"/>
  <c r="K99" i="1"/>
  <c r="K117" i="1"/>
  <c r="K135" i="1"/>
  <c r="K153" i="1"/>
  <c r="K171" i="1"/>
  <c r="K189" i="1"/>
  <c r="K207" i="1"/>
  <c r="K82" i="1"/>
  <c r="K100" i="1"/>
  <c r="K118" i="1"/>
  <c r="K136" i="1"/>
  <c r="K154" i="1"/>
  <c r="K172" i="1"/>
  <c r="K190" i="1"/>
  <c r="K208" i="1"/>
  <c r="K87" i="1"/>
  <c r="K105" i="1"/>
  <c r="K123" i="1"/>
  <c r="K141" i="1"/>
  <c r="K159" i="1"/>
  <c r="K177" i="1"/>
  <c r="K195" i="1"/>
  <c r="K213" i="1"/>
  <c r="K88" i="1"/>
  <c r="K106" i="1"/>
  <c r="K124" i="1"/>
  <c r="K142" i="1"/>
  <c r="K160" i="1"/>
  <c r="K178" i="1"/>
  <c r="K196" i="1"/>
  <c r="K214" i="1"/>
  <c r="K93" i="1"/>
  <c r="K147" i="1"/>
  <c r="K201" i="1"/>
  <c r="K184" i="1"/>
  <c r="K94" i="1"/>
  <c r="K148" i="1"/>
  <c r="K202" i="1"/>
  <c r="K111" i="1"/>
  <c r="K165" i="1"/>
  <c r="K219" i="1"/>
  <c r="K130" i="1"/>
  <c r="K112" i="1"/>
  <c r="K166" i="1"/>
  <c r="K220" i="1"/>
  <c r="K129" i="1"/>
  <c r="K183" i="1"/>
  <c r="O28" i="2"/>
  <c r="K45" i="1"/>
  <c r="K51" i="1"/>
  <c r="K57" i="1"/>
  <c r="K63" i="1"/>
  <c r="K69" i="1"/>
  <c r="K75" i="1"/>
  <c r="K46" i="1"/>
  <c r="K52" i="1"/>
  <c r="K58" i="1"/>
  <c r="K64" i="1"/>
  <c r="K70" i="1"/>
  <c r="K76" i="1"/>
  <c r="K47" i="1"/>
  <c r="K53" i="1"/>
  <c r="K59" i="1"/>
  <c r="K65" i="1"/>
  <c r="K71" i="1"/>
  <c r="K42" i="1"/>
  <c r="K48" i="1"/>
  <c r="K54" i="1"/>
  <c r="K60" i="1"/>
  <c r="K66" i="1"/>
  <c r="K72" i="1"/>
  <c r="K43" i="1"/>
  <c r="K49" i="1"/>
  <c r="K55" i="1"/>
  <c r="K61" i="1"/>
  <c r="K67" i="1"/>
  <c r="K73" i="1"/>
  <c r="K44" i="1"/>
  <c r="K50" i="1"/>
  <c r="K56" i="1"/>
  <c r="K62" i="1"/>
  <c r="K68" i="1"/>
  <c r="K74" i="1"/>
  <c r="L20" i="2"/>
  <c r="K15" i="1"/>
  <c r="K19" i="1"/>
  <c r="K23" i="1"/>
  <c r="K27" i="1"/>
  <c r="K31" i="1"/>
  <c r="K35" i="1"/>
  <c r="K39" i="1"/>
  <c r="K16" i="1"/>
  <c r="K20" i="1"/>
  <c r="K24" i="1"/>
  <c r="K28" i="1"/>
  <c r="K32" i="1"/>
  <c r="K36" i="1"/>
  <c r="K40" i="1"/>
  <c r="K17" i="1"/>
  <c r="K21" i="1"/>
  <c r="K25" i="1"/>
  <c r="K29" i="1"/>
  <c r="K33" i="1"/>
  <c r="K37" i="1"/>
  <c r="K41" i="1"/>
  <c r="K14" i="1"/>
  <c r="K18" i="1"/>
  <c r="K22" i="1"/>
  <c r="K26" i="1"/>
  <c r="K30" i="1"/>
  <c r="K34" i="1"/>
  <c r="K38" i="1"/>
  <c r="A5" i="3"/>
  <c r="A2" i="3"/>
  <c r="J9" i="6"/>
  <c r="J9" i="2"/>
  <c r="R221" i="2"/>
  <c r="N46" i="2"/>
  <c r="M46" i="2"/>
  <c r="R253" i="2"/>
  <c r="R231" i="2"/>
  <c r="R134" i="2"/>
  <c r="R207" i="2"/>
  <c r="R110" i="2"/>
  <c r="R199" i="2"/>
  <c r="R48" i="2"/>
  <c r="R157" i="2"/>
  <c r="R151" i="2"/>
  <c r="R143" i="2"/>
  <c r="R59" i="2"/>
  <c r="Q248" i="2"/>
  <c r="R219" i="2"/>
  <c r="Q129" i="2"/>
  <c r="R43" i="2"/>
  <c r="R136" i="2"/>
  <c r="R117" i="2"/>
  <c r="R101" i="2"/>
  <c r="R51" i="2"/>
  <c r="R42" i="2"/>
  <c r="Q260" i="2"/>
  <c r="R127" i="2"/>
  <c r="R35" i="2"/>
  <c r="Q252" i="2"/>
  <c r="Q228" i="2"/>
  <c r="Q201" i="2"/>
  <c r="R159" i="2"/>
  <c r="R237" i="2"/>
  <c r="R167" i="2"/>
  <c r="Q145" i="2"/>
  <c r="R209" i="2"/>
  <c r="R152" i="2"/>
  <c r="R150" i="2"/>
  <c r="R120" i="2"/>
  <c r="R60" i="2"/>
  <c r="Q41" i="2"/>
  <c r="R41" i="2"/>
  <c r="Q45" i="2"/>
  <c r="R45" i="2"/>
  <c r="R194" i="2"/>
  <c r="R178" i="2"/>
  <c r="R170" i="2"/>
  <c r="R148" i="2"/>
  <c r="R262" i="2"/>
  <c r="R250" i="2"/>
  <c r="R226" i="2"/>
  <c r="R210" i="2"/>
  <c r="R197" i="2"/>
  <c r="R78" i="2"/>
  <c r="R74" i="2"/>
  <c r="R70" i="2"/>
  <c r="R66" i="2"/>
  <c r="R192" i="2"/>
  <c r="R176" i="2"/>
  <c r="R160" i="2"/>
  <c r="Q53" i="2"/>
  <c r="R53" i="2"/>
  <c r="R131" i="2"/>
  <c r="R95" i="2"/>
  <c r="R93" i="2"/>
  <c r="R91" i="2"/>
  <c r="R89" i="2"/>
  <c r="Q65" i="2"/>
  <c r="R65" i="2"/>
  <c r="R36" i="2"/>
  <c r="R32" i="2"/>
  <c r="R34" i="2"/>
  <c r="O3401" i="6" l="1"/>
  <c r="O3601" i="6"/>
  <c r="O861" i="6"/>
  <c r="O607" i="6"/>
  <c r="O1380" i="6"/>
  <c r="O2911" i="6"/>
  <c r="O3957" i="6"/>
  <c r="O2914" i="6"/>
  <c r="O3466" i="6"/>
  <c r="O1183" i="6"/>
  <c r="O1152" i="6"/>
  <c r="O1501" i="6"/>
  <c r="O2298" i="6"/>
  <c r="O979" i="6"/>
  <c r="O853" i="6"/>
  <c r="O436" i="2"/>
  <c r="O1490" i="2"/>
  <c r="O2465" i="6"/>
  <c r="O1130" i="6"/>
  <c r="O2782" i="6"/>
  <c r="O1524" i="6"/>
  <c r="O3022" i="6"/>
  <c r="O1479" i="2"/>
  <c r="O3602" i="6"/>
  <c r="O1786" i="6"/>
  <c r="O647" i="2"/>
  <c r="O2413" i="6"/>
  <c r="O3550" i="6"/>
  <c r="O3042" i="6"/>
  <c r="O3600" i="6"/>
  <c r="O2412" i="6"/>
  <c r="O3557" i="6"/>
  <c r="O3378" i="6"/>
  <c r="O1252" i="6"/>
  <c r="O1097" i="6"/>
  <c r="O2118" i="6"/>
  <c r="O2215" i="6"/>
  <c r="O2476" i="6"/>
  <c r="O2467" i="6"/>
  <c r="O786" i="6"/>
  <c r="O3584" i="6"/>
  <c r="O795" i="6"/>
  <c r="O608" i="6"/>
  <c r="O1471" i="6"/>
  <c r="O996" i="6"/>
  <c r="O905" i="6"/>
  <c r="I3989" i="6"/>
  <c r="J3989" i="6" s="1"/>
  <c r="M3989" i="6" s="1"/>
  <c r="E3980" i="6"/>
  <c r="N3980" i="6" s="1"/>
  <c r="C3971" i="6"/>
  <c r="G3953" i="6"/>
  <c r="D3930" i="6"/>
  <c r="I3920" i="6"/>
  <c r="J3920" i="6" s="1"/>
  <c r="E3911" i="6"/>
  <c r="N3911" i="6" s="1"/>
  <c r="C3896" i="6"/>
  <c r="G3884" i="6"/>
  <c r="D3875" i="6"/>
  <c r="I3837" i="6"/>
  <c r="J3837" i="6" s="1"/>
  <c r="E3825" i="6"/>
  <c r="N3825" i="6" s="1"/>
  <c r="C3804" i="6"/>
  <c r="G3792" i="6"/>
  <c r="D3790" i="6"/>
  <c r="I3787" i="6"/>
  <c r="J3787" i="6" s="1"/>
  <c r="E3779" i="6"/>
  <c r="N3779" i="6" s="1"/>
  <c r="C3777" i="6"/>
  <c r="G3767" i="6"/>
  <c r="D3758" i="6"/>
  <c r="I3748" i="6"/>
  <c r="J3748" i="6" s="1"/>
  <c r="E3739" i="6"/>
  <c r="N3739" i="6" s="1"/>
  <c r="C3730" i="6"/>
  <c r="G3720" i="6"/>
  <c r="D3718" i="6"/>
  <c r="I3708" i="6"/>
  <c r="J3708" i="6" s="1"/>
  <c r="E3706" i="6"/>
  <c r="N3706" i="6" s="1"/>
  <c r="C3704" i="6"/>
  <c r="G3695" i="6"/>
  <c r="D3686" i="6"/>
  <c r="I3683" i="6"/>
  <c r="J3683" i="6" s="1"/>
  <c r="E3681" i="6"/>
  <c r="N3681" i="6" s="1"/>
  <c r="C3673" i="6"/>
  <c r="G3670" i="6"/>
  <c r="D3668" i="6"/>
  <c r="I3649" i="6"/>
  <c r="J3649" i="6" s="1"/>
  <c r="E3619" i="6"/>
  <c r="N3619" i="6" s="1"/>
  <c r="C3617" i="6"/>
  <c r="G3607" i="6"/>
  <c r="D3598" i="6"/>
  <c r="I3583" i="6"/>
  <c r="J3583" i="6" s="1"/>
  <c r="E3571" i="6"/>
  <c r="N3571" i="6" s="1"/>
  <c r="C3546" i="6"/>
  <c r="G3520" i="6"/>
  <c r="D3511" i="6"/>
  <c r="I3476" i="6"/>
  <c r="J3476" i="6" s="1"/>
  <c r="E3474" i="6"/>
  <c r="C3465" i="6"/>
  <c r="G3462" i="6"/>
  <c r="D3453" i="6"/>
  <c r="I3432" i="6"/>
  <c r="J3432" i="6" s="1"/>
  <c r="M3432" i="6" s="1"/>
  <c r="E3420" i="6"/>
  <c r="N3420" i="6" s="1"/>
  <c r="C3392" i="6"/>
  <c r="G3374" i="6"/>
  <c r="D3358" i="6"/>
  <c r="I3341" i="6"/>
  <c r="J3341" i="6" s="1"/>
  <c r="M3341" i="6" s="1"/>
  <c r="E3339" i="6"/>
  <c r="C3337" i="6"/>
  <c r="G3328" i="6"/>
  <c r="D3326" i="6"/>
  <c r="I3308" i="6"/>
  <c r="J3308" i="6" s="1"/>
  <c r="M3308" i="6" s="1"/>
  <c r="E3306" i="6"/>
  <c r="N3306" i="6" s="1"/>
  <c r="C3289" i="6"/>
  <c r="G3286" i="6"/>
  <c r="D3284" i="6"/>
  <c r="I3275" i="6"/>
  <c r="J3275" i="6" s="1"/>
  <c r="M3275" i="6" s="1"/>
  <c r="E3264" i="6"/>
  <c r="N3264" i="6" s="1"/>
  <c r="C3262" i="6"/>
  <c r="G3250" i="6"/>
  <c r="D3248" i="6"/>
  <c r="I3236" i="6"/>
  <c r="J3236" i="6" s="1"/>
  <c r="M3236" i="6" s="1"/>
  <c r="G3225" i="6"/>
  <c r="G3223" i="6"/>
  <c r="G3211" i="6"/>
  <c r="G3209" i="6"/>
  <c r="G3197" i="6"/>
  <c r="G3195" i="6"/>
  <c r="G3183" i="6"/>
  <c r="G3181" i="6"/>
  <c r="G3169" i="6"/>
  <c r="G3167" i="6"/>
  <c r="G3165" i="6"/>
  <c r="G3163" i="6"/>
  <c r="G3155" i="6"/>
  <c r="G3989" i="6"/>
  <c r="D3980" i="6"/>
  <c r="I3965" i="6"/>
  <c r="J3965" i="6" s="1"/>
  <c r="M3965" i="6" s="1"/>
  <c r="E3953" i="6"/>
  <c r="N3953" i="6" s="1"/>
  <c r="C3930" i="6"/>
  <c r="G3920" i="6"/>
  <c r="D3911" i="6"/>
  <c r="I3895" i="6"/>
  <c r="J3895" i="6" s="1"/>
  <c r="E3884" i="6"/>
  <c r="N3884" i="6" s="1"/>
  <c r="C3875" i="6"/>
  <c r="G3837" i="6"/>
  <c r="D3825" i="6"/>
  <c r="I3803" i="6"/>
  <c r="J3803" i="6" s="1"/>
  <c r="E3792" i="6"/>
  <c r="N3792" i="6" s="1"/>
  <c r="C3790" i="6"/>
  <c r="G3787" i="6"/>
  <c r="D3779" i="6"/>
  <c r="I3776" i="6"/>
  <c r="J3776" i="6" s="1"/>
  <c r="M3776" i="6" s="1"/>
  <c r="E3767" i="6"/>
  <c r="N3767" i="6" s="1"/>
  <c r="C3758" i="6"/>
  <c r="G3748" i="6"/>
  <c r="D3739" i="6"/>
  <c r="I3729" i="6"/>
  <c r="J3729" i="6" s="1"/>
  <c r="E3720" i="6"/>
  <c r="N3720" i="6" s="1"/>
  <c r="C3718" i="6"/>
  <c r="G3708" i="6"/>
  <c r="D3706" i="6"/>
  <c r="I3703" i="6"/>
  <c r="J3703" i="6" s="1"/>
  <c r="M3703" i="6" s="1"/>
  <c r="E3695" i="6"/>
  <c r="C3686" i="6"/>
  <c r="G3683" i="6"/>
  <c r="D3681" i="6"/>
  <c r="I3672" i="6"/>
  <c r="J3672" i="6" s="1"/>
  <c r="M3672" i="6" s="1"/>
  <c r="E3670" i="6"/>
  <c r="N3670" i="6" s="1"/>
  <c r="C3668" i="6"/>
  <c r="G3649" i="6"/>
  <c r="D3619" i="6"/>
  <c r="I3609" i="6"/>
  <c r="J3609" i="6" s="1"/>
  <c r="M3609" i="6" s="1"/>
  <c r="E3607" i="6"/>
  <c r="N3607" i="6" s="1"/>
  <c r="C3598" i="6"/>
  <c r="G3583" i="6"/>
  <c r="D3571" i="6"/>
  <c r="I3522" i="6"/>
  <c r="J3522" i="6" s="1"/>
  <c r="E3520" i="6"/>
  <c r="N3520" i="6" s="1"/>
  <c r="C3511" i="6"/>
  <c r="G3476" i="6"/>
  <c r="D3474" i="6"/>
  <c r="I3464" i="6"/>
  <c r="J3464" i="6" s="1"/>
  <c r="E3462" i="6"/>
  <c r="C3453" i="6"/>
  <c r="G3432" i="6"/>
  <c r="D3420" i="6"/>
  <c r="I3386" i="6"/>
  <c r="J3386" i="6" s="1"/>
  <c r="E3374" i="6"/>
  <c r="N3374" i="6" s="1"/>
  <c r="C3358" i="6"/>
  <c r="G3341" i="6"/>
  <c r="D3339" i="6"/>
  <c r="I3336" i="6"/>
  <c r="J3336" i="6" s="1"/>
  <c r="E3328" i="6"/>
  <c r="N3328" i="6" s="1"/>
  <c r="C3326" i="6"/>
  <c r="G3308" i="6"/>
  <c r="D3306" i="6"/>
  <c r="I3288" i="6"/>
  <c r="J3288" i="6" s="1"/>
  <c r="M3288" i="6" s="1"/>
  <c r="E3286" i="6"/>
  <c r="N3286" i="6" s="1"/>
  <c r="C3284" i="6"/>
  <c r="G3275" i="6"/>
  <c r="D3264" i="6"/>
  <c r="I3261" i="6"/>
  <c r="J3261" i="6" s="1"/>
  <c r="M3261" i="6" s="1"/>
  <c r="M3976" i="6" s="1"/>
  <c r="E3250" i="6"/>
  <c r="N3250" i="6" s="1"/>
  <c r="C3248" i="6"/>
  <c r="G3236" i="6"/>
  <c r="E3225" i="6"/>
  <c r="E3223" i="6"/>
  <c r="N3223" i="6" s="1"/>
  <c r="E3211" i="6"/>
  <c r="N3211" i="6" s="1"/>
  <c r="E3209" i="6"/>
  <c r="E3197" i="6"/>
  <c r="N3197" i="6" s="1"/>
  <c r="E3195" i="6"/>
  <c r="E3183" i="6"/>
  <c r="N3183" i="6" s="1"/>
  <c r="E3181" i="6"/>
  <c r="N3181" i="6" s="1"/>
  <c r="E3169" i="6"/>
  <c r="E3167" i="6"/>
  <c r="N3167" i="6" s="1"/>
  <c r="E3165" i="6"/>
  <c r="E3163" i="6"/>
  <c r="E3155" i="6"/>
  <c r="N3155" i="6" s="1"/>
  <c r="E3153" i="6"/>
  <c r="E3989" i="6"/>
  <c r="N3989" i="6" s="1"/>
  <c r="C3980" i="6"/>
  <c r="G3965" i="6"/>
  <c r="D3953" i="6"/>
  <c r="I3929" i="6"/>
  <c r="J3929" i="6" s="1"/>
  <c r="E3920" i="6"/>
  <c r="N3920" i="6" s="1"/>
  <c r="C3911" i="6"/>
  <c r="G3895" i="6"/>
  <c r="D3884" i="6"/>
  <c r="I3867" i="6"/>
  <c r="J3867" i="6" s="1"/>
  <c r="E3837" i="6"/>
  <c r="N3837" i="6" s="1"/>
  <c r="C3825" i="6"/>
  <c r="G3803" i="6"/>
  <c r="D3792" i="6"/>
  <c r="I3789" i="6"/>
  <c r="J3789" i="6" s="1"/>
  <c r="M3789" i="6" s="1"/>
  <c r="E3787" i="6"/>
  <c r="N3787" i="6" s="1"/>
  <c r="C3779" i="6"/>
  <c r="G3776" i="6"/>
  <c r="D3767" i="6"/>
  <c r="I3757" i="6"/>
  <c r="J3757" i="6" s="1"/>
  <c r="E3748" i="6"/>
  <c r="N3748" i="6" s="1"/>
  <c r="C3739" i="6"/>
  <c r="G3729" i="6"/>
  <c r="D3720" i="6"/>
  <c r="I3717" i="6"/>
  <c r="J3717" i="6" s="1"/>
  <c r="M3717" i="6" s="1"/>
  <c r="E3708" i="6"/>
  <c r="C3706" i="6"/>
  <c r="G3703" i="6"/>
  <c r="D3695" i="6"/>
  <c r="I3685" i="6"/>
  <c r="J3685" i="6" s="1"/>
  <c r="E3683" i="6"/>
  <c r="N3683" i="6" s="1"/>
  <c r="C3681" i="6"/>
  <c r="G3672" i="6"/>
  <c r="D3670" i="6"/>
  <c r="I3661" i="6"/>
  <c r="J3661" i="6" s="1"/>
  <c r="M3661" i="6" s="1"/>
  <c r="E3649" i="6"/>
  <c r="C3619" i="6"/>
  <c r="G3609" i="6"/>
  <c r="D3607" i="6"/>
  <c r="I3597" i="6"/>
  <c r="J3597" i="6" s="1"/>
  <c r="M3597" i="6" s="1"/>
  <c r="E3583" i="6"/>
  <c r="C3571" i="6"/>
  <c r="G3522" i="6"/>
  <c r="D3520" i="6"/>
  <c r="I3502" i="6"/>
  <c r="J3502" i="6" s="1"/>
  <c r="M3502" i="6" s="1"/>
  <c r="E3476" i="6"/>
  <c r="C3474" i="6"/>
  <c r="G3464" i="6"/>
  <c r="D3462" i="6"/>
  <c r="I3452" i="6"/>
  <c r="J3452" i="6" s="1"/>
  <c r="E3432" i="6"/>
  <c r="N3432" i="6" s="1"/>
  <c r="O3432" i="6" s="1"/>
  <c r="C3420" i="6"/>
  <c r="G3386" i="6"/>
  <c r="D3374" i="6"/>
  <c r="I3349" i="6"/>
  <c r="J3349" i="6" s="1"/>
  <c r="E3341" i="6"/>
  <c r="N3341" i="6" s="1"/>
  <c r="O3341" i="6" s="1"/>
  <c r="C3339" i="6"/>
  <c r="G3336" i="6"/>
  <c r="D3328" i="6"/>
  <c r="I3325" i="6"/>
  <c r="J3325" i="6" s="1"/>
  <c r="E3308" i="6"/>
  <c r="N3308" i="6" s="1"/>
  <c r="O3308" i="6" s="1"/>
  <c r="C3306" i="6"/>
  <c r="G3288" i="6"/>
  <c r="D3286" i="6"/>
  <c r="I3277" i="6"/>
  <c r="J3277" i="6" s="1"/>
  <c r="M3277" i="6" s="1"/>
  <c r="E3275" i="6"/>
  <c r="N3275" i="6" s="1"/>
  <c r="O3275" i="6" s="1"/>
  <c r="C3264" i="6"/>
  <c r="G3261" i="6"/>
  <c r="D3250" i="6"/>
  <c r="I3238" i="6"/>
  <c r="J3238" i="6" s="1"/>
  <c r="M3238" i="6" s="1"/>
  <c r="E3236" i="6"/>
  <c r="N3236" i="6" s="1"/>
  <c r="O3236" i="6" s="1"/>
  <c r="D3225" i="6"/>
  <c r="D3223" i="6"/>
  <c r="D3211" i="6"/>
  <c r="D3209" i="6"/>
  <c r="D3197" i="6"/>
  <c r="D3195" i="6"/>
  <c r="D3183" i="6"/>
  <c r="D3181" i="6"/>
  <c r="D3169" i="6"/>
  <c r="D3167" i="6"/>
  <c r="D3165" i="6"/>
  <c r="D3989" i="6"/>
  <c r="I3979" i="6"/>
  <c r="J3979" i="6" s="1"/>
  <c r="M3979" i="6" s="1"/>
  <c r="E3965" i="6"/>
  <c r="N3965" i="6" s="1"/>
  <c r="C3953" i="6"/>
  <c r="G3929" i="6"/>
  <c r="D3920" i="6"/>
  <c r="I3910" i="6"/>
  <c r="J3910" i="6" s="1"/>
  <c r="E3895" i="6"/>
  <c r="N3895" i="6" s="1"/>
  <c r="C3884" i="6"/>
  <c r="G3867" i="6"/>
  <c r="D3837" i="6"/>
  <c r="I3819" i="6"/>
  <c r="J3819" i="6" s="1"/>
  <c r="M3819" i="6" s="1"/>
  <c r="E3803" i="6"/>
  <c r="N3803" i="6" s="1"/>
  <c r="C3792" i="6"/>
  <c r="G3789" i="6"/>
  <c r="D3787" i="6"/>
  <c r="I3778" i="6"/>
  <c r="J3778" i="6" s="1"/>
  <c r="E3776" i="6"/>
  <c r="N3776" i="6" s="1"/>
  <c r="C3767" i="6"/>
  <c r="G3757" i="6"/>
  <c r="D3748" i="6"/>
  <c r="I3738" i="6"/>
  <c r="J3738" i="6" s="1"/>
  <c r="E3729" i="6"/>
  <c r="N3729" i="6" s="1"/>
  <c r="C3720" i="6"/>
  <c r="G3717" i="6"/>
  <c r="D3708" i="6"/>
  <c r="I3705" i="6"/>
  <c r="J3705" i="6" s="1"/>
  <c r="M3705" i="6" s="1"/>
  <c r="E3703" i="6"/>
  <c r="C3695" i="6"/>
  <c r="G3685" i="6"/>
  <c r="D3683" i="6"/>
  <c r="I3674" i="6"/>
  <c r="J3674" i="6" s="1"/>
  <c r="E3672" i="6"/>
  <c r="N3672" i="6" s="1"/>
  <c r="O3672" i="6" s="1"/>
  <c r="C3670" i="6"/>
  <c r="G3661" i="6"/>
  <c r="D3649" i="6"/>
  <c r="I3618" i="6"/>
  <c r="J3618" i="6" s="1"/>
  <c r="M3618" i="6" s="1"/>
  <c r="E3609" i="6"/>
  <c r="N3609" i="6" s="1"/>
  <c r="C3607" i="6"/>
  <c r="G3597" i="6"/>
  <c r="D3583" i="6"/>
  <c r="I3547" i="6"/>
  <c r="J3547" i="6" s="1"/>
  <c r="E3522" i="6"/>
  <c r="N3522" i="6" s="1"/>
  <c r="C3520" i="6"/>
  <c r="G3502" i="6"/>
  <c r="D3476" i="6"/>
  <c r="I3473" i="6"/>
  <c r="J3473" i="6" s="1"/>
  <c r="E3464" i="6"/>
  <c r="C3462" i="6"/>
  <c r="G3452" i="6"/>
  <c r="D3432" i="6"/>
  <c r="I3414" i="6"/>
  <c r="J3414" i="6" s="1"/>
  <c r="E3386" i="6"/>
  <c r="N3386" i="6" s="1"/>
  <c r="C3374" i="6"/>
  <c r="G3349" i="6"/>
  <c r="D3341" i="6"/>
  <c r="I3338" i="6"/>
  <c r="J3338" i="6" s="1"/>
  <c r="E3336" i="6"/>
  <c r="C3328" i="6"/>
  <c r="G3325" i="6"/>
  <c r="D3308" i="6"/>
  <c r="I3290" i="6"/>
  <c r="J3290" i="6" s="1"/>
  <c r="E3288" i="6"/>
  <c r="N3288" i="6" s="1"/>
  <c r="O3288" i="6" s="1"/>
  <c r="C3286" i="6"/>
  <c r="G3277" i="6"/>
  <c r="D3275" i="6"/>
  <c r="I3263" i="6"/>
  <c r="J3263" i="6" s="1"/>
  <c r="E3261" i="6"/>
  <c r="C3250" i="6"/>
  <c r="G3238" i="6"/>
  <c r="D3236" i="6"/>
  <c r="C3225" i="6"/>
  <c r="C3223" i="6"/>
  <c r="C3211" i="6"/>
  <c r="C3209" i="6"/>
  <c r="C3197" i="6"/>
  <c r="C3195" i="6"/>
  <c r="C3183" i="6"/>
  <c r="C3181" i="6"/>
  <c r="C3169" i="6"/>
  <c r="C3167" i="6"/>
  <c r="C3165" i="6"/>
  <c r="C3163" i="6"/>
  <c r="C3155" i="6"/>
  <c r="C3989" i="6"/>
  <c r="G3979" i="6"/>
  <c r="D3965" i="6"/>
  <c r="I3931" i="6"/>
  <c r="J3931" i="6" s="1"/>
  <c r="E3929" i="6"/>
  <c r="N3929" i="6" s="1"/>
  <c r="C3920" i="6"/>
  <c r="G3910" i="6"/>
  <c r="D3895" i="6"/>
  <c r="I3876" i="6"/>
  <c r="J3876" i="6" s="1"/>
  <c r="E3867" i="6"/>
  <c r="N3867" i="6" s="1"/>
  <c r="C3837" i="6"/>
  <c r="G3819" i="6"/>
  <c r="D3803" i="6"/>
  <c r="I3791" i="6"/>
  <c r="J3791" i="6" s="1"/>
  <c r="M3791" i="6" s="1"/>
  <c r="E3789" i="6"/>
  <c r="N3789" i="6" s="1"/>
  <c r="C3787" i="6"/>
  <c r="G3778" i="6"/>
  <c r="D3776" i="6"/>
  <c r="I3766" i="6"/>
  <c r="J3766" i="6" s="1"/>
  <c r="M3766" i="6" s="1"/>
  <c r="E3757" i="6"/>
  <c r="N3757" i="6" s="1"/>
  <c r="C3748" i="6"/>
  <c r="G3738" i="6"/>
  <c r="D3729" i="6"/>
  <c r="I3719" i="6"/>
  <c r="J3719" i="6" s="1"/>
  <c r="E3717" i="6"/>
  <c r="N3717" i="6" s="1"/>
  <c r="C3708" i="6"/>
  <c r="G3705" i="6"/>
  <c r="D3703" i="6"/>
  <c r="I3687" i="6"/>
  <c r="J3687" i="6" s="1"/>
  <c r="M3687" i="6" s="1"/>
  <c r="E3685" i="6"/>
  <c r="C3683" i="6"/>
  <c r="G3674" i="6"/>
  <c r="D3672" i="6"/>
  <c r="I3669" i="6"/>
  <c r="J3669" i="6" s="1"/>
  <c r="M3669" i="6" s="1"/>
  <c r="E3661" i="6"/>
  <c r="N3661" i="6" s="1"/>
  <c r="O3661" i="6" s="1"/>
  <c r="C3649" i="6"/>
  <c r="G3618" i="6"/>
  <c r="D3609" i="6"/>
  <c r="I3599" i="6"/>
  <c r="J3599" i="6" s="1"/>
  <c r="E3597" i="6"/>
  <c r="N3597" i="6" s="1"/>
  <c r="C3583" i="6"/>
  <c r="G3547" i="6"/>
  <c r="D3522" i="6"/>
  <c r="I3519" i="6"/>
  <c r="J3519" i="6" s="1"/>
  <c r="M3519" i="6" s="1"/>
  <c r="E3502" i="6"/>
  <c r="N3502" i="6" s="1"/>
  <c r="C3476" i="6"/>
  <c r="G3473" i="6"/>
  <c r="D3464" i="6"/>
  <c r="I3454" i="6"/>
  <c r="J3454" i="6" s="1"/>
  <c r="E3452" i="6"/>
  <c r="C3432" i="6"/>
  <c r="G3414" i="6"/>
  <c r="D3386" i="6"/>
  <c r="I3359" i="6"/>
  <c r="J3359" i="6" s="1"/>
  <c r="E3349" i="6"/>
  <c r="C3341" i="6"/>
  <c r="G3338" i="6"/>
  <c r="D3336" i="6"/>
  <c r="I3327" i="6"/>
  <c r="J3327" i="6" s="1"/>
  <c r="E3325" i="6"/>
  <c r="C3308" i="6"/>
  <c r="G3290" i="6"/>
  <c r="D3288" i="6"/>
  <c r="I3285" i="6"/>
  <c r="J3285" i="6" s="1"/>
  <c r="M3285" i="6" s="1"/>
  <c r="E3277" i="6"/>
  <c r="N3277" i="6" s="1"/>
  <c r="C3275" i="6"/>
  <c r="G3263" i="6"/>
  <c r="D3261" i="6"/>
  <c r="I3249" i="6"/>
  <c r="J3249" i="6" s="1"/>
  <c r="E3238" i="6"/>
  <c r="N3238" i="6" s="1"/>
  <c r="O3238" i="6" s="1"/>
  <c r="C3236" i="6"/>
  <c r="I3988" i="6"/>
  <c r="J3988" i="6" s="1"/>
  <c r="E3979" i="6"/>
  <c r="N3979" i="6" s="1"/>
  <c r="C3965" i="6"/>
  <c r="G3931" i="6"/>
  <c r="D3929" i="6"/>
  <c r="I3919" i="6"/>
  <c r="J3919" i="6" s="1"/>
  <c r="M3919" i="6" s="1"/>
  <c r="E3910" i="6"/>
  <c r="N3910" i="6" s="1"/>
  <c r="C3895" i="6"/>
  <c r="G3876" i="6"/>
  <c r="D3867" i="6"/>
  <c r="I3831" i="6"/>
  <c r="J3831" i="6" s="1"/>
  <c r="M3831" i="6" s="1"/>
  <c r="E3819" i="6"/>
  <c r="N3819" i="6" s="1"/>
  <c r="C3803" i="6"/>
  <c r="G3791" i="6"/>
  <c r="D3789" i="6"/>
  <c r="I3786" i="6"/>
  <c r="J3786" i="6" s="1"/>
  <c r="M3786" i="6" s="1"/>
  <c r="E3778" i="6"/>
  <c r="N3778" i="6" s="1"/>
  <c r="C3776" i="6"/>
  <c r="G3766" i="6"/>
  <c r="D3757" i="6"/>
  <c r="I3747" i="6"/>
  <c r="J3747" i="6" s="1"/>
  <c r="E3738" i="6"/>
  <c r="C3729" i="6"/>
  <c r="G3719" i="6"/>
  <c r="D3717" i="6"/>
  <c r="I3707" i="6"/>
  <c r="J3707" i="6" s="1"/>
  <c r="E3705" i="6"/>
  <c r="N3705" i="6" s="1"/>
  <c r="C3703" i="6"/>
  <c r="G3687" i="6"/>
  <c r="D3685" i="6"/>
  <c r="I3682" i="6"/>
  <c r="J3682" i="6" s="1"/>
  <c r="M3682" i="6" s="1"/>
  <c r="E3674" i="6"/>
  <c r="N3674" i="6" s="1"/>
  <c r="C3672" i="6"/>
  <c r="G3669" i="6"/>
  <c r="D3661" i="6"/>
  <c r="I3643" i="6"/>
  <c r="J3643" i="6" s="1"/>
  <c r="M3643" i="6" s="1"/>
  <c r="E3618" i="6"/>
  <c r="N3618" i="6" s="1"/>
  <c r="O3618" i="6" s="1"/>
  <c r="C3609" i="6"/>
  <c r="G3599" i="6"/>
  <c r="D3597" i="6"/>
  <c r="I3577" i="6"/>
  <c r="J3577" i="6" s="1"/>
  <c r="M3577" i="6" s="1"/>
  <c r="E3547" i="6"/>
  <c r="N3547" i="6" s="1"/>
  <c r="C3522" i="6"/>
  <c r="G3519" i="6"/>
  <c r="D3502" i="6"/>
  <c r="I3475" i="6"/>
  <c r="J3475" i="6" s="1"/>
  <c r="E3473" i="6"/>
  <c r="N3473" i="6" s="1"/>
  <c r="C3464" i="6"/>
  <c r="G3454" i="6"/>
  <c r="D3452" i="6"/>
  <c r="I3426" i="6"/>
  <c r="J3426" i="6" s="1"/>
  <c r="E3414" i="6"/>
  <c r="N3414" i="6" s="1"/>
  <c r="C3386" i="6"/>
  <c r="G3359" i="6"/>
  <c r="D3349" i="6"/>
  <c r="I3340" i="6"/>
  <c r="J3340" i="6" s="1"/>
  <c r="M3340" i="6" s="1"/>
  <c r="E3338" i="6"/>
  <c r="C3336" i="6"/>
  <c r="G3327" i="6"/>
  <c r="D3325" i="6"/>
  <c r="I3307" i="6"/>
  <c r="J3307" i="6" s="1"/>
  <c r="M3307" i="6" s="1"/>
  <c r="E3290" i="6"/>
  <c r="N3290" i="6" s="1"/>
  <c r="C3288" i="6"/>
  <c r="G3285" i="6"/>
  <c r="D3277" i="6"/>
  <c r="I3274" i="6"/>
  <c r="J3274" i="6" s="1"/>
  <c r="M3274" i="6" s="1"/>
  <c r="E3263" i="6"/>
  <c r="N3263" i="6" s="1"/>
  <c r="C3261" i="6"/>
  <c r="G3249" i="6"/>
  <c r="D3238" i="6"/>
  <c r="I3235" i="6"/>
  <c r="J3235" i="6" s="1"/>
  <c r="M3235" i="6" s="1"/>
  <c r="I3224" i="6"/>
  <c r="J3224" i="6" s="1"/>
  <c r="I3222" i="6"/>
  <c r="J3222" i="6" s="1"/>
  <c r="M3222" i="6" s="1"/>
  <c r="I3210" i="6"/>
  <c r="J3210" i="6" s="1"/>
  <c r="M3210" i="6" s="1"/>
  <c r="I3208" i="6"/>
  <c r="J3208" i="6" s="1"/>
  <c r="I3196" i="6"/>
  <c r="J3196" i="6" s="1"/>
  <c r="M3196" i="6" s="1"/>
  <c r="I3194" i="6"/>
  <c r="J3194" i="6" s="1"/>
  <c r="M3194" i="6" s="1"/>
  <c r="I3182" i="6"/>
  <c r="J3182" i="6" s="1"/>
  <c r="M3182" i="6" s="1"/>
  <c r="I3180" i="6"/>
  <c r="J3180" i="6" s="1"/>
  <c r="M3180" i="6" s="1"/>
  <c r="I3168" i="6"/>
  <c r="J3168" i="6" s="1"/>
  <c r="I3166" i="6"/>
  <c r="J3166" i="6" s="1"/>
  <c r="M3166" i="6" s="1"/>
  <c r="I3164" i="6"/>
  <c r="J3164" i="6" s="1"/>
  <c r="M3164" i="6" s="1"/>
  <c r="I3156" i="6"/>
  <c r="J3156" i="6" s="1"/>
  <c r="M3156" i="6" s="1"/>
  <c r="I3154" i="6"/>
  <c r="J3154" i="6" s="1"/>
  <c r="M3154" i="6" s="1"/>
  <c r="G3988" i="6"/>
  <c r="D3979" i="6"/>
  <c r="I3959" i="6"/>
  <c r="J3959" i="6" s="1"/>
  <c r="E3931" i="6"/>
  <c r="N3931" i="6" s="1"/>
  <c r="C3929" i="6"/>
  <c r="G3919" i="6"/>
  <c r="D3910" i="6"/>
  <c r="I3885" i="6"/>
  <c r="J3885" i="6" s="1"/>
  <c r="E3876" i="6"/>
  <c r="N3876" i="6" s="1"/>
  <c r="C3867" i="6"/>
  <c r="G3831" i="6"/>
  <c r="D3819" i="6"/>
  <c r="I3802" i="6"/>
  <c r="J3802" i="6" s="1"/>
  <c r="E3791" i="6"/>
  <c r="N3791" i="6" s="1"/>
  <c r="C3789" i="6"/>
  <c r="G3786" i="6"/>
  <c r="D3778" i="6"/>
  <c r="I3768" i="6"/>
  <c r="J3768" i="6" s="1"/>
  <c r="M3768" i="6" s="1"/>
  <c r="E3766" i="6"/>
  <c r="N3766" i="6" s="1"/>
  <c r="C3757" i="6"/>
  <c r="G3747" i="6"/>
  <c r="D3738" i="6"/>
  <c r="I3721" i="6"/>
  <c r="J3721" i="6" s="1"/>
  <c r="E3719" i="6"/>
  <c r="N3719" i="6" s="1"/>
  <c r="C3717" i="6"/>
  <c r="G3707" i="6"/>
  <c r="D3705" i="6"/>
  <c r="I3696" i="6"/>
  <c r="J3696" i="6" s="1"/>
  <c r="M3696" i="6" s="1"/>
  <c r="E3687" i="6"/>
  <c r="N3687" i="6" s="1"/>
  <c r="C3685" i="6"/>
  <c r="G3682" i="6"/>
  <c r="D3674" i="6"/>
  <c r="I3671" i="6"/>
  <c r="J3671" i="6" s="1"/>
  <c r="M3671" i="6" s="1"/>
  <c r="E3669" i="6"/>
  <c r="N3669" i="6" s="1"/>
  <c r="C3661" i="6"/>
  <c r="G3643" i="6"/>
  <c r="D3618" i="6"/>
  <c r="I3608" i="6"/>
  <c r="J3608" i="6" s="1"/>
  <c r="M3608" i="6" s="1"/>
  <c r="E3599" i="6"/>
  <c r="C3597" i="6"/>
  <c r="G3577" i="6"/>
  <c r="D3547" i="6"/>
  <c r="I3521" i="6"/>
  <c r="J3521" i="6" s="1"/>
  <c r="E3519" i="6"/>
  <c r="N3519" i="6" s="1"/>
  <c r="O3519" i="6" s="1"/>
  <c r="C3502" i="6"/>
  <c r="G3475" i="6"/>
  <c r="D3473" i="6"/>
  <c r="I3463" i="6"/>
  <c r="J3463" i="6" s="1"/>
  <c r="E3454" i="6"/>
  <c r="N3454" i="6" s="1"/>
  <c r="C3452" i="6"/>
  <c r="G3426" i="6"/>
  <c r="D3414" i="6"/>
  <c r="I3380" i="6"/>
  <c r="J3380" i="6" s="1"/>
  <c r="M3380" i="6" s="1"/>
  <c r="E3359" i="6"/>
  <c r="N3359" i="6" s="1"/>
  <c r="C3349" i="6"/>
  <c r="G3340" i="6"/>
  <c r="D3338" i="6"/>
  <c r="I3335" i="6"/>
  <c r="J3335" i="6" s="1"/>
  <c r="E3327" i="6"/>
  <c r="C3325" i="6"/>
  <c r="G3307" i="6"/>
  <c r="D3290" i="6"/>
  <c r="I3287" i="6"/>
  <c r="J3287" i="6" s="1"/>
  <c r="M3287" i="6" s="1"/>
  <c r="E3285" i="6"/>
  <c r="C3277" i="6"/>
  <c r="G3274" i="6"/>
  <c r="D3263" i="6"/>
  <c r="I3251" i="6"/>
  <c r="J3251" i="6" s="1"/>
  <c r="M3251" i="6" s="1"/>
  <c r="E3249" i="6"/>
  <c r="C3238" i="6"/>
  <c r="G3235" i="6"/>
  <c r="G3224" i="6"/>
  <c r="G3222" i="6"/>
  <c r="G3210" i="6"/>
  <c r="G3208" i="6"/>
  <c r="G3196" i="6"/>
  <c r="G3194" i="6"/>
  <c r="G3182" i="6"/>
  <c r="G3180" i="6"/>
  <c r="G3168" i="6"/>
  <c r="G3166" i="6"/>
  <c r="G3164" i="6"/>
  <c r="G3156" i="6"/>
  <c r="G3154" i="6"/>
  <c r="E3988" i="6"/>
  <c r="N3988" i="6" s="1"/>
  <c r="C3979" i="6"/>
  <c r="G3959" i="6"/>
  <c r="D3931" i="6"/>
  <c r="I3928" i="6"/>
  <c r="J3928" i="6" s="1"/>
  <c r="E3919" i="6"/>
  <c r="N3919" i="6" s="1"/>
  <c r="O3919" i="6" s="1"/>
  <c r="C3910" i="6"/>
  <c r="G3885" i="6"/>
  <c r="D3876" i="6"/>
  <c r="I3852" i="6"/>
  <c r="J3852" i="6" s="1"/>
  <c r="E3831" i="6"/>
  <c r="N3831" i="6" s="1"/>
  <c r="O3831" i="6" s="1"/>
  <c r="C3819" i="6"/>
  <c r="G3802" i="6"/>
  <c r="D3791" i="6"/>
  <c r="I3788" i="6"/>
  <c r="J3788" i="6" s="1"/>
  <c r="E3786" i="6"/>
  <c r="N3786" i="6" s="1"/>
  <c r="O3786" i="6" s="1"/>
  <c r="C3778" i="6"/>
  <c r="G3768" i="6"/>
  <c r="D3766" i="6"/>
  <c r="I3756" i="6"/>
  <c r="J3756" i="6" s="1"/>
  <c r="E3747" i="6"/>
  <c r="N3747" i="6" s="1"/>
  <c r="C3738" i="6"/>
  <c r="G3721" i="6"/>
  <c r="D3719" i="6"/>
  <c r="I3709" i="6"/>
  <c r="J3709" i="6" s="1"/>
  <c r="E3707" i="6"/>
  <c r="N3707" i="6" s="1"/>
  <c r="C3705" i="6"/>
  <c r="G3696" i="6"/>
  <c r="D3687" i="6"/>
  <c r="I3684" i="6"/>
  <c r="J3684" i="6" s="1"/>
  <c r="E3682" i="6"/>
  <c r="N3682" i="6" s="1"/>
  <c r="O3682" i="6" s="1"/>
  <c r="C3674" i="6"/>
  <c r="G3671" i="6"/>
  <c r="D3669" i="6"/>
  <c r="I3655" i="6"/>
  <c r="J3655" i="6" s="1"/>
  <c r="E3643" i="6"/>
  <c r="N3643" i="6" s="1"/>
  <c r="O3643" i="6" s="1"/>
  <c r="C3618" i="6"/>
  <c r="G3608" i="6"/>
  <c r="D3599" i="6"/>
  <c r="I3589" i="6"/>
  <c r="J3589" i="6" s="1"/>
  <c r="E3577" i="6"/>
  <c r="N3577" i="6" s="1"/>
  <c r="C3547" i="6"/>
  <c r="G3521" i="6"/>
  <c r="D3519" i="6"/>
  <c r="I3493" i="6"/>
  <c r="J3493" i="6" s="1"/>
  <c r="E3475" i="6"/>
  <c r="C3473" i="6"/>
  <c r="G3463" i="6"/>
  <c r="D3454" i="6"/>
  <c r="I3451" i="6"/>
  <c r="J3451" i="6" s="1"/>
  <c r="E3426" i="6"/>
  <c r="C3414" i="6"/>
  <c r="G3380" i="6"/>
  <c r="D3359" i="6"/>
  <c r="I3348" i="6"/>
  <c r="J3348" i="6" s="1"/>
  <c r="E3340" i="6"/>
  <c r="N3340" i="6" s="1"/>
  <c r="O3340" i="6" s="1"/>
  <c r="C3338" i="6"/>
  <c r="G3335" i="6"/>
  <c r="D3327" i="6"/>
  <c r="I3309" i="6"/>
  <c r="J3309" i="6" s="1"/>
  <c r="E3307" i="6"/>
  <c r="N3307" i="6" s="1"/>
  <c r="O3307" i="6" s="1"/>
  <c r="C3290" i="6"/>
  <c r="G3287" i="6"/>
  <c r="D3285" i="6"/>
  <c r="I3276" i="6"/>
  <c r="J3276" i="6" s="1"/>
  <c r="M3276" i="6" s="1"/>
  <c r="E3274" i="6"/>
  <c r="N3274" i="6" s="1"/>
  <c r="O3274" i="6" s="1"/>
  <c r="C3263" i="6"/>
  <c r="G3251" i="6"/>
  <c r="D3249" i="6"/>
  <c r="I3237" i="6"/>
  <c r="J3237" i="6" s="1"/>
  <c r="M3237" i="6" s="1"/>
  <c r="E3235" i="6"/>
  <c r="N3235" i="6" s="1"/>
  <c r="O3235" i="6" s="1"/>
  <c r="E3224" i="6"/>
  <c r="N3224" i="6" s="1"/>
  <c r="E3222" i="6"/>
  <c r="N3222" i="6" s="1"/>
  <c r="O3222" i="6" s="1"/>
  <c r="E3210" i="6"/>
  <c r="N3210" i="6" s="1"/>
  <c r="O3210" i="6" s="1"/>
  <c r="E3208" i="6"/>
  <c r="N3208" i="6" s="1"/>
  <c r="E3196" i="6"/>
  <c r="N3196" i="6" s="1"/>
  <c r="O3196" i="6" s="1"/>
  <c r="E3194" i="6"/>
  <c r="N3194" i="6" s="1"/>
  <c r="O3194" i="6" s="1"/>
  <c r="E3182" i="6"/>
  <c r="N3182" i="6" s="1"/>
  <c r="O3182" i="6" s="1"/>
  <c r="E3180" i="6"/>
  <c r="N3180" i="6" s="1"/>
  <c r="O3180" i="6" s="1"/>
  <c r="E3168" i="6"/>
  <c r="N3168" i="6" s="1"/>
  <c r="E3166" i="6"/>
  <c r="N3166" i="6" s="1"/>
  <c r="O3166" i="6" s="1"/>
  <c r="E3164" i="6"/>
  <c r="N3164" i="6" s="1"/>
  <c r="O3164" i="6" s="1"/>
  <c r="E3156" i="6"/>
  <c r="N3156" i="6" s="1"/>
  <c r="O3156" i="6" s="1"/>
  <c r="E3154" i="6"/>
  <c r="N3154" i="6" s="1"/>
  <c r="O3154" i="6" s="1"/>
  <c r="C3988" i="6"/>
  <c r="G3971" i="6"/>
  <c r="D3959" i="6"/>
  <c r="I3930" i="6"/>
  <c r="J3930" i="6" s="1"/>
  <c r="E3928" i="6"/>
  <c r="N3928" i="6" s="1"/>
  <c r="C3919" i="6"/>
  <c r="G3896" i="6"/>
  <c r="D3885" i="6"/>
  <c r="I3875" i="6"/>
  <c r="J3875" i="6" s="1"/>
  <c r="E3852" i="6"/>
  <c r="C3831" i="6"/>
  <c r="G3804" i="6"/>
  <c r="D3802" i="6"/>
  <c r="I3790" i="6"/>
  <c r="J3790" i="6" s="1"/>
  <c r="M3790" i="6" s="1"/>
  <c r="E3788" i="6"/>
  <c r="N3788" i="6" s="1"/>
  <c r="C3786" i="6"/>
  <c r="G3777" i="6"/>
  <c r="D3768" i="6"/>
  <c r="I3758" i="6"/>
  <c r="J3758" i="6" s="1"/>
  <c r="E3756" i="6"/>
  <c r="N3756" i="6" s="1"/>
  <c r="C3747" i="6"/>
  <c r="G3730" i="6"/>
  <c r="D3721" i="6"/>
  <c r="I3718" i="6"/>
  <c r="J3718" i="6" s="1"/>
  <c r="M3718" i="6" s="1"/>
  <c r="E3709" i="6"/>
  <c r="N3709" i="6" s="1"/>
  <c r="C3707" i="6"/>
  <c r="G3704" i="6"/>
  <c r="D3696" i="6"/>
  <c r="I3686" i="6"/>
  <c r="J3686" i="6" s="1"/>
  <c r="E3684" i="6"/>
  <c r="N3684" i="6" s="1"/>
  <c r="C3682" i="6"/>
  <c r="G3673" i="6"/>
  <c r="D3671" i="6"/>
  <c r="I3668" i="6"/>
  <c r="J3668" i="6" s="1"/>
  <c r="E3655" i="6"/>
  <c r="N3655" i="6" s="1"/>
  <c r="C3643" i="6"/>
  <c r="G3617" i="6"/>
  <c r="D3608" i="6"/>
  <c r="I3598" i="6"/>
  <c r="J3598" i="6" s="1"/>
  <c r="E3589" i="6"/>
  <c r="N3589" i="6" s="1"/>
  <c r="C3577" i="6"/>
  <c r="G3546" i="6"/>
  <c r="D3521" i="6"/>
  <c r="I3511" i="6"/>
  <c r="J3511" i="6" s="1"/>
  <c r="M3511" i="6" s="1"/>
  <c r="E3493" i="6"/>
  <c r="C3475" i="6"/>
  <c r="G3465" i="6"/>
  <c r="D3463" i="6"/>
  <c r="I3453" i="6"/>
  <c r="J3453" i="6" s="1"/>
  <c r="E3451" i="6"/>
  <c r="C3426" i="6"/>
  <c r="G3392" i="6"/>
  <c r="D3380" i="6"/>
  <c r="I3358" i="6"/>
  <c r="J3358" i="6" s="1"/>
  <c r="M3358" i="6" s="1"/>
  <c r="E3348" i="6"/>
  <c r="C3340" i="6"/>
  <c r="G3337" i="6"/>
  <c r="D3335" i="6"/>
  <c r="I3326" i="6"/>
  <c r="J3326" i="6" s="1"/>
  <c r="E3309" i="6"/>
  <c r="N3309" i="6" s="1"/>
  <c r="C3307" i="6"/>
  <c r="G3289" i="6"/>
  <c r="D3287" i="6"/>
  <c r="I3284" i="6"/>
  <c r="J3284" i="6" s="1"/>
  <c r="M3284" i="6" s="1"/>
  <c r="E3276" i="6"/>
  <c r="N3276" i="6" s="1"/>
  <c r="O3276" i="6" s="1"/>
  <c r="C3274" i="6"/>
  <c r="G3262" i="6"/>
  <c r="D3251" i="6"/>
  <c r="I3248" i="6"/>
  <c r="J3248" i="6" s="1"/>
  <c r="E3237" i="6"/>
  <c r="C3235" i="6"/>
  <c r="C3224" i="6"/>
  <c r="C3222" i="6"/>
  <c r="C3210" i="6"/>
  <c r="C3208" i="6"/>
  <c r="G3980" i="6"/>
  <c r="D3971" i="6"/>
  <c r="I3953" i="6"/>
  <c r="J3953" i="6" s="1"/>
  <c r="E3930" i="6"/>
  <c r="N3930" i="6" s="1"/>
  <c r="C3928" i="6"/>
  <c r="G3911" i="6"/>
  <c r="D3896" i="6"/>
  <c r="I3884" i="6"/>
  <c r="J3884" i="6" s="1"/>
  <c r="E3875" i="6"/>
  <c r="N3875" i="6" s="1"/>
  <c r="C3852" i="6"/>
  <c r="G3825" i="6"/>
  <c r="D3804" i="6"/>
  <c r="I3792" i="6"/>
  <c r="J3792" i="6" s="1"/>
  <c r="M3792" i="6" s="1"/>
  <c r="E3790" i="6"/>
  <c r="C3788" i="6"/>
  <c r="G3779" i="6"/>
  <c r="D3777" i="6"/>
  <c r="I3767" i="6"/>
  <c r="J3767" i="6" s="1"/>
  <c r="M3767" i="6" s="1"/>
  <c r="E3758" i="6"/>
  <c r="N3758" i="6" s="1"/>
  <c r="C3756" i="6"/>
  <c r="G3739" i="6"/>
  <c r="D3730" i="6"/>
  <c r="I3720" i="6"/>
  <c r="J3720" i="6" s="1"/>
  <c r="E3718" i="6"/>
  <c r="N3718" i="6" s="1"/>
  <c r="C3709" i="6"/>
  <c r="G3706" i="6"/>
  <c r="D3704" i="6"/>
  <c r="I3695" i="6"/>
  <c r="J3695" i="6" s="1"/>
  <c r="E3686" i="6"/>
  <c r="C3684" i="6"/>
  <c r="G3681" i="6"/>
  <c r="D3673" i="6"/>
  <c r="I3670" i="6"/>
  <c r="J3670" i="6" s="1"/>
  <c r="M3670" i="6" s="1"/>
  <c r="E3668" i="6"/>
  <c r="C3655" i="6"/>
  <c r="G3619" i="6"/>
  <c r="D3617" i="6"/>
  <c r="I3607" i="6"/>
  <c r="J3607" i="6" s="1"/>
  <c r="M3607" i="6" s="1"/>
  <c r="E3598" i="6"/>
  <c r="N3598" i="6" s="1"/>
  <c r="C3589" i="6"/>
  <c r="G3571" i="6"/>
  <c r="D3546" i="6"/>
  <c r="I3520" i="6"/>
  <c r="J3520" i="6" s="1"/>
  <c r="E3511" i="6"/>
  <c r="N3511" i="6" s="1"/>
  <c r="C3493" i="6"/>
  <c r="G3474" i="6"/>
  <c r="D3465" i="6"/>
  <c r="I3462" i="6"/>
  <c r="J3462" i="6" s="1"/>
  <c r="E3453" i="6"/>
  <c r="C3451" i="6"/>
  <c r="G3420" i="6"/>
  <c r="D3392" i="6"/>
  <c r="I3374" i="6"/>
  <c r="J3374" i="6" s="1"/>
  <c r="M3374" i="6" s="1"/>
  <c r="E3358" i="6"/>
  <c r="N3358" i="6" s="1"/>
  <c r="C3348" i="6"/>
  <c r="G3339" i="6"/>
  <c r="D3337" i="6"/>
  <c r="I3328" i="6"/>
  <c r="J3328" i="6" s="1"/>
  <c r="M3328" i="6" s="1"/>
  <c r="E3326" i="6"/>
  <c r="C3309" i="6"/>
  <c r="G3306" i="6"/>
  <c r="D3289" i="6"/>
  <c r="I3286" i="6"/>
  <c r="J3286" i="6" s="1"/>
  <c r="M3286" i="6" s="1"/>
  <c r="E3284" i="6"/>
  <c r="C3276" i="6"/>
  <c r="G3264" i="6"/>
  <c r="D3262" i="6"/>
  <c r="I3250" i="6"/>
  <c r="J3250" i="6" s="1"/>
  <c r="M3250" i="6" s="1"/>
  <c r="E3248" i="6"/>
  <c r="N3248" i="6" s="1"/>
  <c r="C3237" i="6"/>
  <c r="I3225" i="6"/>
  <c r="J3225" i="6" s="1"/>
  <c r="I3223" i="6"/>
  <c r="J3223" i="6" s="1"/>
  <c r="I3211" i="6"/>
  <c r="J3211" i="6" s="1"/>
  <c r="M3211" i="6" s="1"/>
  <c r="I3209" i="6"/>
  <c r="J3209" i="6" s="1"/>
  <c r="I3197" i="6"/>
  <c r="J3197" i="6" s="1"/>
  <c r="M3197" i="6" s="1"/>
  <c r="I3195" i="6"/>
  <c r="J3195" i="6" s="1"/>
  <c r="M3195" i="6" s="1"/>
  <c r="I3183" i="6"/>
  <c r="J3183" i="6" s="1"/>
  <c r="I3181" i="6"/>
  <c r="J3181" i="6" s="1"/>
  <c r="M3181" i="6" s="1"/>
  <c r="I3169" i="6"/>
  <c r="J3169" i="6" s="1"/>
  <c r="I3167" i="6"/>
  <c r="J3167" i="6" s="1"/>
  <c r="I3165" i="6"/>
  <c r="J3165" i="6" s="1"/>
  <c r="M3165" i="6" s="1"/>
  <c r="I3163" i="6"/>
  <c r="J3163" i="6" s="1"/>
  <c r="M3163" i="6" s="1"/>
  <c r="I3155" i="6"/>
  <c r="J3155" i="6" s="1"/>
  <c r="M3155" i="6" s="1"/>
  <c r="I3153" i="6"/>
  <c r="J3153" i="6" s="1"/>
  <c r="D3988" i="6"/>
  <c r="I3896" i="6"/>
  <c r="J3896" i="6" s="1"/>
  <c r="E3802" i="6"/>
  <c r="N3802" i="6" s="1"/>
  <c r="C3766" i="6"/>
  <c r="G3709" i="6"/>
  <c r="D3682" i="6"/>
  <c r="I3617" i="6"/>
  <c r="J3617" i="6" s="1"/>
  <c r="M3617" i="6" s="1"/>
  <c r="E3521" i="6"/>
  <c r="N3521" i="6" s="1"/>
  <c r="C3454" i="6"/>
  <c r="G3348" i="6"/>
  <c r="D3307" i="6"/>
  <c r="I3262" i="6"/>
  <c r="J3262" i="6" s="1"/>
  <c r="M3262" i="6" s="1"/>
  <c r="D3222" i="6"/>
  <c r="D3182" i="6"/>
  <c r="D3164" i="6"/>
  <c r="D3153" i="6"/>
  <c r="C3151" i="6"/>
  <c r="C3143" i="6"/>
  <c r="C3141" i="6"/>
  <c r="I3138" i="6"/>
  <c r="J3138" i="6" s="1"/>
  <c r="M3138" i="6" s="1"/>
  <c r="G3130" i="6"/>
  <c r="E3128" i="6"/>
  <c r="D3126" i="6"/>
  <c r="C3124" i="6"/>
  <c r="I3077" i="6"/>
  <c r="J3077" i="6" s="1"/>
  <c r="G3075" i="6"/>
  <c r="E3073" i="6"/>
  <c r="N3073" i="6" s="1"/>
  <c r="D3071" i="6"/>
  <c r="C3063" i="6"/>
  <c r="I3060" i="6"/>
  <c r="J3060" i="6" s="1"/>
  <c r="M3060" i="6" s="1"/>
  <c r="G3058" i="6"/>
  <c r="E3050" i="6"/>
  <c r="D3048" i="6"/>
  <c r="C3046" i="6"/>
  <c r="I3035" i="6"/>
  <c r="J3035" i="6" s="1"/>
  <c r="M3035" i="6" s="1"/>
  <c r="G3033" i="6"/>
  <c r="D3025" i="6"/>
  <c r="I3007" i="6"/>
  <c r="J3007" i="6" s="1"/>
  <c r="M3007" i="6" s="1"/>
  <c r="E2984" i="6"/>
  <c r="C2982" i="6"/>
  <c r="G2979" i="6"/>
  <c r="D2972" i="6"/>
  <c r="I2969" i="6"/>
  <c r="J2969" i="6" s="1"/>
  <c r="M2969" i="6" s="1"/>
  <c r="E2967" i="6"/>
  <c r="N2967" i="6" s="1"/>
  <c r="C2951" i="6"/>
  <c r="G2948" i="6"/>
  <c r="D2946" i="6"/>
  <c r="I2930" i="6"/>
  <c r="J2930" i="6" s="1"/>
  <c r="E2921" i="6"/>
  <c r="N2921" i="6" s="1"/>
  <c r="C2919" i="6"/>
  <c r="G2902" i="6"/>
  <c r="D2893" i="6"/>
  <c r="I2866" i="6"/>
  <c r="J2866" i="6" s="1"/>
  <c r="E2833" i="6"/>
  <c r="C2831" i="6"/>
  <c r="G2821" i="6"/>
  <c r="D2812" i="6"/>
  <c r="I2809" i="6"/>
  <c r="J2809" i="6" s="1"/>
  <c r="E2800" i="6"/>
  <c r="C2798" i="6"/>
  <c r="G2788" i="6"/>
  <c r="D2786" i="6"/>
  <c r="I2754" i="6"/>
  <c r="J2754" i="6" s="1"/>
  <c r="E2738" i="6"/>
  <c r="N2738" i="6" s="1"/>
  <c r="C2729" i="6"/>
  <c r="G2698" i="6"/>
  <c r="D2696" i="6"/>
  <c r="I2693" i="6"/>
  <c r="J2693" i="6" s="1"/>
  <c r="E2685" i="6"/>
  <c r="C2676" i="6"/>
  <c r="G2658" i="6"/>
  <c r="D2628" i="6"/>
  <c r="I2625" i="6"/>
  <c r="J2625" i="6" s="1"/>
  <c r="M2625" i="6" s="1"/>
  <c r="E2623" i="6"/>
  <c r="N2623" i="6" s="1"/>
  <c r="I3980" i="6"/>
  <c r="J3980" i="6" s="1"/>
  <c r="E3896" i="6"/>
  <c r="C3802" i="6"/>
  <c r="G3758" i="6"/>
  <c r="D3709" i="6"/>
  <c r="I3681" i="6"/>
  <c r="J3681" i="6" s="1"/>
  <c r="M3681" i="6" s="1"/>
  <c r="E3617" i="6"/>
  <c r="N3617" i="6" s="1"/>
  <c r="O3617" i="6" s="1"/>
  <c r="C3521" i="6"/>
  <c r="G3453" i="6"/>
  <c r="D3348" i="6"/>
  <c r="I3306" i="6"/>
  <c r="J3306" i="6" s="1"/>
  <c r="M3306" i="6" s="1"/>
  <c r="E3262" i="6"/>
  <c r="N3262" i="6" s="1"/>
  <c r="C3182" i="6"/>
  <c r="C3164" i="6"/>
  <c r="C3153" i="6"/>
  <c r="I3140" i="6"/>
  <c r="J3140" i="6" s="1"/>
  <c r="M3140" i="6" s="1"/>
  <c r="G3138" i="6"/>
  <c r="E3130" i="6"/>
  <c r="N3130" i="6" s="1"/>
  <c r="D3128" i="6"/>
  <c r="C3126" i="6"/>
  <c r="I3105" i="6"/>
  <c r="J3105" i="6" s="1"/>
  <c r="G3077" i="6"/>
  <c r="E3075" i="6"/>
  <c r="N3075" i="6" s="1"/>
  <c r="D3073" i="6"/>
  <c r="C3071" i="6"/>
  <c r="I3062" i="6"/>
  <c r="J3062" i="6" s="1"/>
  <c r="M3062" i="6" s="1"/>
  <c r="G3060" i="6"/>
  <c r="E3058" i="6"/>
  <c r="D3050" i="6"/>
  <c r="C3048" i="6"/>
  <c r="I3037" i="6"/>
  <c r="J3037" i="6" s="1"/>
  <c r="G3035" i="6"/>
  <c r="E3033" i="6"/>
  <c r="N3033" i="6" s="1"/>
  <c r="C3025" i="6"/>
  <c r="G3007" i="6"/>
  <c r="D2984" i="6"/>
  <c r="I2981" i="6"/>
  <c r="J2981" i="6" s="1"/>
  <c r="M2981" i="6" s="1"/>
  <c r="E2979" i="6"/>
  <c r="C2972" i="6"/>
  <c r="G2969" i="6"/>
  <c r="D2967" i="6"/>
  <c r="I2950" i="6"/>
  <c r="J2950" i="6" s="1"/>
  <c r="E2948" i="6"/>
  <c r="N2948" i="6" s="1"/>
  <c r="C2946" i="6"/>
  <c r="G2930" i="6"/>
  <c r="D2921" i="6"/>
  <c r="I2918" i="6"/>
  <c r="J2918" i="6" s="1"/>
  <c r="E2902" i="6"/>
  <c r="N2902" i="6" s="1"/>
  <c r="C2893" i="6"/>
  <c r="G2866" i="6"/>
  <c r="D2833" i="6"/>
  <c r="I2830" i="6"/>
  <c r="J2830" i="6" s="1"/>
  <c r="E2821" i="6"/>
  <c r="C2812" i="6"/>
  <c r="G2809" i="6"/>
  <c r="D2800" i="6"/>
  <c r="I2790" i="6"/>
  <c r="J2790" i="6" s="1"/>
  <c r="E2788" i="6"/>
  <c r="C2786" i="6"/>
  <c r="G2754" i="6"/>
  <c r="D2738" i="6"/>
  <c r="I2714" i="6"/>
  <c r="J2714" i="6" s="1"/>
  <c r="E2698" i="6"/>
  <c r="N2698" i="6" s="1"/>
  <c r="C2696" i="6"/>
  <c r="G2693" i="6"/>
  <c r="I3971" i="6"/>
  <c r="J3971" i="6" s="1"/>
  <c r="M3971" i="6" s="1"/>
  <c r="E3885" i="6"/>
  <c r="N3885" i="6" s="1"/>
  <c r="C3791" i="6"/>
  <c r="G3756" i="6"/>
  <c r="D3707" i="6"/>
  <c r="I3673" i="6"/>
  <c r="J3673" i="6" s="1"/>
  <c r="M3673" i="6" s="1"/>
  <c r="E3608" i="6"/>
  <c r="N3608" i="6" s="1"/>
  <c r="C3519" i="6"/>
  <c r="G3451" i="6"/>
  <c r="D3340" i="6"/>
  <c r="I3289" i="6"/>
  <c r="J3289" i="6" s="1"/>
  <c r="E3251" i="6"/>
  <c r="N3251" i="6" s="1"/>
  <c r="O3251" i="6" s="1"/>
  <c r="D3210" i="6"/>
  <c r="I3152" i="6"/>
  <c r="J3152" i="6" s="1"/>
  <c r="I3150" i="6"/>
  <c r="J3150" i="6" s="1"/>
  <c r="M3150" i="6" s="1"/>
  <c r="I3142" i="6"/>
  <c r="J3142" i="6" s="1"/>
  <c r="M3142" i="6" s="1"/>
  <c r="G3140" i="6"/>
  <c r="E3138" i="6"/>
  <c r="N3138" i="6" s="1"/>
  <c r="O3138" i="6" s="1"/>
  <c r="D3130" i="6"/>
  <c r="C3128" i="6"/>
  <c r="I3117" i="6"/>
  <c r="J3117" i="6" s="1"/>
  <c r="M3117" i="6" s="1"/>
  <c r="G3105" i="6"/>
  <c r="E3077" i="6"/>
  <c r="N3077" i="6" s="1"/>
  <c r="D3075" i="6"/>
  <c r="C3073" i="6"/>
  <c r="I3064" i="6"/>
  <c r="J3064" i="6" s="1"/>
  <c r="M3064" i="6" s="1"/>
  <c r="G3062" i="6"/>
  <c r="E3060" i="6"/>
  <c r="N3060" i="6" s="1"/>
  <c r="O3060" i="6" s="1"/>
  <c r="D3058" i="6"/>
  <c r="C3050" i="6"/>
  <c r="I3045" i="6"/>
  <c r="J3045" i="6" s="1"/>
  <c r="G3037" i="6"/>
  <c r="E3035" i="6"/>
  <c r="N3035" i="6" s="1"/>
  <c r="D3033" i="6"/>
  <c r="I3019" i="6"/>
  <c r="J3019" i="6" s="1"/>
  <c r="E3007" i="6"/>
  <c r="N3007" i="6" s="1"/>
  <c r="C2984" i="6"/>
  <c r="G2981" i="6"/>
  <c r="D2979" i="6"/>
  <c r="I2971" i="6"/>
  <c r="J2971" i="6" s="1"/>
  <c r="E2969" i="6"/>
  <c r="N2969" i="6" s="1"/>
  <c r="O2969" i="6" s="1"/>
  <c r="C2967" i="6"/>
  <c r="G2950" i="6"/>
  <c r="D2948" i="6"/>
  <c r="I2939" i="6"/>
  <c r="J2939" i="6" s="1"/>
  <c r="E2930" i="6"/>
  <c r="C2921" i="6"/>
  <c r="G2918" i="6"/>
  <c r="D2902" i="6"/>
  <c r="I2885" i="6"/>
  <c r="J2885" i="6" s="1"/>
  <c r="E2866" i="6"/>
  <c r="C2833" i="6"/>
  <c r="G2830" i="6"/>
  <c r="D2821" i="6"/>
  <c r="I2811" i="6"/>
  <c r="J2811" i="6" s="1"/>
  <c r="E2809" i="6"/>
  <c r="N2809" i="6" s="1"/>
  <c r="C2800" i="6"/>
  <c r="G2790" i="6"/>
  <c r="D2788" i="6"/>
  <c r="I2778" i="6"/>
  <c r="J2778" i="6" s="1"/>
  <c r="E2754" i="6"/>
  <c r="N2754" i="6" s="1"/>
  <c r="C2738" i="6"/>
  <c r="G2714" i="6"/>
  <c r="D2698" i="6"/>
  <c r="I2695" i="6"/>
  <c r="J2695" i="6" s="1"/>
  <c r="E2693" i="6"/>
  <c r="N2693" i="6" s="1"/>
  <c r="C2685" i="6"/>
  <c r="G2670" i="6"/>
  <c r="D2658" i="6"/>
  <c r="I2627" i="6"/>
  <c r="J2627" i="6" s="1"/>
  <c r="M2627" i="6" s="1"/>
  <c r="E2625" i="6"/>
  <c r="C2623" i="6"/>
  <c r="G2613" i="6"/>
  <c r="D2611" i="6"/>
  <c r="I2588" i="6"/>
  <c r="J2588" i="6" s="1"/>
  <c r="M2588" i="6" s="1"/>
  <c r="E2579" i="6"/>
  <c r="N2579" i="6" s="1"/>
  <c r="E3971" i="6"/>
  <c r="N3971" i="6" s="1"/>
  <c r="C3885" i="6"/>
  <c r="G3790" i="6"/>
  <c r="D3756" i="6"/>
  <c r="I3706" i="6"/>
  <c r="J3706" i="6" s="1"/>
  <c r="E3673" i="6"/>
  <c r="C3608" i="6"/>
  <c r="G3511" i="6"/>
  <c r="D3451" i="6"/>
  <c r="I3339" i="6"/>
  <c r="J3339" i="6" s="1"/>
  <c r="E3289" i="6"/>
  <c r="N3289" i="6" s="1"/>
  <c r="C3251" i="6"/>
  <c r="D3180" i="6"/>
  <c r="D3163" i="6"/>
  <c r="G3152" i="6"/>
  <c r="G3150" i="6"/>
  <c r="G3142" i="6"/>
  <c r="E3140" i="6"/>
  <c r="N3140" i="6" s="1"/>
  <c r="D3138" i="6"/>
  <c r="C3130" i="6"/>
  <c r="I3125" i="6"/>
  <c r="J3125" i="6" s="1"/>
  <c r="M3125" i="6" s="1"/>
  <c r="G3117" i="6"/>
  <c r="E3105" i="6"/>
  <c r="N3105" i="6" s="1"/>
  <c r="D3077" i="6"/>
  <c r="C3075" i="6"/>
  <c r="I3072" i="6"/>
  <c r="J3072" i="6" s="1"/>
  <c r="M3072" i="6" s="1"/>
  <c r="G3064" i="6"/>
  <c r="E3062" i="6"/>
  <c r="N3062" i="6" s="1"/>
  <c r="O3062" i="6" s="1"/>
  <c r="D3060" i="6"/>
  <c r="C3058" i="6"/>
  <c r="I3047" i="6"/>
  <c r="J3047" i="6" s="1"/>
  <c r="G3045" i="6"/>
  <c r="E3037" i="6"/>
  <c r="N3037" i="6" s="1"/>
  <c r="D3035" i="6"/>
  <c r="C3033" i="6"/>
  <c r="G3019" i="6"/>
  <c r="D3007" i="6"/>
  <c r="I2983" i="6"/>
  <c r="J2983" i="6" s="1"/>
  <c r="E2981" i="6"/>
  <c r="C2979" i="6"/>
  <c r="G2971" i="6"/>
  <c r="D2969" i="6"/>
  <c r="I2952" i="6"/>
  <c r="J2952" i="6" s="1"/>
  <c r="E2950" i="6"/>
  <c r="C2948" i="6"/>
  <c r="G2939" i="6"/>
  <c r="D2930" i="6"/>
  <c r="I2920" i="6"/>
  <c r="J2920" i="6" s="1"/>
  <c r="E2918" i="6"/>
  <c r="C2902" i="6"/>
  <c r="G2885" i="6"/>
  <c r="D2866" i="6"/>
  <c r="I2832" i="6"/>
  <c r="J2832" i="6" s="1"/>
  <c r="E2830" i="6"/>
  <c r="N2830" i="6" s="1"/>
  <c r="C2821" i="6"/>
  <c r="G2811" i="6"/>
  <c r="D2809" i="6"/>
  <c r="I2799" i="6"/>
  <c r="J2799" i="6" s="1"/>
  <c r="E2790" i="6"/>
  <c r="C2788" i="6"/>
  <c r="G2778" i="6"/>
  <c r="D2754" i="6"/>
  <c r="I2730" i="6"/>
  <c r="J2730" i="6" s="1"/>
  <c r="M2730" i="6" s="1"/>
  <c r="E2714" i="6"/>
  <c r="N2714" i="6" s="1"/>
  <c r="C2698" i="6"/>
  <c r="G2695" i="6"/>
  <c r="D2693" i="6"/>
  <c r="I2677" i="6"/>
  <c r="J2677" i="6" s="1"/>
  <c r="E2670" i="6"/>
  <c r="N2670" i="6" s="1"/>
  <c r="C2658" i="6"/>
  <c r="G2627" i="6"/>
  <c r="D2625" i="6"/>
  <c r="I2622" i="6"/>
  <c r="J2622" i="6" s="1"/>
  <c r="M2622" i="6" s="1"/>
  <c r="E2613" i="6"/>
  <c r="N2613" i="6" s="1"/>
  <c r="C2611" i="6"/>
  <c r="G2588" i="6"/>
  <c r="D2579" i="6"/>
  <c r="E3959" i="6"/>
  <c r="N3959" i="6" s="1"/>
  <c r="C3876" i="6"/>
  <c r="G3788" i="6"/>
  <c r="D3747" i="6"/>
  <c r="I3704" i="6"/>
  <c r="J3704" i="6" s="1"/>
  <c r="E3671" i="6"/>
  <c r="N3671" i="6" s="1"/>
  <c r="O3671" i="6" s="1"/>
  <c r="C3599" i="6"/>
  <c r="G3493" i="6"/>
  <c r="D3426" i="6"/>
  <c r="I3337" i="6"/>
  <c r="J3337" i="6" s="1"/>
  <c r="E3287" i="6"/>
  <c r="N3287" i="6" s="1"/>
  <c r="O3287" i="6" s="1"/>
  <c r="C3249" i="6"/>
  <c r="D3208" i="6"/>
  <c r="C3180" i="6"/>
  <c r="D3156" i="6"/>
  <c r="E3152" i="6"/>
  <c r="N3152" i="6" s="1"/>
  <c r="E3150" i="6"/>
  <c r="N3150" i="6" s="1"/>
  <c r="E3142" i="6"/>
  <c r="N3142" i="6" s="1"/>
  <c r="D3140" i="6"/>
  <c r="C3138" i="6"/>
  <c r="I3127" i="6"/>
  <c r="J3127" i="6" s="1"/>
  <c r="G3125" i="6"/>
  <c r="E3117" i="6"/>
  <c r="N3117" i="6" s="1"/>
  <c r="O3117" i="6" s="1"/>
  <c r="D3105" i="6"/>
  <c r="C3077" i="6"/>
  <c r="I3074" i="6"/>
  <c r="J3074" i="6" s="1"/>
  <c r="G3072" i="6"/>
  <c r="E3064" i="6"/>
  <c r="N3064" i="6" s="1"/>
  <c r="D3062" i="6"/>
  <c r="C3060" i="6"/>
  <c r="I3049" i="6"/>
  <c r="J3049" i="6" s="1"/>
  <c r="G3047" i="6"/>
  <c r="E3045" i="6"/>
  <c r="N3045" i="6" s="1"/>
  <c r="D3037" i="6"/>
  <c r="C3035" i="6"/>
  <c r="I3032" i="6"/>
  <c r="J3032" i="6" s="1"/>
  <c r="M3032" i="6" s="1"/>
  <c r="E3019" i="6"/>
  <c r="N3019" i="6" s="1"/>
  <c r="C3007" i="6"/>
  <c r="G2983" i="6"/>
  <c r="D2981" i="6"/>
  <c r="I2973" i="6"/>
  <c r="J2973" i="6" s="1"/>
  <c r="E2971" i="6"/>
  <c r="N2971" i="6" s="1"/>
  <c r="C2969" i="6"/>
  <c r="G2952" i="6"/>
  <c r="D2950" i="6"/>
  <c r="I2947" i="6"/>
  <c r="J2947" i="6" s="1"/>
  <c r="M2947" i="6" s="1"/>
  <c r="E2939" i="6"/>
  <c r="N2939" i="6" s="1"/>
  <c r="C2930" i="6"/>
  <c r="G2920" i="6"/>
  <c r="D2918" i="6"/>
  <c r="I2894" i="6"/>
  <c r="J2894" i="6" s="1"/>
  <c r="E2885" i="6"/>
  <c r="C2866" i="6"/>
  <c r="G2832" i="6"/>
  <c r="D2830" i="6"/>
  <c r="I2820" i="6"/>
  <c r="J2820" i="6" s="1"/>
  <c r="E2811" i="6"/>
  <c r="C2809" i="6"/>
  <c r="G2799" i="6"/>
  <c r="D2790" i="6"/>
  <c r="I2787" i="6"/>
  <c r="J2787" i="6" s="1"/>
  <c r="E2778" i="6"/>
  <c r="C2754" i="6"/>
  <c r="G2730" i="6"/>
  <c r="D2714" i="6"/>
  <c r="I2697" i="6"/>
  <c r="J2697" i="6" s="1"/>
  <c r="E2695" i="6"/>
  <c r="C2693" i="6"/>
  <c r="G2677" i="6"/>
  <c r="D2670" i="6"/>
  <c r="I2652" i="6"/>
  <c r="J2652" i="6" s="1"/>
  <c r="M2652" i="6" s="1"/>
  <c r="E2627" i="6"/>
  <c r="N2627" i="6" s="1"/>
  <c r="O2627" i="6" s="1"/>
  <c r="C2625" i="6"/>
  <c r="G2622" i="6"/>
  <c r="D2613" i="6"/>
  <c r="I2604" i="6"/>
  <c r="J2604" i="6" s="1"/>
  <c r="M2604" i="6" s="1"/>
  <c r="E2588" i="6"/>
  <c r="N2588" i="6" s="1"/>
  <c r="C2579" i="6"/>
  <c r="C3959" i="6"/>
  <c r="G3875" i="6"/>
  <c r="D3788" i="6"/>
  <c r="I3739" i="6"/>
  <c r="J3739" i="6" s="1"/>
  <c r="M3739" i="6" s="1"/>
  <c r="E3704" i="6"/>
  <c r="N3704" i="6" s="1"/>
  <c r="C3671" i="6"/>
  <c r="G3598" i="6"/>
  <c r="D3493" i="6"/>
  <c r="I3420" i="6"/>
  <c r="J3420" i="6" s="1"/>
  <c r="M3420" i="6" s="1"/>
  <c r="E3337" i="6"/>
  <c r="C3287" i="6"/>
  <c r="G3248" i="6"/>
  <c r="C3156" i="6"/>
  <c r="D3152" i="6"/>
  <c r="D3150" i="6"/>
  <c r="D3142" i="6"/>
  <c r="C3140" i="6"/>
  <c r="I3129" i="6"/>
  <c r="J3129" i="6" s="1"/>
  <c r="G3127" i="6"/>
  <c r="E3125" i="6"/>
  <c r="N3125" i="6" s="1"/>
  <c r="D3117" i="6"/>
  <c r="C3105" i="6"/>
  <c r="I3076" i="6"/>
  <c r="J3076" i="6" s="1"/>
  <c r="G3074" i="6"/>
  <c r="E3072" i="6"/>
  <c r="N3072" i="6" s="1"/>
  <c r="D3064" i="6"/>
  <c r="C3062" i="6"/>
  <c r="I3051" i="6"/>
  <c r="J3051" i="6" s="1"/>
  <c r="M3051" i="6" s="1"/>
  <c r="G3049" i="6"/>
  <c r="E3047" i="6"/>
  <c r="D3045" i="6"/>
  <c r="C3037" i="6"/>
  <c r="I3034" i="6"/>
  <c r="J3034" i="6" s="1"/>
  <c r="M3034" i="6" s="1"/>
  <c r="G3032" i="6"/>
  <c r="D3019" i="6"/>
  <c r="I2985" i="6"/>
  <c r="J2985" i="6" s="1"/>
  <c r="E2983" i="6"/>
  <c r="C2981" i="6"/>
  <c r="G2973" i="6"/>
  <c r="D2971" i="6"/>
  <c r="I2968" i="6"/>
  <c r="J2968" i="6" s="1"/>
  <c r="M2968" i="6" s="1"/>
  <c r="E2952" i="6"/>
  <c r="C2950" i="6"/>
  <c r="G2947" i="6"/>
  <c r="D2939" i="6"/>
  <c r="I2929" i="6"/>
  <c r="J2929" i="6" s="1"/>
  <c r="E2920" i="6"/>
  <c r="C2918" i="6"/>
  <c r="G2894" i="6"/>
  <c r="D2885" i="6"/>
  <c r="I2865" i="6"/>
  <c r="J2865" i="6" s="1"/>
  <c r="E2832" i="6"/>
  <c r="C2830" i="6"/>
  <c r="G2820" i="6"/>
  <c r="D2811" i="6"/>
  <c r="I2801" i="6"/>
  <c r="J2801" i="6" s="1"/>
  <c r="E2799" i="6"/>
  <c r="C2790" i="6"/>
  <c r="G2787" i="6"/>
  <c r="D2778" i="6"/>
  <c r="I2739" i="6"/>
  <c r="J2739" i="6" s="1"/>
  <c r="M2739" i="6" s="1"/>
  <c r="E2730" i="6"/>
  <c r="N2730" i="6" s="1"/>
  <c r="C2714" i="6"/>
  <c r="G2697" i="6"/>
  <c r="D2695" i="6"/>
  <c r="I2692" i="6"/>
  <c r="J2692" i="6" s="1"/>
  <c r="M2692" i="6" s="1"/>
  <c r="E2677" i="6"/>
  <c r="C2670" i="6"/>
  <c r="G2652" i="6"/>
  <c r="D2627" i="6"/>
  <c r="I2624" i="6"/>
  <c r="J2624" i="6" s="1"/>
  <c r="M2624" i="6" s="1"/>
  <c r="E2622" i="6"/>
  <c r="N2622" i="6" s="1"/>
  <c r="C2613" i="6"/>
  <c r="G2604" i="6"/>
  <c r="D2588" i="6"/>
  <c r="I2578" i="6"/>
  <c r="J2578" i="6" s="1"/>
  <c r="M2578" i="6" s="1"/>
  <c r="C3931" i="6"/>
  <c r="G3852" i="6"/>
  <c r="D3786" i="6"/>
  <c r="I3730" i="6"/>
  <c r="J3730" i="6" s="1"/>
  <c r="E3696" i="6"/>
  <c r="N3696" i="6" s="1"/>
  <c r="O3696" i="6" s="1"/>
  <c r="C3669" i="6"/>
  <c r="G3589" i="6"/>
  <c r="D3475" i="6"/>
  <c r="I3392" i="6"/>
  <c r="J3392" i="6" s="1"/>
  <c r="M3392" i="6" s="1"/>
  <c r="E3335" i="6"/>
  <c r="C3285" i="6"/>
  <c r="G3237" i="6"/>
  <c r="D3196" i="6"/>
  <c r="D3168" i="6"/>
  <c r="C3152" i="6"/>
  <c r="C3150" i="6"/>
  <c r="C3142" i="6"/>
  <c r="I3137" i="6"/>
  <c r="J3137" i="6" s="1"/>
  <c r="G3129" i="6"/>
  <c r="E3127" i="6"/>
  <c r="N3127" i="6" s="1"/>
  <c r="D3125" i="6"/>
  <c r="C3117" i="6"/>
  <c r="I3099" i="6"/>
  <c r="J3099" i="6" s="1"/>
  <c r="M3099" i="6" s="1"/>
  <c r="G3076" i="6"/>
  <c r="E3074" i="6"/>
  <c r="N3074" i="6" s="1"/>
  <c r="D3072" i="6"/>
  <c r="C3064" i="6"/>
  <c r="I3059" i="6"/>
  <c r="J3059" i="6" s="1"/>
  <c r="G3051" i="6"/>
  <c r="E3049" i="6"/>
  <c r="N3049" i="6" s="1"/>
  <c r="D3047" i="6"/>
  <c r="C3045" i="6"/>
  <c r="I3036" i="6"/>
  <c r="J3036" i="6" s="1"/>
  <c r="G3034" i="6"/>
  <c r="E3032" i="6"/>
  <c r="N3032" i="6" s="1"/>
  <c r="C3019" i="6"/>
  <c r="G2985" i="6"/>
  <c r="D2983" i="6"/>
  <c r="I2980" i="6"/>
  <c r="J2980" i="6" s="1"/>
  <c r="E2973" i="6"/>
  <c r="N2973" i="6" s="1"/>
  <c r="C2971" i="6"/>
  <c r="G2968" i="6"/>
  <c r="D2952" i="6"/>
  <c r="I2949" i="6"/>
  <c r="J2949" i="6" s="1"/>
  <c r="E2947" i="6"/>
  <c r="N2947" i="6" s="1"/>
  <c r="C2939" i="6"/>
  <c r="G2929" i="6"/>
  <c r="D2920" i="6"/>
  <c r="I2910" i="6"/>
  <c r="J2910" i="6" s="1"/>
  <c r="M2910" i="6" s="1"/>
  <c r="O2910" i="6" s="1"/>
  <c r="E2894" i="6"/>
  <c r="N2894" i="6" s="1"/>
  <c r="C2885" i="6"/>
  <c r="G2865" i="6"/>
  <c r="D2832" i="6"/>
  <c r="I2822" i="6"/>
  <c r="J2822" i="6" s="1"/>
  <c r="E2820" i="6"/>
  <c r="N2820" i="6" s="1"/>
  <c r="C2811" i="6"/>
  <c r="G2801" i="6"/>
  <c r="D2799" i="6"/>
  <c r="I2789" i="6"/>
  <c r="J2789" i="6" s="1"/>
  <c r="E2787" i="6"/>
  <c r="N2787" i="6" s="1"/>
  <c r="C2778" i="6"/>
  <c r="G2739" i="6"/>
  <c r="D2730" i="6"/>
  <c r="I2713" i="6"/>
  <c r="J2713" i="6" s="1"/>
  <c r="E2697" i="6"/>
  <c r="C2695" i="6"/>
  <c r="G2692" i="6"/>
  <c r="D2677" i="6"/>
  <c r="I2664" i="6"/>
  <c r="J2664" i="6" s="1"/>
  <c r="E2652" i="6"/>
  <c r="N2652" i="6" s="1"/>
  <c r="C2627" i="6"/>
  <c r="G2624" i="6"/>
  <c r="D2622" i="6"/>
  <c r="I2612" i="6"/>
  <c r="J2612" i="6" s="1"/>
  <c r="M2612" i="6" s="1"/>
  <c r="E2604" i="6"/>
  <c r="N2604" i="6" s="1"/>
  <c r="C2588" i="6"/>
  <c r="G2578" i="6"/>
  <c r="G3930" i="6"/>
  <c r="D3852" i="6"/>
  <c r="I3779" i="6"/>
  <c r="J3779" i="6" s="1"/>
  <c r="E3730" i="6"/>
  <c r="C3696" i="6"/>
  <c r="G3668" i="6"/>
  <c r="D3589" i="6"/>
  <c r="I3474" i="6"/>
  <c r="J3474" i="6" s="1"/>
  <c r="E3392" i="6"/>
  <c r="N3392" i="6" s="1"/>
  <c r="C3335" i="6"/>
  <c r="G3284" i="6"/>
  <c r="D3237" i="6"/>
  <c r="C3196" i="6"/>
  <c r="C3168" i="6"/>
  <c r="D3155" i="6"/>
  <c r="I3139" i="6"/>
  <c r="J3139" i="6" s="1"/>
  <c r="M3139" i="6" s="1"/>
  <c r="G3137" i="6"/>
  <c r="E3129" i="6"/>
  <c r="D3127" i="6"/>
  <c r="C3125" i="6"/>
  <c r="I3111" i="6"/>
  <c r="J3111" i="6" s="1"/>
  <c r="G3099" i="6"/>
  <c r="E3076" i="6"/>
  <c r="N3076" i="6" s="1"/>
  <c r="D3074" i="6"/>
  <c r="C3072" i="6"/>
  <c r="I3061" i="6"/>
  <c r="J3061" i="6" s="1"/>
  <c r="M3061" i="6" s="1"/>
  <c r="G3059" i="6"/>
  <c r="E3051" i="6"/>
  <c r="N3051" i="6" s="1"/>
  <c r="D3049" i="6"/>
  <c r="C3047" i="6"/>
  <c r="I3038" i="6"/>
  <c r="J3038" i="6" s="1"/>
  <c r="G3036" i="6"/>
  <c r="E3034" i="6"/>
  <c r="N3034" i="6" s="1"/>
  <c r="D3032" i="6"/>
  <c r="I3013" i="6"/>
  <c r="J3013" i="6" s="1"/>
  <c r="M3013" i="6" s="1"/>
  <c r="E2985" i="6"/>
  <c r="C2983" i="6"/>
  <c r="G2980" i="6"/>
  <c r="D2973" i="6"/>
  <c r="I2970" i="6"/>
  <c r="J2970" i="6" s="1"/>
  <c r="E2968" i="6"/>
  <c r="N2968" i="6" s="1"/>
  <c r="C2952" i="6"/>
  <c r="G2949" i="6"/>
  <c r="D2947" i="6"/>
  <c r="I2938" i="6"/>
  <c r="J2938" i="6" s="1"/>
  <c r="E2929" i="6"/>
  <c r="C2920" i="6"/>
  <c r="G2910" i="6"/>
  <c r="D2894" i="6"/>
  <c r="I2867" i="6"/>
  <c r="J2867" i="6" s="1"/>
  <c r="E2865" i="6"/>
  <c r="C2832" i="6"/>
  <c r="G2822" i="6"/>
  <c r="D2820" i="6"/>
  <c r="I2810" i="6"/>
  <c r="J2810" i="6" s="1"/>
  <c r="E2801" i="6"/>
  <c r="N2801" i="6" s="1"/>
  <c r="C2799" i="6"/>
  <c r="G2789" i="6"/>
  <c r="D2787" i="6"/>
  <c r="I2769" i="6"/>
  <c r="J2769" i="6" s="1"/>
  <c r="E2739" i="6"/>
  <c r="N2739" i="6" s="1"/>
  <c r="C2730" i="6"/>
  <c r="G2713" i="6"/>
  <c r="D2697" i="6"/>
  <c r="I2694" i="6"/>
  <c r="J2694" i="6" s="1"/>
  <c r="E2692" i="6"/>
  <c r="N2692" i="6" s="1"/>
  <c r="C2677" i="6"/>
  <c r="G2664" i="6"/>
  <c r="D2652" i="6"/>
  <c r="I2626" i="6"/>
  <c r="J2626" i="6" s="1"/>
  <c r="M2626" i="6" s="1"/>
  <c r="E2624" i="6"/>
  <c r="N2624" i="6" s="1"/>
  <c r="C2622" i="6"/>
  <c r="G3928" i="6"/>
  <c r="D3831" i="6"/>
  <c r="I3777" i="6"/>
  <c r="J3777" i="6" s="1"/>
  <c r="M3777" i="6" s="1"/>
  <c r="E3721" i="6"/>
  <c r="C3687" i="6"/>
  <c r="G3655" i="6"/>
  <c r="D3577" i="6"/>
  <c r="I3465" i="6"/>
  <c r="J3465" i="6" s="1"/>
  <c r="M3465" i="6" s="1"/>
  <c r="E3380" i="6"/>
  <c r="C3327" i="6"/>
  <c r="G3276" i="6"/>
  <c r="D3235" i="6"/>
  <c r="D3154" i="6"/>
  <c r="I3151" i="6"/>
  <c r="J3151" i="6" s="1"/>
  <c r="I3143" i="6"/>
  <c r="J3143" i="6" s="1"/>
  <c r="I3141" i="6"/>
  <c r="J3141" i="6" s="1"/>
  <c r="M3141" i="6" s="1"/>
  <c r="G3139" i="6"/>
  <c r="E3137" i="6"/>
  <c r="D3129" i="6"/>
  <c r="C3127" i="6"/>
  <c r="I3124" i="6"/>
  <c r="J3124" i="6" s="1"/>
  <c r="M3124" i="6" s="1"/>
  <c r="G3111" i="6"/>
  <c r="E3099" i="6"/>
  <c r="D3076" i="6"/>
  <c r="C3074" i="6"/>
  <c r="I3063" i="6"/>
  <c r="J3063" i="6" s="1"/>
  <c r="M3063" i="6" s="1"/>
  <c r="G3061" i="6"/>
  <c r="E3059" i="6"/>
  <c r="D3051" i="6"/>
  <c r="C3049" i="6"/>
  <c r="I3046" i="6"/>
  <c r="J3046" i="6" s="1"/>
  <c r="G3038" i="6"/>
  <c r="E3036" i="6"/>
  <c r="N3036" i="6" s="1"/>
  <c r="D3034" i="6"/>
  <c r="C3032" i="6"/>
  <c r="G3013" i="6"/>
  <c r="D2985" i="6"/>
  <c r="I2982" i="6"/>
  <c r="J2982" i="6" s="1"/>
  <c r="E2980" i="6"/>
  <c r="C2973" i="6"/>
  <c r="G2970" i="6"/>
  <c r="D2968" i="6"/>
  <c r="I2951" i="6"/>
  <c r="J2951" i="6" s="1"/>
  <c r="E2949" i="6"/>
  <c r="N2949" i="6" s="1"/>
  <c r="C2947" i="6"/>
  <c r="G2938" i="6"/>
  <c r="D2929" i="6"/>
  <c r="I2919" i="6"/>
  <c r="J2919" i="6" s="1"/>
  <c r="E2910" i="6"/>
  <c r="N2910" i="6" s="1"/>
  <c r="C2894" i="6"/>
  <c r="G2867" i="6"/>
  <c r="D2865" i="6"/>
  <c r="I2831" i="6"/>
  <c r="J2831" i="6" s="1"/>
  <c r="E2822" i="6"/>
  <c r="C2820" i="6"/>
  <c r="G2810" i="6"/>
  <c r="D2801" i="6"/>
  <c r="I2798" i="6"/>
  <c r="J2798" i="6" s="1"/>
  <c r="E2789" i="6"/>
  <c r="C2787" i="6"/>
  <c r="G2769" i="6"/>
  <c r="D2739" i="6"/>
  <c r="I2729" i="6"/>
  <c r="J2729" i="6" s="1"/>
  <c r="M2729" i="6" s="1"/>
  <c r="E2713" i="6"/>
  <c r="N2713" i="6" s="1"/>
  <c r="C2697" i="6"/>
  <c r="G2694" i="6"/>
  <c r="D2692" i="6"/>
  <c r="D3928" i="6"/>
  <c r="I3825" i="6"/>
  <c r="J3825" i="6" s="1"/>
  <c r="E3777" i="6"/>
  <c r="N3777" i="6" s="1"/>
  <c r="O3777" i="6" s="1"/>
  <c r="C3721" i="6"/>
  <c r="G3686" i="6"/>
  <c r="D3655" i="6"/>
  <c r="I3571" i="6"/>
  <c r="J3571" i="6" s="1"/>
  <c r="E3465" i="6"/>
  <c r="C3380" i="6"/>
  <c r="G3326" i="6"/>
  <c r="D3276" i="6"/>
  <c r="D3194" i="6"/>
  <c r="D3166" i="6"/>
  <c r="C3154" i="6"/>
  <c r="G3151" i="6"/>
  <c r="G3143" i="6"/>
  <c r="G3141" i="6"/>
  <c r="E3139" i="6"/>
  <c r="N3139" i="6" s="1"/>
  <c r="D3137" i="6"/>
  <c r="C3129" i="6"/>
  <c r="I3126" i="6"/>
  <c r="J3126" i="6" s="1"/>
  <c r="M3126" i="6" s="1"/>
  <c r="G3124" i="6"/>
  <c r="E3111" i="6"/>
  <c r="N3111" i="6" s="1"/>
  <c r="D3099" i="6"/>
  <c r="C3076" i="6"/>
  <c r="I3071" i="6"/>
  <c r="J3071" i="6" s="1"/>
  <c r="M3071" i="6" s="1"/>
  <c r="G3063" i="6"/>
  <c r="E3061" i="6"/>
  <c r="N3061" i="6" s="1"/>
  <c r="D3059" i="6"/>
  <c r="C3051" i="6"/>
  <c r="I3048" i="6"/>
  <c r="J3048" i="6" s="1"/>
  <c r="G3046" i="6"/>
  <c r="E3038" i="6"/>
  <c r="D3036" i="6"/>
  <c r="C3034" i="6"/>
  <c r="I3025" i="6"/>
  <c r="J3025" i="6" s="1"/>
  <c r="M3025" i="6" s="1"/>
  <c r="E3013" i="6"/>
  <c r="N3013" i="6" s="1"/>
  <c r="O3013" i="6" s="1"/>
  <c r="C2985" i="6"/>
  <c r="G2982" i="6"/>
  <c r="D2980" i="6"/>
  <c r="I2972" i="6"/>
  <c r="J2972" i="6" s="1"/>
  <c r="E2970" i="6"/>
  <c r="N2970" i="6" s="1"/>
  <c r="C2968" i="6"/>
  <c r="G2951" i="6"/>
  <c r="D2949" i="6"/>
  <c r="I2946" i="6"/>
  <c r="J2946" i="6" s="1"/>
  <c r="M2946" i="6" s="1"/>
  <c r="E2938" i="6"/>
  <c r="C2929" i="6"/>
  <c r="G2919" i="6"/>
  <c r="D2910" i="6"/>
  <c r="I2893" i="6"/>
  <c r="J2893" i="6" s="1"/>
  <c r="M2893" i="6" s="1"/>
  <c r="E2867" i="6"/>
  <c r="C2865" i="6"/>
  <c r="D3919" i="6"/>
  <c r="I3804" i="6"/>
  <c r="J3804" i="6" s="1"/>
  <c r="E3768" i="6"/>
  <c r="N3768" i="6" s="1"/>
  <c r="C3719" i="6"/>
  <c r="G3684" i="6"/>
  <c r="D3643" i="6"/>
  <c r="I3546" i="6"/>
  <c r="J3546" i="6" s="1"/>
  <c r="E3463" i="6"/>
  <c r="N3463" i="6" s="1"/>
  <c r="C3359" i="6"/>
  <c r="G3309" i="6"/>
  <c r="D3274" i="6"/>
  <c r="D3224" i="6"/>
  <c r="C3194" i="6"/>
  <c r="C3166" i="6"/>
  <c r="E3151" i="6"/>
  <c r="N3151" i="6" s="1"/>
  <c r="E3143" i="6"/>
  <c r="N3143" i="6" s="1"/>
  <c r="E3141" i="6"/>
  <c r="D3139" i="6"/>
  <c r="C3137" i="6"/>
  <c r="I3128" i="6"/>
  <c r="J3128" i="6" s="1"/>
  <c r="G3126" i="6"/>
  <c r="E3124" i="6"/>
  <c r="N3124" i="6" s="1"/>
  <c r="D3111" i="6"/>
  <c r="C3099" i="6"/>
  <c r="I3073" i="6"/>
  <c r="J3073" i="6" s="1"/>
  <c r="G3071" i="6"/>
  <c r="E3063" i="6"/>
  <c r="N3063" i="6" s="1"/>
  <c r="D3061" i="6"/>
  <c r="C3059" i="6"/>
  <c r="I3050" i="6"/>
  <c r="J3050" i="6" s="1"/>
  <c r="G3048" i="6"/>
  <c r="E3046" i="6"/>
  <c r="N3046" i="6" s="1"/>
  <c r="D3038" i="6"/>
  <c r="C3036" i="6"/>
  <c r="G3025" i="6"/>
  <c r="D3013" i="6"/>
  <c r="I2984" i="6"/>
  <c r="J2984" i="6" s="1"/>
  <c r="E2982" i="6"/>
  <c r="C2980" i="6"/>
  <c r="G2972" i="6"/>
  <c r="D2970" i="6"/>
  <c r="I2967" i="6"/>
  <c r="J2967" i="6" s="1"/>
  <c r="M2967" i="6" s="1"/>
  <c r="E2951" i="6"/>
  <c r="C2949" i="6"/>
  <c r="G2946" i="6"/>
  <c r="D2938" i="6"/>
  <c r="I2921" i="6"/>
  <c r="J2921" i="6" s="1"/>
  <c r="E2919" i="6"/>
  <c r="C2910" i="6"/>
  <c r="G2893" i="6"/>
  <c r="D2867" i="6"/>
  <c r="I2833" i="6"/>
  <c r="J2833" i="6" s="1"/>
  <c r="E2831" i="6"/>
  <c r="N2831" i="6" s="1"/>
  <c r="C2822" i="6"/>
  <c r="G2812" i="6"/>
  <c r="D2810" i="6"/>
  <c r="I2800" i="6"/>
  <c r="J2800" i="6" s="1"/>
  <c r="E2798" i="6"/>
  <c r="N2798" i="6" s="1"/>
  <c r="C2789" i="6"/>
  <c r="G2786" i="6"/>
  <c r="D2769" i="6"/>
  <c r="I2738" i="6"/>
  <c r="J2738" i="6" s="1"/>
  <c r="M2738" i="6" s="1"/>
  <c r="E2729" i="6"/>
  <c r="N2729" i="6" s="1"/>
  <c r="O2729" i="6" s="1"/>
  <c r="C2713" i="6"/>
  <c r="G2696" i="6"/>
  <c r="D2694" i="6"/>
  <c r="I2685" i="6"/>
  <c r="J2685" i="6" s="1"/>
  <c r="E2676" i="6"/>
  <c r="N2676" i="6" s="1"/>
  <c r="C2664" i="6"/>
  <c r="G2628" i="6"/>
  <c r="D2626" i="6"/>
  <c r="I2623" i="6"/>
  <c r="J2623" i="6" s="1"/>
  <c r="M2623" i="6" s="1"/>
  <c r="E2615" i="6"/>
  <c r="N2615" i="6" s="1"/>
  <c r="C2612" i="6"/>
  <c r="G2596" i="6"/>
  <c r="D2580" i="6"/>
  <c r="I2577" i="6"/>
  <c r="J2577" i="6" s="1"/>
  <c r="M2577" i="6" s="1"/>
  <c r="I3911" i="6"/>
  <c r="J3911" i="6" s="1"/>
  <c r="M3911" i="6" s="1"/>
  <c r="I3033" i="6"/>
  <c r="J3033" i="6" s="1"/>
  <c r="M3033" i="6" s="1"/>
  <c r="C2938" i="6"/>
  <c r="E2812" i="6"/>
  <c r="C2769" i="6"/>
  <c r="G2685" i="6"/>
  <c r="E2628" i="6"/>
  <c r="N2628" i="6" s="1"/>
  <c r="D2604" i="6"/>
  <c r="E2578" i="6"/>
  <c r="N2578" i="6" s="1"/>
  <c r="I2575" i="6"/>
  <c r="J2575" i="6" s="1"/>
  <c r="M2575" i="6" s="1"/>
  <c r="E2568" i="6"/>
  <c r="N2568" i="6" s="1"/>
  <c r="C2566" i="6"/>
  <c r="G2558" i="6"/>
  <c r="D2556" i="6"/>
  <c r="I2497" i="6"/>
  <c r="J2497" i="6" s="1"/>
  <c r="M2497" i="6" s="1"/>
  <c r="E2464" i="6"/>
  <c r="N2464" i="6" s="1"/>
  <c r="C2448" i="6"/>
  <c r="G2424" i="6"/>
  <c r="D2422" i="6"/>
  <c r="I2419" i="6"/>
  <c r="J2419" i="6" s="1"/>
  <c r="E2411" i="6"/>
  <c r="N2411" i="6" s="1"/>
  <c r="C2402" i="6"/>
  <c r="G2399" i="6"/>
  <c r="D2391" i="6"/>
  <c r="I2373" i="6"/>
  <c r="J2373" i="6" s="1"/>
  <c r="E2357" i="6"/>
  <c r="N2357" i="6" s="1"/>
  <c r="C2348" i="6"/>
  <c r="G2326" i="6"/>
  <c r="D2314" i="6"/>
  <c r="I2296" i="6"/>
  <c r="J2296" i="6" s="1"/>
  <c r="E2284" i="6"/>
  <c r="C2272" i="6"/>
  <c r="G2254" i="6"/>
  <c r="D2242" i="6"/>
  <c r="I2224" i="6"/>
  <c r="J2224" i="6" s="1"/>
  <c r="E2212" i="6"/>
  <c r="C2200" i="6"/>
  <c r="G2182" i="6"/>
  <c r="D2170" i="6"/>
  <c r="I2152" i="6"/>
  <c r="J2152" i="6" s="1"/>
  <c r="M2152" i="6" s="1"/>
  <c r="E2140" i="6"/>
  <c r="C2124" i="6"/>
  <c r="G2107" i="6"/>
  <c r="D2105" i="6"/>
  <c r="I2093" i="6"/>
  <c r="J2093" i="6" s="1"/>
  <c r="E2085" i="6"/>
  <c r="N2085" i="6" s="1"/>
  <c r="C2074" i="6"/>
  <c r="G2062" i="6"/>
  <c r="D2060" i="6"/>
  <c r="I2038" i="6"/>
  <c r="J2038" i="6" s="1"/>
  <c r="M2038" i="6" s="1"/>
  <c r="E2016" i="6"/>
  <c r="N2016" i="6" s="1"/>
  <c r="C1983" i="6"/>
  <c r="G1980" i="6"/>
  <c r="D1978" i="6"/>
  <c r="I1969" i="6"/>
  <c r="J1969" i="6" s="1"/>
  <c r="E1967" i="6"/>
  <c r="N1967" i="6" s="1"/>
  <c r="C1965" i="6"/>
  <c r="G1951" i="6"/>
  <c r="D1944" i="6"/>
  <c r="I1936" i="6"/>
  <c r="J1936" i="6" s="1"/>
  <c r="M1936" i="6" s="1"/>
  <c r="E1929" i="6"/>
  <c r="N1929" i="6" s="1"/>
  <c r="C1902" i="6"/>
  <c r="G1892" i="6"/>
  <c r="D1890" i="6"/>
  <c r="I1887" i="6"/>
  <c r="J1887" i="6" s="1"/>
  <c r="E1860" i="6"/>
  <c r="C1844" i="6"/>
  <c r="E3804" i="6"/>
  <c r="N3804" i="6" s="1"/>
  <c r="I3075" i="6"/>
  <c r="J3075" i="6" s="1"/>
  <c r="E3025" i="6"/>
  <c r="N3025" i="6" s="1"/>
  <c r="G2921" i="6"/>
  <c r="E2810" i="6"/>
  <c r="C2739" i="6"/>
  <c r="D2685" i="6"/>
  <c r="C2628" i="6"/>
  <c r="I2615" i="6"/>
  <c r="J2615" i="6" s="1"/>
  <c r="M2615" i="6" s="1"/>
  <c r="C2604" i="6"/>
  <c r="D2578" i="6"/>
  <c r="G2575" i="6"/>
  <c r="D2568" i="6"/>
  <c r="I2565" i="6"/>
  <c r="J2565" i="6" s="1"/>
  <c r="M2565" i="6" s="1"/>
  <c r="E2558" i="6"/>
  <c r="N2558" i="6" s="1"/>
  <c r="C2556" i="6"/>
  <c r="I2553" i="6"/>
  <c r="J2553" i="6" s="1"/>
  <c r="I2546" i="6"/>
  <c r="J2546" i="6" s="1"/>
  <c r="M2546" i="6" s="1"/>
  <c r="I2537" i="6"/>
  <c r="J2537" i="6" s="1"/>
  <c r="I2535" i="6"/>
  <c r="J2535" i="6" s="1"/>
  <c r="M2535" i="6" s="1"/>
  <c r="I2533" i="6"/>
  <c r="J2533" i="6" s="1"/>
  <c r="I2526" i="6"/>
  <c r="J2526" i="6" s="1"/>
  <c r="I2524" i="6"/>
  <c r="J2524" i="6" s="1"/>
  <c r="I2522" i="6"/>
  <c r="J2522" i="6" s="1"/>
  <c r="M2522" i="6" s="1"/>
  <c r="I2520" i="6"/>
  <c r="J2520" i="6" s="1"/>
  <c r="M2520" i="6" s="1"/>
  <c r="I2512" i="6"/>
  <c r="J2512" i="6" s="1"/>
  <c r="M2512" i="6" s="1"/>
  <c r="I2510" i="6"/>
  <c r="J2510" i="6" s="1"/>
  <c r="M2510" i="6" s="1"/>
  <c r="I2501" i="6"/>
  <c r="J2501" i="6" s="1"/>
  <c r="M2501" i="6" s="1"/>
  <c r="I2499" i="6"/>
  <c r="J2499" i="6" s="1"/>
  <c r="M2499" i="6" s="1"/>
  <c r="G2497" i="6"/>
  <c r="D2464" i="6"/>
  <c r="I2440" i="6"/>
  <c r="J2440" i="6" s="1"/>
  <c r="M2440" i="6" s="1"/>
  <c r="E2424" i="6"/>
  <c r="C2422" i="6"/>
  <c r="G2419" i="6"/>
  <c r="D2411" i="6"/>
  <c r="I2401" i="6"/>
  <c r="J2401" i="6" s="1"/>
  <c r="E2399" i="6"/>
  <c r="C2391" i="6"/>
  <c r="G2373" i="6"/>
  <c r="D2357" i="6"/>
  <c r="I2340" i="6"/>
  <c r="J2340" i="6" s="1"/>
  <c r="E2326" i="6"/>
  <c r="C2314" i="6"/>
  <c r="G2296" i="6"/>
  <c r="D2284" i="6"/>
  <c r="I2266" i="6"/>
  <c r="J2266" i="6" s="1"/>
  <c r="M2266" i="6" s="1"/>
  <c r="E2254" i="6"/>
  <c r="C2242" i="6"/>
  <c r="G2224" i="6"/>
  <c r="D2212" i="6"/>
  <c r="I2194" i="6"/>
  <c r="J2194" i="6" s="1"/>
  <c r="E2182" i="6"/>
  <c r="C2170" i="6"/>
  <c r="G2152" i="6"/>
  <c r="D2140" i="6"/>
  <c r="I2116" i="6"/>
  <c r="J2116" i="6" s="1"/>
  <c r="E2107" i="6"/>
  <c r="N2107" i="6" s="1"/>
  <c r="C2105" i="6"/>
  <c r="G2093" i="6"/>
  <c r="D2085" i="6"/>
  <c r="I2073" i="6"/>
  <c r="J2073" i="6" s="1"/>
  <c r="M2073" i="6" s="1"/>
  <c r="E2062" i="6"/>
  <c r="N2062" i="6" s="1"/>
  <c r="C2060" i="6"/>
  <c r="G2038" i="6"/>
  <c r="D2016" i="6"/>
  <c r="I1982" i="6"/>
  <c r="J1982" i="6" s="1"/>
  <c r="E1980" i="6"/>
  <c r="C1978" i="6"/>
  <c r="G1969" i="6"/>
  <c r="D1967" i="6"/>
  <c r="I1964" i="6"/>
  <c r="J1964" i="6" s="1"/>
  <c r="E1951" i="6"/>
  <c r="C1944" i="6"/>
  <c r="G1936" i="6"/>
  <c r="D1929" i="6"/>
  <c r="I1901" i="6"/>
  <c r="J1901" i="6" s="1"/>
  <c r="E1892" i="6"/>
  <c r="N1892" i="6" s="1"/>
  <c r="C1890" i="6"/>
  <c r="G1887" i="6"/>
  <c r="D1860" i="6"/>
  <c r="I1843" i="6"/>
  <c r="J1843" i="6" s="1"/>
  <c r="C3768" i="6"/>
  <c r="G3153" i="6"/>
  <c r="G3073" i="6"/>
  <c r="C3013" i="6"/>
  <c r="D2919" i="6"/>
  <c r="C2810" i="6"/>
  <c r="G2738" i="6"/>
  <c r="I2676" i="6"/>
  <c r="J2676" i="6" s="1"/>
  <c r="G2626" i="6"/>
  <c r="G2615" i="6"/>
  <c r="I2596" i="6"/>
  <c r="J2596" i="6" s="1"/>
  <c r="M2596" i="6" s="1"/>
  <c r="C2578" i="6"/>
  <c r="E2575" i="6"/>
  <c r="N2575" i="6" s="1"/>
  <c r="O2575" i="6" s="1"/>
  <c r="C2568" i="6"/>
  <c r="G2565" i="6"/>
  <c r="D2558" i="6"/>
  <c r="I2555" i="6"/>
  <c r="J2555" i="6" s="1"/>
  <c r="M2555" i="6" s="1"/>
  <c r="G2553" i="6"/>
  <c r="G2546" i="6"/>
  <c r="G2537" i="6"/>
  <c r="G2535" i="6"/>
  <c r="G2533" i="6"/>
  <c r="G2526" i="6"/>
  <c r="G2524" i="6"/>
  <c r="G2522" i="6"/>
  <c r="G2520" i="6"/>
  <c r="G2512" i="6"/>
  <c r="G2510" i="6"/>
  <c r="G2501" i="6"/>
  <c r="G2499" i="6"/>
  <c r="E2497" i="6"/>
  <c r="N2497" i="6" s="1"/>
  <c r="C2464" i="6"/>
  <c r="G2440" i="6"/>
  <c r="D2424" i="6"/>
  <c r="I2421" i="6"/>
  <c r="J2421" i="6" s="1"/>
  <c r="M2421" i="6" s="1"/>
  <c r="E2419" i="6"/>
  <c r="C2411" i="6"/>
  <c r="G2401" i="6"/>
  <c r="D2399" i="6"/>
  <c r="I2385" i="6"/>
  <c r="J2385" i="6" s="1"/>
  <c r="E2373" i="6"/>
  <c r="C2357" i="6"/>
  <c r="G2340" i="6"/>
  <c r="D2326" i="6"/>
  <c r="I2308" i="6"/>
  <c r="J2308" i="6" s="1"/>
  <c r="E2296" i="6"/>
  <c r="C2284" i="6"/>
  <c r="G2266" i="6"/>
  <c r="D2254" i="6"/>
  <c r="I2236" i="6"/>
  <c r="J2236" i="6" s="1"/>
  <c r="M2236" i="6" s="1"/>
  <c r="E2224" i="6"/>
  <c r="C2212" i="6"/>
  <c r="G2194" i="6"/>
  <c r="D2182" i="6"/>
  <c r="I2164" i="6"/>
  <c r="J2164" i="6" s="1"/>
  <c r="E2152" i="6"/>
  <c r="C2140" i="6"/>
  <c r="G2116" i="6"/>
  <c r="D2107" i="6"/>
  <c r="I2095" i="6"/>
  <c r="J2095" i="6" s="1"/>
  <c r="M2095" i="6" s="1"/>
  <c r="E2093" i="6"/>
  <c r="N2093" i="6" s="1"/>
  <c r="C2085" i="6"/>
  <c r="G2073" i="6"/>
  <c r="D2062" i="6"/>
  <c r="I2050" i="6"/>
  <c r="J2050" i="6" s="1"/>
  <c r="E2038" i="6"/>
  <c r="N2038" i="6" s="1"/>
  <c r="C2016" i="6"/>
  <c r="G1982" i="6"/>
  <c r="D1980" i="6"/>
  <c r="I1977" i="6"/>
  <c r="J1977" i="6" s="1"/>
  <c r="E1969" i="6"/>
  <c r="C1967" i="6"/>
  <c r="G1964" i="6"/>
  <c r="D1951" i="6"/>
  <c r="I1943" i="6"/>
  <c r="J1943" i="6" s="1"/>
  <c r="E1936" i="6"/>
  <c r="N1936" i="6" s="1"/>
  <c r="C1929" i="6"/>
  <c r="G1901" i="6"/>
  <c r="D1892" i="6"/>
  <c r="I1889" i="6"/>
  <c r="J1889" i="6" s="1"/>
  <c r="M1889" i="6" s="1"/>
  <c r="E1887" i="6"/>
  <c r="N1887" i="6" s="1"/>
  <c r="C1860" i="6"/>
  <c r="G1843" i="6"/>
  <c r="G3718" i="6"/>
  <c r="D3151" i="6"/>
  <c r="E3071" i="6"/>
  <c r="G2984" i="6"/>
  <c r="I2902" i="6"/>
  <c r="J2902" i="6" s="1"/>
  <c r="M2902" i="6" s="1"/>
  <c r="C2801" i="6"/>
  <c r="G2729" i="6"/>
  <c r="G2676" i="6"/>
  <c r="E2626" i="6"/>
  <c r="N2626" i="6" s="1"/>
  <c r="O2626" i="6" s="1"/>
  <c r="D2615" i="6"/>
  <c r="E2596" i="6"/>
  <c r="N2596" i="6" s="1"/>
  <c r="G2577" i="6"/>
  <c r="D2575" i="6"/>
  <c r="I2567" i="6"/>
  <c r="J2567" i="6" s="1"/>
  <c r="M2567" i="6" s="1"/>
  <c r="E2565" i="6"/>
  <c r="C2558" i="6"/>
  <c r="G2555" i="6"/>
  <c r="E2553" i="6"/>
  <c r="E2546" i="6"/>
  <c r="N2546" i="6" s="1"/>
  <c r="E2537" i="6"/>
  <c r="N2537" i="6" s="1"/>
  <c r="E2535" i="6"/>
  <c r="E2533" i="6"/>
  <c r="E2526" i="6"/>
  <c r="N2526" i="6" s="1"/>
  <c r="E2524" i="6"/>
  <c r="E2522" i="6"/>
  <c r="N2522" i="6" s="1"/>
  <c r="E2520" i="6"/>
  <c r="N2520" i="6" s="1"/>
  <c r="E2512" i="6"/>
  <c r="N2512" i="6" s="1"/>
  <c r="E2510" i="6"/>
  <c r="N2510" i="6" s="1"/>
  <c r="E2501" i="6"/>
  <c r="N2501" i="6" s="1"/>
  <c r="E2499" i="6"/>
  <c r="N2499" i="6" s="1"/>
  <c r="D2497" i="6"/>
  <c r="I2456" i="6"/>
  <c r="J2456" i="6" s="1"/>
  <c r="M2456" i="6" s="1"/>
  <c r="E2440" i="6"/>
  <c r="C2424" i="6"/>
  <c r="G2421" i="6"/>
  <c r="D2419" i="6"/>
  <c r="I2410" i="6"/>
  <c r="J2410" i="6" s="1"/>
  <c r="M2410" i="6" s="1"/>
  <c r="E2401" i="6"/>
  <c r="N2401" i="6" s="1"/>
  <c r="C2399" i="6"/>
  <c r="G2385" i="6"/>
  <c r="D2373" i="6"/>
  <c r="I2356" i="6"/>
  <c r="J2356" i="6" s="1"/>
  <c r="M2356" i="6" s="1"/>
  <c r="E2340" i="6"/>
  <c r="C2326" i="6"/>
  <c r="G2308" i="6"/>
  <c r="D2296" i="6"/>
  <c r="I2278" i="6"/>
  <c r="J2278" i="6" s="1"/>
  <c r="E2266" i="6"/>
  <c r="C2254" i="6"/>
  <c r="G2236" i="6"/>
  <c r="D2224" i="6"/>
  <c r="I2206" i="6"/>
  <c r="J2206" i="6" s="1"/>
  <c r="E2194" i="6"/>
  <c r="C2182" i="6"/>
  <c r="G2164" i="6"/>
  <c r="D2152" i="6"/>
  <c r="I2132" i="6"/>
  <c r="J2132" i="6" s="1"/>
  <c r="E2116" i="6"/>
  <c r="N2116" i="6" s="1"/>
  <c r="C2107" i="6"/>
  <c r="G2095" i="6"/>
  <c r="D2093" i="6"/>
  <c r="I2084" i="6"/>
  <c r="J2084" i="6" s="1"/>
  <c r="M2084" i="6" s="1"/>
  <c r="E2073" i="6"/>
  <c r="N2073" i="6" s="1"/>
  <c r="C2062" i="6"/>
  <c r="G2050" i="6"/>
  <c r="D2038" i="6"/>
  <c r="D3684" i="6"/>
  <c r="D3143" i="6"/>
  <c r="D3063" i="6"/>
  <c r="D2982" i="6"/>
  <c r="E2893" i="6"/>
  <c r="N2893" i="6" s="1"/>
  <c r="G2800" i="6"/>
  <c r="D2729" i="6"/>
  <c r="D2676" i="6"/>
  <c r="C2626" i="6"/>
  <c r="C2615" i="6"/>
  <c r="D2596" i="6"/>
  <c r="E2577" i="6"/>
  <c r="N2577" i="6" s="1"/>
  <c r="C2575" i="6"/>
  <c r="G2567" i="6"/>
  <c r="D2565" i="6"/>
  <c r="I2557" i="6"/>
  <c r="J2557" i="6" s="1"/>
  <c r="M2557" i="6" s="1"/>
  <c r="E2555" i="6"/>
  <c r="N2555" i="6" s="1"/>
  <c r="O2555" i="6" s="1"/>
  <c r="D2553" i="6"/>
  <c r="D2546" i="6"/>
  <c r="D2537" i="6"/>
  <c r="D2535" i="6"/>
  <c r="D2533" i="6"/>
  <c r="D2526" i="6"/>
  <c r="D2524" i="6"/>
  <c r="D2522" i="6"/>
  <c r="D2520" i="6"/>
  <c r="D2512" i="6"/>
  <c r="D2510" i="6"/>
  <c r="D2501" i="6"/>
  <c r="D2499" i="6"/>
  <c r="C2497" i="6"/>
  <c r="G2456" i="6"/>
  <c r="D2440" i="6"/>
  <c r="I2423" i="6"/>
  <c r="J2423" i="6" s="1"/>
  <c r="M2423" i="6" s="1"/>
  <c r="E2421" i="6"/>
  <c r="N2421" i="6" s="1"/>
  <c r="C2419" i="6"/>
  <c r="G2410" i="6"/>
  <c r="D2401" i="6"/>
  <c r="I2398" i="6"/>
  <c r="J2398" i="6" s="1"/>
  <c r="M2398" i="6" s="1"/>
  <c r="E2385" i="6"/>
  <c r="C2373" i="6"/>
  <c r="G2356" i="6"/>
  <c r="D2340" i="6"/>
  <c r="I2320" i="6"/>
  <c r="J2320" i="6" s="1"/>
  <c r="E2308" i="6"/>
  <c r="C2296" i="6"/>
  <c r="G2278" i="6"/>
  <c r="D2266" i="6"/>
  <c r="I2248" i="6"/>
  <c r="J2248" i="6" s="1"/>
  <c r="E2236" i="6"/>
  <c r="N2236" i="6" s="1"/>
  <c r="O2236" i="6" s="1"/>
  <c r="C2224" i="6"/>
  <c r="G2206" i="6"/>
  <c r="D2194" i="6"/>
  <c r="I2176" i="6"/>
  <c r="J2176" i="6" s="1"/>
  <c r="E2164" i="6"/>
  <c r="C2152" i="6"/>
  <c r="G2132" i="6"/>
  <c r="D2116" i="6"/>
  <c r="I2106" i="6"/>
  <c r="J2106" i="6" s="1"/>
  <c r="M2106" i="6" s="1"/>
  <c r="E2095" i="6"/>
  <c r="N2095" i="6" s="1"/>
  <c r="C2093" i="6"/>
  <c r="G2084" i="6"/>
  <c r="D2073" i="6"/>
  <c r="I2061" i="6"/>
  <c r="J2061" i="6" s="1"/>
  <c r="E2050" i="6"/>
  <c r="N2050" i="6" s="1"/>
  <c r="C2038" i="6"/>
  <c r="G2015" i="6"/>
  <c r="D1982" i="6"/>
  <c r="I1979" i="6"/>
  <c r="J1979" i="6" s="1"/>
  <c r="E1977" i="6"/>
  <c r="N1977" i="6" s="1"/>
  <c r="C1969" i="6"/>
  <c r="G1966" i="6"/>
  <c r="D1964" i="6"/>
  <c r="I1950" i="6"/>
  <c r="J1950" i="6" s="1"/>
  <c r="E1943" i="6"/>
  <c r="C1936" i="6"/>
  <c r="G1903" i="6"/>
  <c r="D1901" i="6"/>
  <c r="I1891" i="6"/>
  <c r="J1891" i="6" s="1"/>
  <c r="E1889" i="6"/>
  <c r="N1889" i="6" s="1"/>
  <c r="C1887" i="6"/>
  <c r="G1852" i="6"/>
  <c r="D1843" i="6"/>
  <c r="I3619" i="6"/>
  <c r="J3619" i="6" s="1"/>
  <c r="D3141" i="6"/>
  <c r="C3061" i="6"/>
  <c r="I2979" i="6"/>
  <c r="J2979" i="6" s="1"/>
  <c r="C2867" i="6"/>
  <c r="G2798" i="6"/>
  <c r="D2713" i="6"/>
  <c r="I2670" i="6"/>
  <c r="J2670" i="6" s="1"/>
  <c r="M2670" i="6" s="1"/>
  <c r="G2625" i="6"/>
  <c r="I2613" i="6"/>
  <c r="J2613" i="6" s="1"/>
  <c r="M2613" i="6" s="1"/>
  <c r="C2596" i="6"/>
  <c r="D2577" i="6"/>
  <c r="I2569" i="6"/>
  <c r="J2569" i="6" s="1"/>
  <c r="E2567" i="6"/>
  <c r="N2567" i="6" s="1"/>
  <c r="C2565" i="6"/>
  <c r="G2557" i="6"/>
  <c r="D2555" i="6"/>
  <c r="C2553" i="6"/>
  <c r="C2546" i="6"/>
  <c r="C2537" i="6"/>
  <c r="C2535" i="6"/>
  <c r="C2533" i="6"/>
  <c r="C2526" i="6"/>
  <c r="C2524" i="6"/>
  <c r="C2522" i="6"/>
  <c r="C2520" i="6"/>
  <c r="C2512" i="6"/>
  <c r="C2510" i="6"/>
  <c r="C2501" i="6"/>
  <c r="C2499" i="6"/>
  <c r="I2473" i="6"/>
  <c r="J2473" i="6" s="1"/>
  <c r="E2456" i="6"/>
  <c r="N2456" i="6" s="1"/>
  <c r="C2440" i="6"/>
  <c r="G2423" i="6"/>
  <c r="D2421" i="6"/>
  <c r="I2418" i="6"/>
  <c r="J2418" i="6" s="1"/>
  <c r="E2410" i="6"/>
  <c r="C2401" i="6"/>
  <c r="G2398" i="6"/>
  <c r="D2385" i="6"/>
  <c r="I2358" i="6"/>
  <c r="J2358" i="6" s="1"/>
  <c r="M2358" i="6" s="1"/>
  <c r="E2356" i="6"/>
  <c r="N2356" i="6" s="1"/>
  <c r="O2356" i="6" s="1"/>
  <c r="C2340" i="6"/>
  <c r="G2320" i="6"/>
  <c r="D2308" i="6"/>
  <c r="I2290" i="6"/>
  <c r="J2290" i="6" s="1"/>
  <c r="M2290" i="6" s="1"/>
  <c r="E2278" i="6"/>
  <c r="C2266" i="6"/>
  <c r="G2248" i="6"/>
  <c r="D2236" i="6"/>
  <c r="I2218" i="6"/>
  <c r="J2218" i="6" s="1"/>
  <c r="M2218" i="6" s="1"/>
  <c r="E2206" i="6"/>
  <c r="C2194" i="6"/>
  <c r="G2176" i="6"/>
  <c r="D2164" i="6"/>
  <c r="I2146" i="6"/>
  <c r="J2146" i="6" s="1"/>
  <c r="M2146" i="6" s="1"/>
  <c r="E2132" i="6"/>
  <c r="C2116" i="6"/>
  <c r="G2106" i="6"/>
  <c r="D2095" i="6"/>
  <c r="I2086" i="6"/>
  <c r="J2086" i="6" s="1"/>
  <c r="E2084" i="6"/>
  <c r="N2084" i="6" s="1"/>
  <c r="O2084" i="6" s="1"/>
  <c r="C2073" i="6"/>
  <c r="G2061" i="6"/>
  <c r="D2050" i="6"/>
  <c r="I2032" i="6"/>
  <c r="J2032" i="6" s="1"/>
  <c r="E2015" i="6"/>
  <c r="C1982" i="6"/>
  <c r="G1979" i="6"/>
  <c r="D1977" i="6"/>
  <c r="I1968" i="6"/>
  <c r="J1968" i="6" s="1"/>
  <c r="E1966" i="6"/>
  <c r="N1966" i="6" s="1"/>
  <c r="C1964" i="6"/>
  <c r="G1950" i="6"/>
  <c r="D1943" i="6"/>
  <c r="I1930" i="6"/>
  <c r="J1930" i="6" s="1"/>
  <c r="E1903" i="6"/>
  <c r="N1903" i="6" s="1"/>
  <c r="C1901" i="6"/>
  <c r="G1891" i="6"/>
  <c r="D1889" i="6"/>
  <c r="I1872" i="6"/>
  <c r="J1872" i="6" s="1"/>
  <c r="M1872" i="6" s="1"/>
  <c r="E1852" i="6"/>
  <c r="N1852" i="6" s="1"/>
  <c r="C1843" i="6"/>
  <c r="E3546" i="6"/>
  <c r="N3546" i="6" s="1"/>
  <c r="C3139" i="6"/>
  <c r="I3058" i="6"/>
  <c r="J3058" i="6" s="1"/>
  <c r="E2972" i="6"/>
  <c r="N2972" i="6" s="1"/>
  <c r="G2833" i="6"/>
  <c r="D2798" i="6"/>
  <c r="I2698" i="6"/>
  <c r="J2698" i="6" s="1"/>
  <c r="M2698" i="6" s="1"/>
  <c r="E2664" i="6"/>
  <c r="D2624" i="6"/>
  <c r="G2612" i="6"/>
  <c r="I2580" i="6"/>
  <c r="J2580" i="6" s="1"/>
  <c r="C2577" i="6"/>
  <c r="G2569" i="6"/>
  <c r="D2567" i="6"/>
  <c r="I2564" i="6"/>
  <c r="J2564" i="6" s="1"/>
  <c r="M2564" i="6" s="1"/>
  <c r="E2557" i="6"/>
  <c r="N2557" i="6" s="1"/>
  <c r="C2555" i="6"/>
  <c r="G2473" i="6"/>
  <c r="D2456" i="6"/>
  <c r="I2432" i="6"/>
  <c r="J2432" i="6" s="1"/>
  <c r="M2432" i="6" s="1"/>
  <c r="E2423" i="6"/>
  <c r="N2423" i="6" s="1"/>
  <c r="C2421" i="6"/>
  <c r="G2418" i="6"/>
  <c r="D2410" i="6"/>
  <c r="I2400" i="6"/>
  <c r="J2400" i="6" s="1"/>
  <c r="E2398" i="6"/>
  <c r="N2398" i="6" s="1"/>
  <c r="C2385" i="6"/>
  <c r="G2358" i="6"/>
  <c r="D2356" i="6"/>
  <c r="I2332" i="6"/>
  <c r="J2332" i="6" s="1"/>
  <c r="M2332" i="6" s="1"/>
  <c r="E2320" i="6"/>
  <c r="C2308" i="6"/>
  <c r="G2290" i="6"/>
  <c r="D2278" i="6"/>
  <c r="I2260" i="6"/>
  <c r="J2260" i="6" s="1"/>
  <c r="M2260" i="6" s="1"/>
  <c r="E2248" i="6"/>
  <c r="C2236" i="6"/>
  <c r="G2218" i="6"/>
  <c r="D2206" i="6"/>
  <c r="I2188" i="6"/>
  <c r="J2188" i="6" s="1"/>
  <c r="E2176" i="6"/>
  <c r="C2164" i="6"/>
  <c r="G2146" i="6"/>
  <c r="D2132" i="6"/>
  <c r="I2115" i="6"/>
  <c r="J2115" i="6" s="1"/>
  <c r="M2115" i="6" s="1"/>
  <c r="E2106" i="6"/>
  <c r="N2106" i="6" s="1"/>
  <c r="C2095" i="6"/>
  <c r="G2086" i="6"/>
  <c r="D2084" i="6"/>
  <c r="I2072" i="6"/>
  <c r="J2072" i="6" s="1"/>
  <c r="M2072" i="6" s="1"/>
  <c r="E2061" i="6"/>
  <c r="C2050" i="6"/>
  <c r="G2032" i="6"/>
  <c r="D2015" i="6"/>
  <c r="I1981" i="6"/>
  <c r="J1981" i="6" s="1"/>
  <c r="M1981" i="6" s="1"/>
  <c r="E1979" i="6"/>
  <c r="N1979" i="6" s="1"/>
  <c r="C1977" i="6"/>
  <c r="G1968" i="6"/>
  <c r="D1966" i="6"/>
  <c r="I1957" i="6"/>
  <c r="J1957" i="6" s="1"/>
  <c r="E1950" i="6"/>
  <c r="N1950" i="6" s="1"/>
  <c r="C1943" i="6"/>
  <c r="G1930" i="6"/>
  <c r="D1903" i="6"/>
  <c r="I1900" i="6"/>
  <c r="J1900" i="6" s="1"/>
  <c r="E1891" i="6"/>
  <c r="N1891" i="6" s="1"/>
  <c r="C1889" i="6"/>
  <c r="G1872" i="6"/>
  <c r="D1852" i="6"/>
  <c r="I1835" i="6"/>
  <c r="J1835" i="6" s="1"/>
  <c r="M1835" i="6" s="1"/>
  <c r="C3463" i="6"/>
  <c r="I3130" i="6"/>
  <c r="J3130" i="6" s="1"/>
  <c r="M3130" i="6" s="1"/>
  <c r="G3050" i="6"/>
  <c r="C2970" i="6"/>
  <c r="G2831" i="6"/>
  <c r="D2789" i="6"/>
  <c r="I2696" i="6"/>
  <c r="J2696" i="6" s="1"/>
  <c r="D2664" i="6"/>
  <c r="C2624" i="6"/>
  <c r="E2612" i="6"/>
  <c r="N2612" i="6" s="1"/>
  <c r="G2580" i="6"/>
  <c r="I2576" i="6"/>
  <c r="J2576" i="6" s="1"/>
  <c r="E2569" i="6"/>
  <c r="N2569" i="6" s="1"/>
  <c r="C2567" i="6"/>
  <c r="G2564" i="6"/>
  <c r="D2557" i="6"/>
  <c r="I2554" i="6"/>
  <c r="J2554" i="6" s="1"/>
  <c r="I2547" i="6"/>
  <c r="J2547" i="6" s="1"/>
  <c r="M2547" i="6" s="1"/>
  <c r="I2538" i="6"/>
  <c r="J2538" i="6" s="1"/>
  <c r="M2538" i="6" s="1"/>
  <c r="I2536" i="6"/>
  <c r="J2536" i="6" s="1"/>
  <c r="I2534" i="6"/>
  <c r="J2534" i="6" s="1"/>
  <c r="I2532" i="6"/>
  <c r="J2532" i="6" s="1"/>
  <c r="M2532" i="6" s="1"/>
  <c r="I2525" i="6"/>
  <c r="J2525" i="6" s="1"/>
  <c r="I2523" i="6"/>
  <c r="J2523" i="6" s="1"/>
  <c r="M2523" i="6" s="1"/>
  <c r="I2521" i="6"/>
  <c r="J2521" i="6" s="1"/>
  <c r="M2521" i="6" s="1"/>
  <c r="I2513" i="6"/>
  <c r="J2513" i="6" s="1"/>
  <c r="I2511" i="6"/>
  <c r="J2511" i="6" s="1"/>
  <c r="M2511" i="6" s="1"/>
  <c r="I2509" i="6"/>
  <c r="J2509" i="6" s="1"/>
  <c r="M2509" i="6" s="1"/>
  <c r="I2500" i="6"/>
  <c r="J2500" i="6" s="1"/>
  <c r="M2500" i="6" s="1"/>
  <c r="I2498" i="6"/>
  <c r="J2498" i="6" s="1"/>
  <c r="M2498" i="6" s="1"/>
  <c r="E2473" i="6"/>
  <c r="C2456" i="6"/>
  <c r="G2432" i="6"/>
  <c r="D2423" i="6"/>
  <c r="I2420" i="6"/>
  <c r="J2420" i="6" s="1"/>
  <c r="M2420" i="6" s="1"/>
  <c r="E2418" i="6"/>
  <c r="C2410" i="6"/>
  <c r="G2400" i="6"/>
  <c r="D2398" i="6"/>
  <c r="I2379" i="6"/>
  <c r="J2379" i="6" s="1"/>
  <c r="M2379" i="6" s="1"/>
  <c r="E2358" i="6"/>
  <c r="N2358" i="6" s="1"/>
  <c r="C2356" i="6"/>
  <c r="G2332" i="6"/>
  <c r="D2320" i="6"/>
  <c r="I2302" i="6"/>
  <c r="J2302" i="6" s="1"/>
  <c r="M2302" i="6" s="1"/>
  <c r="E2290" i="6"/>
  <c r="C2278" i="6"/>
  <c r="G2260" i="6"/>
  <c r="D2248" i="6"/>
  <c r="I2230" i="6"/>
  <c r="J2230" i="6" s="1"/>
  <c r="M2230" i="6" s="1"/>
  <c r="E2218" i="6"/>
  <c r="C2206" i="6"/>
  <c r="G2188" i="6"/>
  <c r="D2176" i="6"/>
  <c r="I2158" i="6"/>
  <c r="J2158" i="6" s="1"/>
  <c r="E2146" i="6"/>
  <c r="C2132" i="6"/>
  <c r="G2115" i="6"/>
  <c r="D2106" i="6"/>
  <c r="I2094" i="6"/>
  <c r="J2094" i="6" s="1"/>
  <c r="E2086" i="6"/>
  <c r="N2086" i="6" s="1"/>
  <c r="C2084" i="6"/>
  <c r="G2072" i="6"/>
  <c r="D2061" i="6"/>
  <c r="I2044" i="6"/>
  <c r="J2044" i="6" s="1"/>
  <c r="E2032" i="6"/>
  <c r="N2032" i="6" s="1"/>
  <c r="C2015" i="6"/>
  <c r="G1981" i="6"/>
  <c r="D1979" i="6"/>
  <c r="I1970" i="6"/>
  <c r="J1970" i="6" s="1"/>
  <c r="M1970" i="6" s="1"/>
  <c r="E1968" i="6"/>
  <c r="N1968" i="6" s="1"/>
  <c r="C1966" i="6"/>
  <c r="G1957" i="6"/>
  <c r="D1950" i="6"/>
  <c r="I1937" i="6"/>
  <c r="J1937" i="6" s="1"/>
  <c r="M1937" i="6" s="1"/>
  <c r="E1930" i="6"/>
  <c r="N1930" i="6" s="1"/>
  <c r="C1903" i="6"/>
  <c r="G1900" i="6"/>
  <c r="D1891" i="6"/>
  <c r="I1888" i="6"/>
  <c r="J1888" i="6" s="1"/>
  <c r="E1872" i="6"/>
  <c r="N1872" i="6" s="1"/>
  <c r="O1872" i="6" s="1"/>
  <c r="C1852" i="6"/>
  <c r="G1835" i="6"/>
  <c r="G3358" i="6"/>
  <c r="G3128" i="6"/>
  <c r="E3048" i="6"/>
  <c r="G2967" i="6"/>
  <c r="D2831" i="6"/>
  <c r="I2788" i="6"/>
  <c r="J2788" i="6" s="1"/>
  <c r="E2696" i="6"/>
  <c r="I2658" i="6"/>
  <c r="J2658" i="6" s="1"/>
  <c r="M2658" i="6" s="1"/>
  <c r="G2623" i="6"/>
  <c r="D2612" i="6"/>
  <c r="E2580" i="6"/>
  <c r="N2580" i="6" s="1"/>
  <c r="G2576" i="6"/>
  <c r="D2569" i="6"/>
  <c r="I2566" i="6"/>
  <c r="J2566" i="6" s="1"/>
  <c r="M2566" i="6" s="1"/>
  <c r="E2564" i="6"/>
  <c r="C2557" i="6"/>
  <c r="G2554" i="6"/>
  <c r="G2547" i="6"/>
  <c r="G2538" i="6"/>
  <c r="G2536" i="6"/>
  <c r="G2534" i="6"/>
  <c r="G2532" i="6"/>
  <c r="G2525" i="6"/>
  <c r="G2523" i="6"/>
  <c r="G2521" i="6"/>
  <c r="G2513" i="6"/>
  <c r="G2511" i="6"/>
  <c r="G2509" i="6"/>
  <c r="G2500" i="6"/>
  <c r="G2498" i="6"/>
  <c r="D2473" i="6"/>
  <c r="I2448" i="6"/>
  <c r="J2448" i="6" s="1"/>
  <c r="E2432" i="6"/>
  <c r="N2432" i="6" s="1"/>
  <c r="C2423" i="6"/>
  <c r="G2420" i="6"/>
  <c r="D2418" i="6"/>
  <c r="I2402" i="6"/>
  <c r="J2402" i="6" s="1"/>
  <c r="M2402" i="6" s="1"/>
  <c r="E2400" i="6"/>
  <c r="N2400" i="6" s="1"/>
  <c r="C2398" i="6"/>
  <c r="G2379" i="6"/>
  <c r="D2358" i="6"/>
  <c r="I2348" i="6"/>
  <c r="J2348" i="6" s="1"/>
  <c r="E2332" i="6"/>
  <c r="C2320" i="6"/>
  <c r="G2302" i="6"/>
  <c r="D2290" i="6"/>
  <c r="I2272" i="6"/>
  <c r="J2272" i="6" s="1"/>
  <c r="E2260" i="6"/>
  <c r="C2248" i="6"/>
  <c r="G2230" i="6"/>
  <c r="D2218" i="6"/>
  <c r="I2200" i="6"/>
  <c r="J2200" i="6" s="1"/>
  <c r="M2200" i="6" s="1"/>
  <c r="E2188" i="6"/>
  <c r="C2176" i="6"/>
  <c r="G2158" i="6"/>
  <c r="D2146" i="6"/>
  <c r="I2124" i="6"/>
  <c r="J2124" i="6" s="1"/>
  <c r="E2115" i="6"/>
  <c r="N2115" i="6" s="1"/>
  <c r="C2106" i="6"/>
  <c r="G2094" i="6"/>
  <c r="D2086" i="6"/>
  <c r="I2074" i="6"/>
  <c r="J2074" i="6" s="1"/>
  <c r="M2074" i="6" s="1"/>
  <c r="E2072" i="6"/>
  <c r="N2072" i="6" s="1"/>
  <c r="C2061" i="6"/>
  <c r="G2044" i="6"/>
  <c r="D2032" i="6"/>
  <c r="I1983" i="6"/>
  <c r="J1983" i="6" s="1"/>
  <c r="E1981" i="6"/>
  <c r="C1979" i="6"/>
  <c r="G1970" i="6"/>
  <c r="D1968" i="6"/>
  <c r="I1965" i="6"/>
  <c r="J1965" i="6" s="1"/>
  <c r="E1957" i="6"/>
  <c r="N1957" i="6" s="1"/>
  <c r="C1950" i="6"/>
  <c r="G1937" i="6"/>
  <c r="D1930" i="6"/>
  <c r="D3309" i="6"/>
  <c r="E3126" i="6"/>
  <c r="N3126" i="6" s="1"/>
  <c r="O3126" i="6" s="1"/>
  <c r="D3046" i="6"/>
  <c r="D2951" i="6"/>
  <c r="D2822" i="6"/>
  <c r="I2786" i="6"/>
  <c r="J2786" i="6" s="1"/>
  <c r="E2694" i="6"/>
  <c r="N2694" i="6" s="1"/>
  <c r="E2658" i="6"/>
  <c r="N2658" i="6" s="1"/>
  <c r="D2623" i="6"/>
  <c r="I2611" i="6"/>
  <c r="J2611" i="6" s="1"/>
  <c r="M2611" i="6" s="1"/>
  <c r="C2580" i="6"/>
  <c r="E2576" i="6"/>
  <c r="C2569" i="6"/>
  <c r="G2566" i="6"/>
  <c r="D2564" i="6"/>
  <c r="I2556" i="6"/>
  <c r="J2556" i="6" s="1"/>
  <c r="M2556" i="6" s="1"/>
  <c r="E2554" i="6"/>
  <c r="E2547" i="6"/>
  <c r="N2547" i="6" s="1"/>
  <c r="E2538" i="6"/>
  <c r="N2538" i="6" s="1"/>
  <c r="E2536" i="6"/>
  <c r="E2534" i="6"/>
  <c r="N2534" i="6" s="1"/>
  <c r="E2532" i="6"/>
  <c r="N2532" i="6" s="1"/>
  <c r="E2525" i="6"/>
  <c r="N2525" i="6" s="1"/>
  <c r="E2523" i="6"/>
  <c r="N2523" i="6" s="1"/>
  <c r="E2521" i="6"/>
  <c r="N2521" i="6" s="1"/>
  <c r="E2513" i="6"/>
  <c r="N2513" i="6" s="1"/>
  <c r="E2511" i="6"/>
  <c r="N2511" i="6" s="1"/>
  <c r="E2509" i="6"/>
  <c r="N2509" i="6" s="1"/>
  <c r="E2500" i="6"/>
  <c r="N2500" i="6" s="1"/>
  <c r="E2498" i="6"/>
  <c r="N2498" i="6" s="1"/>
  <c r="O2498" i="6" s="1"/>
  <c r="C2473" i="6"/>
  <c r="G2448" i="6"/>
  <c r="D2432" i="6"/>
  <c r="I2422" i="6"/>
  <c r="J2422" i="6" s="1"/>
  <c r="E2420" i="6"/>
  <c r="N2420" i="6" s="1"/>
  <c r="C2418" i="6"/>
  <c r="G2402" i="6"/>
  <c r="D2400" i="6"/>
  <c r="I2391" i="6"/>
  <c r="J2391" i="6" s="1"/>
  <c r="M2391" i="6" s="1"/>
  <c r="E2379" i="6"/>
  <c r="N2379" i="6" s="1"/>
  <c r="C2358" i="6"/>
  <c r="G2348" i="6"/>
  <c r="D2332" i="6"/>
  <c r="I2314" i="6"/>
  <c r="J2314" i="6" s="1"/>
  <c r="M2314" i="6" s="1"/>
  <c r="E2302" i="6"/>
  <c r="C2290" i="6"/>
  <c r="G2272" i="6"/>
  <c r="D2260" i="6"/>
  <c r="I2242" i="6"/>
  <c r="J2242" i="6" s="1"/>
  <c r="E2230" i="6"/>
  <c r="C2218" i="6"/>
  <c r="G2200" i="6"/>
  <c r="D2188" i="6"/>
  <c r="I2170" i="6"/>
  <c r="J2170" i="6" s="1"/>
  <c r="M2170" i="6" s="1"/>
  <c r="E2158" i="6"/>
  <c r="C2146" i="6"/>
  <c r="G2124" i="6"/>
  <c r="D2115" i="6"/>
  <c r="I2105" i="6"/>
  <c r="J2105" i="6" s="1"/>
  <c r="E2094" i="6"/>
  <c r="N2094" i="6" s="1"/>
  <c r="C2086" i="6"/>
  <c r="G2074" i="6"/>
  <c r="D2072" i="6"/>
  <c r="I2060" i="6"/>
  <c r="J2060" i="6" s="1"/>
  <c r="E2044" i="6"/>
  <c r="N2044" i="6" s="1"/>
  <c r="I3264" i="6"/>
  <c r="J3264" i="6" s="1"/>
  <c r="D3124" i="6"/>
  <c r="C3038" i="6"/>
  <c r="I2948" i="6"/>
  <c r="J2948" i="6" s="1"/>
  <c r="I2821" i="6"/>
  <c r="J2821" i="6" s="1"/>
  <c r="E2786" i="6"/>
  <c r="N2786" i="6" s="1"/>
  <c r="C2694" i="6"/>
  <c r="C2652" i="6"/>
  <c r="G2611" i="6"/>
  <c r="I2579" i="6"/>
  <c r="J2579" i="6" s="1"/>
  <c r="M2579" i="6" s="1"/>
  <c r="D2576" i="6"/>
  <c r="I2568" i="6"/>
  <c r="J2568" i="6" s="1"/>
  <c r="M2568" i="6" s="1"/>
  <c r="O2568" i="6" s="1"/>
  <c r="E2566" i="6"/>
  <c r="N2566" i="6" s="1"/>
  <c r="C2564" i="6"/>
  <c r="G2556" i="6"/>
  <c r="D2554" i="6"/>
  <c r="D2547" i="6"/>
  <c r="D2538" i="6"/>
  <c r="D2536" i="6"/>
  <c r="D2534" i="6"/>
  <c r="D2532" i="6"/>
  <c r="D2525" i="6"/>
  <c r="D2523" i="6"/>
  <c r="D2521" i="6"/>
  <c r="D2513" i="6"/>
  <c r="D2511" i="6"/>
  <c r="D2509" i="6"/>
  <c r="D2500" i="6"/>
  <c r="D2498" i="6"/>
  <c r="I2464" i="6"/>
  <c r="J2464" i="6" s="1"/>
  <c r="M2464" i="6" s="1"/>
  <c r="E2448" i="6"/>
  <c r="N2448" i="6" s="1"/>
  <c r="C2432" i="6"/>
  <c r="G2422" i="6"/>
  <c r="D2420" i="6"/>
  <c r="I2411" i="6"/>
  <c r="J2411" i="6" s="1"/>
  <c r="M2411" i="6" s="1"/>
  <c r="E2402" i="6"/>
  <c r="N2402" i="6" s="1"/>
  <c r="C2400" i="6"/>
  <c r="G2391" i="6"/>
  <c r="D2379" i="6"/>
  <c r="I2357" i="6"/>
  <c r="J2357" i="6" s="1"/>
  <c r="M2357" i="6" s="1"/>
  <c r="E2348" i="6"/>
  <c r="N2348" i="6" s="1"/>
  <c r="C2332" i="6"/>
  <c r="G2314" i="6"/>
  <c r="D2302" i="6"/>
  <c r="I2284" i="6"/>
  <c r="J2284" i="6" s="1"/>
  <c r="M2284" i="6" s="1"/>
  <c r="E2272" i="6"/>
  <c r="C2260" i="6"/>
  <c r="G2242" i="6"/>
  <c r="D2230" i="6"/>
  <c r="I2212" i="6"/>
  <c r="J2212" i="6" s="1"/>
  <c r="M2212" i="6" s="1"/>
  <c r="E2200" i="6"/>
  <c r="C2188" i="6"/>
  <c r="G2170" i="6"/>
  <c r="D2158" i="6"/>
  <c r="I2140" i="6"/>
  <c r="J2140" i="6" s="1"/>
  <c r="E2124" i="6"/>
  <c r="N2124" i="6" s="1"/>
  <c r="C2115" i="6"/>
  <c r="G2105" i="6"/>
  <c r="D2094" i="6"/>
  <c r="I2085" i="6"/>
  <c r="J2085" i="6" s="1"/>
  <c r="E2074" i="6"/>
  <c r="N2074" i="6" s="1"/>
  <c r="C2072" i="6"/>
  <c r="G2060" i="6"/>
  <c r="D2044" i="6"/>
  <c r="I2016" i="6"/>
  <c r="J2016" i="6" s="1"/>
  <c r="E1983" i="6"/>
  <c r="C1981" i="6"/>
  <c r="G1978" i="6"/>
  <c r="D1970" i="6"/>
  <c r="I1967" i="6"/>
  <c r="J1967" i="6" s="1"/>
  <c r="M1967" i="6" s="1"/>
  <c r="E1965" i="6"/>
  <c r="C1957" i="6"/>
  <c r="G1944" i="6"/>
  <c r="D1937" i="6"/>
  <c r="I1929" i="6"/>
  <c r="J1929" i="6" s="1"/>
  <c r="M1929" i="6" s="1"/>
  <c r="G2579" i="6"/>
  <c r="C2525" i="6"/>
  <c r="C2420" i="6"/>
  <c r="D2272" i="6"/>
  <c r="E2105" i="6"/>
  <c r="E1982" i="6"/>
  <c r="I1966" i="6"/>
  <c r="J1966" i="6" s="1"/>
  <c r="M1966" i="6" s="1"/>
  <c r="D1936" i="6"/>
  <c r="I1892" i="6"/>
  <c r="J1892" i="6" s="1"/>
  <c r="D1872" i="6"/>
  <c r="C1835" i="6"/>
  <c r="G1825" i="6"/>
  <c r="D1816" i="6"/>
  <c r="I1796" i="6"/>
  <c r="J1796" i="6" s="1"/>
  <c r="E1768" i="6"/>
  <c r="N1768" i="6" s="1"/>
  <c r="C1756" i="6"/>
  <c r="G1727" i="6"/>
  <c r="D1718" i="6"/>
  <c r="I1715" i="6"/>
  <c r="J1715" i="6" s="1"/>
  <c r="E1697" i="6"/>
  <c r="N1697" i="6" s="1"/>
  <c r="C1695" i="6"/>
  <c r="G1692" i="6"/>
  <c r="D1684" i="6"/>
  <c r="I1681" i="6"/>
  <c r="J1681" i="6" s="1"/>
  <c r="E1679" i="6"/>
  <c r="N1679" i="6" s="1"/>
  <c r="C1671" i="6"/>
  <c r="G1668" i="6"/>
  <c r="D1666" i="6"/>
  <c r="I1657" i="6"/>
  <c r="J1657" i="6" s="1"/>
  <c r="M1657" i="6" s="1"/>
  <c r="G1655" i="6"/>
  <c r="E1653" i="6"/>
  <c r="N1653" i="6" s="1"/>
  <c r="D1645" i="6"/>
  <c r="C1643" i="6"/>
  <c r="I1632" i="6"/>
  <c r="J1632" i="6" s="1"/>
  <c r="G1623" i="6"/>
  <c r="E1613" i="6"/>
  <c r="D1611" i="6"/>
  <c r="C1609" i="6"/>
  <c r="I1600" i="6"/>
  <c r="J1600" i="6" s="1"/>
  <c r="G1590" i="6"/>
  <c r="E1580" i="6"/>
  <c r="D1572" i="6"/>
  <c r="C1562" i="6"/>
  <c r="I1549" i="6"/>
  <c r="J1549" i="6" s="1"/>
  <c r="G1539" i="6"/>
  <c r="E1531" i="6"/>
  <c r="N1531" i="6" s="1"/>
  <c r="D1529" i="6"/>
  <c r="C1513" i="6"/>
  <c r="I1490" i="6"/>
  <c r="J1490" i="6" s="1"/>
  <c r="G1488" i="6"/>
  <c r="E1470" i="6"/>
  <c r="N1470" i="6" s="1"/>
  <c r="D1468" i="6"/>
  <c r="C1466" i="6"/>
  <c r="I1455" i="6"/>
  <c r="J1455" i="6" s="1"/>
  <c r="M1455" i="6" s="1"/>
  <c r="G1453" i="6"/>
  <c r="E1451" i="6"/>
  <c r="D1443" i="6"/>
  <c r="C1441" i="6"/>
  <c r="I1438" i="6"/>
  <c r="J1438" i="6" s="1"/>
  <c r="G1430" i="6"/>
  <c r="E1428" i="6"/>
  <c r="N1428" i="6" s="1"/>
  <c r="D1395" i="6"/>
  <c r="C1386" i="6"/>
  <c r="I1360" i="6"/>
  <c r="J1360" i="6" s="1"/>
  <c r="G1351" i="6"/>
  <c r="E1342" i="6"/>
  <c r="N1342" i="6" s="1"/>
  <c r="D1333" i="6"/>
  <c r="C1331" i="6"/>
  <c r="I1309" i="6"/>
  <c r="J1309" i="6" s="1"/>
  <c r="G1293" i="6"/>
  <c r="E1275" i="6"/>
  <c r="N1275" i="6" s="1"/>
  <c r="D1257" i="6"/>
  <c r="C1239" i="6"/>
  <c r="G1228" i="6"/>
  <c r="D1226" i="6"/>
  <c r="I1214" i="6"/>
  <c r="J1214" i="6" s="1"/>
  <c r="E1194" i="6"/>
  <c r="N1194" i="6" s="1"/>
  <c r="C1192" i="6"/>
  <c r="G1173" i="6"/>
  <c r="D1157" i="6"/>
  <c r="I1120" i="6"/>
  <c r="J1120" i="6" s="1"/>
  <c r="C3111" i="6"/>
  <c r="C2576" i="6"/>
  <c r="C2523" i="6"/>
  <c r="G2411" i="6"/>
  <c r="I2254" i="6"/>
  <c r="J2254" i="6" s="1"/>
  <c r="M2254" i="6" s="1"/>
  <c r="C2094" i="6"/>
  <c r="D1981" i="6"/>
  <c r="G1965" i="6"/>
  <c r="C1930" i="6"/>
  <c r="C1892" i="6"/>
  <c r="C1872" i="6"/>
  <c r="I1834" i="6"/>
  <c r="J1834" i="6" s="1"/>
  <c r="M1834" i="6" s="1"/>
  <c r="E1825" i="6"/>
  <c r="N1825" i="6" s="1"/>
  <c r="C1816" i="6"/>
  <c r="G1796" i="6"/>
  <c r="D1768" i="6"/>
  <c r="I1750" i="6"/>
  <c r="J1750" i="6" s="1"/>
  <c r="M1750" i="6" s="1"/>
  <c r="E1727" i="6"/>
  <c r="C1718" i="6"/>
  <c r="G1715" i="6"/>
  <c r="D1697" i="6"/>
  <c r="I1694" i="6"/>
  <c r="J1694" i="6" s="1"/>
  <c r="M1694" i="6" s="1"/>
  <c r="E1692" i="6"/>
  <c r="C1684" i="6"/>
  <c r="G1681" i="6"/>
  <c r="D1679" i="6"/>
  <c r="I1670" i="6"/>
  <c r="J1670" i="6" s="1"/>
  <c r="E1668" i="6"/>
  <c r="N1668" i="6" s="1"/>
  <c r="C1666" i="6"/>
  <c r="G1657" i="6"/>
  <c r="E1655" i="6"/>
  <c r="D1653" i="6"/>
  <c r="C1645" i="6"/>
  <c r="I1640" i="6"/>
  <c r="J1640" i="6" s="1"/>
  <c r="G1632" i="6"/>
  <c r="E1623" i="6"/>
  <c r="N1623" i="6" s="1"/>
  <c r="D1613" i="6"/>
  <c r="C1611" i="6"/>
  <c r="I1608" i="6"/>
  <c r="J1608" i="6" s="1"/>
  <c r="M1608" i="6" s="1"/>
  <c r="G1600" i="6"/>
  <c r="E1590" i="6"/>
  <c r="N1590" i="6" s="1"/>
  <c r="D1580" i="6"/>
  <c r="C1572" i="6"/>
  <c r="I1551" i="6"/>
  <c r="J1551" i="6" s="1"/>
  <c r="M1551" i="6" s="1"/>
  <c r="G1549" i="6"/>
  <c r="E1539" i="6"/>
  <c r="N1539" i="6" s="1"/>
  <c r="D1531" i="6"/>
  <c r="C1529" i="6"/>
  <c r="I1505" i="6"/>
  <c r="J1505" i="6" s="1"/>
  <c r="M1505" i="6" s="1"/>
  <c r="G1490" i="6"/>
  <c r="E1488" i="6"/>
  <c r="N1488" i="6" s="1"/>
  <c r="D1470" i="6"/>
  <c r="C1468" i="6"/>
  <c r="I1457" i="6"/>
  <c r="J1457" i="6" s="1"/>
  <c r="G1455" i="6"/>
  <c r="E1453" i="6"/>
  <c r="D1451" i="6"/>
  <c r="C1443" i="6"/>
  <c r="I1440" i="6"/>
  <c r="J1440" i="6" s="1"/>
  <c r="G1438" i="6"/>
  <c r="E1430" i="6"/>
  <c r="N1430" i="6" s="1"/>
  <c r="D1428" i="6"/>
  <c r="C1395" i="6"/>
  <c r="I1369" i="6"/>
  <c r="J1369" i="6" s="1"/>
  <c r="M1369" i="6" s="1"/>
  <c r="G1360" i="6"/>
  <c r="E1351" i="6"/>
  <c r="N1351" i="6" s="1"/>
  <c r="D1342" i="6"/>
  <c r="C1333" i="6"/>
  <c r="I1325" i="6"/>
  <c r="J1325" i="6" s="1"/>
  <c r="G1309" i="6"/>
  <c r="E1293" i="6"/>
  <c r="N1293" i="6" s="1"/>
  <c r="D1275" i="6"/>
  <c r="C1257" i="6"/>
  <c r="I1230" i="6"/>
  <c r="J1230" i="6" s="1"/>
  <c r="E1228" i="6"/>
  <c r="N1228" i="6" s="1"/>
  <c r="C1226" i="6"/>
  <c r="G1214" i="6"/>
  <c r="D1194" i="6"/>
  <c r="I1191" i="6"/>
  <c r="J1191" i="6" s="1"/>
  <c r="G2568" i="6"/>
  <c r="C2521" i="6"/>
  <c r="D2402" i="6"/>
  <c r="E2242" i="6"/>
  <c r="G2085" i="6"/>
  <c r="I1980" i="6"/>
  <c r="J1980" i="6" s="1"/>
  <c r="D1965" i="6"/>
  <c r="G1929" i="6"/>
  <c r="C1891" i="6"/>
  <c r="I1860" i="6"/>
  <c r="J1860" i="6" s="1"/>
  <c r="G1834" i="6"/>
  <c r="D1825" i="6"/>
  <c r="I1808" i="6"/>
  <c r="J1808" i="6" s="1"/>
  <c r="E1796" i="6"/>
  <c r="N1796" i="6" s="1"/>
  <c r="C1768" i="6"/>
  <c r="G1750" i="6"/>
  <c r="D1727" i="6"/>
  <c r="I1717" i="6"/>
  <c r="J1717" i="6" s="1"/>
  <c r="M1717" i="6" s="1"/>
  <c r="E1715" i="6"/>
  <c r="N1715" i="6" s="1"/>
  <c r="C1697" i="6"/>
  <c r="G1694" i="6"/>
  <c r="D1692" i="6"/>
  <c r="I1683" i="6"/>
  <c r="J1683" i="6" s="1"/>
  <c r="E1681" i="6"/>
  <c r="C1679" i="6"/>
  <c r="G1670" i="6"/>
  <c r="D1668" i="6"/>
  <c r="I1659" i="6"/>
  <c r="J1659" i="6" s="1"/>
  <c r="E1657" i="6"/>
  <c r="N1657" i="6" s="1"/>
  <c r="D1655" i="6"/>
  <c r="C1653" i="6"/>
  <c r="I1642" i="6"/>
  <c r="J1642" i="6" s="1"/>
  <c r="M1642" i="6" s="1"/>
  <c r="G1640" i="6"/>
  <c r="E1632" i="6"/>
  <c r="N1632" i="6" s="1"/>
  <c r="D1623" i="6"/>
  <c r="C1613" i="6"/>
  <c r="I1610" i="6"/>
  <c r="J1610" i="6" s="1"/>
  <c r="G1608" i="6"/>
  <c r="E1600" i="6"/>
  <c r="D1590" i="6"/>
  <c r="C1580" i="6"/>
  <c r="I1561" i="6"/>
  <c r="J1561" i="6" s="1"/>
  <c r="M1561" i="6" s="1"/>
  <c r="G1551" i="6"/>
  <c r="E1549" i="6"/>
  <c r="D1539" i="6"/>
  <c r="C1531" i="6"/>
  <c r="I1522" i="6"/>
  <c r="J1522" i="6" s="1"/>
  <c r="M1522" i="6" s="1"/>
  <c r="G1505" i="6"/>
  <c r="E1490" i="6"/>
  <c r="N1490" i="6" s="1"/>
  <c r="D1488" i="6"/>
  <c r="C1470" i="6"/>
  <c r="I1465" i="6"/>
  <c r="J1465" i="6" s="1"/>
  <c r="M1465" i="6" s="1"/>
  <c r="G1457" i="6"/>
  <c r="E1455" i="6"/>
  <c r="N1455" i="6" s="1"/>
  <c r="D1453" i="6"/>
  <c r="C1451" i="6"/>
  <c r="I1442" i="6"/>
  <c r="J1442" i="6" s="1"/>
  <c r="G1440" i="6"/>
  <c r="E1438" i="6"/>
  <c r="N1438" i="6" s="1"/>
  <c r="D1430" i="6"/>
  <c r="C1428" i="6"/>
  <c r="I1378" i="6"/>
  <c r="J1378" i="6" s="1"/>
  <c r="M1378" i="6" s="1"/>
  <c r="G1369" i="6"/>
  <c r="E1360" i="6"/>
  <c r="N1360" i="6" s="1"/>
  <c r="D1351" i="6"/>
  <c r="C1342" i="6"/>
  <c r="I1332" i="6"/>
  <c r="J1332" i="6" s="1"/>
  <c r="G1325" i="6"/>
  <c r="E1309" i="6"/>
  <c r="N1309" i="6" s="1"/>
  <c r="D1293" i="6"/>
  <c r="C1275" i="6"/>
  <c r="G1230" i="6"/>
  <c r="D1228" i="6"/>
  <c r="I1225" i="6"/>
  <c r="J1225" i="6" s="1"/>
  <c r="M1225" i="6" s="1"/>
  <c r="E1214" i="6"/>
  <c r="C1194" i="6"/>
  <c r="G1191" i="6"/>
  <c r="D1173" i="6"/>
  <c r="I1149" i="6"/>
  <c r="J1149" i="6" s="1"/>
  <c r="E1120" i="6"/>
  <c r="N1120" i="6" s="1"/>
  <c r="E2946" i="6"/>
  <c r="N2946" i="6" s="1"/>
  <c r="D2566" i="6"/>
  <c r="C2513" i="6"/>
  <c r="I2399" i="6"/>
  <c r="J2399" i="6" s="1"/>
  <c r="M2399" i="6" s="1"/>
  <c r="C2230" i="6"/>
  <c r="D2074" i="6"/>
  <c r="C1980" i="6"/>
  <c r="E1964" i="6"/>
  <c r="N1964" i="6" s="1"/>
  <c r="I1903" i="6"/>
  <c r="J1903" i="6" s="1"/>
  <c r="I1890" i="6"/>
  <c r="J1890" i="6" s="1"/>
  <c r="M1890" i="6" s="1"/>
  <c r="G1860" i="6"/>
  <c r="E1834" i="6"/>
  <c r="N1834" i="6" s="1"/>
  <c r="C1825" i="6"/>
  <c r="G1808" i="6"/>
  <c r="D1796" i="6"/>
  <c r="I1762" i="6"/>
  <c r="J1762" i="6" s="1"/>
  <c r="M1762" i="6" s="1"/>
  <c r="E1750" i="6"/>
  <c r="N1750" i="6" s="1"/>
  <c r="C1727" i="6"/>
  <c r="G1717" i="6"/>
  <c r="D1715" i="6"/>
  <c r="I1696" i="6"/>
  <c r="J1696" i="6" s="1"/>
  <c r="M1696" i="6" s="1"/>
  <c r="E1694" i="6"/>
  <c r="N1694" i="6" s="1"/>
  <c r="C1692" i="6"/>
  <c r="G1683" i="6"/>
  <c r="D1681" i="6"/>
  <c r="I1672" i="6"/>
  <c r="J1672" i="6" s="1"/>
  <c r="M1672" i="6" s="1"/>
  <c r="E1670" i="6"/>
  <c r="C1668" i="6"/>
  <c r="G1659" i="6"/>
  <c r="D1657" i="6"/>
  <c r="C1655" i="6"/>
  <c r="I1644" i="6"/>
  <c r="J1644" i="6" s="1"/>
  <c r="G1642" i="6"/>
  <c r="E1640" i="6"/>
  <c r="N1640" i="6" s="1"/>
  <c r="D1632" i="6"/>
  <c r="C1623" i="6"/>
  <c r="I1612" i="6"/>
  <c r="J1612" i="6" s="1"/>
  <c r="G1610" i="6"/>
  <c r="E1608" i="6"/>
  <c r="D1600" i="6"/>
  <c r="C1590" i="6"/>
  <c r="I1571" i="6"/>
  <c r="J1571" i="6" s="1"/>
  <c r="M1571" i="6" s="1"/>
  <c r="G1561" i="6"/>
  <c r="E1551" i="6"/>
  <c r="N1551" i="6" s="1"/>
  <c r="D1549" i="6"/>
  <c r="C1539" i="6"/>
  <c r="I1530" i="6"/>
  <c r="J1530" i="6" s="1"/>
  <c r="M1530" i="6" s="1"/>
  <c r="G1522" i="6"/>
  <c r="E1505" i="6"/>
  <c r="N1505" i="6" s="1"/>
  <c r="D1490" i="6"/>
  <c r="C1488" i="6"/>
  <c r="I1467" i="6"/>
  <c r="J1467" i="6" s="1"/>
  <c r="G1465" i="6"/>
  <c r="E1457" i="6"/>
  <c r="N1457" i="6" s="1"/>
  <c r="D1455" i="6"/>
  <c r="C1453" i="6"/>
  <c r="I1444" i="6"/>
  <c r="J1444" i="6" s="1"/>
  <c r="M1444" i="6" s="1"/>
  <c r="G1442" i="6"/>
  <c r="E1440" i="6"/>
  <c r="N1440" i="6" s="1"/>
  <c r="D1438" i="6"/>
  <c r="C1430" i="6"/>
  <c r="I1387" i="6"/>
  <c r="J1387" i="6" s="1"/>
  <c r="G1378" i="6"/>
  <c r="E1369" i="6"/>
  <c r="N1369" i="6" s="1"/>
  <c r="D1360" i="6"/>
  <c r="C1351" i="6"/>
  <c r="I1341" i="6"/>
  <c r="J1341" i="6" s="1"/>
  <c r="M1341" i="6" s="1"/>
  <c r="G1332" i="6"/>
  <c r="E1325" i="6"/>
  <c r="D1309" i="6"/>
  <c r="C1293" i="6"/>
  <c r="I1248" i="6"/>
  <c r="J1248" i="6" s="1"/>
  <c r="M1248" i="6" s="1"/>
  <c r="E1230" i="6"/>
  <c r="N1230" i="6" s="1"/>
  <c r="C1228" i="6"/>
  <c r="G1225" i="6"/>
  <c r="D1214" i="6"/>
  <c r="I1193" i="6"/>
  <c r="J1193" i="6" s="1"/>
  <c r="M1193" i="6" s="1"/>
  <c r="E1191" i="6"/>
  <c r="C1173" i="6"/>
  <c r="G1149" i="6"/>
  <c r="I2812" i="6"/>
  <c r="J2812" i="6" s="1"/>
  <c r="I2558" i="6"/>
  <c r="J2558" i="6" s="1"/>
  <c r="M2558" i="6" s="1"/>
  <c r="C2511" i="6"/>
  <c r="E2391" i="6"/>
  <c r="N2391" i="6" s="1"/>
  <c r="O2391" i="6" s="1"/>
  <c r="G2212" i="6"/>
  <c r="I2062" i="6"/>
  <c r="J2062" i="6" s="1"/>
  <c r="M2062" i="6" s="1"/>
  <c r="I1978" i="6"/>
  <c r="J1978" i="6" s="1"/>
  <c r="D1957" i="6"/>
  <c r="I1902" i="6"/>
  <c r="J1902" i="6" s="1"/>
  <c r="G1890" i="6"/>
  <c r="I1852" i="6"/>
  <c r="J1852" i="6" s="1"/>
  <c r="M1852" i="6" s="1"/>
  <c r="D1834" i="6"/>
  <c r="I1817" i="6"/>
  <c r="J1817" i="6" s="1"/>
  <c r="E1808" i="6"/>
  <c r="N1808" i="6" s="1"/>
  <c r="C1796" i="6"/>
  <c r="G1762" i="6"/>
  <c r="D1750" i="6"/>
  <c r="I1719" i="6"/>
  <c r="J1719" i="6" s="1"/>
  <c r="E1717" i="6"/>
  <c r="C1715" i="6"/>
  <c r="G1696" i="6"/>
  <c r="D1694" i="6"/>
  <c r="I1685" i="6"/>
  <c r="J1685" i="6" s="1"/>
  <c r="E1683" i="6"/>
  <c r="C1681" i="6"/>
  <c r="G1672" i="6"/>
  <c r="D1670" i="6"/>
  <c r="I1667" i="6"/>
  <c r="J1667" i="6" s="1"/>
  <c r="M1667" i="6" s="1"/>
  <c r="E1659" i="6"/>
  <c r="N1659" i="6" s="1"/>
  <c r="C1657" i="6"/>
  <c r="I1646" i="6"/>
  <c r="J1646" i="6" s="1"/>
  <c r="M1646" i="6" s="1"/>
  <c r="G1644" i="6"/>
  <c r="E1642" i="6"/>
  <c r="N1642" i="6" s="1"/>
  <c r="D1640" i="6"/>
  <c r="C1632" i="6"/>
  <c r="I1622" i="6"/>
  <c r="J1622" i="6" s="1"/>
  <c r="G1612" i="6"/>
  <c r="E1610" i="6"/>
  <c r="N1610" i="6" s="1"/>
  <c r="D1608" i="6"/>
  <c r="C1600" i="6"/>
  <c r="I1579" i="6"/>
  <c r="J1579" i="6" s="1"/>
  <c r="G1571" i="6"/>
  <c r="E1561" i="6"/>
  <c r="N1561" i="6" s="1"/>
  <c r="D1551" i="6"/>
  <c r="C1549" i="6"/>
  <c r="I1538" i="6"/>
  <c r="J1538" i="6" s="1"/>
  <c r="M1538" i="6" s="1"/>
  <c r="G1530" i="6"/>
  <c r="E1522" i="6"/>
  <c r="N1522" i="6" s="1"/>
  <c r="D1505" i="6"/>
  <c r="C1490" i="6"/>
  <c r="I1469" i="6"/>
  <c r="J1469" i="6" s="1"/>
  <c r="M1469" i="6" s="1"/>
  <c r="G1467" i="6"/>
  <c r="E1465" i="6"/>
  <c r="N1465" i="6" s="1"/>
  <c r="D1457" i="6"/>
  <c r="C1455" i="6"/>
  <c r="I1452" i="6"/>
  <c r="J1452" i="6" s="1"/>
  <c r="G1444" i="6"/>
  <c r="E1442" i="6"/>
  <c r="D1440" i="6"/>
  <c r="C1438" i="6"/>
  <c r="I1403" i="6"/>
  <c r="J1403" i="6" s="1"/>
  <c r="M1403" i="6" s="1"/>
  <c r="G1387" i="6"/>
  <c r="E1378" i="6"/>
  <c r="N1378" i="6" s="1"/>
  <c r="D1369" i="6"/>
  <c r="C1360" i="6"/>
  <c r="I1350" i="6"/>
  <c r="J1350" i="6" s="1"/>
  <c r="M1350" i="6" s="1"/>
  <c r="G1341" i="6"/>
  <c r="E1332" i="6"/>
  <c r="D1325" i="6"/>
  <c r="C1309" i="6"/>
  <c r="I1266" i="6"/>
  <c r="J1266" i="6" s="1"/>
  <c r="G1248" i="6"/>
  <c r="D1230" i="6"/>
  <c r="I1227" i="6"/>
  <c r="J1227" i="6" s="1"/>
  <c r="M1227" i="6" s="1"/>
  <c r="E1225" i="6"/>
  <c r="N1225" i="6" s="1"/>
  <c r="C1214" i="6"/>
  <c r="G1193" i="6"/>
  <c r="D1191" i="6"/>
  <c r="I1165" i="6"/>
  <c r="J1165" i="6" s="1"/>
  <c r="M1165" i="6" s="1"/>
  <c r="E1149" i="6"/>
  <c r="C1120" i="6"/>
  <c r="E2769" i="6"/>
  <c r="E2556" i="6"/>
  <c r="N2556" i="6" s="1"/>
  <c r="C2509" i="6"/>
  <c r="C2379" i="6"/>
  <c r="D2200" i="6"/>
  <c r="E2060" i="6"/>
  <c r="E1978" i="6"/>
  <c r="N1978" i="6" s="1"/>
  <c r="I1951" i="6"/>
  <c r="J1951" i="6" s="1"/>
  <c r="G1902" i="6"/>
  <c r="E1890" i="6"/>
  <c r="N1890" i="6" s="1"/>
  <c r="I1844" i="6"/>
  <c r="J1844" i="6" s="1"/>
  <c r="C1834" i="6"/>
  <c r="G1817" i="6"/>
  <c r="D1808" i="6"/>
  <c r="I1790" i="6"/>
  <c r="J1790" i="6" s="1"/>
  <c r="M1790" i="6" s="1"/>
  <c r="E1762" i="6"/>
  <c r="N1762" i="6" s="1"/>
  <c r="C1750" i="6"/>
  <c r="G1719" i="6"/>
  <c r="D1717" i="6"/>
  <c r="I1698" i="6"/>
  <c r="J1698" i="6" s="1"/>
  <c r="E1696" i="6"/>
  <c r="N1696" i="6" s="1"/>
  <c r="C1694" i="6"/>
  <c r="G1685" i="6"/>
  <c r="D1683" i="6"/>
  <c r="I1680" i="6"/>
  <c r="J1680" i="6" s="1"/>
  <c r="E1672" i="6"/>
  <c r="N1672" i="6" s="1"/>
  <c r="O1672" i="6" s="1"/>
  <c r="C1670" i="6"/>
  <c r="G1667" i="6"/>
  <c r="D1659" i="6"/>
  <c r="I1654" i="6"/>
  <c r="J1654" i="6" s="1"/>
  <c r="G1646" i="6"/>
  <c r="E1644" i="6"/>
  <c r="N1644" i="6" s="1"/>
  <c r="D1642" i="6"/>
  <c r="C1640" i="6"/>
  <c r="I1631" i="6"/>
  <c r="J1631" i="6" s="1"/>
  <c r="G1622" i="6"/>
  <c r="E1612" i="6"/>
  <c r="N1612" i="6" s="1"/>
  <c r="D1610" i="6"/>
  <c r="C1608" i="6"/>
  <c r="I1589" i="6"/>
  <c r="J1589" i="6" s="1"/>
  <c r="G1579" i="6"/>
  <c r="E1571" i="6"/>
  <c r="D1561" i="6"/>
  <c r="C1551" i="6"/>
  <c r="I1540" i="6"/>
  <c r="J1540" i="6" s="1"/>
  <c r="M1540" i="6" s="1"/>
  <c r="G1538" i="6"/>
  <c r="E1530" i="6"/>
  <c r="N1530" i="6" s="1"/>
  <c r="D1522" i="6"/>
  <c r="C1505" i="6"/>
  <c r="I1479" i="6"/>
  <c r="J1479" i="6" s="1"/>
  <c r="G1469" i="6"/>
  <c r="E1467" i="6"/>
  <c r="D1465" i="6"/>
  <c r="C1457" i="6"/>
  <c r="I1454" i="6"/>
  <c r="J1454" i="6" s="1"/>
  <c r="M1454" i="6" s="1"/>
  <c r="G1452" i="6"/>
  <c r="E1444" i="6"/>
  <c r="N1444" i="6" s="1"/>
  <c r="D1442" i="6"/>
  <c r="C1440" i="6"/>
  <c r="I1429" i="6"/>
  <c r="J1429" i="6" s="1"/>
  <c r="G1403" i="6"/>
  <c r="E1387" i="6"/>
  <c r="D1378" i="6"/>
  <c r="C1369" i="6"/>
  <c r="I1359" i="6"/>
  <c r="J1359" i="6" s="1"/>
  <c r="G1350" i="6"/>
  <c r="E1341" i="6"/>
  <c r="N1341" i="6" s="1"/>
  <c r="D1332" i="6"/>
  <c r="C1325" i="6"/>
  <c r="I1284" i="6"/>
  <c r="J1284" i="6" s="1"/>
  <c r="G1266" i="6"/>
  <c r="E1248" i="6"/>
  <c r="N1248" i="6" s="1"/>
  <c r="C1230" i="6"/>
  <c r="G1227" i="6"/>
  <c r="D1225" i="6"/>
  <c r="I1205" i="6"/>
  <c r="J1205" i="6" s="1"/>
  <c r="M1205" i="6" s="1"/>
  <c r="E1193" i="6"/>
  <c r="N1193" i="6" s="1"/>
  <c r="C1191" i="6"/>
  <c r="G1165" i="6"/>
  <c r="D1149" i="6"/>
  <c r="C2692" i="6"/>
  <c r="C2554" i="6"/>
  <c r="C2500" i="6"/>
  <c r="G2357" i="6"/>
  <c r="I2182" i="6"/>
  <c r="J2182" i="6" s="1"/>
  <c r="M2182" i="6" s="1"/>
  <c r="C2044" i="6"/>
  <c r="G1977" i="6"/>
  <c r="C1951" i="6"/>
  <c r="E1902" i="6"/>
  <c r="N1902" i="6" s="1"/>
  <c r="G1889" i="6"/>
  <c r="G1844" i="6"/>
  <c r="I1826" i="6"/>
  <c r="J1826" i="6" s="1"/>
  <c r="M1826" i="6" s="1"/>
  <c r="E1817" i="6"/>
  <c r="C1808" i="6"/>
  <c r="G1790" i="6"/>
  <c r="D1762" i="6"/>
  <c r="I1728" i="6"/>
  <c r="J1728" i="6" s="1"/>
  <c r="E1719" i="6"/>
  <c r="N1719" i="6" s="1"/>
  <c r="C1717" i="6"/>
  <c r="G1698" i="6"/>
  <c r="D1696" i="6"/>
  <c r="I1693" i="6"/>
  <c r="J1693" i="6" s="1"/>
  <c r="E1685" i="6"/>
  <c r="N1685" i="6" s="1"/>
  <c r="C1683" i="6"/>
  <c r="G1680" i="6"/>
  <c r="D1672" i="6"/>
  <c r="I1669" i="6"/>
  <c r="J1669" i="6" s="1"/>
  <c r="E1667" i="6"/>
  <c r="N1667" i="6" s="1"/>
  <c r="C1659" i="6"/>
  <c r="I1656" i="6"/>
  <c r="J1656" i="6" s="1"/>
  <c r="M1656" i="6" s="1"/>
  <c r="G1654" i="6"/>
  <c r="E1646" i="6"/>
  <c r="N1646" i="6" s="1"/>
  <c r="O1646" i="6" s="1"/>
  <c r="D1644" i="6"/>
  <c r="C1642" i="6"/>
  <c r="I1633" i="6"/>
  <c r="J1633" i="6" s="1"/>
  <c r="G1631" i="6"/>
  <c r="E1622" i="6"/>
  <c r="N1622" i="6" s="1"/>
  <c r="D1612" i="6"/>
  <c r="C1610" i="6"/>
  <c r="I1599" i="6"/>
  <c r="J1599" i="6" s="1"/>
  <c r="G1589" i="6"/>
  <c r="E1579" i="6"/>
  <c r="D1571" i="6"/>
  <c r="C1561" i="6"/>
  <c r="I1550" i="6"/>
  <c r="J1550" i="6" s="1"/>
  <c r="M1550" i="6" s="1"/>
  <c r="G1540" i="6"/>
  <c r="E1538" i="6"/>
  <c r="N1538" i="6" s="1"/>
  <c r="D1530" i="6"/>
  <c r="C1522" i="6"/>
  <c r="I1489" i="6"/>
  <c r="J1489" i="6" s="1"/>
  <c r="G1479" i="6"/>
  <c r="E1469" i="6"/>
  <c r="N1469" i="6" s="1"/>
  <c r="D1467" i="6"/>
  <c r="C1465" i="6"/>
  <c r="I1456" i="6"/>
  <c r="J1456" i="6" s="1"/>
  <c r="G1454" i="6"/>
  <c r="E1452" i="6"/>
  <c r="N1452" i="6" s="1"/>
  <c r="D1444" i="6"/>
  <c r="C1442" i="6"/>
  <c r="I1431" i="6"/>
  <c r="J1431" i="6" s="1"/>
  <c r="G1429" i="6"/>
  <c r="E1403" i="6"/>
  <c r="N1403" i="6" s="1"/>
  <c r="D1387" i="6"/>
  <c r="C1378" i="6"/>
  <c r="I1368" i="6"/>
  <c r="J1368" i="6" s="1"/>
  <c r="M1368" i="6" s="1"/>
  <c r="G1359" i="6"/>
  <c r="E1350" i="6"/>
  <c r="N1350" i="6" s="1"/>
  <c r="O1350" i="6" s="1"/>
  <c r="D1341" i="6"/>
  <c r="C1332" i="6"/>
  <c r="I1302" i="6"/>
  <c r="J1302" i="6" s="1"/>
  <c r="M1302" i="6" s="1"/>
  <c r="G1284" i="6"/>
  <c r="E1266" i="6"/>
  <c r="N1266" i="6" s="1"/>
  <c r="D1248" i="6"/>
  <c r="I1229" i="6"/>
  <c r="J1229" i="6" s="1"/>
  <c r="E1227" i="6"/>
  <c r="N1227" i="6" s="1"/>
  <c r="C1225" i="6"/>
  <c r="G1205" i="6"/>
  <c r="D1193" i="6"/>
  <c r="I1181" i="6"/>
  <c r="J1181" i="6" s="1"/>
  <c r="E1165" i="6"/>
  <c r="N1165" i="6" s="1"/>
  <c r="O1165" i="6" s="1"/>
  <c r="C1149" i="6"/>
  <c r="I2628" i="6"/>
  <c r="J2628" i="6" s="1"/>
  <c r="M2628" i="6" s="1"/>
  <c r="C2547" i="6"/>
  <c r="C2498" i="6"/>
  <c r="D2348" i="6"/>
  <c r="E2170" i="6"/>
  <c r="C2032" i="6"/>
  <c r="E1970" i="6"/>
  <c r="N1970" i="6" s="1"/>
  <c r="I1944" i="6"/>
  <c r="J1944" i="6" s="1"/>
  <c r="M1944" i="6" s="1"/>
  <c r="D1902" i="6"/>
  <c r="G1888" i="6"/>
  <c r="E1844" i="6"/>
  <c r="G1826" i="6"/>
  <c r="D1817" i="6"/>
  <c r="I1802" i="6"/>
  <c r="J1802" i="6" s="1"/>
  <c r="E1790" i="6"/>
  <c r="N1790" i="6" s="1"/>
  <c r="C1762" i="6"/>
  <c r="G1728" i="6"/>
  <c r="D1719" i="6"/>
  <c r="I1716" i="6"/>
  <c r="J1716" i="6" s="1"/>
  <c r="E1698" i="6"/>
  <c r="N1698" i="6" s="1"/>
  <c r="C1696" i="6"/>
  <c r="G1693" i="6"/>
  <c r="D1685" i="6"/>
  <c r="I1682" i="6"/>
  <c r="J1682" i="6" s="1"/>
  <c r="M1682" i="6" s="1"/>
  <c r="E1680" i="6"/>
  <c r="N1680" i="6" s="1"/>
  <c r="C1672" i="6"/>
  <c r="G1669" i="6"/>
  <c r="D1667" i="6"/>
  <c r="I1658" i="6"/>
  <c r="J1658" i="6" s="1"/>
  <c r="G1656" i="6"/>
  <c r="E1654" i="6"/>
  <c r="N1654" i="6" s="1"/>
  <c r="D1646" i="6"/>
  <c r="C1644" i="6"/>
  <c r="I1641" i="6"/>
  <c r="J1641" i="6" s="1"/>
  <c r="G1633" i="6"/>
  <c r="E1631" i="6"/>
  <c r="N1631" i="6" s="1"/>
  <c r="D1622" i="6"/>
  <c r="C1612" i="6"/>
  <c r="I1607" i="6"/>
  <c r="J1607" i="6" s="1"/>
  <c r="M1607" i="6" s="1"/>
  <c r="G1599" i="6"/>
  <c r="E1589" i="6"/>
  <c r="D1579" i="6"/>
  <c r="C1571" i="6"/>
  <c r="I1560" i="6"/>
  <c r="J1560" i="6" s="1"/>
  <c r="M1560" i="6" s="1"/>
  <c r="G1550" i="6"/>
  <c r="E1540" i="6"/>
  <c r="N1540" i="6" s="1"/>
  <c r="O1540" i="6" s="1"/>
  <c r="D1538" i="6"/>
  <c r="C1530" i="6"/>
  <c r="I1497" i="6"/>
  <c r="J1497" i="6" s="1"/>
  <c r="G1489" i="6"/>
  <c r="E1479" i="6"/>
  <c r="N1479" i="6" s="1"/>
  <c r="D1469" i="6"/>
  <c r="C1467" i="6"/>
  <c r="I1464" i="6"/>
  <c r="J1464" i="6" s="1"/>
  <c r="M1464" i="6" s="1"/>
  <c r="G1456" i="6"/>
  <c r="E1454" i="6"/>
  <c r="N1454" i="6" s="1"/>
  <c r="D1452" i="6"/>
  <c r="C1444" i="6"/>
  <c r="I1439" i="6"/>
  <c r="J1439" i="6" s="1"/>
  <c r="G1431" i="6"/>
  <c r="E1429" i="6"/>
  <c r="N1429" i="6" s="1"/>
  <c r="D1403" i="6"/>
  <c r="C1387" i="6"/>
  <c r="I1377" i="6"/>
  <c r="J1377" i="6" s="1"/>
  <c r="M1377" i="6" s="1"/>
  <c r="G1368" i="6"/>
  <c r="E1359" i="6"/>
  <c r="N1359" i="6" s="1"/>
  <c r="D1350" i="6"/>
  <c r="C1341" i="6"/>
  <c r="I1317" i="6"/>
  <c r="J1317" i="6" s="1"/>
  <c r="M1317" i="6" s="1"/>
  <c r="G1302" i="6"/>
  <c r="E1284" i="6"/>
  <c r="N1284" i="6" s="1"/>
  <c r="D1266" i="6"/>
  <c r="C1248" i="6"/>
  <c r="G1229" i="6"/>
  <c r="D1227" i="6"/>
  <c r="I1224" i="6"/>
  <c r="J1224" i="6" s="1"/>
  <c r="M1224" i="6" s="1"/>
  <c r="E1205" i="6"/>
  <c r="N1205" i="6" s="1"/>
  <c r="C1193" i="6"/>
  <c r="G1181" i="6"/>
  <c r="D1165" i="6"/>
  <c r="I1134" i="6"/>
  <c r="J1134" i="6" s="1"/>
  <c r="C2538" i="6"/>
  <c r="G2464" i="6"/>
  <c r="I2326" i="6"/>
  <c r="J2326" i="6" s="1"/>
  <c r="C2158" i="6"/>
  <c r="G2016" i="6"/>
  <c r="C1970" i="6"/>
  <c r="E1944" i="6"/>
  <c r="N1944" i="6" s="1"/>
  <c r="E1901" i="6"/>
  <c r="N1901" i="6" s="1"/>
  <c r="E1888" i="6"/>
  <c r="D1844" i="6"/>
  <c r="E1826" i="6"/>
  <c r="N1826" i="6" s="1"/>
  <c r="C1817" i="6"/>
  <c r="G1802" i="6"/>
  <c r="D1790" i="6"/>
  <c r="I1756" i="6"/>
  <c r="J1756" i="6" s="1"/>
  <c r="M1756" i="6" s="1"/>
  <c r="E1728" i="6"/>
  <c r="C1719" i="6"/>
  <c r="G1716" i="6"/>
  <c r="D1698" i="6"/>
  <c r="I1695" i="6"/>
  <c r="J1695" i="6" s="1"/>
  <c r="M1695" i="6" s="1"/>
  <c r="E1693" i="6"/>
  <c r="C1685" i="6"/>
  <c r="G1682" i="6"/>
  <c r="D1680" i="6"/>
  <c r="I1671" i="6"/>
  <c r="J1671" i="6" s="1"/>
  <c r="E1669" i="6"/>
  <c r="N1669" i="6" s="1"/>
  <c r="C1667" i="6"/>
  <c r="G1658" i="6"/>
  <c r="E1656" i="6"/>
  <c r="N1656" i="6" s="1"/>
  <c r="D1654" i="6"/>
  <c r="C1646" i="6"/>
  <c r="I1643" i="6"/>
  <c r="J1643" i="6" s="1"/>
  <c r="G1641" i="6"/>
  <c r="E1633" i="6"/>
  <c r="N1633" i="6" s="1"/>
  <c r="D1631" i="6"/>
  <c r="C1622" i="6"/>
  <c r="I1609" i="6"/>
  <c r="J1609" i="6" s="1"/>
  <c r="G1607" i="6"/>
  <c r="E1599" i="6"/>
  <c r="N1599" i="6" s="1"/>
  <c r="D1589" i="6"/>
  <c r="C1579" i="6"/>
  <c r="I1562" i="6"/>
  <c r="J1562" i="6" s="1"/>
  <c r="G1560" i="6"/>
  <c r="E1550" i="6"/>
  <c r="N1550" i="6" s="1"/>
  <c r="D1540" i="6"/>
  <c r="C1538" i="6"/>
  <c r="I1513" i="6"/>
  <c r="J1513" i="6" s="1"/>
  <c r="G1497" i="6"/>
  <c r="E1489" i="6"/>
  <c r="N1489" i="6" s="1"/>
  <c r="D1479" i="6"/>
  <c r="C1469" i="6"/>
  <c r="I1466" i="6"/>
  <c r="J1466" i="6" s="1"/>
  <c r="M1466" i="6" s="1"/>
  <c r="G1464" i="6"/>
  <c r="E1456" i="6"/>
  <c r="D1454" i="6"/>
  <c r="C1452" i="6"/>
  <c r="I1441" i="6"/>
  <c r="J1441" i="6" s="1"/>
  <c r="G1439" i="6"/>
  <c r="E1431" i="6"/>
  <c r="N1431" i="6" s="1"/>
  <c r="D1429" i="6"/>
  <c r="C1403" i="6"/>
  <c r="I1386" i="6"/>
  <c r="J1386" i="6" s="1"/>
  <c r="G1377" i="6"/>
  <c r="E1368" i="6"/>
  <c r="N1368" i="6" s="1"/>
  <c r="D1359" i="6"/>
  <c r="C1350" i="6"/>
  <c r="I1331" i="6"/>
  <c r="J1331" i="6" s="1"/>
  <c r="G1317" i="6"/>
  <c r="E1302" i="6"/>
  <c r="N1302" i="6" s="1"/>
  <c r="D1284" i="6"/>
  <c r="C1266" i="6"/>
  <c r="I1239" i="6"/>
  <c r="J1239" i="6" s="1"/>
  <c r="M1239" i="6" s="1"/>
  <c r="E1229" i="6"/>
  <c r="N1229" i="6" s="1"/>
  <c r="C1227" i="6"/>
  <c r="C2536" i="6"/>
  <c r="D2448" i="6"/>
  <c r="E2314" i="6"/>
  <c r="N2314" i="6" s="1"/>
  <c r="O2314" i="6" s="1"/>
  <c r="G2140" i="6"/>
  <c r="I2015" i="6"/>
  <c r="J2015" i="6" s="1"/>
  <c r="D1969" i="6"/>
  <c r="G1943" i="6"/>
  <c r="E1900" i="6"/>
  <c r="N1900" i="6" s="1"/>
  <c r="D1888" i="6"/>
  <c r="E1843" i="6"/>
  <c r="D1826" i="6"/>
  <c r="I1816" i="6"/>
  <c r="J1816" i="6" s="1"/>
  <c r="E1802" i="6"/>
  <c r="N1802" i="6" s="1"/>
  <c r="C1790" i="6"/>
  <c r="G1756" i="6"/>
  <c r="D1728" i="6"/>
  <c r="I1718" i="6"/>
  <c r="J1718" i="6" s="1"/>
  <c r="E1716" i="6"/>
  <c r="C1698" i="6"/>
  <c r="G1695" i="6"/>
  <c r="D1693" i="6"/>
  <c r="I1684" i="6"/>
  <c r="J1684" i="6" s="1"/>
  <c r="E1682" i="6"/>
  <c r="C1680" i="6"/>
  <c r="G1671" i="6"/>
  <c r="D1669" i="6"/>
  <c r="I1666" i="6"/>
  <c r="J1666" i="6" s="1"/>
  <c r="M1666" i="6" s="1"/>
  <c r="E1658" i="6"/>
  <c r="N1658" i="6" s="1"/>
  <c r="D1656" i="6"/>
  <c r="C1654" i="6"/>
  <c r="I1645" i="6"/>
  <c r="J1645" i="6" s="1"/>
  <c r="G1643" i="6"/>
  <c r="E1641" i="6"/>
  <c r="N1641" i="6" s="1"/>
  <c r="D1633" i="6"/>
  <c r="C1631" i="6"/>
  <c r="I1611" i="6"/>
  <c r="J1611" i="6" s="1"/>
  <c r="G1609" i="6"/>
  <c r="E1607" i="6"/>
  <c r="N1607" i="6" s="1"/>
  <c r="D1599" i="6"/>
  <c r="C1589" i="6"/>
  <c r="I1572" i="6"/>
  <c r="J1572" i="6" s="1"/>
  <c r="M1572" i="6" s="1"/>
  <c r="G1562" i="6"/>
  <c r="E1560" i="6"/>
  <c r="N1560" i="6" s="1"/>
  <c r="D1550" i="6"/>
  <c r="C1540" i="6"/>
  <c r="I1529" i="6"/>
  <c r="J1529" i="6" s="1"/>
  <c r="M1529" i="6" s="1"/>
  <c r="G1513" i="6"/>
  <c r="E1497" i="6"/>
  <c r="N1497" i="6" s="1"/>
  <c r="D1489" i="6"/>
  <c r="C1479" i="6"/>
  <c r="I1468" i="6"/>
  <c r="J1468" i="6" s="1"/>
  <c r="G1466" i="6"/>
  <c r="E1464" i="6"/>
  <c r="N1464" i="6" s="1"/>
  <c r="D1456" i="6"/>
  <c r="C1454" i="6"/>
  <c r="I1443" i="6"/>
  <c r="J1443" i="6" s="1"/>
  <c r="M1443" i="6" s="1"/>
  <c r="G1441" i="6"/>
  <c r="E1439" i="6"/>
  <c r="N1439" i="6" s="1"/>
  <c r="D1431" i="6"/>
  <c r="C1429" i="6"/>
  <c r="I1395" i="6"/>
  <c r="J1395" i="6" s="1"/>
  <c r="G1386" i="6"/>
  <c r="E1377" i="6"/>
  <c r="N1377" i="6" s="1"/>
  <c r="D1368" i="6"/>
  <c r="C1359" i="6"/>
  <c r="I1333" i="6"/>
  <c r="J1333" i="6" s="1"/>
  <c r="G1331" i="6"/>
  <c r="E1317" i="6"/>
  <c r="N1317" i="6" s="1"/>
  <c r="D1302" i="6"/>
  <c r="C1284" i="6"/>
  <c r="I1257" i="6"/>
  <c r="J1257" i="6" s="1"/>
  <c r="G1239" i="6"/>
  <c r="D1229" i="6"/>
  <c r="I1226" i="6"/>
  <c r="J1226" i="6" s="1"/>
  <c r="M1226" i="6" s="1"/>
  <c r="E1224" i="6"/>
  <c r="N1224" i="6" s="1"/>
  <c r="C1205" i="6"/>
  <c r="G1192" i="6"/>
  <c r="D1181" i="6"/>
  <c r="I1157" i="6"/>
  <c r="J1157" i="6" s="1"/>
  <c r="E1134" i="6"/>
  <c r="N1134" i="6" s="1"/>
  <c r="E2611" i="6"/>
  <c r="N2611" i="6" s="1"/>
  <c r="O2611" i="6" s="1"/>
  <c r="C2532" i="6"/>
  <c r="E2422" i="6"/>
  <c r="N2422" i="6" s="1"/>
  <c r="G2284" i="6"/>
  <c r="I2107" i="6"/>
  <c r="J2107" i="6" s="1"/>
  <c r="D1983" i="6"/>
  <c r="G1967" i="6"/>
  <c r="C1937" i="6"/>
  <c r="C1900" i="6"/>
  <c r="D1887" i="6"/>
  <c r="D1835" i="6"/>
  <c r="I1825" i="6"/>
  <c r="J1825" i="6" s="1"/>
  <c r="E1816" i="6"/>
  <c r="N1816" i="6" s="1"/>
  <c r="C1802" i="6"/>
  <c r="G1768" i="6"/>
  <c r="D1756" i="6"/>
  <c r="I1727" i="6"/>
  <c r="J1727" i="6" s="1"/>
  <c r="E1718" i="6"/>
  <c r="C1716" i="6"/>
  <c r="G1697" i="6"/>
  <c r="D1695" i="6"/>
  <c r="I1692" i="6"/>
  <c r="J1692" i="6" s="1"/>
  <c r="E1684" i="6"/>
  <c r="C1682" i="6"/>
  <c r="G1679" i="6"/>
  <c r="D1671" i="6"/>
  <c r="I1668" i="6"/>
  <c r="J1668" i="6" s="1"/>
  <c r="M1668" i="6" s="1"/>
  <c r="E1666" i="6"/>
  <c r="N1666" i="6" s="1"/>
  <c r="C1658" i="6"/>
  <c r="I1655" i="6"/>
  <c r="J1655" i="6" s="1"/>
  <c r="G1653" i="6"/>
  <c r="E1645" i="6"/>
  <c r="N1645" i="6" s="1"/>
  <c r="D1643" i="6"/>
  <c r="C1641" i="6"/>
  <c r="I1623" i="6"/>
  <c r="J1623" i="6" s="1"/>
  <c r="G1613" i="6"/>
  <c r="E1611" i="6"/>
  <c r="N1611" i="6" s="1"/>
  <c r="D1609" i="6"/>
  <c r="C1607" i="6"/>
  <c r="I1590" i="6"/>
  <c r="J1590" i="6" s="1"/>
  <c r="M1590" i="6" s="1"/>
  <c r="G1580" i="6"/>
  <c r="E1572" i="6"/>
  <c r="N1572" i="6" s="1"/>
  <c r="D1562" i="6"/>
  <c r="C1560" i="6"/>
  <c r="I1539" i="6"/>
  <c r="J1539" i="6" s="1"/>
  <c r="M1539" i="6" s="1"/>
  <c r="G1531" i="6"/>
  <c r="E1529" i="6"/>
  <c r="N1529" i="6" s="1"/>
  <c r="D1513" i="6"/>
  <c r="C1497" i="6"/>
  <c r="I1488" i="6"/>
  <c r="J1488" i="6" s="1"/>
  <c r="M1488" i="6" s="1"/>
  <c r="G1470" i="6"/>
  <c r="E1468" i="6"/>
  <c r="N1468" i="6" s="1"/>
  <c r="D1466" i="6"/>
  <c r="C1464" i="6"/>
  <c r="I1453" i="6"/>
  <c r="J1453" i="6" s="1"/>
  <c r="G1451" i="6"/>
  <c r="E1443" i="6"/>
  <c r="N1443" i="6" s="1"/>
  <c r="D1441" i="6"/>
  <c r="C1439" i="6"/>
  <c r="I1430" i="6"/>
  <c r="J1430" i="6" s="1"/>
  <c r="G1428" i="6"/>
  <c r="E1395" i="6"/>
  <c r="N1395" i="6" s="1"/>
  <c r="D1386" i="6"/>
  <c r="C1377" i="6"/>
  <c r="I1351" i="6"/>
  <c r="J1351" i="6" s="1"/>
  <c r="M1351" i="6" s="1"/>
  <c r="G1342" i="6"/>
  <c r="E1333" i="6"/>
  <c r="D1331" i="6"/>
  <c r="C1317" i="6"/>
  <c r="I1293" i="6"/>
  <c r="J1293" i="6" s="1"/>
  <c r="G1275" i="6"/>
  <c r="E1257" i="6"/>
  <c r="N1257" i="6" s="1"/>
  <c r="D1239" i="6"/>
  <c r="I1228" i="6"/>
  <c r="J1228" i="6" s="1"/>
  <c r="E1226" i="6"/>
  <c r="N1226" i="6" s="1"/>
  <c r="C1224" i="6"/>
  <c r="G1194" i="6"/>
  <c r="D1192" i="6"/>
  <c r="I1173" i="6"/>
  <c r="J1173" i="6" s="1"/>
  <c r="M1173" i="6" s="1"/>
  <c r="E1157" i="6"/>
  <c r="N1157" i="6" s="1"/>
  <c r="C1134" i="6"/>
  <c r="G1816" i="6"/>
  <c r="I1679" i="6"/>
  <c r="J1679" i="6" s="1"/>
  <c r="I1613" i="6"/>
  <c r="J1613" i="6" s="1"/>
  <c r="G1529" i="6"/>
  <c r="E1441" i="6"/>
  <c r="N1441" i="6" s="1"/>
  <c r="D1317" i="6"/>
  <c r="E1192" i="6"/>
  <c r="G1112" i="6"/>
  <c r="D1094" i="6"/>
  <c r="I1067" i="6"/>
  <c r="J1067" i="6" s="1"/>
  <c r="E1047" i="6"/>
  <c r="C1038" i="6"/>
  <c r="G1028" i="6"/>
  <c r="D1019" i="6"/>
  <c r="I1002" i="6"/>
  <c r="J1002" i="6" s="1"/>
  <c r="E993" i="6"/>
  <c r="N993" i="6" s="1"/>
  <c r="C984" i="6"/>
  <c r="G960" i="6"/>
  <c r="D951" i="6"/>
  <c r="I934" i="6"/>
  <c r="J934" i="6" s="1"/>
  <c r="M934" i="6" s="1"/>
  <c r="E918" i="6"/>
  <c r="N918" i="6" s="1"/>
  <c r="C909" i="6"/>
  <c r="G892" i="6"/>
  <c r="D883" i="6"/>
  <c r="I866" i="6"/>
  <c r="J866" i="6" s="1"/>
  <c r="E849" i="6"/>
  <c r="N849" i="6" s="1"/>
  <c r="D831" i="6"/>
  <c r="C829" i="6"/>
  <c r="I819" i="6"/>
  <c r="J819" i="6" s="1"/>
  <c r="G810" i="6"/>
  <c r="E801" i="6"/>
  <c r="D792" i="6"/>
  <c r="C783" i="6"/>
  <c r="I771" i="6"/>
  <c r="J771" i="6" s="1"/>
  <c r="G762" i="6"/>
  <c r="E753" i="6"/>
  <c r="N753" i="6" s="1"/>
  <c r="D751" i="6"/>
  <c r="C742" i="6"/>
  <c r="I715" i="6"/>
  <c r="J715" i="6" s="1"/>
  <c r="M715" i="6" s="1"/>
  <c r="G699" i="6"/>
  <c r="E683" i="6"/>
  <c r="N683" i="6" s="1"/>
  <c r="D674" i="6"/>
  <c r="C665" i="6"/>
  <c r="I648" i="6"/>
  <c r="J648" i="6" s="1"/>
  <c r="G646" i="6"/>
  <c r="E644" i="6"/>
  <c r="N644" i="6" s="1"/>
  <c r="D635" i="6"/>
  <c r="C625" i="6"/>
  <c r="G622" i="6"/>
  <c r="D606" i="6"/>
  <c r="I596" i="6"/>
  <c r="J596" i="6" s="1"/>
  <c r="E587" i="6"/>
  <c r="N587" i="6" s="1"/>
  <c r="C569" i="6"/>
  <c r="G566" i="6"/>
  <c r="D553" i="6"/>
  <c r="I543" i="6"/>
  <c r="J543" i="6" s="1"/>
  <c r="M543" i="6" s="1"/>
  <c r="E541" i="6"/>
  <c r="N541" i="6" s="1"/>
  <c r="C539" i="6"/>
  <c r="G527" i="6"/>
  <c r="D525" i="6"/>
  <c r="I501" i="6"/>
  <c r="J501" i="6" s="1"/>
  <c r="E491" i="6"/>
  <c r="N491" i="6" s="1"/>
  <c r="C489" i="6"/>
  <c r="G477" i="6"/>
  <c r="D467" i="6"/>
  <c r="I464" i="6"/>
  <c r="J464" i="6" s="1"/>
  <c r="E454" i="6"/>
  <c r="N454" i="6" s="1"/>
  <c r="C452" i="6"/>
  <c r="G442" i="6"/>
  <c r="D440" i="6"/>
  <c r="I430" i="6"/>
  <c r="J430" i="6" s="1"/>
  <c r="E428" i="6"/>
  <c r="N428" i="6" s="1"/>
  <c r="C426" i="6"/>
  <c r="G367" i="6"/>
  <c r="D345" i="6"/>
  <c r="I330" i="6"/>
  <c r="J330" i="6" s="1"/>
  <c r="E328" i="6"/>
  <c r="N328" i="6" s="1"/>
  <c r="C319" i="6"/>
  <c r="G281" i="6"/>
  <c r="D279" i="6"/>
  <c r="I276" i="6"/>
  <c r="J276" i="6" s="1"/>
  <c r="E233" i="6"/>
  <c r="N233" i="6" s="1"/>
  <c r="C231" i="6"/>
  <c r="C2534" i="6"/>
  <c r="D1802" i="6"/>
  <c r="E1671" i="6"/>
  <c r="G1611" i="6"/>
  <c r="E1513" i="6"/>
  <c r="N1513" i="6" s="1"/>
  <c r="D1439" i="6"/>
  <c r="C1302" i="6"/>
  <c r="E1181" i="6"/>
  <c r="E1112" i="6"/>
  <c r="N1112" i="6" s="1"/>
  <c r="C1094" i="6"/>
  <c r="G1067" i="6"/>
  <c r="D1047" i="6"/>
  <c r="I1037" i="6"/>
  <c r="J1037" i="6" s="1"/>
  <c r="M1037" i="6" s="1"/>
  <c r="E1028" i="6"/>
  <c r="N1028" i="6" s="1"/>
  <c r="C1019" i="6"/>
  <c r="G1002" i="6"/>
  <c r="D993" i="6"/>
  <c r="I976" i="6"/>
  <c r="J976" i="6" s="1"/>
  <c r="E960" i="6"/>
  <c r="N960" i="6" s="1"/>
  <c r="C951" i="6"/>
  <c r="G934" i="6"/>
  <c r="D918" i="6"/>
  <c r="I901" i="6"/>
  <c r="J901" i="6" s="1"/>
  <c r="M901" i="6" s="1"/>
  <c r="E892" i="6"/>
  <c r="N892" i="6" s="1"/>
  <c r="C883" i="6"/>
  <c r="G866" i="6"/>
  <c r="D849" i="6"/>
  <c r="C831" i="6"/>
  <c r="I821" i="6"/>
  <c r="J821" i="6" s="1"/>
  <c r="G819" i="6"/>
  <c r="E810" i="6"/>
  <c r="N810" i="6" s="1"/>
  <c r="D801" i="6"/>
  <c r="C792" i="6"/>
  <c r="I773" i="6"/>
  <c r="J773" i="6" s="1"/>
  <c r="M773" i="6" s="1"/>
  <c r="G771" i="6"/>
  <c r="E762" i="6"/>
  <c r="N762" i="6" s="1"/>
  <c r="D753" i="6"/>
  <c r="C751" i="6"/>
  <c r="I741" i="6"/>
  <c r="J741" i="6" s="1"/>
  <c r="G715" i="6"/>
  <c r="E699" i="6"/>
  <c r="N699" i="6" s="1"/>
  <c r="D683" i="6"/>
  <c r="C674" i="6"/>
  <c r="I650" i="6"/>
  <c r="J650" i="6" s="1"/>
  <c r="G648" i="6"/>
  <c r="E646" i="6"/>
  <c r="N646" i="6" s="1"/>
  <c r="D644" i="6"/>
  <c r="C635" i="6"/>
  <c r="I624" i="6"/>
  <c r="J624" i="6" s="1"/>
  <c r="E622" i="6"/>
  <c r="N622" i="6" s="1"/>
  <c r="C606" i="6"/>
  <c r="G596" i="6"/>
  <c r="D587" i="6"/>
  <c r="I568" i="6"/>
  <c r="J568" i="6" s="1"/>
  <c r="E566" i="6"/>
  <c r="N566" i="6" s="1"/>
  <c r="C553" i="6"/>
  <c r="G543" i="6"/>
  <c r="D541" i="6"/>
  <c r="I529" i="6"/>
  <c r="J529" i="6" s="1"/>
  <c r="M529" i="6" s="1"/>
  <c r="E527" i="6"/>
  <c r="N527" i="6" s="1"/>
  <c r="C525" i="6"/>
  <c r="G501" i="6"/>
  <c r="D491" i="6"/>
  <c r="I488" i="6"/>
  <c r="J488" i="6" s="1"/>
  <c r="M488" i="6" s="1"/>
  <c r="E477" i="6"/>
  <c r="N477" i="6" s="1"/>
  <c r="C467" i="6"/>
  <c r="G464" i="6"/>
  <c r="D454" i="6"/>
  <c r="I451" i="6"/>
  <c r="J451" i="6" s="1"/>
  <c r="E442" i="6"/>
  <c r="N442" i="6" s="1"/>
  <c r="C440" i="6"/>
  <c r="G430" i="6"/>
  <c r="D428" i="6"/>
  <c r="I425" i="6"/>
  <c r="J425" i="6" s="1"/>
  <c r="E367" i="6"/>
  <c r="N367" i="6" s="1"/>
  <c r="C345" i="6"/>
  <c r="G330" i="6"/>
  <c r="D328" i="6"/>
  <c r="I318" i="6"/>
  <c r="J318" i="6" s="1"/>
  <c r="E281" i="6"/>
  <c r="N281" i="6" s="1"/>
  <c r="C279" i="6"/>
  <c r="G276" i="6"/>
  <c r="D233" i="6"/>
  <c r="I230" i="6"/>
  <c r="J230" i="6" s="1"/>
  <c r="I2424" i="6"/>
  <c r="J2424" i="6" s="1"/>
  <c r="M2424" i="6" s="1"/>
  <c r="I1768" i="6"/>
  <c r="J1768" i="6" s="1"/>
  <c r="C1669" i="6"/>
  <c r="E1609" i="6"/>
  <c r="N1609" i="6" s="1"/>
  <c r="D1497" i="6"/>
  <c r="C1431" i="6"/>
  <c r="I1275" i="6"/>
  <c r="J1275" i="6" s="1"/>
  <c r="M1275" i="6" s="1"/>
  <c r="C1181" i="6"/>
  <c r="D1112" i="6"/>
  <c r="I1086" i="6"/>
  <c r="J1086" i="6" s="1"/>
  <c r="E1067" i="6"/>
  <c r="N1067" i="6" s="1"/>
  <c r="C1047" i="6"/>
  <c r="G1037" i="6"/>
  <c r="D1028" i="6"/>
  <c r="I1011" i="6"/>
  <c r="J1011" i="6" s="1"/>
  <c r="M1011" i="6" s="1"/>
  <c r="E1002" i="6"/>
  <c r="N1002" i="6" s="1"/>
  <c r="C993" i="6"/>
  <c r="G976" i="6"/>
  <c r="D960" i="6"/>
  <c r="I943" i="6"/>
  <c r="J943" i="6" s="1"/>
  <c r="E934" i="6"/>
  <c r="N934" i="6" s="1"/>
  <c r="C918" i="6"/>
  <c r="G901" i="6"/>
  <c r="D892" i="6"/>
  <c r="I875" i="6"/>
  <c r="J875" i="6" s="1"/>
  <c r="M875" i="6" s="1"/>
  <c r="E866" i="6"/>
  <c r="N866" i="6" s="1"/>
  <c r="C849" i="6"/>
  <c r="I830" i="6"/>
  <c r="J830" i="6" s="1"/>
  <c r="G821" i="6"/>
  <c r="E819" i="6"/>
  <c r="N819" i="6" s="1"/>
  <c r="D810" i="6"/>
  <c r="C801" i="6"/>
  <c r="I782" i="6"/>
  <c r="J782" i="6" s="1"/>
  <c r="M782" i="6" s="1"/>
  <c r="G773" i="6"/>
  <c r="E771" i="6"/>
  <c r="D762" i="6"/>
  <c r="C753" i="6"/>
  <c r="I750" i="6"/>
  <c r="J750" i="6" s="1"/>
  <c r="G741" i="6"/>
  <c r="E715" i="6"/>
  <c r="N715" i="6" s="1"/>
  <c r="O715" i="6" s="1"/>
  <c r="D699" i="6"/>
  <c r="C683" i="6"/>
  <c r="I657" i="6"/>
  <c r="J657" i="6" s="1"/>
  <c r="M657" i="6" s="1"/>
  <c r="G650" i="6"/>
  <c r="E648" i="6"/>
  <c r="N648" i="6" s="1"/>
  <c r="D646" i="6"/>
  <c r="C644" i="6"/>
  <c r="I634" i="6"/>
  <c r="J634" i="6" s="1"/>
  <c r="G624" i="6"/>
  <c r="D622" i="6"/>
  <c r="I598" i="6"/>
  <c r="J598" i="6" s="1"/>
  <c r="M598" i="6" s="1"/>
  <c r="E596" i="6"/>
  <c r="N596" i="6" s="1"/>
  <c r="C587" i="6"/>
  <c r="G568" i="6"/>
  <c r="D566" i="6"/>
  <c r="I552" i="6"/>
  <c r="J552" i="6" s="1"/>
  <c r="E543" i="6"/>
  <c r="N543" i="6" s="1"/>
  <c r="O543" i="6" s="1"/>
  <c r="C541" i="6"/>
  <c r="G529" i="6"/>
  <c r="D527" i="6"/>
  <c r="I510" i="6"/>
  <c r="J510" i="6" s="1"/>
  <c r="E501" i="6"/>
  <c r="N501" i="6" s="1"/>
  <c r="C491" i="6"/>
  <c r="G488" i="6"/>
  <c r="D477" i="6"/>
  <c r="I466" i="6"/>
  <c r="J466" i="6" s="1"/>
  <c r="M466" i="6" s="1"/>
  <c r="E464" i="6"/>
  <c r="C454" i="6"/>
  <c r="G451" i="6"/>
  <c r="D442" i="6"/>
  <c r="I432" i="6"/>
  <c r="J432" i="6" s="1"/>
  <c r="E430" i="6"/>
  <c r="N430" i="6" s="1"/>
  <c r="C428" i="6"/>
  <c r="G425" i="6"/>
  <c r="D367" i="6"/>
  <c r="I344" i="6"/>
  <c r="J344" i="6" s="1"/>
  <c r="E330" i="6"/>
  <c r="N330" i="6" s="1"/>
  <c r="C328" i="6"/>
  <c r="G318" i="6"/>
  <c r="D281" i="6"/>
  <c r="I278" i="6"/>
  <c r="J278" i="6" s="1"/>
  <c r="E276" i="6"/>
  <c r="N276" i="6" s="1"/>
  <c r="C233" i="6"/>
  <c r="G230" i="6"/>
  <c r="C2302" i="6"/>
  <c r="E1756" i="6"/>
  <c r="G1666" i="6"/>
  <c r="D1607" i="6"/>
  <c r="C1489" i="6"/>
  <c r="I1428" i="6"/>
  <c r="J1428" i="6" s="1"/>
  <c r="G1257" i="6"/>
  <c r="E1173" i="6"/>
  <c r="N1173" i="6" s="1"/>
  <c r="C1112" i="6"/>
  <c r="G1086" i="6"/>
  <c r="D1067" i="6"/>
  <c r="I1046" i="6"/>
  <c r="J1046" i="6" s="1"/>
  <c r="E1037" i="6"/>
  <c r="N1037" i="6" s="1"/>
  <c r="C1028" i="6"/>
  <c r="G1011" i="6"/>
  <c r="D1002" i="6"/>
  <c r="I992" i="6"/>
  <c r="J992" i="6" s="1"/>
  <c r="E976" i="6"/>
  <c r="N976" i="6" s="1"/>
  <c r="C960" i="6"/>
  <c r="G943" i="6"/>
  <c r="D934" i="6"/>
  <c r="I910" i="6"/>
  <c r="J910" i="6" s="1"/>
  <c r="E901" i="6"/>
  <c r="N901" i="6" s="1"/>
  <c r="O901" i="6" s="1"/>
  <c r="C892" i="6"/>
  <c r="G875" i="6"/>
  <c r="D866" i="6"/>
  <c r="I840" i="6"/>
  <c r="J840" i="6" s="1"/>
  <c r="M840" i="6" s="1"/>
  <c r="G830" i="6"/>
  <c r="E821" i="6"/>
  <c r="N821" i="6" s="1"/>
  <c r="D819" i="6"/>
  <c r="C810" i="6"/>
  <c r="I784" i="6"/>
  <c r="J784" i="6" s="1"/>
  <c r="G782" i="6"/>
  <c r="E773" i="6"/>
  <c r="N773" i="6" s="1"/>
  <c r="O773" i="6" s="1"/>
  <c r="D771" i="6"/>
  <c r="C762" i="6"/>
  <c r="I752" i="6"/>
  <c r="J752" i="6" s="1"/>
  <c r="M752" i="6" s="1"/>
  <c r="G750" i="6"/>
  <c r="E741" i="6"/>
  <c r="D715" i="6"/>
  <c r="C699" i="6"/>
  <c r="I666" i="6"/>
  <c r="J666" i="6" s="1"/>
  <c r="G657" i="6"/>
  <c r="E650" i="6"/>
  <c r="N650" i="6" s="1"/>
  <c r="D648" i="6"/>
  <c r="C646" i="6"/>
  <c r="I643" i="6"/>
  <c r="J643" i="6" s="1"/>
  <c r="G634" i="6"/>
  <c r="E624" i="6"/>
  <c r="N624" i="6" s="1"/>
  <c r="C622" i="6"/>
  <c r="G598" i="6"/>
  <c r="D596" i="6"/>
  <c r="I586" i="6"/>
  <c r="J586" i="6" s="1"/>
  <c r="E568" i="6"/>
  <c r="N568" i="6" s="1"/>
  <c r="C566" i="6"/>
  <c r="G552" i="6"/>
  <c r="D543" i="6"/>
  <c r="I540" i="6"/>
  <c r="J540" i="6" s="1"/>
  <c r="M540" i="6" s="1"/>
  <c r="E529" i="6"/>
  <c r="N529" i="6" s="1"/>
  <c r="O529" i="6" s="1"/>
  <c r="C527" i="6"/>
  <c r="G510" i="6"/>
  <c r="D501" i="6"/>
  <c r="I490" i="6"/>
  <c r="J490" i="6" s="1"/>
  <c r="E488" i="6"/>
  <c r="N488" i="6" s="1"/>
  <c r="O488" i="6" s="1"/>
  <c r="C477" i="6"/>
  <c r="G466" i="6"/>
  <c r="D464" i="6"/>
  <c r="I453" i="6"/>
  <c r="J453" i="6" s="1"/>
  <c r="M453" i="6" s="1"/>
  <c r="E451" i="6"/>
  <c r="N451" i="6" s="1"/>
  <c r="C442" i="6"/>
  <c r="G432" i="6"/>
  <c r="D430" i="6"/>
  <c r="I427" i="6"/>
  <c r="J427" i="6" s="1"/>
  <c r="E425" i="6"/>
  <c r="C367" i="6"/>
  <c r="G344" i="6"/>
  <c r="D330" i="6"/>
  <c r="I320" i="6"/>
  <c r="J320" i="6" s="1"/>
  <c r="E318" i="6"/>
  <c r="N318" i="6" s="1"/>
  <c r="C281" i="6"/>
  <c r="G278" i="6"/>
  <c r="D276" i="6"/>
  <c r="I232" i="6"/>
  <c r="J232" i="6" s="1"/>
  <c r="D2124" i="6"/>
  <c r="C1728" i="6"/>
  <c r="D1658" i="6"/>
  <c r="C1599" i="6"/>
  <c r="I1470" i="6"/>
  <c r="J1470" i="6" s="1"/>
  <c r="M1470" i="6" s="1"/>
  <c r="O1470" i="6" s="1"/>
  <c r="G1395" i="6"/>
  <c r="E1239" i="6"/>
  <c r="N1239" i="6" s="1"/>
  <c r="O1239" i="6" s="1"/>
  <c r="C1165" i="6"/>
  <c r="I1103" i="6"/>
  <c r="J1103" i="6" s="1"/>
  <c r="E1086" i="6"/>
  <c r="N1086" i="6" s="1"/>
  <c r="C1067" i="6"/>
  <c r="G1046" i="6"/>
  <c r="D1037" i="6"/>
  <c r="I1020" i="6"/>
  <c r="J1020" i="6" s="1"/>
  <c r="M1020" i="6" s="1"/>
  <c r="E1011" i="6"/>
  <c r="N1011" i="6" s="1"/>
  <c r="C1002" i="6"/>
  <c r="G992" i="6"/>
  <c r="D976" i="6"/>
  <c r="I959" i="6"/>
  <c r="J959" i="6" s="1"/>
  <c r="E943" i="6"/>
  <c r="N943" i="6" s="1"/>
  <c r="C934" i="6"/>
  <c r="G910" i="6"/>
  <c r="D901" i="6"/>
  <c r="I884" i="6"/>
  <c r="J884" i="6" s="1"/>
  <c r="M884" i="6" s="1"/>
  <c r="E875" i="6"/>
  <c r="N875" i="6" s="1"/>
  <c r="C866" i="6"/>
  <c r="G840" i="6"/>
  <c r="E830" i="6"/>
  <c r="N830" i="6" s="1"/>
  <c r="D821" i="6"/>
  <c r="C819" i="6"/>
  <c r="I793" i="6"/>
  <c r="J793" i="6" s="1"/>
  <c r="G784" i="6"/>
  <c r="E782" i="6"/>
  <c r="D773" i="6"/>
  <c r="C771" i="6"/>
  <c r="I761" i="6"/>
  <c r="J761" i="6" s="1"/>
  <c r="G752" i="6"/>
  <c r="E750" i="6"/>
  <c r="N750" i="6" s="1"/>
  <c r="D741" i="6"/>
  <c r="C715" i="6"/>
  <c r="I675" i="6"/>
  <c r="J675" i="6" s="1"/>
  <c r="G666" i="6"/>
  <c r="E657" i="6"/>
  <c r="N657" i="6" s="1"/>
  <c r="D650" i="6"/>
  <c r="C648" i="6"/>
  <c r="I645" i="6"/>
  <c r="J645" i="6" s="1"/>
  <c r="G643" i="6"/>
  <c r="E634" i="6"/>
  <c r="N634" i="6" s="1"/>
  <c r="D624" i="6"/>
  <c r="I621" i="6"/>
  <c r="J621" i="6" s="1"/>
  <c r="M621" i="6" s="1"/>
  <c r="E598" i="6"/>
  <c r="N598" i="6" s="1"/>
  <c r="C596" i="6"/>
  <c r="G586" i="6"/>
  <c r="D568" i="6"/>
  <c r="I565" i="6"/>
  <c r="J565" i="6" s="1"/>
  <c r="M565" i="6" s="1"/>
  <c r="E552" i="6"/>
  <c r="N552" i="6" s="1"/>
  <c r="C543" i="6"/>
  <c r="G540" i="6"/>
  <c r="D529" i="6"/>
  <c r="I526" i="6"/>
  <c r="J526" i="6" s="1"/>
  <c r="M526" i="6" s="1"/>
  <c r="E510" i="6"/>
  <c r="N510" i="6" s="1"/>
  <c r="C501" i="6"/>
  <c r="G490" i="6"/>
  <c r="D488" i="6"/>
  <c r="I476" i="6"/>
  <c r="J476" i="6" s="1"/>
  <c r="M476" i="6" s="1"/>
  <c r="E466" i="6"/>
  <c r="N466" i="6" s="1"/>
  <c r="C464" i="6"/>
  <c r="G453" i="6"/>
  <c r="D451" i="6"/>
  <c r="I441" i="6"/>
  <c r="J441" i="6" s="1"/>
  <c r="E432" i="6"/>
  <c r="N432" i="6" s="1"/>
  <c r="C430" i="6"/>
  <c r="G427" i="6"/>
  <c r="D425" i="6"/>
  <c r="I346" i="6"/>
  <c r="J346" i="6" s="1"/>
  <c r="E344" i="6"/>
  <c r="N344" i="6" s="1"/>
  <c r="C330" i="6"/>
  <c r="G320" i="6"/>
  <c r="D318" i="6"/>
  <c r="I280" i="6"/>
  <c r="J280" i="6" s="1"/>
  <c r="E278" i="6"/>
  <c r="N278" i="6" s="1"/>
  <c r="C276" i="6"/>
  <c r="G232" i="6"/>
  <c r="G1983" i="6"/>
  <c r="G1718" i="6"/>
  <c r="C1656" i="6"/>
  <c r="I1580" i="6"/>
  <c r="J1580" i="6" s="1"/>
  <c r="G1468" i="6"/>
  <c r="E1386" i="6"/>
  <c r="C1229" i="6"/>
  <c r="G1157" i="6"/>
  <c r="G1103" i="6"/>
  <c r="D1086" i="6"/>
  <c r="I1057" i="6"/>
  <c r="J1057" i="6" s="1"/>
  <c r="E1046" i="6"/>
  <c r="C1037" i="6"/>
  <c r="G1020" i="6"/>
  <c r="D1011" i="6"/>
  <c r="I1001" i="6"/>
  <c r="J1001" i="6" s="1"/>
  <c r="E992" i="6"/>
  <c r="N992" i="6" s="1"/>
  <c r="C976" i="6"/>
  <c r="G959" i="6"/>
  <c r="D943" i="6"/>
  <c r="I926" i="6"/>
  <c r="J926" i="6" s="1"/>
  <c r="M926" i="6" s="1"/>
  <c r="E910" i="6"/>
  <c r="C901" i="6"/>
  <c r="G884" i="6"/>
  <c r="D875" i="6"/>
  <c r="I858" i="6"/>
  <c r="J858" i="6" s="1"/>
  <c r="E840" i="6"/>
  <c r="N840" i="6" s="1"/>
  <c r="D830" i="6"/>
  <c r="C821" i="6"/>
  <c r="I802" i="6"/>
  <c r="J802" i="6" s="1"/>
  <c r="G793" i="6"/>
  <c r="E784" i="6"/>
  <c r="N784" i="6" s="1"/>
  <c r="D782" i="6"/>
  <c r="C773" i="6"/>
  <c r="I763" i="6"/>
  <c r="J763" i="6" s="1"/>
  <c r="M763" i="6" s="1"/>
  <c r="G761" i="6"/>
  <c r="E752" i="6"/>
  <c r="N752" i="6" s="1"/>
  <c r="D750" i="6"/>
  <c r="C741" i="6"/>
  <c r="I691" i="6"/>
  <c r="J691" i="6" s="1"/>
  <c r="M691" i="6" s="1"/>
  <c r="G675" i="6"/>
  <c r="E666" i="6"/>
  <c r="N666" i="6" s="1"/>
  <c r="D657" i="6"/>
  <c r="C650" i="6"/>
  <c r="I647" i="6"/>
  <c r="J647" i="6" s="1"/>
  <c r="M647" i="6" s="1"/>
  <c r="G645" i="6"/>
  <c r="E643" i="6"/>
  <c r="N643" i="6" s="1"/>
  <c r="D634" i="6"/>
  <c r="C624" i="6"/>
  <c r="G621" i="6"/>
  <c r="D598" i="6"/>
  <c r="I588" i="6"/>
  <c r="J588" i="6" s="1"/>
  <c r="E586" i="6"/>
  <c r="N586" i="6" s="1"/>
  <c r="C568" i="6"/>
  <c r="G565" i="6"/>
  <c r="D552" i="6"/>
  <c r="I542" i="6"/>
  <c r="J542" i="6" s="1"/>
  <c r="M542" i="6" s="1"/>
  <c r="E540" i="6"/>
  <c r="N540" i="6" s="1"/>
  <c r="C529" i="6"/>
  <c r="G526" i="6"/>
  <c r="D510" i="6"/>
  <c r="I500" i="6"/>
  <c r="J500" i="6" s="1"/>
  <c r="E490" i="6"/>
  <c r="N490" i="6" s="1"/>
  <c r="C488" i="6"/>
  <c r="G476" i="6"/>
  <c r="D466" i="6"/>
  <c r="I455" i="6"/>
  <c r="J455" i="6" s="1"/>
  <c r="E453" i="6"/>
  <c r="N453" i="6" s="1"/>
  <c r="C451" i="6"/>
  <c r="G441" i="6"/>
  <c r="D432" i="6"/>
  <c r="I429" i="6"/>
  <c r="J429" i="6" s="1"/>
  <c r="E427" i="6"/>
  <c r="C425" i="6"/>
  <c r="G346" i="6"/>
  <c r="D344" i="6"/>
  <c r="I329" i="6"/>
  <c r="J329" i="6" s="1"/>
  <c r="E320" i="6"/>
  <c r="N320" i="6" s="1"/>
  <c r="C318" i="6"/>
  <c r="G280" i="6"/>
  <c r="D278" i="6"/>
  <c r="I234" i="6"/>
  <c r="J234" i="6" s="1"/>
  <c r="E232" i="6"/>
  <c r="N232" i="6" s="1"/>
  <c r="C1968" i="6"/>
  <c r="D1716" i="6"/>
  <c r="I1653" i="6"/>
  <c r="J1653" i="6" s="1"/>
  <c r="G1572" i="6"/>
  <c r="E1466" i="6"/>
  <c r="N1466" i="6" s="1"/>
  <c r="D1377" i="6"/>
  <c r="G1226" i="6"/>
  <c r="C1157" i="6"/>
  <c r="E1103" i="6"/>
  <c r="C1086" i="6"/>
  <c r="G1057" i="6"/>
  <c r="D1046" i="6"/>
  <c r="I1029" i="6"/>
  <c r="J1029" i="6" s="1"/>
  <c r="M1029" i="6" s="1"/>
  <c r="E1020" i="6"/>
  <c r="N1020" i="6" s="1"/>
  <c r="C1011" i="6"/>
  <c r="G1001" i="6"/>
  <c r="D992" i="6"/>
  <c r="I968" i="6"/>
  <c r="J968" i="6" s="1"/>
  <c r="E959" i="6"/>
  <c r="N959" i="6" s="1"/>
  <c r="C943" i="6"/>
  <c r="G926" i="6"/>
  <c r="D910" i="6"/>
  <c r="I900" i="6"/>
  <c r="J900" i="6" s="1"/>
  <c r="E884" i="6"/>
  <c r="N884" i="6" s="1"/>
  <c r="C875" i="6"/>
  <c r="G858" i="6"/>
  <c r="D840" i="6"/>
  <c r="C830" i="6"/>
  <c r="I811" i="6"/>
  <c r="J811" i="6" s="1"/>
  <c r="G802" i="6"/>
  <c r="E793" i="6"/>
  <c r="N793" i="6" s="1"/>
  <c r="D784" i="6"/>
  <c r="C782" i="6"/>
  <c r="I772" i="6"/>
  <c r="J772" i="6" s="1"/>
  <c r="G763" i="6"/>
  <c r="E761" i="6"/>
  <c r="N761" i="6" s="1"/>
  <c r="D752" i="6"/>
  <c r="C750" i="6"/>
  <c r="I707" i="6"/>
  <c r="J707" i="6" s="1"/>
  <c r="M707" i="6" s="1"/>
  <c r="G691" i="6"/>
  <c r="E675" i="6"/>
  <c r="N675" i="6" s="1"/>
  <c r="D666" i="6"/>
  <c r="C657" i="6"/>
  <c r="I649" i="6"/>
  <c r="J649" i="6" s="1"/>
  <c r="G647" i="6"/>
  <c r="E645" i="6"/>
  <c r="N645" i="6" s="1"/>
  <c r="D643" i="6"/>
  <c r="C634" i="6"/>
  <c r="I623" i="6"/>
  <c r="J623" i="6" s="1"/>
  <c r="E621" i="6"/>
  <c r="N621" i="6" s="1"/>
  <c r="C598" i="6"/>
  <c r="G588" i="6"/>
  <c r="D586" i="6"/>
  <c r="I567" i="6"/>
  <c r="J567" i="6" s="1"/>
  <c r="E565" i="6"/>
  <c r="N565" i="6" s="1"/>
  <c r="C552" i="6"/>
  <c r="G542" i="6"/>
  <c r="D540" i="6"/>
  <c r="I528" i="6"/>
  <c r="J528" i="6" s="1"/>
  <c r="M528" i="6" s="1"/>
  <c r="E526" i="6"/>
  <c r="N526" i="6" s="1"/>
  <c r="O526" i="6" s="1"/>
  <c r="C510" i="6"/>
  <c r="G500" i="6"/>
  <c r="D490" i="6"/>
  <c r="I478" i="6"/>
  <c r="J478" i="6" s="1"/>
  <c r="M478" i="6" s="1"/>
  <c r="E476" i="6"/>
  <c r="N476" i="6" s="1"/>
  <c r="C466" i="6"/>
  <c r="G455" i="6"/>
  <c r="D453" i="6"/>
  <c r="I450" i="6"/>
  <c r="J450" i="6" s="1"/>
  <c r="E441" i="6"/>
  <c r="N441" i="6" s="1"/>
  <c r="C432" i="6"/>
  <c r="G429" i="6"/>
  <c r="D427" i="6"/>
  <c r="I424" i="6"/>
  <c r="J424" i="6" s="1"/>
  <c r="E346" i="6"/>
  <c r="N346" i="6" s="1"/>
  <c r="C344" i="6"/>
  <c r="G329" i="6"/>
  <c r="D320" i="6"/>
  <c r="I310" i="6"/>
  <c r="J310" i="6" s="1"/>
  <c r="E280" i="6"/>
  <c r="N280" i="6" s="1"/>
  <c r="C278" i="6"/>
  <c r="G234" i="6"/>
  <c r="D232" i="6"/>
  <c r="E1937" i="6"/>
  <c r="N1937" i="6" s="1"/>
  <c r="O1937" i="6" s="1"/>
  <c r="I1697" i="6"/>
  <c r="J1697" i="6" s="1"/>
  <c r="M1697" i="6" s="1"/>
  <c r="G1645" i="6"/>
  <c r="E1562" i="6"/>
  <c r="N1562" i="6" s="1"/>
  <c r="D1464" i="6"/>
  <c r="C1368" i="6"/>
  <c r="G1224" i="6"/>
  <c r="G1134" i="6"/>
  <c r="D1103" i="6"/>
  <c r="I1077" i="6"/>
  <c r="J1077" i="6" s="1"/>
  <c r="E1057" i="6"/>
  <c r="N1057" i="6" s="1"/>
  <c r="C1046" i="6"/>
  <c r="G1029" i="6"/>
  <c r="D1020" i="6"/>
  <c r="I1010" i="6"/>
  <c r="J1010" i="6" s="1"/>
  <c r="M1010" i="6" s="1"/>
  <c r="E1001" i="6"/>
  <c r="N1001" i="6" s="1"/>
  <c r="C992" i="6"/>
  <c r="G968" i="6"/>
  <c r="D959" i="6"/>
  <c r="I942" i="6"/>
  <c r="J942" i="6" s="1"/>
  <c r="E926" i="6"/>
  <c r="N926" i="6" s="1"/>
  <c r="C910" i="6"/>
  <c r="G900" i="6"/>
  <c r="D884" i="6"/>
  <c r="I867" i="6"/>
  <c r="J867" i="6" s="1"/>
  <c r="E858" i="6"/>
  <c r="N858" i="6" s="1"/>
  <c r="C840" i="6"/>
  <c r="I820" i="6"/>
  <c r="J820" i="6" s="1"/>
  <c r="G811" i="6"/>
  <c r="E802" i="6"/>
  <c r="D793" i="6"/>
  <c r="C784" i="6"/>
  <c r="I774" i="6"/>
  <c r="J774" i="6" s="1"/>
  <c r="M774" i="6" s="1"/>
  <c r="G772" i="6"/>
  <c r="E763" i="6"/>
  <c r="N763" i="6" s="1"/>
  <c r="D761" i="6"/>
  <c r="C752" i="6"/>
  <c r="I740" i="6"/>
  <c r="J740" i="6" s="1"/>
  <c r="G707" i="6"/>
  <c r="E691" i="6"/>
  <c r="N691" i="6" s="1"/>
  <c r="D675" i="6"/>
  <c r="C666" i="6"/>
  <c r="I651" i="6"/>
  <c r="J651" i="6" s="1"/>
  <c r="G649" i="6"/>
  <c r="E647" i="6"/>
  <c r="N647" i="6" s="1"/>
  <c r="D645" i="6"/>
  <c r="C643" i="6"/>
  <c r="G623" i="6"/>
  <c r="D621" i="6"/>
  <c r="I597" i="6"/>
  <c r="J597" i="6" s="1"/>
  <c r="E588" i="6"/>
  <c r="N588" i="6" s="1"/>
  <c r="C586" i="6"/>
  <c r="G567" i="6"/>
  <c r="D565" i="6"/>
  <c r="I551" i="6"/>
  <c r="J551" i="6" s="1"/>
  <c r="M551" i="6" s="1"/>
  <c r="E542" i="6"/>
  <c r="N542" i="6" s="1"/>
  <c r="C540" i="6"/>
  <c r="G528" i="6"/>
  <c r="D526" i="6"/>
  <c r="I509" i="6"/>
  <c r="J509" i="6" s="1"/>
  <c r="E500" i="6"/>
  <c r="N500" i="6" s="1"/>
  <c r="C490" i="6"/>
  <c r="G478" i="6"/>
  <c r="D476" i="6"/>
  <c r="I465" i="6"/>
  <c r="J465" i="6" s="1"/>
  <c r="M465" i="6" s="1"/>
  <c r="E455" i="6"/>
  <c r="N455" i="6" s="1"/>
  <c r="C453" i="6"/>
  <c r="G450" i="6"/>
  <c r="D441" i="6"/>
  <c r="I431" i="6"/>
  <c r="J431" i="6" s="1"/>
  <c r="E429" i="6"/>
  <c r="N429" i="6" s="1"/>
  <c r="C427" i="6"/>
  <c r="G424" i="6"/>
  <c r="D346" i="6"/>
  <c r="I331" i="6"/>
  <c r="J331" i="6" s="1"/>
  <c r="E329" i="6"/>
  <c r="N329" i="6" s="1"/>
  <c r="C320" i="6"/>
  <c r="G310" i="6"/>
  <c r="D280" i="6"/>
  <c r="I277" i="6"/>
  <c r="J277" i="6" s="1"/>
  <c r="E234" i="6"/>
  <c r="N234" i="6" s="1"/>
  <c r="C232" i="6"/>
  <c r="D1900" i="6"/>
  <c r="E1695" i="6"/>
  <c r="N1695" i="6" s="1"/>
  <c r="O1695" i="6" s="1"/>
  <c r="E1643" i="6"/>
  <c r="N1643" i="6" s="1"/>
  <c r="D1560" i="6"/>
  <c r="C1456" i="6"/>
  <c r="D1224" i="6"/>
  <c r="D1134" i="6"/>
  <c r="C1103" i="6"/>
  <c r="G1077" i="6"/>
  <c r="D1057" i="6"/>
  <c r="I1038" i="6"/>
  <c r="J1038" i="6" s="1"/>
  <c r="E1029" i="6"/>
  <c r="N1029" i="6" s="1"/>
  <c r="C1020" i="6"/>
  <c r="G1010" i="6"/>
  <c r="D1001" i="6"/>
  <c r="I984" i="6"/>
  <c r="J984" i="6" s="1"/>
  <c r="E968" i="6"/>
  <c r="N968" i="6" s="1"/>
  <c r="C959" i="6"/>
  <c r="G942" i="6"/>
  <c r="D926" i="6"/>
  <c r="I909" i="6"/>
  <c r="J909" i="6" s="1"/>
  <c r="E900" i="6"/>
  <c r="C884" i="6"/>
  <c r="G867" i="6"/>
  <c r="D858" i="6"/>
  <c r="I829" i="6"/>
  <c r="J829" i="6" s="1"/>
  <c r="G820" i="6"/>
  <c r="E811" i="6"/>
  <c r="D802" i="6"/>
  <c r="C793" i="6"/>
  <c r="I783" i="6"/>
  <c r="J783" i="6" s="1"/>
  <c r="M783" i="6" s="1"/>
  <c r="G774" i="6"/>
  <c r="E772" i="6"/>
  <c r="D763" i="6"/>
  <c r="C761" i="6"/>
  <c r="I742" i="6"/>
  <c r="J742" i="6" s="1"/>
  <c r="M742" i="6" s="1"/>
  <c r="G740" i="6"/>
  <c r="E707" i="6"/>
  <c r="N707" i="6" s="1"/>
  <c r="D691" i="6"/>
  <c r="C675" i="6"/>
  <c r="I665" i="6"/>
  <c r="J665" i="6" s="1"/>
  <c r="G651" i="6"/>
  <c r="E649" i="6"/>
  <c r="N649" i="6" s="1"/>
  <c r="D647" i="6"/>
  <c r="C645" i="6"/>
  <c r="I625" i="6"/>
  <c r="J625" i="6" s="1"/>
  <c r="E623" i="6"/>
  <c r="N623" i="6" s="1"/>
  <c r="C621" i="6"/>
  <c r="G597" i="6"/>
  <c r="D588" i="6"/>
  <c r="I569" i="6"/>
  <c r="J569" i="6" s="1"/>
  <c r="E567" i="6"/>
  <c r="N567" i="6" s="1"/>
  <c r="C565" i="6"/>
  <c r="G551" i="6"/>
  <c r="D542" i="6"/>
  <c r="I539" i="6"/>
  <c r="J539" i="6" s="1"/>
  <c r="E528" i="6"/>
  <c r="N528" i="6" s="1"/>
  <c r="C526" i="6"/>
  <c r="G509" i="6"/>
  <c r="D500" i="6"/>
  <c r="I489" i="6"/>
  <c r="J489" i="6" s="1"/>
  <c r="E478" i="6"/>
  <c r="N478" i="6" s="1"/>
  <c r="C476" i="6"/>
  <c r="G465" i="6"/>
  <c r="D455" i="6"/>
  <c r="I452" i="6"/>
  <c r="J452" i="6" s="1"/>
  <c r="M452" i="6" s="1"/>
  <c r="E450" i="6"/>
  <c r="N450" i="6" s="1"/>
  <c r="C441" i="6"/>
  <c r="G431" i="6"/>
  <c r="D429" i="6"/>
  <c r="I426" i="6"/>
  <c r="J426" i="6" s="1"/>
  <c r="E424" i="6"/>
  <c r="C346" i="6"/>
  <c r="G331" i="6"/>
  <c r="D329" i="6"/>
  <c r="I319" i="6"/>
  <c r="J319" i="6" s="1"/>
  <c r="E310" i="6"/>
  <c r="N310" i="6" s="1"/>
  <c r="C280" i="6"/>
  <c r="G277" i="6"/>
  <c r="D234" i="6"/>
  <c r="I231" i="6"/>
  <c r="J231" i="6" s="1"/>
  <c r="C1888" i="6"/>
  <c r="C1693" i="6"/>
  <c r="D1641" i="6"/>
  <c r="C1550" i="6"/>
  <c r="I1342" i="6"/>
  <c r="J1342" i="6" s="1"/>
  <c r="M1342" i="6" s="1"/>
  <c r="D1205" i="6"/>
  <c r="G1120" i="6"/>
  <c r="I1094" i="6"/>
  <c r="J1094" i="6" s="1"/>
  <c r="E1077" i="6"/>
  <c r="C1057" i="6"/>
  <c r="G1038" i="6"/>
  <c r="D1029" i="6"/>
  <c r="I1019" i="6"/>
  <c r="J1019" i="6" s="1"/>
  <c r="M1019" i="6" s="1"/>
  <c r="E1010" i="6"/>
  <c r="N1010" i="6" s="1"/>
  <c r="C1001" i="6"/>
  <c r="G984" i="6"/>
  <c r="D968" i="6"/>
  <c r="I951" i="6"/>
  <c r="J951" i="6" s="1"/>
  <c r="E942" i="6"/>
  <c r="N942" i="6" s="1"/>
  <c r="C926" i="6"/>
  <c r="G909" i="6"/>
  <c r="D900" i="6"/>
  <c r="I883" i="6"/>
  <c r="J883" i="6" s="1"/>
  <c r="M883" i="6" s="1"/>
  <c r="E867" i="6"/>
  <c r="N867" i="6" s="1"/>
  <c r="C858" i="6"/>
  <c r="I831" i="6"/>
  <c r="J831" i="6" s="1"/>
  <c r="G829" i="6"/>
  <c r="E820" i="6"/>
  <c r="N820" i="6" s="1"/>
  <c r="D811" i="6"/>
  <c r="C802" i="6"/>
  <c r="I792" i="6"/>
  <c r="J792" i="6" s="1"/>
  <c r="G783" i="6"/>
  <c r="E774" i="6"/>
  <c r="N774" i="6" s="1"/>
  <c r="D772" i="6"/>
  <c r="C763" i="6"/>
  <c r="I751" i="6"/>
  <c r="J751" i="6" s="1"/>
  <c r="G742" i="6"/>
  <c r="E740" i="6"/>
  <c r="D707" i="6"/>
  <c r="C691" i="6"/>
  <c r="I674" i="6"/>
  <c r="J674" i="6" s="1"/>
  <c r="G665" i="6"/>
  <c r="E651" i="6"/>
  <c r="N651" i="6" s="1"/>
  <c r="D649" i="6"/>
  <c r="C647" i="6"/>
  <c r="I635" i="6"/>
  <c r="J635" i="6" s="1"/>
  <c r="G625" i="6"/>
  <c r="D623" i="6"/>
  <c r="I606" i="6"/>
  <c r="J606" i="6" s="1"/>
  <c r="E597" i="6"/>
  <c r="N597" i="6" s="1"/>
  <c r="C588" i="6"/>
  <c r="G569" i="6"/>
  <c r="D567" i="6"/>
  <c r="I553" i="6"/>
  <c r="J553" i="6" s="1"/>
  <c r="E551" i="6"/>
  <c r="N551" i="6" s="1"/>
  <c r="C542" i="6"/>
  <c r="G539" i="6"/>
  <c r="D528" i="6"/>
  <c r="I525" i="6"/>
  <c r="J525" i="6" s="1"/>
  <c r="E509" i="6"/>
  <c r="N509" i="6" s="1"/>
  <c r="C500" i="6"/>
  <c r="G489" i="6"/>
  <c r="D478" i="6"/>
  <c r="I467" i="6"/>
  <c r="J467" i="6" s="1"/>
  <c r="M467" i="6" s="1"/>
  <c r="E465" i="6"/>
  <c r="N465" i="6" s="1"/>
  <c r="C455" i="6"/>
  <c r="G452" i="6"/>
  <c r="D450" i="6"/>
  <c r="I440" i="6"/>
  <c r="J440" i="6" s="1"/>
  <c r="E431" i="6"/>
  <c r="N431" i="6" s="1"/>
  <c r="C429" i="6"/>
  <c r="G426" i="6"/>
  <c r="D424" i="6"/>
  <c r="I345" i="6"/>
  <c r="J345" i="6" s="1"/>
  <c r="E331" i="6"/>
  <c r="N331" i="6" s="1"/>
  <c r="C329" i="6"/>
  <c r="G319" i="6"/>
  <c r="D310" i="6"/>
  <c r="I279" i="6"/>
  <c r="J279" i="6" s="1"/>
  <c r="E277" i="6"/>
  <c r="N277" i="6" s="1"/>
  <c r="C234" i="6"/>
  <c r="G231" i="6"/>
  <c r="E1835" i="6"/>
  <c r="N1835" i="6" s="1"/>
  <c r="O1835" i="6" s="1"/>
  <c r="G1684" i="6"/>
  <c r="C1633" i="6"/>
  <c r="I1451" i="6"/>
  <c r="J1451" i="6" s="1"/>
  <c r="G1333" i="6"/>
  <c r="I1194" i="6"/>
  <c r="J1194" i="6" s="1"/>
  <c r="M1194" i="6" s="1"/>
  <c r="D1120" i="6"/>
  <c r="G1094" i="6"/>
  <c r="D1077" i="6"/>
  <c r="I1047" i="6"/>
  <c r="J1047" i="6" s="1"/>
  <c r="E1038" i="6"/>
  <c r="N1038" i="6" s="1"/>
  <c r="C1029" i="6"/>
  <c r="G1019" i="6"/>
  <c r="D1010" i="6"/>
  <c r="I993" i="6"/>
  <c r="J993" i="6" s="1"/>
  <c r="E984" i="6"/>
  <c r="C968" i="6"/>
  <c r="G951" i="6"/>
  <c r="D942" i="6"/>
  <c r="I918" i="6"/>
  <c r="J918" i="6" s="1"/>
  <c r="E909" i="6"/>
  <c r="C900" i="6"/>
  <c r="G883" i="6"/>
  <c r="D867" i="6"/>
  <c r="I849" i="6"/>
  <c r="J849" i="6" s="1"/>
  <c r="M849" i="6" s="1"/>
  <c r="G831" i="6"/>
  <c r="E829" i="6"/>
  <c r="N829" i="6" s="1"/>
  <c r="D820" i="6"/>
  <c r="C811" i="6"/>
  <c r="I801" i="6"/>
  <c r="J801" i="6" s="1"/>
  <c r="G792" i="6"/>
  <c r="E783" i="6"/>
  <c r="N783" i="6" s="1"/>
  <c r="O783" i="6" s="1"/>
  <c r="D774" i="6"/>
  <c r="C772" i="6"/>
  <c r="I753" i="6"/>
  <c r="J753" i="6" s="1"/>
  <c r="M753" i="6" s="1"/>
  <c r="G751" i="6"/>
  <c r="E742" i="6"/>
  <c r="N742" i="6" s="1"/>
  <c r="D740" i="6"/>
  <c r="C707" i="6"/>
  <c r="I683" i="6"/>
  <c r="J683" i="6" s="1"/>
  <c r="G674" i="6"/>
  <c r="E665" i="6"/>
  <c r="N665" i="6" s="1"/>
  <c r="D651" i="6"/>
  <c r="C649" i="6"/>
  <c r="I644" i="6"/>
  <c r="J644" i="6" s="1"/>
  <c r="G635" i="6"/>
  <c r="E625" i="6"/>
  <c r="N625" i="6" s="1"/>
  <c r="C623" i="6"/>
  <c r="G606" i="6"/>
  <c r="D597" i="6"/>
  <c r="I587" i="6"/>
  <c r="J587" i="6" s="1"/>
  <c r="E569" i="6"/>
  <c r="N569" i="6" s="1"/>
  <c r="C567" i="6"/>
  <c r="G553" i="6"/>
  <c r="D551" i="6"/>
  <c r="I541" i="6"/>
  <c r="J541" i="6" s="1"/>
  <c r="M541" i="6" s="1"/>
  <c r="O541" i="6" s="1"/>
  <c r="E539" i="6"/>
  <c r="N539" i="6" s="1"/>
  <c r="C528" i="6"/>
  <c r="G525" i="6"/>
  <c r="D509" i="6"/>
  <c r="I491" i="6"/>
  <c r="J491" i="6" s="1"/>
  <c r="E489" i="6"/>
  <c r="N489" i="6" s="1"/>
  <c r="C478" i="6"/>
  <c r="G467" i="6"/>
  <c r="D465" i="6"/>
  <c r="I454" i="6"/>
  <c r="J454" i="6" s="1"/>
  <c r="M454" i="6" s="1"/>
  <c r="E452" i="6"/>
  <c r="N452" i="6" s="1"/>
  <c r="C450" i="6"/>
  <c r="G440" i="6"/>
  <c r="D431" i="6"/>
  <c r="I428" i="6"/>
  <c r="J428" i="6" s="1"/>
  <c r="M428" i="6" s="1"/>
  <c r="E426" i="6"/>
  <c r="C424" i="6"/>
  <c r="G345" i="6"/>
  <c r="D331" i="6"/>
  <c r="I328" i="6"/>
  <c r="J328" i="6" s="1"/>
  <c r="E319" i="6"/>
  <c r="N319" i="6" s="1"/>
  <c r="C310" i="6"/>
  <c r="G279" i="6"/>
  <c r="D277" i="6"/>
  <c r="I233" i="6"/>
  <c r="J233" i="6" s="1"/>
  <c r="E231" i="6"/>
  <c r="N231" i="6" s="1"/>
  <c r="C1826" i="6"/>
  <c r="D1682" i="6"/>
  <c r="I1531" i="6"/>
  <c r="J1531" i="6" s="1"/>
  <c r="M1531" i="6" s="1"/>
  <c r="G1443" i="6"/>
  <c r="E1331" i="6"/>
  <c r="N1331" i="6" s="1"/>
  <c r="I1192" i="6"/>
  <c r="J1192" i="6" s="1"/>
  <c r="I1112" i="6"/>
  <c r="J1112" i="6" s="1"/>
  <c r="E1094" i="6"/>
  <c r="N1094" i="6" s="1"/>
  <c r="C1077" i="6"/>
  <c r="G1047" i="6"/>
  <c r="D1038" i="6"/>
  <c r="I1028" i="6"/>
  <c r="J1028" i="6" s="1"/>
  <c r="M1028" i="6" s="1"/>
  <c r="E1019" i="6"/>
  <c r="N1019" i="6" s="1"/>
  <c r="C1010" i="6"/>
  <c r="G993" i="6"/>
  <c r="D984" i="6"/>
  <c r="I960" i="6"/>
  <c r="J960" i="6" s="1"/>
  <c r="E951" i="6"/>
  <c r="N951" i="6" s="1"/>
  <c r="C942" i="6"/>
  <c r="G918" i="6"/>
  <c r="D909" i="6"/>
  <c r="I892" i="6"/>
  <c r="J892" i="6" s="1"/>
  <c r="M892" i="6" s="1"/>
  <c r="E883" i="6"/>
  <c r="N883" i="6" s="1"/>
  <c r="C867" i="6"/>
  <c r="G849" i="6"/>
  <c r="E831" i="6"/>
  <c r="N831" i="6" s="1"/>
  <c r="D829" i="6"/>
  <c r="C820" i="6"/>
  <c r="I810" i="6"/>
  <c r="J810" i="6" s="1"/>
  <c r="G801" i="6"/>
  <c r="E792" i="6"/>
  <c r="D783" i="6"/>
  <c r="C774" i="6"/>
  <c r="I762" i="6"/>
  <c r="J762" i="6" s="1"/>
  <c r="G753" i="6"/>
  <c r="E751" i="6"/>
  <c r="D742" i="6"/>
  <c r="C740" i="6"/>
  <c r="I699" i="6"/>
  <c r="J699" i="6" s="1"/>
  <c r="M699" i="6" s="1"/>
  <c r="G683" i="6"/>
  <c r="E674" i="6"/>
  <c r="N674" i="6" s="1"/>
  <c r="D665" i="6"/>
  <c r="C651" i="6"/>
  <c r="I646" i="6"/>
  <c r="J646" i="6" s="1"/>
  <c r="M646" i="6" s="1"/>
  <c r="G644" i="6"/>
  <c r="E635" i="6"/>
  <c r="N635" i="6" s="1"/>
  <c r="D625" i="6"/>
  <c r="I622" i="6"/>
  <c r="J622" i="6" s="1"/>
  <c r="M622" i="6" s="1"/>
  <c r="E606" i="6"/>
  <c r="N606" i="6" s="1"/>
  <c r="C597" i="6"/>
  <c r="G587" i="6"/>
  <c r="D569" i="6"/>
  <c r="I566" i="6"/>
  <c r="J566" i="6" s="1"/>
  <c r="E553" i="6"/>
  <c r="N553" i="6" s="1"/>
  <c r="C551" i="6"/>
  <c r="G541" i="6"/>
  <c r="D539" i="6"/>
  <c r="I527" i="6"/>
  <c r="J527" i="6" s="1"/>
  <c r="M527" i="6" s="1"/>
  <c r="O527" i="6" s="1"/>
  <c r="E525" i="6"/>
  <c r="N525" i="6" s="1"/>
  <c r="C509" i="6"/>
  <c r="G491" i="6"/>
  <c r="D489" i="6"/>
  <c r="I477" i="6"/>
  <c r="J477" i="6" s="1"/>
  <c r="M477" i="6" s="1"/>
  <c r="E467" i="6"/>
  <c r="N467" i="6" s="1"/>
  <c r="C465" i="6"/>
  <c r="G454" i="6"/>
  <c r="D452" i="6"/>
  <c r="I442" i="6"/>
  <c r="J442" i="6" s="1"/>
  <c r="E440" i="6"/>
  <c r="N440" i="6" s="1"/>
  <c r="C431" i="6"/>
  <c r="G428" i="6"/>
  <c r="D426" i="6"/>
  <c r="I367" i="6"/>
  <c r="J367" i="6" s="1"/>
  <c r="M367" i="6" s="1"/>
  <c r="E345" i="6"/>
  <c r="N345" i="6" s="1"/>
  <c r="C331" i="6"/>
  <c r="G328" i="6"/>
  <c r="D319" i="6"/>
  <c r="I281" i="6"/>
  <c r="J281" i="6" s="1"/>
  <c r="E279" i="6"/>
  <c r="N279" i="6" s="1"/>
  <c r="C277" i="6"/>
  <c r="G233" i="6"/>
  <c r="D231" i="6"/>
  <c r="E230" i="6"/>
  <c r="N230" i="6" s="1"/>
  <c r="C228" i="6"/>
  <c r="G152" i="6"/>
  <c r="D150" i="6"/>
  <c r="I73" i="6"/>
  <c r="J73" i="6" s="1"/>
  <c r="M73" i="6" s="1"/>
  <c r="E36" i="6"/>
  <c r="N36" i="6" s="1"/>
  <c r="C17" i="6"/>
  <c r="G1596" i="2"/>
  <c r="D1586" i="2"/>
  <c r="N1586" i="2" s="1"/>
  <c r="I1575" i="2"/>
  <c r="J1575" i="2" s="1"/>
  <c r="M1575" i="2" s="1"/>
  <c r="E1565" i="2"/>
  <c r="C1555" i="2"/>
  <c r="G1535" i="2"/>
  <c r="D1533" i="2"/>
  <c r="I1506" i="2"/>
  <c r="J1506" i="2" s="1"/>
  <c r="M1506" i="2" s="1"/>
  <c r="E1487" i="2"/>
  <c r="C1466" i="2"/>
  <c r="G1435" i="2"/>
  <c r="D1414" i="2"/>
  <c r="N1414" i="2" s="1"/>
  <c r="I1411" i="2"/>
  <c r="J1411" i="2" s="1"/>
  <c r="E1409" i="2"/>
  <c r="C1396" i="2"/>
  <c r="G1370" i="2"/>
  <c r="D1368" i="2"/>
  <c r="N1368" i="2" s="1"/>
  <c r="I1338" i="2"/>
  <c r="J1338" i="2" s="1"/>
  <c r="E1317" i="2"/>
  <c r="C1294" i="2"/>
  <c r="G1256" i="2"/>
  <c r="D1237" i="2"/>
  <c r="N1237" i="2" s="1"/>
  <c r="I1205" i="2"/>
  <c r="J1205" i="2" s="1"/>
  <c r="E1192" i="2"/>
  <c r="C1182" i="2"/>
  <c r="G1163" i="2"/>
  <c r="D1153" i="2"/>
  <c r="N1153" i="2" s="1"/>
  <c r="I1142" i="2"/>
  <c r="J1142" i="2" s="1"/>
  <c r="M1142" i="2" s="1"/>
  <c r="E1132" i="2"/>
  <c r="C1114" i="2"/>
  <c r="G1094" i="2"/>
  <c r="D1076" i="2"/>
  <c r="I1057" i="2"/>
  <c r="J1057" i="2" s="1"/>
  <c r="E1039" i="2"/>
  <c r="C1029" i="2"/>
  <c r="G1010" i="2"/>
  <c r="D1000" i="2"/>
  <c r="N1000" i="2" s="1"/>
  <c r="I981" i="2"/>
  <c r="J981" i="2" s="1"/>
  <c r="E961" i="2"/>
  <c r="C946" i="2"/>
  <c r="G935" i="2"/>
  <c r="D925" i="2"/>
  <c r="N925" i="2" s="1"/>
  <c r="I914" i="2"/>
  <c r="J914" i="2" s="1"/>
  <c r="E904" i="2"/>
  <c r="C894" i="2"/>
  <c r="G883" i="2"/>
  <c r="D881" i="2"/>
  <c r="N881" i="2" s="1"/>
  <c r="I870" i="2"/>
  <c r="J870" i="2" s="1"/>
  <c r="M870" i="2" s="1"/>
  <c r="E859" i="2"/>
  <c r="C857" i="2"/>
  <c r="G845" i="2"/>
  <c r="D802" i="2"/>
  <c r="I775" i="2"/>
  <c r="J775" i="2" s="1"/>
  <c r="E764" i="2"/>
  <c r="C754" i="2"/>
  <c r="G735" i="2"/>
  <c r="D733" i="2"/>
  <c r="I730" i="2"/>
  <c r="J730" i="2" s="1"/>
  <c r="M730" i="2" s="1"/>
  <c r="E728" i="2"/>
  <c r="C717" i="2"/>
  <c r="G705" i="2"/>
  <c r="D703" i="2"/>
  <c r="N703" i="2" s="1"/>
  <c r="I677" i="2"/>
  <c r="J677" i="2" s="1"/>
  <c r="M677" i="2" s="1"/>
  <c r="E666" i="2"/>
  <c r="C664" i="2"/>
  <c r="G642" i="2"/>
  <c r="D640" i="2"/>
  <c r="I623" i="2"/>
  <c r="J623" i="2" s="1"/>
  <c r="E613" i="2"/>
  <c r="C611" i="2"/>
  <c r="I598" i="2"/>
  <c r="J598" i="2" s="1"/>
  <c r="I596" i="2"/>
  <c r="J596" i="2" s="1"/>
  <c r="M596" i="2" s="1"/>
  <c r="I576" i="2"/>
  <c r="J576" i="2" s="1"/>
  <c r="M576" i="2" s="1"/>
  <c r="I564" i="2"/>
  <c r="J564" i="2" s="1"/>
  <c r="M564" i="2" s="1"/>
  <c r="I553" i="2"/>
  <c r="J553" i="2" s="1"/>
  <c r="M553" i="2" s="1"/>
  <c r="I551" i="2"/>
  <c r="J551" i="2" s="1"/>
  <c r="M551" i="2" s="1"/>
  <c r="I539" i="2"/>
  <c r="J539" i="2" s="1"/>
  <c r="M539" i="2" s="1"/>
  <c r="I537" i="2"/>
  <c r="J537" i="2" s="1"/>
  <c r="I526" i="2"/>
  <c r="J526" i="2" s="1"/>
  <c r="D230" i="6"/>
  <c r="I227" i="6"/>
  <c r="J227" i="6" s="1"/>
  <c r="E152" i="6"/>
  <c r="N152" i="6" s="1"/>
  <c r="C150" i="6"/>
  <c r="G73" i="6"/>
  <c r="D36" i="6"/>
  <c r="I1614" i="2"/>
  <c r="J1614" i="2" s="1"/>
  <c r="E1596" i="2"/>
  <c r="C1586" i="2"/>
  <c r="G1575" i="2"/>
  <c r="D1565" i="2"/>
  <c r="I1546" i="2"/>
  <c r="J1546" i="2" s="1"/>
  <c r="M1546" i="2" s="1"/>
  <c r="E1535" i="2"/>
  <c r="C1533" i="2"/>
  <c r="G1506" i="2"/>
  <c r="D1487" i="2"/>
  <c r="I1456" i="2"/>
  <c r="J1456" i="2" s="1"/>
  <c r="E1435" i="2"/>
  <c r="C1414" i="2"/>
  <c r="G1411" i="2"/>
  <c r="D1409" i="2"/>
  <c r="N1409" i="2" s="1"/>
  <c r="I1384" i="2"/>
  <c r="J1384" i="2" s="1"/>
  <c r="E1370" i="2"/>
  <c r="C1368" i="2"/>
  <c r="G1338" i="2"/>
  <c r="D1317" i="2"/>
  <c r="I1277" i="2"/>
  <c r="J1277" i="2" s="1"/>
  <c r="E1256" i="2"/>
  <c r="C1237" i="2"/>
  <c r="G1205" i="2"/>
  <c r="D1192" i="2"/>
  <c r="I1173" i="2"/>
  <c r="J1173" i="2" s="1"/>
  <c r="E1163" i="2"/>
  <c r="C1153" i="2"/>
  <c r="G1142" i="2"/>
  <c r="D1132" i="2"/>
  <c r="N1132" i="2" s="1"/>
  <c r="I1105" i="2"/>
  <c r="J1105" i="2" s="1"/>
  <c r="E1094" i="2"/>
  <c r="C1076" i="2"/>
  <c r="G1057" i="2"/>
  <c r="D1039" i="2"/>
  <c r="N1039" i="2" s="1"/>
  <c r="I1028" i="2"/>
  <c r="J1028" i="2" s="1"/>
  <c r="M1028" i="2" s="1"/>
  <c r="E1010" i="2"/>
  <c r="C1000" i="2"/>
  <c r="G981" i="2"/>
  <c r="D961" i="2"/>
  <c r="I945" i="2"/>
  <c r="J945" i="2" s="1"/>
  <c r="M945" i="2" s="1"/>
  <c r="E935" i="2"/>
  <c r="C925" i="2"/>
  <c r="G914" i="2"/>
  <c r="D904" i="2"/>
  <c r="N904" i="2" s="1"/>
  <c r="I893" i="2"/>
  <c r="J893" i="2" s="1"/>
  <c r="M893" i="2" s="1"/>
  <c r="E883" i="2"/>
  <c r="C881" i="2"/>
  <c r="G870" i="2"/>
  <c r="D859" i="2"/>
  <c r="N859" i="2" s="1"/>
  <c r="I847" i="2"/>
  <c r="J847" i="2" s="1"/>
  <c r="M847" i="2" s="1"/>
  <c r="E845" i="2"/>
  <c r="C802" i="2"/>
  <c r="G775" i="2"/>
  <c r="D764" i="2"/>
  <c r="I743" i="2"/>
  <c r="J743" i="2" s="1"/>
  <c r="M743" i="2" s="1"/>
  <c r="E735" i="2"/>
  <c r="C733" i="2"/>
  <c r="G730" i="2"/>
  <c r="D728" i="2"/>
  <c r="N728" i="2" s="1"/>
  <c r="I707" i="2"/>
  <c r="J707" i="2" s="1"/>
  <c r="M707" i="2" s="1"/>
  <c r="E705" i="2"/>
  <c r="C703" i="2"/>
  <c r="G677" i="2"/>
  <c r="D666" i="2"/>
  <c r="I644" i="2"/>
  <c r="J644" i="2" s="1"/>
  <c r="E642" i="2"/>
  <c r="C640" i="2"/>
  <c r="G623" i="2"/>
  <c r="D613" i="2"/>
  <c r="N613" i="2" s="1"/>
  <c r="I610" i="2"/>
  <c r="J610" i="2" s="1"/>
  <c r="M610" i="2" s="1"/>
  <c r="G598" i="2"/>
  <c r="G596" i="2"/>
  <c r="G576" i="2"/>
  <c r="G564" i="2"/>
  <c r="G553" i="2"/>
  <c r="G551" i="2"/>
  <c r="G539" i="2"/>
  <c r="G537" i="2"/>
  <c r="G526" i="2"/>
  <c r="C230" i="6"/>
  <c r="G227" i="6"/>
  <c r="D152" i="6"/>
  <c r="I149" i="6"/>
  <c r="J149" i="6" s="1"/>
  <c r="E73" i="6"/>
  <c r="C36" i="6"/>
  <c r="G1614" i="2"/>
  <c r="D1596" i="2"/>
  <c r="N1596" i="2" s="1"/>
  <c r="I1585" i="2"/>
  <c r="J1585" i="2" s="1"/>
  <c r="M1585" i="2" s="1"/>
  <c r="E1575" i="2"/>
  <c r="C1565" i="2"/>
  <c r="G1546" i="2"/>
  <c r="D1535" i="2"/>
  <c r="N1535" i="2" s="1"/>
  <c r="I1526" i="2"/>
  <c r="J1526" i="2" s="1"/>
  <c r="M1526" i="2" s="1"/>
  <c r="E1506" i="2"/>
  <c r="C1487" i="2"/>
  <c r="G1456" i="2"/>
  <c r="D1435" i="2"/>
  <c r="N1435" i="2" s="1"/>
  <c r="I1413" i="2"/>
  <c r="J1413" i="2" s="1"/>
  <c r="E1411" i="2"/>
  <c r="C1409" i="2"/>
  <c r="G1384" i="2"/>
  <c r="D1370" i="2"/>
  <c r="I1356" i="2"/>
  <c r="J1356" i="2" s="1"/>
  <c r="M1356" i="2" s="1"/>
  <c r="E1338" i="2"/>
  <c r="C1317" i="2"/>
  <c r="C179" i="1" s="1"/>
  <c r="G1277" i="2"/>
  <c r="D1256" i="2"/>
  <c r="N1256" i="2" s="1"/>
  <c r="I1227" i="2"/>
  <c r="J1227" i="2" s="1"/>
  <c r="E1205" i="2"/>
  <c r="C1192" i="2"/>
  <c r="G1173" i="2"/>
  <c r="D1163" i="2"/>
  <c r="I1152" i="2"/>
  <c r="J1152" i="2" s="1"/>
  <c r="M1152" i="2" s="1"/>
  <c r="E1142" i="2"/>
  <c r="C1132" i="2"/>
  <c r="G1105" i="2"/>
  <c r="D1094" i="2"/>
  <c r="N1094" i="2" s="1"/>
  <c r="I1075" i="2"/>
  <c r="J1075" i="2" s="1"/>
  <c r="E1057" i="2"/>
  <c r="C1039" i="2"/>
  <c r="G1028" i="2"/>
  <c r="D1010" i="2"/>
  <c r="I991" i="2"/>
  <c r="J991" i="2" s="1"/>
  <c r="M991" i="2" s="1"/>
  <c r="E981" i="2"/>
  <c r="C961" i="2"/>
  <c r="G945" i="2"/>
  <c r="D935" i="2"/>
  <c r="I924" i="2"/>
  <c r="J924" i="2" s="1"/>
  <c r="M924" i="2" s="1"/>
  <c r="E914" i="2"/>
  <c r="C904" i="2"/>
  <c r="G893" i="2"/>
  <c r="D883" i="2"/>
  <c r="I872" i="2"/>
  <c r="J872" i="2" s="1"/>
  <c r="E870" i="2"/>
  <c r="C859" i="2"/>
  <c r="G847" i="2"/>
  <c r="D845" i="2"/>
  <c r="I793" i="2"/>
  <c r="J793" i="2" s="1"/>
  <c r="E775" i="2"/>
  <c r="C764" i="2"/>
  <c r="G743" i="2"/>
  <c r="D735" i="2"/>
  <c r="N735" i="2" s="1"/>
  <c r="I732" i="2"/>
  <c r="J732" i="2" s="1"/>
  <c r="E730" i="2"/>
  <c r="C728" i="2"/>
  <c r="G707" i="2"/>
  <c r="D705" i="2"/>
  <c r="N705" i="2" s="1"/>
  <c r="I687" i="2"/>
  <c r="J687" i="2" s="1"/>
  <c r="E677" i="2"/>
  <c r="C666" i="2"/>
  <c r="G644" i="2"/>
  <c r="D642" i="2"/>
  <c r="N642" i="2" s="1"/>
  <c r="I625" i="2"/>
  <c r="J625" i="2" s="1"/>
  <c r="M625" i="2" s="1"/>
  <c r="E623" i="2"/>
  <c r="C613" i="2"/>
  <c r="G610" i="2"/>
  <c r="E598" i="2"/>
  <c r="E596" i="2"/>
  <c r="E576" i="2"/>
  <c r="E564" i="2"/>
  <c r="E553" i="2"/>
  <c r="E551" i="2"/>
  <c r="E539" i="2"/>
  <c r="E537" i="2"/>
  <c r="E526" i="2"/>
  <c r="I229" i="6"/>
  <c r="J229" i="6" s="1"/>
  <c r="E227" i="6"/>
  <c r="N227" i="6" s="1"/>
  <c r="C152" i="6"/>
  <c r="G149" i="6"/>
  <c r="D73" i="6"/>
  <c r="I24" i="6"/>
  <c r="J24" i="6" s="1"/>
  <c r="M24" i="6" s="1"/>
  <c r="O24" i="6" s="1"/>
  <c r="E1614" i="2"/>
  <c r="C1596" i="2"/>
  <c r="G1585" i="2"/>
  <c r="D1575" i="2"/>
  <c r="N1575" i="2" s="1"/>
  <c r="I1556" i="2"/>
  <c r="J1556" i="2" s="1"/>
  <c r="M1556" i="2" s="1"/>
  <c r="E1546" i="2"/>
  <c r="C1535" i="2"/>
  <c r="G1526" i="2"/>
  <c r="D1506" i="2"/>
  <c r="N1506" i="2" s="1"/>
  <c r="O1506" i="2" s="1"/>
  <c r="I1476" i="2"/>
  <c r="J1476" i="2" s="1"/>
  <c r="E1456" i="2"/>
  <c r="C1435" i="2"/>
  <c r="G1413" i="2"/>
  <c r="D1411" i="2"/>
  <c r="I1408" i="2"/>
  <c r="J1408" i="2" s="1"/>
  <c r="M1408" i="2" s="1"/>
  <c r="E1384" i="2"/>
  <c r="C1370" i="2"/>
  <c r="G1356" i="2"/>
  <c r="D1338" i="2"/>
  <c r="I1311" i="2"/>
  <c r="J1311" i="2" s="1"/>
  <c r="E1277" i="2"/>
  <c r="C1256" i="2"/>
  <c r="G1227" i="2"/>
  <c r="D1205" i="2"/>
  <c r="N1205" i="2" s="1"/>
  <c r="I1183" i="2"/>
  <c r="J1183" i="2" s="1"/>
  <c r="E1173" i="2"/>
  <c r="C1163" i="2"/>
  <c r="G1152" i="2"/>
  <c r="D1142" i="2"/>
  <c r="N1142" i="2" s="1"/>
  <c r="O1142" i="2" s="1"/>
  <c r="I1123" i="2"/>
  <c r="J1123" i="2" s="1"/>
  <c r="M1123" i="2" s="1"/>
  <c r="E1105" i="2"/>
  <c r="C1094" i="2"/>
  <c r="G1075" i="2"/>
  <c r="D1057" i="2"/>
  <c r="I1038" i="2"/>
  <c r="J1038" i="2" s="1"/>
  <c r="E1028" i="2"/>
  <c r="C1010" i="2"/>
  <c r="G991" i="2"/>
  <c r="D981" i="2"/>
  <c r="I947" i="2"/>
  <c r="J947" i="2" s="1"/>
  <c r="E945" i="2"/>
  <c r="C935" i="2"/>
  <c r="G924" i="2"/>
  <c r="D914" i="2"/>
  <c r="I895" i="2"/>
  <c r="J895" i="2" s="1"/>
  <c r="E893" i="2"/>
  <c r="C883" i="2"/>
  <c r="G872" i="2"/>
  <c r="D870" i="2"/>
  <c r="N870" i="2" s="1"/>
  <c r="O870" i="2" s="1"/>
  <c r="I858" i="2"/>
  <c r="J858" i="2" s="1"/>
  <c r="M858" i="2" s="1"/>
  <c r="E847" i="2"/>
  <c r="C845" i="2"/>
  <c r="G793" i="2"/>
  <c r="D775" i="2"/>
  <c r="N775" i="2" s="1"/>
  <c r="I755" i="2"/>
  <c r="J755" i="2" s="1"/>
  <c r="E743" i="2"/>
  <c r="C735" i="2"/>
  <c r="G732" i="2"/>
  <c r="D730" i="2"/>
  <c r="N730" i="2" s="1"/>
  <c r="I718" i="2"/>
  <c r="J718" i="2" s="1"/>
  <c r="E707" i="2"/>
  <c r="C705" i="2"/>
  <c r="G687" i="2"/>
  <c r="D677" i="2"/>
  <c r="N677" i="2" s="1"/>
  <c r="I665" i="2"/>
  <c r="J665" i="2" s="1"/>
  <c r="E644" i="2"/>
  <c r="C642" i="2"/>
  <c r="G625" i="2"/>
  <c r="D623" i="2"/>
  <c r="I612" i="2"/>
  <c r="J612" i="2" s="1"/>
  <c r="M612" i="2" s="1"/>
  <c r="E610" i="2"/>
  <c r="D598" i="2"/>
  <c r="D596" i="2"/>
  <c r="N596" i="2" s="1"/>
  <c r="O596" i="2" s="1"/>
  <c r="D576" i="2"/>
  <c r="N576" i="2" s="1"/>
  <c r="D564" i="2"/>
  <c r="N564" i="2" s="1"/>
  <c r="D553" i="2"/>
  <c r="N553" i="2" s="1"/>
  <c r="D551" i="2"/>
  <c r="N551" i="2" s="1"/>
  <c r="D539" i="2"/>
  <c r="D537" i="2"/>
  <c r="D526" i="2"/>
  <c r="G229" i="6"/>
  <c r="D227" i="6"/>
  <c r="I151" i="6"/>
  <c r="J151" i="6" s="1"/>
  <c r="E149" i="6"/>
  <c r="N149" i="6" s="1"/>
  <c r="C73" i="6"/>
  <c r="G24" i="6"/>
  <c r="D1614" i="2"/>
  <c r="I1595" i="2"/>
  <c r="J1595" i="2" s="1"/>
  <c r="M1595" i="2" s="1"/>
  <c r="E1585" i="2"/>
  <c r="C1575" i="2"/>
  <c r="G1556" i="2"/>
  <c r="D1546" i="2"/>
  <c r="N1546" i="2" s="1"/>
  <c r="I1534" i="2"/>
  <c r="J1534" i="2" s="1"/>
  <c r="M1534" i="2" s="1"/>
  <c r="E1526" i="2"/>
  <c r="C1506" i="2"/>
  <c r="G1476" i="2"/>
  <c r="D1456" i="2"/>
  <c r="N1456" i="2" s="1"/>
  <c r="I1425" i="2"/>
  <c r="J1425" i="2" s="1"/>
  <c r="M1425" i="2" s="1"/>
  <c r="E1413" i="2"/>
  <c r="C1411" i="2"/>
  <c r="G1408" i="2"/>
  <c r="D1384" i="2"/>
  <c r="I1369" i="2"/>
  <c r="J1369" i="2" s="1"/>
  <c r="E1356" i="2"/>
  <c r="C1338" i="2"/>
  <c r="G1311" i="2"/>
  <c r="D1277" i="2"/>
  <c r="N1277" i="2" s="1"/>
  <c r="I1246" i="2"/>
  <c r="J1246" i="2" s="1"/>
  <c r="E1227" i="2"/>
  <c r="C1205" i="2"/>
  <c r="G1183" i="2"/>
  <c r="D1173" i="2"/>
  <c r="I1162" i="2"/>
  <c r="J1162" i="2" s="1"/>
  <c r="E1152" i="2"/>
  <c r="C1142" i="2"/>
  <c r="G1123" i="2"/>
  <c r="D1105" i="2"/>
  <c r="N1105" i="2" s="1"/>
  <c r="I1085" i="2"/>
  <c r="J1085" i="2" s="1"/>
  <c r="E1075" i="2"/>
  <c r="C1057" i="2"/>
  <c r="G1038" i="2"/>
  <c r="D1028" i="2"/>
  <c r="N1028" i="2" s="1"/>
  <c r="I1009" i="2"/>
  <c r="J1009" i="2" s="1"/>
  <c r="E991" i="2"/>
  <c r="C981" i="2"/>
  <c r="G947" i="2"/>
  <c r="D945" i="2"/>
  <c r="N945" i="2" s="1"/>
  <c r="I934" i="2"/>
  <c r="J934" i="2" s="1"/>
  <c r="E924" i="2"/>
  <c r="C914" i="2"/>
  <c r="G895" i="2"/>
  <c r="D893" i="2"/>
  <c r="N893" i="2" s="1"/>
  <c r="O893" i="2" s="1"/>
  <c r="I882" i="2"/>
  <c r="J882" i="2" s="1"/>
  <c r="M882" i="2" s="1"/>
  <c r="E872" i="2"/>
  <c r="C870" i="2"/>
  <c r="G858" i="2"/>
  <c r="D847" i="2"/>
  <c r="N847" i="2" s="1"/>
  <c r="I812" i="2"/>
  <c r="J812" i="2" s="1"/>
  <c r="E793" i="2"/>
  <c r="C775" i="2"/>
  <c r="G755" i="2"/>
  <c r="D743" i="2"/>
  <c r="N743" i="2" s="1"/>
  <c r="I734" i="2"/>
  <c r="J734" i="2" s="1"/>
  <c r="E732" i="2"/>
  <c r="C730" i="2"/>
  <c r="G718" i="2"/>
  <c r="D707" i="2"/>
  <c r="N707" i="2" s="1"/>
  <c r="O707" i="2" s="1"/>
  <c r="I704" i="2"/>
  <c r="J704" i="2" s="1"/>
  <c r="M704" i="2" s="1"/>
  <c r="E687" i="2"/>
  <c r="C677" i="2"/>
  <c r="G665" i="2"/>
  <c r="D644" i="2"/>
  <c r="I641" i="2"/>
  <c r="J641" i="2" s="1"/>
  <c r="E625" i="2"/>
  <c r="C623" i="2"/>
  <c r="G612" i="2"/>
  <c r="D610" i="2"/>
  <c r="N610" i="2" s="1"/>
  <c r="O610" i="2" s="1"/>
  <c r="C598" i="2"/>
  <c r="C596" i="2"/>
  <c r="C576" i="2"/>
  <c r="C564" i="2"/>
  <c r="C553" i="2"/>
  <c r="C551" i="2"/>
  <c r="C539" i="2"/>
  <c r="C537" i="2"/>
  <c r="C526" i="2"/>
  <c r="E229" i="6"/>
  <c r="N229" i="6" s="1"/>
  <c r="C227" i="6"/>
  <c r="G151" i="6"/>
  <c r="D149" i="6"/>
  <c r="I59" i="6"/>
  <c r="J59" i="6" s="1"/>
  <c r="M59" i="6" s="1"/>
  <c r="E24" i="6"/>
  <c r="N24" i="6" s="1"/>
  <c r="C1614" i="2"/>
  <c r="G1595" i="2"/>
  <c r="D1585" i="2"/>
  <c r="N1585" i="2" s="1"/>
  <c r="I1566" i="2"/>
  <c r="J1566" i="2" s="1"/>
  <c r="E1556" i="2"/>
  <c r="C1546" i="2"/>
  <c r="G1534" i="2"/>
  <c r="D1526" i="2"/>
  <c r="N1526" i="2" s="1"/>
  <c r="O1526" i="2" s="1"/>
  <c r="I1497" i="2"/>
  <c r="J1497" i="2" s="1"/>
  <c r="E1476" i="2"/>
  <c r="C1456" i="2"/>
  <c r="G1425" i="2"/>
  <c r="D1413" i="2"/>
  <c r="I1410" i="2"/>
  <c r="J1410" i="2" s="1"/>
  <c r="M1410" i="2" s="1"/>
  <c r="E1408" i="2"/>
  <c r="C1384" i="2"/>
  <c r="G1369" i="2"/>
  <c r="D1356" i="2"/>
  <c r="N1356" i="2" s="1"/>
  <c r="O1356" i="2" s="1"/>
  <c r="I1329" i="2"/>
  <c r="J1329" i="2" s="1"/>
  <c r="E1311" i="2"/>
  <c r="C1277" i="2"/>
  <c r="G1246" i="2"/>
  <c r="D1227" i="2"/>
  <c r="I1193" i="2"/>
  <c r="J1193" i="2" s="1"/>
  <c r="E1183" i="2"/>
  <c r="C1173" i="2"/>
  <c r="G1162" i="2"/>
  <c r="D1152" i="2"/>
  <c r="N1152" i="2" s="1"/>
  <c r="O1152" i="2" s="1"/>
  <c r="I1133" i="2"/>
  <c r="J1133" i="2" s="1"/>
  <c r="E1123" i="2"/>
  <c r="C1105" i="2"/>
  <c r="G1085" i="2"/>
  <c r="D1075" i="2"/>
  <c r="I1048" i="2"/>
  <c r="J1048" i="2" s="1"/>
  <c r="E1038" i="2"/>
  <c r="C1028" i="2"/>
  <c r="G1009" i="2"/>
  <c r="D991" i="2"/>
  <c r="N991" i="2" s="1"/>
  <c r="I971" i="2"/>
  <c r="J971" i="2" s="1"/>
  <c r="E947" i="2"/>
  <c r="C945" i="2"/>
  <c r="G934" i="2"/>
  <c r="D924" i="2"/>
  <c r="N924" i="2" s="1"/>
  <c r="I905" i="2"/>
  <c r="J905" i="2" s="1"/>
  <c r="E895" i="2"/>
  <c r="C893" i="2"/>
  <c r="G882" i="2"/>
  <c r="D872" i="2"/>
  <c r="I860" i="2"/>
  <c r="J860" i="2" s="1"/>
  <c r="M860" i="2" s="1"/>
  <c r="E858" i="2"/>
  <c r="C847" i="2"/>
  <c r="G812" i="2"/>
  <c r="D793" i="2"/>
  <c r="N793" i="2" s="1"/>
  <c r="I765" i="2"/>
  <c r="J765" i="2" s="1"/>
  <c r="E755" i="2"/>
  <c r="C743" i="2"/>
  <c r="G734" i="2"/>
  <c r="D732" i="2"/>
  <c r="I729" i="2"/>
  <c r="J729" i="2" s="1"/>
  <c r="E718" i="2"/>
  <c r="C707" i="2"/>
  <c r="G704" i="2"/>
  <c r="D687" i="2"/>
  <c r="I676" i="2"/>
  <c r="J676" i="2" s="1"/>
  <c r="M676" i="2" s="1"/>
  <c r="E665" i="2"/>
  <c r="C644" i="2"/>
  <c r="G641" i="2"/>
  <c r="D625" i="2"/>
  <c r="N625" i="2" s="1"/>
  <c r="O625" i="2" s="1"/>
  <c r="I614" i="2"/>
  <c r="J614" i="2" s="1"/>
  <c r="E612" i="2"/>
  <c r="C610" i="2"/>
  <c r="D229" i="6"/>
  <c r="I153" i="6"/>
  <c r="J153" i="6" s="1"/>
  <c r="E151" i="6"/>
  <c r="N151" i="6" s="1"/>
  <c r="C149" i="6"/>
  <c r="G59" i="6"/>
  <c r="D24" i="6"/>
  <c r="I1605" i="2"/>
  <c r="J1605" i="2" s="1"/>
  <c r="M1605" i="2" s="1"/>
  <c r="E1595" i="2"/>
  <c r="C1585" i="2"/>
  <c r="G1566" i="2"/>
  <c r="D1556" i="2"/>
  <c r="N1556" i="2" s="1"/>
  <c r="I1545" i="2"/>
  <c r="J1545" i="2" s="1"/>
  <c r="M1545" i="2" s="1"/>
  <c r="E1534" i="2"/>
  <c r="C1526" i="2"/>
  <c r="G1497" i="2"/>
  <c r="D1476" i="2"/>
  <c r="I1445" i="2"/>
  <c r="J1445" i="2" s="1"/>
  <c r="E1425" i="2"/>
  <c r="C1413" i="2"/>
  <c r="G1410" i="2"/>
  <c r="D1408" i="2"/>
  <c r="N1408" i="2" s="1"/>
  <c r="I1371" i="2"/>
  <c r="J1371" i="2" s="1"/>
  <c r="E1369" i="2"/>
  <c r="C1356" i="2"/>
  <c r="G1329" i="2"/>
  <c r="D1311" i="2"/>
  <c r="I1266" i="2"/>
  <c r="J1266" i="2" s="1"/>
  <c r="M1266" i="2" s="1"/>
  <c r="E1246" i="2"/>
  <c r="C1227" i="2"/>
  <c r="G1193" i="2"/>
  <c r="D1183" i="2"/>
  <c r="N1183" i="2" s="1"/>
  <c r="I1172" i="2"/>
  <c r="J1172" i="2" s="1"/>
  <c r="E1162" i="2"/>
  <c r="C1152" i="2"/>
  <c r="G1133" i="2"/>
  <c r="D1123" i="2"/>
  <c r="N1123" i="2" s="1"/>
  <c r="I1095" i="2"/>
  <c r="J1095" i="2" s="1"/>
  <c r="E1085" i="2"/>
  <c r="C1075" i="2"/>
  <c r="G1048" i="2"/>
  <c r="D1038" i="2"/>
  <c r="I1019" i="2"/>
  <c r="J1019" i="2" s="1"/>
  <c r="M1019" i="2" s="1"/>
  <c r="E1009" i="2"/>
  <c r="C991" i="2"/>
  <c r="G971" i="2"/>
  <c r="D947" i="2"/>
  <c r="I936" i="2"/>
  <c r="J936" i="2" s="1"/>
  <c r="E934" i="2"/>
  <c r="C924" i="2"/>
  <c r="G905" i="2"/>
  <c r="D895" i="2"/>
  <c r="I884" i="2"/>
  <c r="J884" i="2" s="1"/>
  <c r="E882" i="2"/>
  <c r="C872" i="2"/>
  <c r="G860" i="2"/>
  <c r="D858" i="2"/>
  <c r="N858" i="2" s="1"/>
  <c r="I846" i="2"/>
  <c r="J846" i="2" s="1"/>
  <c r="E812" i="2"/>
  <c r="C793" i="2"/>
  <c r="G765" i="2"/>
  <c r="D755" i="2"/>
  <c r="N755" i="2" s="1"/>
  <c r="I736" i="2"/>
  <c r="J736" i="2" s="1"/>
  <c r="M736" i="2" s="1"/>
  <c r="E734" i="2"/>
  <c r="C732" i="2"/>
  <c r="G729" i="2"/>
  <c r="D718" i="2"/>
  <c r="N718" i="2" s="1"/>
  <c r="I706" i="2"/>
  <c r="J706" i="2" s="1"/>
  <c r="M706" i="2" s="1"/>
  <c r="E704" i="2"/>
  <c r="C687" i="2"/>
  <c r="G676" i="2"/>
  <c r="D665" i="2"/>
  <c r="I643" i="2"/>
  <c r="J643" i="2" s="1"/>
  <c r="M643" i="2" s="1"/>
  <c r="E641" i="2"/>
  <c r="C625" i="2"/>
  <c r="G614" i="2"/>
  <c r="D612" i="2"/>
  <c r="N612" i="2" s="1"/>
  <c r="I599" i="2"/>
  <c r="J599" i="2" s="1"/>
  <c r="M599" i="2" s="1"/>
  <c r="I597" i="2"/>
  <c r="J597" i="2" s="1"/>
  <c r="I595" i="2"/>
  <c r="J595" i="2" s="1"/>
  <c r="M595" i="2" s="1"/>
  <c r="I575" i="2"/>
  <c r="J575" i="2" s="1"/>
  <c r="M575" i="2" s="1"/>
  <c r="I563" i="2"/>
  <c r="J563" i="2" s="1"/>
  <c r="I552" i="2"/>
  <c r="J552" i="2" s="1"/>
  <c r="M552" i="2" s="1"/>
  <c r="I550" i="2"/>
  <c r="J550" i="2" s="1"/>
  <c r="M550" i="2" s="1"/>
  <c r="I538" i="2"/>
  <c r="J538" i="2" s="1"/>
  <c r="I527" i="2"/>
  <c r="J527" i="2" s="1"/>
  <c r="M527" i="2" s="1"/>
  <c r="C229" i="6"/>
  <c r="G153" i="6"/>
  <c r="D151" i="6"/>
  <c r="I74" i="6"/>
  <c r="J74" i="6" s="1"/>
  <c r="E59" i="6"/>
  <c r="N59" i="6" s="1"/>
  <c r="O59" i="6" s="1"/>
  <c r="C24" i="6"/>
  <c r="G1605" i="2"/>
  <c r="D1595" i="2"/>
  <c r="N1595" i="2" s="1"/>
  <c r="O1595" i="2" s="1"/>
  <c r="I1576" i="2"/>
  <c r="J1576" i="2" s="1"/>
  <c r="E1566" i="2"/>
  <c r="C1556" i="2"/>
  <c r="G1545" i="2"/>
  <c r="D1534" i="2"/>
  <c r="N1534" i="2" s="1"/>
  <c r="I1517" i="2"/>
  <c r="J1517" i="2" s="1"/>
  <c r="M1517" i="2" s="1"/>
  <c r="E1497" i="2"/>
  <c r="C1476" i="2"/>
  <c r="G1445" i="2"/>
  <c r="D1425" i="2"/>
  <c r="N1425" i="2" s="1"/>
  <c r="O1425" i="2" s="1"/>
  <c r="I1412" i="2"/>
  <c r="J1412" i="2" s="1"/>
  <c r="E1410" i="2"/>
  <c r="C1408" i="2"/>
  <c r="G1371" i="2"/>
  <c r="D1369" i="2"/>
  <c r="I1347" i="2"/>
  <c r="J1347" i="2" s="1"/>
  <c r="E1329" i="2"/>
  <c r="C1311" i="2"/>
  <c r="G1266" i="2"/>
  <c r="D1246" i="2"/>
  <c r="I1216" i="2"/>
  <c r="J1216" i="2" s="1"/>
  <c r="E1193" i="2"/>
  <c r="C1183" i="2"/>
  <c r="G1172" i="2"/>
  <c r="D1162" i="2"/>
  <c r="I1143" i="2"/>
  <c r="J1143" i="2" s="1"/>
  <c r="E1133" i="2"/>
  <c r="C1123" i="2"/>
  <c r="G1095" i="2"/>
  <c r="D1085" i="2"/>
  <c r="I1066" i="2"/>
  <c r="J1066" i="2" s="1"/>
  <c r="M1066" i="2" s="1"/>
  <c r="E1048" i="2"/>
  <c r="C1038" i="2"/>
  <c r="G1019" i="2"/>
  <c r="D1009" i="2"/>
  <c r="N1009" i="2" s="1"/>
  <c r="I990" i="2"/>
  <c r="J990" i="2" s="1"/>
  <c r="M990" i="2" s="1"/>
  <c r="E971" i="2"/>
  <c r="C947" i="2"/>
  <c r="G936" i="2"/>
  <c r="D934" i="2"/>
  <c r="N934" i="2" s="1"/>
  <c r="I915" i="2"/>
  <c r="J915" i="2" s="1"/>
  <c r="E905" i="2"/>
  <c r="C895" i="2"/>
  <c r="G884" i="2"/>
  <c r="D882" i="2"/>
  <c r="N882" i="2" s="1"/>
  <c r="I871" i="2"/>
  <c r="J871" i="2" s="1"/>
  <c r="M871" i="2" s="1"/>
  <c r="E860" i="2"/>
  <c r="C858" i="2"/>
  <c r="G846" i="2"/>
  <c r="D812" i="2"/>
  <c r="I784" i="2"/>
  <c r="J784" i="2" s="1"/>
  <c r="M784" i="2" s="1"/>
  <c r="E765" i="2"/>
  <c r="C755" i="2"/>
  <c r="G736" i="2"/>
  <c r="D734" i="2"/>
  <c r="I731" i="2"/>
  <c r="J731" i="2" s="1"/>
  <c r="M731" i="2" s="1"/>
  <c r="E729" i="2"/>
  <c r="C718" i="2"/>
  <c r="G706" i="2"/>
  <c r="D704" i="2"/>
  <c r="N704" i="2" s="1"/>
  <c r="O704" i="2" s="1"/>
  <c r="I678" i="2"/>
  <c r="J678" i="2" s="1"/>
  <c r="M678" i="2" s="1"/>
  <c r="E676" i="2"/>
  <c r="C665" i="2"/>
  <c r="G643" i="2"/>
  <c r="D641" i="2"/>
  <c r="I624" i="2"/>
  <c r="J624" i="2" s="1"/>
  <c r="E614" i="2"/>
  <c r="C612" i="2"/>
  <c r="G599" i="2"/>
  <c r="G597" i="2"/>
  <c r="G595" i="2"/>
  <c r="G575" i="2"/>
  <c r="G563" i="2"/>
  <c r="G552" i="2"/>
  <c r="G550" i="2"/>
  <c r="G538" i="2"/>
  <c r="G527" i="2"/>
  <c r="I228" i="6"/>
  <c r="J228" i="6" s="1"/>
  <c r="E153" i="6"/>
  <c r="N153" i="6" s="1"/>
  <c r="C151" i="6"/>
  <c r="G74" i="6"/>
  <c r="D59" i="6"/>
  <c r="I17" i="6"/>
  <c r="J17" i="6" s="1"/>
  <c r="M17" i="6" s="1"/>
  <c r="E1605" i="2"/>
  <c r="C1595" i="2"/>
  <c r="G1576" i="2"/>
  <c r="D1566" i="2"/>
  <c r="I1555" i="2"/>
  <c r="J1555" i="2" s="1"/>
  <c r="M1555" i="2" s="1"/>
  <c r="E1545" i="2"/>
  <c r="C1534" i="2"/>
  <c r="G1517" i="2"/>
  <c r="D1497" i="2"/>
  <c r="I1466" i="2"/>
  <c r="J1466" i="2" s="1"/>
  <c r="M1466" i="2" s="1"/>
  <c r="E1445" i="2"/>
  <c r="C1425" i="2"/>
  <c r="G1412" i="2"/>
  <c r="D1410" i="2"/>
  <c r="N1410" i="2" s="1"/>
  <c r="I1396" i="2"/>
  <c r="J1396" i="2" s="1"/>
  <c r="M1396" i="2" s="1"/>
  <c r="E1371" i="2"/>
  <c r="C1369" i="2"/>
  <c r="G1347" i="2"/>
  <c r="D1329" i="2"/>
  <c r="I1294" i="2"/>
  <c r="J1294" i="2" s="1"/>
  <c r="M1294" i="2" s="1"/>
  <c r="E1266" i="2"/>
  <c r="C1246" i="2"/>
  <c r="G1216" i="2"/>
  <c r="D1193" i="2"/>
  <c r="I1182" i="2"/>
  <c r="J1182" i="2" s="1"/>
  <c r="E1172" i="2"/>
  <c r="C1162" i="2"/>
  <c r="G1143" i="2"/>
  <c r="D1133" i="2"/>
  <c r="N1133" i="2" s="1"/>
  <c r="I1114" i="2"/>
  <c r="J1114" i="2" s="1"/>
  <c r="M1114" i="2" s="1"/>
  <c r="E1095" i="2"/>
  <c r="C1085" i="2"/>
  <c r="G1066" i="2"/>
  <c r="D1048" i="2"/>
  <c r="N1048" i="2" s="1"/>
  <c r="I1029" i="2"/>
  <c r="J1029" i="2" s="1"/>
  <c r="M1029" i="2" s="1"/>
  <c r="E1019" i="2"/>
  <c r="C1009" i="2"/>
  <c r="G990" i="2"/>
  <c r="D971" i="2"/>
  <c r="I946" i="2"/>
  <c r="J946" i="2" s="1"/>
  <c r="M946" i="2" s="1"/>
  <c r="E936" i="2"/>
  <c r="C934" i="2"/>
  <c r="G915" i="2"/>
  <c r="D905" i="2"/>
  <c r="N905" i="2" s="1"/>
  <c r="I894" i="2"/>
  <c r="J894" i="2" s="1"/>
  <c r="E884" i="2"/>
  <c r="C882" i="2"/>
  <c r="G871" i="2"/>
  <c r="D860" i="2"/>
  <c r="N860" i="2" s="1"/>
  <c r="O860" i="2" s="1"/>
  <c r="I857" i="2"/>
  <c r="J857" i="2" s="1"/>
  <c r="M857" i="2" s="1"/>
  <c r="E846" i="2"/>
  <c r="C812" i="2"/>
  <c r="G784" i="2"/>
  <c r="D765" i="2"/>
  <c r="I754" i="2"/>
  <c r="J754" i="2" s="1"/>
  <c r="E736" i="2"/>
  <c r="C734" i="2"/>
  <c r="G731" i="2"/>
  <c r="D729" i="2"/>
  <c r="I717" i="2"/>
  <c r="J717" i="2" s="1"/>
  <c r="E706" i="2"/>
  <c r="C704" i="2"/>
  <c r="G678" i="2"/>
  <c r="D676" i="2"/>
  <c r="N676" i="2" s="1"/>
  <c r="I664" i="2"/>
  <c r="J664" i="2" s="1"/>
  <c r="M664" i="2" s="1"/>
  <c r="E643" i="2"/>
  <c r="C641" i="2"/>
  <c r="G624" i="2"/>
  <c r="D614" i="2"/>
  <c r="I611" i="2"/>
  <c r="J611" i="2" s="1"/>
  <c r="M611" i="2" s="1"/>
  <c r="E599" i="2"/>
  <c r="E597" i="2"/>
  <c r="E595" i="2"/>
  <c r="E575" i="2"/>
  <c r="E563" i="2"/>
  <c r="E552" i="2"/>
  <c r="E550" i="2"/>
  <c r="E538" i="2"/>
  <c r="E527" i="2"/>
  <c r="G228" i="6"/>
  <c r="D153" i="6"/>
  <c r="I150" i="6"/>
  <c r="J150" i="6" s="1"/>
  <c r="E74" i="6"/>
  <c r="C59" i="6"/>
  <c r="G17" i="6"/>
  <c r="D1605" i="2"/>
  <c r="N1605" i="2" s="1"/>
  <c r="I1586" i="2"/>
  <c r="J1586" i="2" s="1"/>
  <c r="M1586" i="2" s="1"/>
  <c r="E1576" i="2"/>
  <c r="C1566" i="2"/>
  <c r="G1555" i="2"/>
  <c r="D1545" i="2"/>
  <c r="N1545" i="2" s="1"/>
  <c r="I1533" i="2"/>
  <c r="J1533" i="2" s="1"/>
  <c r="E1517" i="2"/>
  <c r="C1497" i="2"/>
  <c r="G1466" i="2"/>
  <c r="D1445" i="2"/>
  <c r="N1445" i="2" s="1"/>
  <c r="I1414" i="2"/>
  <c r="J1414" i="2" s="1"/>
  <c r="E1412" i="2"/>
  <c r="C1410" i="2"/>
  <c r="G1396" i="2"/>
  <c r="D1371" i="2"/>
  <c r="N1371" i="2" s="1"/>
  <c r="I1368" i="2"/>
  <c r="J1368" i="2" s="1"/>
  <c r="E1347" i="2"/>
  <c r="C1329" i="2"/>
  <c r="G1294" i="2"/>
  <c r="D1266" i="2"/>
  <c r="N1266" i="2" s="1"/>
  <c r="I1237" i="2"/>
  <c r="J1237" i="2" s="1"/>
  <c r="M1237" i="2" s="1"/>
  <c r="E1216" i="2"/>
  <c r="C1193" i="2"/>
  <c r="G1182" i="2"/>
  <c r="D1172" i="2"/>
  <c r="N1172" i="2" s="1"/>
  <c r="I1153" i="2"/>
  <c r="J1153" i="2" s="1"/>
  <c r="M1153" i="2" s="1"/>
  <c r="E1143" i="2"/>
  <c r="C1133" i="2"/>
  <c r="G1114" i="2"/>
  <c r="D1095" i="2"/>
  <c r="I1076" i="2"/>
  <c r="J1076" i="2" s="1"/>
  <c r="E1066" i="2"/>
  <c r="C1048" i="2"/>
  <c r="G1029" i="2"/>
  <c r="D1019" i="2"/>
  <c r="N1019" i="2" s="1"/>
  <c r="O1019" i="2" s="1"/>
  <c r="I1000" i="2"/>
  <c r="J1000" i="2" s="1"/>
  <c r="M1000" i="2" s="1"/>
  <c r="E990" i="2"/>
  <c r="C971" i="2"/>
  <c r="G946" i="2"/>
  <c r="D936" i="2"/>
  <c r="I925" i="2"/>
  <c r="J925" i="2" s="1"/>
  <c r="M925" i="2" s="1"/>
  <c r="E915" i="2"/>
  <c r="C905" i="2"/>
  <c r="G894" i="2"/>
  <c r="D884" i="2"/>
  <c r="I881" i="2"/>
  <c r="J881" i="2" s="1"/>
  <c r="M881" i="2" s="1"/>
  <c r="E871" i="2"/>
  <c r="C860" i="2"/>
  <c r="G857" i="2"/>
  <c r="D846" i="2"/>
  <c r="I802" i="2"/>
  <c r="J802" i="2" s="1"/>
  <c r="E784" i="2"/>
  <c r="C765" i="2"/>
  <c r="G754" i="2"/>
  <c r="D736" i="2"/>
  <c r="N736" i="2" s="1"/>
  <c r="I733" i="2"/>
  <c r="J733" i="2" s="1"/>
  <c r="E731" i="2"/>
  <c r="C729" i="2"/>
  <c r="G717" i="2"/>
  <c r="D706" i="2"/>
  <c r="N706" i="2" s="1"/>
  <c r="I703" i="2"/>
  <c r="J703" i="2" s="1"/>
  <c r="M703" i="2" s="1"/>
  <c r="E678" i="2"/>
  <c r="C676" i="2"/>
  <c r="G664" i="2"/>
  <c r="D643" i="2"/>
  <c r="N643" i="2" s="1"/>
  <c r="O643" i="2" s="1"/>
  <c r="I640" i="2"/>
  <c r="J640" i="2" s="1"/>
  <c r="E624" i="2"/>
  <c r="C614" i="2"/>
  <c r="G611" i="2"/>
  <c r="D599" i="2"/>
  <c r="N599" i="2" s="1"/>
  <c r="D597" i="2"/>
  <c r="D595" i="2"/>
  <c r="N595" i="2" s="1"/>
  <c r="D575" i="2"/>
  <c r="N575" i="2" s="1"/>
  <c r="D563" i="2"/>
  <c r="N563" i="2" s="1"/>
  <c r="D552" i="2"/>
  <c r="N552" i="2" s="1"/>
  <c r="D550" i="2"/>
  <c r="N550" i="2" s="1"/>
  <c r="D538" i="2"/>
  <c r="N538" i="2" s="1"/>
  <c r="D527" i="2"/>
  <c r="N527" i="2" s="1"/>
  <c r="O527" i="2" s="1"/>
  <c r="E228" i="6"/>
  <c r="N228" i="6" s="1"/>
  <c r="C153" i="6"/>
  <c r="G150" i="6"/>
  <c r="D74" i="6"/>
  <c r="I36" i="6"/>
  <c r="J36" i="6" s="1"/>
  <c r="E17" i="6"/>
  <c r="N17" i="6" s="1"/>
  <c r="C1605" i="2"/>
  <c r="G1586" i="2"/>
  <c r="D1576" i="2"/>
  <c r="I1565" i="2"/>
  <c r="J1565" i="2" s="1"/>
  <c r="E1555" i="2"/>
  <c r="C1545" i="2"/>
  <c r="G1533" i="2"/>
  <c r="D1517" i="2"/>
  <c r="N1517" i="2" s="1"/>
  <c r="I1487" i="2"/>
  <c r="J1487" i="2" s="1"/>
  <c r="E1466" i="2"/>
  <c r="C1445" i="2"/>
  <c r="G1414" i="2"/>
  <c r="D1412" i="2"/>
  <c r="I1409" i="2"/>
  <c r="J1409" i="2" s="1"/>
  <c r="M1409" i="2" s="1"/>
  <c r="E1396" i="2"/>
  <c r="C1371" i="2"/>
  <c r="G1368" i="2"/>
  <c r="D1347" i="2"/>
  <c r="I1317" i="2"/>
  <c r="E1294" i="2"/>
  <c r="C1266" i="2"/>
  <c r="G1237" i="2"/>
  <c r="D1216" i="2"/>
  <c r="N1216" i="2" s="1"/>
  <c r="I1192" i="2"/>
  <c r="J1192" i="2" s="1"/>
  <c r="E1182" i="2"/>
  <c r="C1172" i="2"/>
  <c r="G1153" i="2"/>
  <c r="D1143" i="2"/>
  <c r="I1132" i="2"/>
  <c r="J1132" i="2" s="1"/>
  <c r="E1114" i="2"/>
  <c r="C1095" i="2"/>
  <c r="G1076" i="2"/>
  <c r="D1066" i="2"/>
  <c r="N1066" i="2" s="1"/>
  <c r="O1066" i="2" s="1"/>
  <c r="I1039" i="2"/>
  <c r="J1039" i="2" s="1"/>
  <c r="M1039" i="2" s="1"/>
  <c r="E1029" i="2"/>
  <c r="C1019" i="2"/>
  <c r="G1000" i="2"/>
  <c r="D990" i="2"/>
  <c r="N990" i="2" s="1"/>
  <c r="I961" i="2"/>
  <c r="J961" i="2" s="1"/>
  <c r="E946" i="2"/>
  <c r="C936" i="2"/>
  <c r="G925" i="2"/>
  <c r="D915" i="2"/>
  <c r="I904" i="2"/>
  <c r="J904" i="2" s="1"/>
  <c r="M904" i="2" s="1"/>
  <c r="E894" i="2"/>
  <c r="C884" i="2"/>
  <c r="G881" i="2"/>
  <c r="D871" i="2"/>
  <c r="N871" i="2" s="1"/>
  <c r="I859" i="2"/>
  <c r="J859" i="2" s="1"/>
  <c r="M859" i="2" s="1"/>
  <c r="E857" i="2"/>
  <c r="C846" i="2"/>
  <c r="G802" i="2"/>
  <c r="D784" i="2"/>
  <c r="N784" i="2" s="1"/>
  <c r="O784" i="2" s="1"/>
  <c r="I764" i="2"/>
  <c r="J764" i="2" s="1"/>
  <c r="E754" i="2"/>
  <c r="C736" i="2"/>
  <c r="G733" i="2"/>
  <c r="D731" i="2"/>
  <c r="N731" i="2" s="1"/>
  <c r="I728" i="2"/>
  <c r="J728" i="2" s="1"/>
  <c r="M728" i="2" s="1"/>
  <c r="E717" i="2"/>
  <c r="C706" i="2"/>
  <c r="G703" i="2"/>
  <c r="D678" i="2"/>
  <c r="N678" i="2" s="1"/>
  <c r="I666" i="2"/>
  <c r="J666" i="2" s="1"/>
  <c r="E664" i="2"/>
  <c r="C643" i="2"/>
  <c r="G640" i="2"/>
  <c r="D624" i="2"/>
  <c r="I613" i="2"/>
  <c r="J613" i="2" s="1"/>
  <c r="M613" i="2" s="1"/>
  <c r="E611" i="2"/>
  <c r="C599" i="2"/>
  <c r="C597" i="2"/>
  <c r="C595" i="2"/>
  <c r="C575" i="2"/>
  <c r="C563" i="2"/>
  <c r="C552" i="2"/>
  <c r="C550" i="2"/>
  <c r="C538" i="2"/>
  <c r="C527" i="2"/>
  <c r="D228" i="6"/>
  <c r="I152" i="6"/>
  <c r="J152" i="6" s="1"/>
  <c r="E150" i="6"/>
  <c r="N150" i="6" s="1"/>
  <c r="C74" i="6"/>
  <c r="G36" i="6"/>
  <c r="D17" i="6"/>
  <c r="I1596" i="2"/>
  <c r="J1596" i="2" s="1"/>
  <c r="M1596" i="2" s="1"/>
  <c r="E1586" i="2"/>
  <c r="C1576" i="2"/>
  <c r="G1565" i="2"/>
  <c r="D1555" i="2"/>
  <c r="N1555" i="2" s="1"/>
  <c r="I1535" i="2"/>
  <c r="J1535" i="2" s="1"/>
  <c r="M1535" i="2" s="1"/>
  <c r="E1533" i="2"/>
  <c r="C1517" i="2"/>
  <c r="G1487" i="2"/>
  <c r="D1466" i="2"/>
  <c r="N1466" i="2" s="1"/>
  <c r="I1435" i="2"/>
  <c r="J1435" i="2" s="1"/>
  <c r="M1435" i="2" s="1"/>
  <c r="E1414" i="2"/>
  <c r="C1412" i="2"/>
  <c r="G1409" i="2"/>
  <c r="D1396" i="2"/>
  <c r="N1396" i="2" s="1"/>
  <c r="I1370" i="2"/>
  <c r="J1370" i="2" s="1"/>
  <c r="E1368" i="2"/>
  <c r="C1347" i="2"/>
  <c r="G1317" i="2"/>
  <c r="E179" i="1" s="1"/>
  <c r="D1294" i="2"/>
  <c r="N1294" i="2" s="1"/>
  <c r="O1294" i="2" s="1"/>
  <c r="I1256" i="2"/>
  <c r="J1256" i="2" s="1"/>
  <c r="M1256" i="2" s="1"/>
  <c r="E1237" i="2"/>
  <c r="C1216" i="2"/>
  <c r="G1192" i="2"/>
  <c r="D1182" i="2"/>
  <c r="I1163" i="2"/>
  <c r="J1163" i="2" s="1"/>
  <c r="E1153" i="2"/>
  <c r="C1143" i="2"/>
  <c r="G1132" i="2"/>
  <c r="D1114" i="2"/>
  <c r="N1114" i="2" s="1"/>
  <c r="I1094" i="2"/>
  <c r="J1094" i="2" s="1"/>
  <c r="M1094" i="2" s="1"/>
  <c r="O1094" i="2" s="1"/>
  <c r="E1076" i="2"/>
  <c r="C1066" i="2"/>
  <c r="G1039" i="2"/>
  <c r="D1029" i="2"/>
  <c r="N1029" i="2" s="1"/>
  <c r="I1010" i="2"/>
  <c r="J1010" i="2" s="1"/>
  <c r="E1000" i="2"/>
  <c r="C990" i="2"/>
  <c r="G961" i="2"/>
  <c r="D946" i="2"/>
  <c r="N946" i="2" s="1"/>
  <c r="O946" i="2" s="1"/>
  <c r="I935" i="2"/>
  <c r="J935" i="2" s="1"/>
  <c r="E925" i="2"/>
  <c r="C915" i="2"/>
  <c r="G904" i="2"/>
  <c r="D894" i="2"/>
  <c r="I883" i="2"/>
  <c r="J883" i="2" s="1"/>
  <c r="E881" i="2"/>
  <c r="C871" i="2"/>
  <c r="G859" i="2"/>
  <c r="D857" i="2"/>
  <c r="N857" i="2" s="1"/>
  <c r="I845" i="2"/>
  <c r="J845" i="2" s="1"/>
  <c r="E802" i="2"/>
  <c r="C784" i="2"/>
  <c r="G764" i="2"/>
  <c r="D754" i="2"/>
  <c r="N754" i="2" s="1"/>
  <c r="I735" i="2"/>
  <c r="J735" i="2" s="1"/>
  <c r="M735" i="2" s="1"/>
  <c r="E733" i="2"/>
  <c r="C731" i="2"/>
  <c r="G728" i="2"/>
  <c r="D717" i="2"/>
  <c r="I705" i="2"/>
  <c r="J705" i="2" s="1"/>
  <c r="M705" i="2" s="1"/>
  <c r="E703" i="2"/>
  <c r="C678" i="2"/>
  <c r="G666" i="2"/>
  <c r="D664" i="2"/>
  <c r="N664" i="2" s="1"/>
  <c r="O664" i="2" s="1"/>
  <c r="I642" i="2"/>
  <c r="J642" i="2" s="1"/>
  <c r="M642" i="2" s="1"/>
  <c r="E640" i="2"/>
  <c r="C624" i="2"/>
  <c r="G613" i="2"/>
  <c r="D611" i="2"/>
  <c r="N611" i="2" s="1"/>
  <c r="O611" i="2" s="1"/>
  <c r="I525" i="2"/>
  <c r="J525" i="2" s="1"/>
  <c r="M525" i="2" s="1"/>
  <c r="I510" i="2"/>
  <c r="J510" i="2" s="1"/>
  <c r="M510" i="2" s="1"/>
  <c r="I508" i="2"/>
  <c r="J508" i="2" s="1"/>
  <c r="M508" i="2" s="1"/>
  <c r="I506" i="2"/>
  <c r="J506" i="2" s="1"/>
  <c r="I496" i="2"/>
  <c r="J496" i="2" s="1"/>
  <c r="I494" i="2"/>
  <c r="J494" i="2" s="1"/>
  <c r="I484" i="2"/>
  <c r="J484" i="2" s="1"/>
  <c r="I482" i="2"/>
  <c r="J482" i="2" s="1"/>
  <c r="M482" i="2" s="1"/>
  <c r="I480" i="2"/>
  <c r="J480" i="2" s="1"/>
  <c r="M480" i="2" s="1"/>
  <c r="I478" i="2"/>
  <c r="J478" i="2" s="1"/>
  <c r="I404" i="2"/>
  <c r="J404" i="2" s="1"/>
  <c r="I377" i="2"/>
  <c r="J377" i="2" s="1"/>
  <c r="I362" i="2"/>
  <c r="J362" i="2" s="1"/>
  <c r="I360" i="2"/>
  <c r="J360" i="2" s="1"/>
  <c r="I349" i="2"/>
  <c r="J349" i="2" s="1"/>
  <c r="G347" i="2"/>
  <c r="E308" i="2"/>
  <c r="D306" i="2"/>
  <c r="I303" i="2"/>
  <c r="J303" i="2" s="1"/>
  <c r="E259" i="2"/>
  <c r="C257" i="2"/>
  <c r="G254" i="2"/>
  <c r="D178" i="2"/>
  <c r="I175" i="2"/>
  <c r="J175" i="2" s="1"/>
  <c r="E94" i="2"/>
  <c r="C77" i="2"/>
  <c r="G20" i="2"/>
  <c r="G525" i="2"/>
  <c r="G510" i="2"/>
  <c r="G508" i="2"/>
  <c r="G506" i="2"/>
  <c r="G496" i="2"/>
  <c r="G494" i="2"/>
  <c r="G484" i="2"/>
  <c r="G482" i="2"/>
  <c r="G480" i="2"/>
  <c r="G478" i="2"/>
  <c r="G404" i="2"/>
  <c r="G377" i="2"/>
  <c r="G362" i="2"/>
  <c r="G360" i="2"/>
  <c r="G349" i="2"/>
  <c r="E347" i="2"/>
  <c r="D308" i="2"/>
  <c r="C306" i="2"/>
  <c r="G303" i="2"/>
  <c r="D259" i="2"/>
  <c r="I256" i="2"/>
  <c r="J256" i="2" s="1"/>
  <c r="E254" i="2"/>
  <c r="C178" i="2"/>
  <c r="G175" i="2"/>
  <c r="D94" i="2"/>
  <c r="I45" i="2"/>
  <c r="J45" i="2" s="1"/>
  <c r="M45" i="2" s="1"/>
  <c r="E20" i="2"/>
  <c r="E525" i="2"/>
  <c r="E510" i="2"/>
  <c r="E508" i="2"/>
  <c r="E506" i="2"/>
  <c r="E496" i="2"/>
  <c r="E494" i="2"/>
  <c r="E484" i="2"/>
  <c r="E482" i="2"/>
  <c r="E480" i="2"/>
  <c r="E478" i="2"/>
  <c r="E404" i="2"/>
  <c r="E377" i="2"/>
  <c r="E362" i="2"/>
  <c r="E360" i="2"/>
  <c r="E349" i="2"/>
  <c r="D347" i="2"/>
  <c r="N347" i="2" s="1"/>
  <c r="C308" i="2"/>
  <c r="I305" i="2"/>
  <c r="J305" i="2" s="1"/>
  <c r="E303" i="2"/>
  <c r="C259" i="2"/>
  <c r="G256" i="2"/>
  <c r="D254" i="2"/>
  <c r="I177" i="2"/>
  <c r="J177" i="2" s="1"/>
  <c r="E175" i="2"/>
  <c r="C94" i="2"/>
  <c r="G45" i="2"/>
  <c r="D20" i="2"/>
  <c r="D525" i="2"/>
  <c r="N525" i="2" s="1"/>
  <c r="D510" i="2"/>
  <c r="N510" i="2" s="1"/>
  <c r="D508" i="2"/>
  <c r="N508" i="2" s="1"/>
  <c r="O508" i="2" s="1"/>
  <c r="D506" i="2"/>
  <c r="N506" i="2" s="1"/>
  <c r="D496" i="2"/>
  <c r="N496" i="2" s="1"/>
  <c r="D494" i="2"/>
  <c r="N494" i="2" s="1"/>
  <c r="D484" i="2"/>
  <c r="N484" i="2" s="1"/>
  <c r="D482" i="2"/>
  <c r="N482" i="2" s="1"/>
  <c r="D480" i="2"/>
  <c r="N480" i="2" s="1"/>
  <c r="D478" i="2"/>
  <c r="D404" i="2"/>
  <c r="D377" i="2"/>
  <c r="N377" i="2" s="1"/>
  <c r="D362" i="2"/>
  <c r="N362" i="2" s="1"/>
  <c r="D360" i="2"/>
  <c r="N360" i="2" s="1"/>
  <c r="D349" i="2"/>
  <c r="N349" i="2" s="1"/>
  <c r="C347" i="2"/>
  <c r="G305" i="2"/>
  <c r="D303" i="2"/>
  <c r="I258" i="2"/>
  <c r="J258" i="2" s="1"/>
  <c r="E256" i="2"/>
  <c r="C254" i="2"/>
  <c r="G177" i="2"/>
  <c r="D175" i="2"/>
  <c r="I93" i="2"/>
  <c r="J93" i="2" s="1"/>
  <c r="E45" i="2"/>
  <c r="C20" i="2"/>
  <c r="C525" i="2"/>
  <c r="C510" i="2"/>
  <c r="C508" i="2"/>
  <c r="C506" i="2"/>
  <c r="C496" i="2"/>
  <c r="C494" i="2"/>
  <c r="C484" i="2"/>
  <c r="C482" i="2"/>
  <c r="C480" i="2"/>
  <c r="C478" i="2"/>
  <c r="C404" i="2"/>
  <c r="C377" i="2"/>
  <c r="C362" i="2"/>
  <c r="C360" i="2"/>
  <c r="C349" i="2"/>
  <c r="I307" i="2"/>
  <c r="J307" i="2" s="1"/>
  <c r="E305" i="2"/>
  <c r="C303" i="2"/>
  <c r="G258" i="2"/>
  <c r="D256" i="2"/>
  <c r="I253" i="2"/>
  <c r="J253" i="2" s="1"/>
  <c r="E177" i="2"/>
  <c r="C175" i="2"/>
  <c r="G93" i="2"/>
  <c r="D45" i="2"/>
  <c r="N45" i="2" s="1"/>
  <c r="I338" i="2"/>
  <c r="J338" i="2" s="1"/>
  <c r="G307" i="2"/>
  <c r="D305" i="2"/>
  <c r="I260" i="2"/>
  <c r="J260" i="2" s="1"/>
  <c r="E258" i="2"/>
  <c r="C256" i="2"/>
  <c r="G253" i="2"/>
  <c r="D177" i="2"/>
  <c r="I174" i="2"/>
  <c r="J174" i="2" s="1"/>
  <c r="E93" i="2"/>
  <c r="C45" i="2"/>
  <c r="I524" i="2"/>
  <c r="J524" i="2" s="1"/>
  <c r="I509" i="2"/>
  <c r="J509" i="2" s="1"/>
  <c r="M509" i="2" s="1"/>
  <c r="I507" i="2"/>
  <c r="J507" i="2" s="1"/>
  <c r="I505" i="2"/>
  <c r="J505" i="2" s="1"/>
  <c r="I495" i="2"/>
  <c r="J495" i="2" s="1"/>
  <c r="I485" i="2"/>
  <c r="J485" i="2" s="1"/>
  <c r="I483" i="2"/>
  <c r="J483" i="2" s="1"/>
  <c r="I481" i="2"/>
  <c r="J481" i="2" s="1"/>
  <c r="M481" i="2" s="1"/>
  <c r="I479" i="2"/>
  <c r="J479" i="2" s="1"/>
  <c r="I477" i="2"/>
  <c r="J477" i="2" s="1"/>
  <c r="M477" i="2" s="1"/>
  <c r="I378" i="2"/>
  <c r="J378" i="2" s="1"/>
  <c r="I376" i="2"/>
  <c r="J376" i="2" s="1"/>
  <c r="I361" i="2"/>
  <c r="J361" i="2" s="1"/>
  <c r="I359" i="2"/>
  <c r="J359" i="2" s="1"/>
  <c r="I348" i="2"/>
  <c r="J348" i="2" s="1"/>
  <c r="G338" i="2"/>
  <c r="E307" i="2"/>
  <c r="C305" i="2"/>
  <c r="G260" i="2"/>
  <c r="D258" i="2"/>
  <c r="I255" i="2"/>
  <c r="J255" i="2" s="1"/>
  <c r="E253" i="2"/>
  <c r="C177" i="2"/>
  <c r="G174" i="2"/>
  <c r="D93" i="2"/>
  <c r="I31" i="2"/>
  <c r="J31" i="2" s="1"/>
  <c r="M31" i="2" s="1"/>
  <c r="G524" i="2"/>
  <c r="G509" i="2"/>
  <c r="G507" i="2"/>
  <c r="G505" i="2"/>
  <c r="G495" i="2"/>
  <c r="G485" i="2"/>
  <c r="G483" i="2"/>
  <c r="G481" i="2"/>
  <c r="G479" i="2"/>
  <c r="G477" i="2"/>
  <c r="G378" i="2"/>
  <c r="G376" i="2"/>
  <c r="G361" i="2"/>
  <c r="G359" i="2"/>
  <c r="G348" i="2"/>
  <c r="E338" i="2"/>
  <c r="D307" i="2"/>
  <c r="I304" i="2"/>
  <c r="J304" i="2" s="1"/>
  <c r="E260" i="2"/>
  <c r="C258" i="2"/>
  <c r="G255" i="2"/>
  <c r="D253" i="2"/>
  <c r="I176" i="2"/>
  <c r="J176" i="2" s="1"/>
  <c r="E174" i="2"/>
  <c r="C93" i="2"/>
  <c r="G31" i="2"/>
  <c r="E524" i="2"/>
  <c r="E509" i="2"/>
  <c r="E507" i="2"/>
  <c r="E505" i="2"/>
  <c r="E495" i="2"/>
  <c r="E485" i="2"/>
  <c r="E483" i="2"/>
  <c r="E481" i="2"/>
  <c r="E479" i="2"/>
  <c r="E477" i="2"/>
  <c r="E378" i="2"/>
  <c r="E376" i="2"/>
  <c r="E361" i="2"/>
  <c r="E359" i="2"/>
  <c r="E348" i="2"/>
  <c r="D338" i="2"/>
  <c r="N338" i="2" s="1"/>
  <c r="C307" i="2"/>
  <c r="G304" i="2"/>
  <c r="D260" i="2"/>
  <c r="I257" i="2"/>
  <c r="J257" i="2" s="1"/>
  <c r="E255" i="2"/>
  <c r="C253" i="2"/>
  <c r="G176" i="2"/>
  <c r="D174" i="2"/>
  <c r="I77" i="2"/>
  <c r="J77" i="2" s="1"/>
  <c r="E31" i="2"/>
  <c r="D524" i="2"/>
  <c r="D509" i="2"/>
  <c r="N509" i="2" s="1"/>
  <c r="D507" i="2"/>
  <c r="N507" i="2" s="1"/>
  <c r="D505" i="2"/>
  <c r="N505" i="2" s="1"/>
  <c r="D495" i="2"/>
  <c r="N495" i="2" s="1"/>
  <c r="D485" i="2"/>
  <c r="N485" i="2" s="1"/>
  <c r="D483" i="2"/>
  <c r="N483" i="2" s="1"/>
  <c r="D481" i="2"/>
  <c r="N481" i="2" s="1"/>
  <c r="O481" i="2" s="1"/>
  <c r="D479" i="2"/>
  <c r="D477" i="2"/>
  <c r="N477" i="2" s="1"/>
  <c r="D378" i="2"/>
  <c r="N378" i="2" s="1"/>
  <c r="D376" i="2"/>
  <c r="N376" i="2" s="1"/>
  <c r="D361" i="2"/>
  <c r="D359" i="2"/>
  <c r="D348" i="2"/>
  <c r="N348" i="2" s="1"/>
  <c r="C338" i="2"/>
  <c r="I306" i="2"/>
  <c r="J306" i="2" s="1"/>
  <c r="E304" i="2"/>
  <c r="C260" i="2"/>
  <c r="G257" i="2"/>
  <c r="D255" i="2"/>
  <c r="I178" i="2"/>
  <c r="J178" i="2" s="1"/>
  <c r="E176" i="2"/>
  <c r="C174" i="2"/>
  <c r="G77" i="2"/>
  <c r="D31" i="2"/>
  <c r="N31" i="2" s="1"/>
  <c r="C524" i="2"/>
  <c r="C509" i="2"/>
  <c r="C507" i="2"/>
  <c r="C505" i="2"/>
  <c r="C495" i="2"/>
  <c r="C485" i="2"/>
  <c r="C483" i="2"/>
  <c r="C481" i="2"/>
  <c r="C479" i="2"/>
  <c r="C477" i="2"/>
  <c r="C378" i="2"/>
  <c r="C376" i="2"/>
  <c r="C361" i="2"/>
  <c r="C359" i="2"/>
  <c r="C348" i="2"/>
  <c r="I308" i="2"/>
  <c r="J308" i="2" s="1"/>
  <c r="G306" i="2"/>
  <c r="D304" i="2"/>
  <c r="I259" i="2"/>
  <c r="J259" i="2" s="1"/>
  <c r="E257" i="2"/>
  <c r="C255" i="2"/>
  <c r="G178" i="2"/>
  <c r="D176" i="2"/>
  <c r="I94" i="2"/>
  <c r="J94" i="2" s="1"/>
  <c r="E77" i="2"/>
  <c r="C31" i="2"/>
  <c r="I347" i="2"/>
  <c r="J347" i="2" s="1"/>
  <c r="G308" i="2"/>
  <c r="E306" i="2"/>
  <c r="C304" i="2"/>
  <c r="G259" i="2"/>
  <c r="D257" i="2"/>
  <c r="I254" i="2"/>
  <c r="J254" i="2" s="1"/>
  <c r="E178" i="2"/>
  <c r="C176" i="2"/>
  <c r="G94" i="2"/>
  <c r="D77" i="2"/>
  <c r="N77" i="2" s="1"/>
  <c r="I20" i="2"/>
  <c r="J20" i="2" s="1"/>
  <c r="M3928" i="6"/>
  <c r="O3928" i="6" s="1"/>
  <c r="O2466" i="6"/>
  <c r="O1378" i="6"/>
  <c r="O1469" i="6"/>
  <c r="O1369" i="6"/>
  <c r="M3709" i="6"/>
  <c r="O3709" i="6" s="1"/>
  <c r="O2235" i="6"/>
  <c r="O1314" i="6"/>
  <c r="O3379" i="6"/>
  <c r="O1139" i="6"/>
  <c r="O2783" i="6"/>
  <c r="O3818" i="6"/>
  <c r="O1502" i="6"/>
  <c r="O2453" i="6"/>
  <c r="O3857" i="6"/>
  <c r="O460" i="6"/>
  <c r="O1356" i="6"/>
  <c r="O2199" i="6"/>
  <c r="O3576" i="6"/>
  <c r="O3901" i="6"/>
  <c r="O1117" i="6"/>
  <c r="O1712" i="6"/>
  <c r="O2657" i="6"/>
  <c r="O3604" i="6"/>
  <c r="O2531" i="6"/>
  <c r="O3976" i="6"/>
  <c r="O3043" i="6"/>
  <c r="O3552" i="6"/>
  <c r="O2510" i="6"/>
  <c r="O1275" i="6"/>
  <c r="O3608" i="6"/>
  <c r="O1522" i="6"/>
  <c r="O2556" i="6"/>
  <c r="O2538" i="6"/>
  <c r="O768" i="2"/>
  <c r="O1694" i="6"/>
  <c r="O1037" i="6"/>
  <c r="O1422" i="6"/>
  <c r="O3548" i="6"/>
  <c r="O1769" i="6"/>
  <c r="O722" i="6"/>
  <c r="O459" i="2"/>
  <c r="O3585" i="6"/>
  <c r="O2490" i="6"/>
  <c r="O3913" i="6"/>
  <c r="O689" i="2"/>
  <c r="O917" i="2"/>
  <c r="O1363" i="2"/>
  <c r="O1326" i="2"/>
  <c r="O713" i="2"/>
  <c r="O1054" i="2"/>
  <c r="O878" i="2"/>
  <c r="O761" i="2"/>
  <c r="O660" i="2"/>
  <c r="O809" i="2"/>
  <c r="O781" i="2"/>
  <c r="O2001" i="6"/>
  <c r="O1129" i="6"/>
  <c r="O3846" i="6"/>
  <c r="O1491" i="6"/>
  <c r="O997" i="6"/>
  <c r="O3990" i="6"/>
  <c r="O2529" i="6"/>
  <c r="O3911" i="6"/>
  <c r="O915" i="6"/>
  <c r="O3543" i="6"/>
  <c r="O3503" i="6"/>
  <c r="O386" i="6"/>
  <c r="O1302" i="6"/>
  <c r="O2539" i="6"/>
  <c r="O1785" i="6"/>
  <c r="O2593" i="6"/>
  <c r="O2478" i="6"/>
  <c r="O2321" i="6"/>
  <c r="O777" i="6"/>
  <c r="O2604" i="6"/>
  <c r="O742" i="6"/>
  <c r="O1313" i="6"/>
  <c r="O3267" i="6"/>
  <c r="O58" i="6"/>
  <c r="O2837" i="6"/>
  <c r="O3568" i="6"/>
  <c r="O3390" i="6"/>
  <c r="O1379" i="6"/>
  <c r="O1803" i="6"/>
  <c r="O3570" i="6"/>
  <c r="O1514" i="6"/>
  <c r="O3575" i="6"/>
  <c r="O755" i="6"/>
  <c r="O3511" i="6"/>
  <c r="O3588" i="6"/>
  <c r="O3991" i="6"/>
  <c r="O2464" i="6"/>
  <c r="O3579" i="6"/>
  <c r="O598" i="6"/>
  <c r="O732" i="6"/>
  <c r="O3679" i="6"/>
  <c r="O2423" i="6"/>
  <c r="O3514" i="6"/>
  <c r="O599" i="6"/>
  <c r="O3782" i="6"/>
  <c r="O3912" i="6"/>
  <c r="O465" i="6"/>
  <c r="O2280" i="6"/>
  <c r="O466" i="6"/>
  <c r="O1108" i="6"/>
  <c r="O2009" i="6"/>
  <c r="O3363" i="6"/>
  <c r="O3856" i="6"/>
  <c r="O3949" i="6"/>
  <c r="O1326" i="6"/>
  <c r="O2037" i="6"/>
  <c r="O2577" i="6"/>
  <c r="O3979" i="6"/>
  <c r="O512" i="6"/>
  <c r="O1544" i="6"/>
  <c r="O2692" i="6"/>
  <c r="O2698" i="6"/>
  <c r="O379" i="6"/>
  <c r="O1262" i="6"/>
  <c r="O513" i="6"/>
  <c r="O1182" i="6"/>
  <c r="O2592" i="6"/>
  <c r="O2732" i="6"/>
  <c r="O3969" i="6"/>
  <c r="O1564" i="6"/>
  <c r="O1777" i="6"/>
  <c r="O2307" i="6"/>
  <c r="O723" i="6"/>
  <c r="O551" i="6"/>
  <c r="O1106" i="6"/>
  <c r="O2313" i="6"/>
  <c r="O3034" i="6"/>
  <c r="O3559" i="6"/>
  <c r="O618" i="2"/>
  <c r="O1315" i="2"/>
  <c r="O751" i="2"/>
  <c r="M2664" i="6"/>
  <c r="M2671" i="6"/>
  <c r="O2671" i="6" s="1"/>
  <c r="O1049" i="6"/>
  <c r="O1523" i="6"/>
  <c r="N3231" i="6"/>
  <c r="O3502" i="6"/>
  <c r="O3578" i="6"/>
  <c r="N3189" i="6"/>
  <c r="O1556" i="2"/>
  <c r="M2792" i="6"/>
  <c r="O2792" i="6" s="1"/>
  <c r="M2803" i="6"/>
  <c r="O2803" i="6" s="1"/>
  <c r="N3424" i="6"/>
  <c r="O914" i="6"/>
  <c r="O2344" i="6"/>
  <c r="O3767" i="6"/>
  <c r="O2528" i="6"/>
  <c r="O1347" i="6"/>
  <c r="O1572" i="6"/>
  <c r="O2126" i="6"/>
  <c r="N2603" i="6"/>
  <c r="O2065" i="6"/>
  <c r="O2869" i="6"/>
  <c r="N3859" i="6"/>
  <c r="O1169" i="2"/>
  <c r="O778" i="2"/>
  <c r="O1158" i="2"/>
  <c r="O1316" i="2"/>
  <c r="O2217" i="6"/>
  <c r="O2497" i="6"/>
  <c r="O2509" i="6"/>
  <c r="O742" i="2"/>
  <c r="O2289" i="6"/>
  <c r="O3586" i="6"/>
  <c r="O1607" i="6"/>
  <c r="O658" i="6"/>
  <c r="O1096" i="6"/>
  <c r="O938" i="6"/>
  <c r="O2312" i="6"/>
  <c r="N2442" i="6"/>
  <c r="O2442" i="6" s="1"/>
  <c r="O2530" i="6"/>
  <c r="O2882" i="6"/>
  <c r="O3072" i="6"/>
  <c r="N3285" i="6"/>
  <c r="O3285" i="6" s="1"/>
  <c r="O3430" i="6"/>
  <c r="O3638" i="6"/>
  <c r="O3032" i="6"/>
  <c r="N3243" i="6"/>
  <c r="O3243" i="6" s="1"/>
  <c r="O3735" i="6"/>
  <c r="O620" i="2"/>
  <c r="O1237" i="2"/>
  <c r="O847" i="2"/>
  <c r="O1478" i="2"/>
  <c r="M3922" i="6"/>
  <c r="O3922" i="6" s="1"/>
  <c r="N2759" i="6"/>
  <c r="M2759" i="6"/>
  <c r="O3033" i="6"/>
  <c r="O988" i="6"/>
  <c r="O806" i="6"/>
  <c r="O733" i="6"/>
  <c r="O1335" i="6"/>
  <c r="O1107" i="6"/>
  <c r="O1480" i="6"/>
  <c r="N2345" i="6"/>
  <c r="O2345" i="6" s="1"/>
  <c r="O3542" i="6"/>
  <c r="N3261" i="6"/>
  <c r="O3261" i="6" s="1"/>
  <c r="N3977" i="6"/>
  <c r="O1314" i="2"/>
  <c r="O619" i="2"/>
  <c r="O828" i="2"/>
  <c r="O866" i="2"/>
  <c r="O426" i="2"/>
  <c r="O1283" i="2"/>
  <c r="O1489" i="2"/>
  <c r="O2095" i="6"/>
  <c r="O1060" i="6"/>
  <c r="O2306" i="6"/>
  <c r="O2861" i="6"/>
  <c r="O787" i="6"/>
  <c r="O467" i="6"/>
  <c r="O1458" i="6"/>
  <c r="O987" i="6"/>
  <c r="N1571" i="6"/>
  <c r="O1571" i="6" s="1"/>
  <c r="N2542" i="6"/>
  <c r="O2142" i="6"/>
  <c r="N3321" i="6"/>
  <c r="N3147" i="6"/>
  <c r="O3147" i="6" s="1"/>
  <c r="N3279" i="6"/>
  <c r="O3723" i="6"/>
  <c r="O3607" i="6"/>
  <c r="O3827" i="6"/>
  <c r="O417" i="2"/>
  <c r="O461" i="2"/>
  <c r="O916" i="2"/>
  <c r="O1211" i="2"/>
  <c r="O3646" i="6"/>
  <c r="O1987" i="6"/>
  <c r="O1087" i="6"/>
  <c r="O2658" i="6"/>
  <c r="O1811" i="6"/>
  <c r="O75" i="6"/>
  <c r="O1355" i="6"/>
  <c r="O1642" i="6"/>
  <c r="N2551" i="6"/>
  <c r="O1936" i="6"/>
  <c r="O2781" i="6"/>
  <c r="N3165" i="6"/>
  <c r="O3165" i="6" s="1"/>
  <c r="N3297" i="6"/>
  <c r="O3741" i="6"/>
  <c r="O3943" i="6"/>
  <c r="O3989" i="6"/>
  <c r="O888" i="2"/>
  <c r="O1362" i="2"/>
  <c r="O779" i="2"/>
  <c r="O819" i="2"/>
  <c r="O1361" i="2"/>
  <c r="M3050" i="6"/>
  <c r="O969" i="6"/>
  <c r="O1224" i="6"/>
  <c r="O3470" i="6"/>
  <c r="O1834" i="6"/>
  <c r="O321" i="6"/>
  <c r="O3467" i="6"/>
  <c r="O1826" i="6"/>
  <c r="O3614" i="6"/>
  <c r="O1337" i="6"/>
  <c r="O3391" i="6"/>
  <c r="O656" i="6"/>
  <c r="O814" i="6"/>
  <c r="O1472" i="6"/>
  <c r="O1928" i="6"/>
  <c r="O2378" i="6"/>
  <c r="O3611" i="6"/>
  <c r="O2738" i="6"/>
  <c r="O2251" i="6"/>
  <c r="N2410" i="6"/>
  <c r="O2410" i="6" s="1"/>
  <c r="N2564" i="6"/>
  <c r="O2564" i="6" s="1"/>
  <c r="O2541" i="6"/>
  <c r="O2912" i="6"/>
  <c r="N3141" i="6"/>
  <c r="O3141" i="6" s="1"/>
  <c r="N3357" i="6"/>
  <c r="O3717" i="6"/>
  <c r="N3380" i="6"/>
  <c r="O3380" i="6" s="1"/>
  <c r="O3558" i="6"/>
  <c r="N3099" i="6"/>
  <c r="O3099" i="6" s="1"/>
  <c r="O3456" i="6"/>
  <c r="O3597" i="6"/>
  <c r="N3964" i="6"/>
  <c r="O3964" i="6" s="1"/>
  <c r="O3854" i="6"/>
  <c r="O646" i="2"/>
  <c r="O659" i="2"/>
  <c r="O867" i="2"/>
  <c r="O3567" i="6"/>
  <c r="O659" i="6"/>
  <c r="O1368" i="6"/>
  <c r="O1944" i="6"/>
  <c r="O1048" i="6"/>
  <c r="O1400" i="6"/>
  <c r="O1686" i="6"/>
  <c r="O2243" i="6"/>
  <c r="N2475" i="6"/>
  <c r="O2475" i="6" s="1"/>
  <c r="O1711" i="6"/>
  <c r="N2346" i="6"/>
  <c r="O2946" i="6"/>
  <c r="N3159" i="6"/>
  <c r="O2817" i="6"/>
  <c r="N3333" i="6"/>
  <c r="O1546" i="2"/>
  <c r="O1555" i="2"/>
  <c r="O2269" i="6"/>
  <c r="O712" i="2"/>
  <c r="O3622" i="6"/>
  <c r="O3965" i="6"/>
  <c r="O1421" i="2"/>
  <c r="O1303" i="6"/>
  <c r="O2134" i="6"/>
  <c r="O1545" i="6"/>
  <c r="O3577" i="6"/>
  <c r="O724" i="6"/>
  <c r="O1492" i="6"/>
  <c r="O1304" i="6"/>
  <c r="O2566" i="6"/>
  <c r="O3481" i="6"/>
  <c r="N3219" i="6"/>
  <c r="O3569" i="6"/>
  <c r="N3135" i="6"/>
  <c r="O3468" i="6"/>
  <c r="O3603" i="6"/>
  <c r="O3970" i="6"/>
  <c r="O676" i="2"/>
  <c r="O952" i="2"/>
  <c r="O963" i="2"/>
  <c r="O942" i="2"/>
  <c r="O1340" i="2"/>
  <c r="O1249" i="2"/>
  <c r="M3707" i="6"/>
  <c r="O3707" i="6" s="1"/>
  <c r="M3698" i="6"/>
  <c r="O3698" i="6" s="1"/>
  <c r="M3664" i="6"/>
  <c r="O3664" i="6" s="1"/>
  <c r="O764" i="6"/>
  <c r="O1078" i="6"/>
  <c r="O1305" i="2"/>
  <c r="O657" i="6"/>
  <c r="O1336" i="6"/>
  <c r="O1377" i="6"/>
  <c r="O2540" i="6"/>
  <c r="O1421" i="6"/>
  <c r="O76" i="6"/>
  <c r="O805" i="6"/>
  <c r="O1720" i="6"/>
  <c r="O2270" i="6"/>
  <c r="O2052" i="6"/>
  <c r="O2281" i="6"/>
  <c r="O2579" i="6"/>
  <c r="O2468" i="6"/>
  <c r="O2816" i="6"/>
  <c r="N3195" i="6"/>
  <c r="O3195" i="6" s="1"/>
  <c r="O3388" i="6"/>
  <c r="O3560" i="6"/>
  <c r="N3237" i="6"/>
  <c r="O3237" i="6" s="1"/>
  <c r="O3819" i="6"/>
  <c r="N3908" i="6"/>
  <c r="O740" i="2"/>
  <c r="O889" i="2"/>
  <c r="O591" i="2"/>
  <c r="O1543" i="6"/>
  <c r="O3853" i="6"/>
  <c r="O72" i="6"/>
  <c r="M3498" i="6"/>
  <c r="O763" i="6"/>
  <c r="O1095" i="6"/>
  <c r="O1760" i="6"/>
  <c r="O2072" i="6"/>
  <c r="O2297" i="6"/>
  <c r="O2259" i="6"/>
  <c r="O2411" i="6"/>
  <c r="O2477" i="6"/>
  <c r="N3213" i="6"/>
  <c r="O3213" i="6" s="1"/>
  <c r="O2680" i="6"/>
  <c r="N3255" i="6"/>
  <c r="O3512" i="6"/>
  <c r="N3171" i="6"/>
  <c r="O3171" i="6" s="1"/>
  <c r="O3691" i="6"/>
  <c r="O964" i="2"/>
  <c r="O741" i="2"/>
  <c r="O1557" i="2"/>
  <c r="M1192" i="6"/>
  <c r="N984" i="6"/>
  <c r="M1125" i="6"/>
  <c r="M2515" i="6"/>
  <c r="M2419" i="6"/>
  <c r="N2440" i="6"/>
  <c r="M3668" i="6"/>
  <c r="M1844" i="6"/>
  <c r="M801" i="6"/>
  <c r="N3501" i="6"/>
  <c r="M391" i="6"/>
  <c r="M1626" i="6"/>
  <c r="M1046" i="6"/>
  <c r="M1103" i="6"/>
  <c r="N3878" i="6"/>
  <c r="N3377" i="6"/>
  <c r="N3087" i="6"/>
  <c r="N2907" i="6"/>
  <c r="N2748" i="6"/>
  <c r="N2583" i="6"/>
  <c r="N2417" i="6"/>
  <c r="N2214" i="6"/>
  <c r="N1997" i="6"/>
  <c r="N3686" i="6"/>
  <c r="N3437" i="6"/>
  <c r="N3177" i="6"/>
  <c r="N2877" i="6"/>
  <c r="N2695" i="6"/>
  <c r="N2493" i="6"/>
  <c r="N2311" i="6"/>
  <c r="N2025" i="6"/>
  <c r="N1756" i="6"/>
  <c r="N1450" i="6"/>
  <c r="N1125" i="6"/>
  <c r="N848" i="6"/>
  <c r="N473" i="6"/>
  <c r="M1845" i="6"/>
  <c r="M3169" i="6"/>
  <c r="M1325" i="6"/>
  <c r="M3067" i="6"/>
  <c r="M2341" i="6"/>
  <c r="M3145" i="6"/>
  <c r="N3477" i="6"/>
  <c r="N3249" i="6"/>
  <c r="N2854" i="6"/>
  <c r="N3822" i="6"/>
  <c r="N3453" i="6"/>
  <c r="N3057" i="6"/>
  <c r="N2824" i="6"/>
  <c r="N2364" i="6"/>
  <c r="N2069" i="6"/>
  <c r="N1625" i="6"/>
  <c r="N1201" i="6"/>
  <c r="N899" i="6"/>
  <c r="N411" i="6"/>
  <c r="N3738" i="6"/>
  <c r="N3407" i="6"/>
  <c r="N3020" i="6"/>
  <c r="N2553" i="6"/>
  <c r="N2341" i="6"/>
  <c r="N1600" i="6"/>
  <c r="N1171" i="6"/>
  <c r="N823" i="6"/>
  <c r="N374" i="6"/>
  <c r="N3339" i="6"/>
  <c r="N2778" i="6"/>
  <c r="N2394" i="6"/>
  <c r="N1897" i="6"/>
  <c r="N1383" i="6"/>
  <c r="N935" i="6"/>
  <c r="N237" i="6"/>
  <c r="N1862" i="6"/>
  <c r="M1807" i="6"/>
  <c r="M1932" i="6"/>
  <c r="M3772" i="6"/>
  <c r="M3020" i="6"/>
  <c r="N3323" i="6"/>
  <c r="N2725" i="6"/>
  <c r="N2242" i="6"/>
  <c r="N1860" i="6"/>
  <c r="N1859" i="6"/>
  <c r="N1299" i="6"/>
  <c r="N772" i="6"/>
  <c r="N49" i="6"/>
  <c r="M2553" i="6"/>
  <c r="M3452" i="6"/>
  <c r="M1032" i="6"/>
  <c r="M1150" i="6"/>
  <c r="M1737" i="6"/>
  <c r="M3464" i="6"/>
  <c r="M2601" i="6"/>
  <c r="N3293" i="6"/>
  <c r="N2665" i="6"/>
  <c r="N2185" i="6"/>
  <c r="N1831" i="6"/>
  <c r="N1246" i="6"/>
  <c r="N731" i="6"/>
  <c r="M1601" i="6"/>
  <c r="M2428" i="6"/>
  <c r="M1616" i="6"/>
  <c r="M3796" i="6"/>
  <c r="M2686" i="6"/>
  <c r="M1962" i="6"/>
  <c r="M37" i="6"/>
  <c r="M3534" i="6"/>
  <c r="M2867" i="6"/>
  <c r="M1808" i="6"/>
  <c r="M3397" i="6"/>
  <c r="M3002" i="6"/>
  <c r="M687" i="6"/>
  <c r="M3312" i="6"/>
  <c r="M2676" i="6"/>
  <c r="M686" i="6"/>
  <c r="M2832" i="6"/>
  <c r="M3385" i="6"/>
  <c r="M2196" i="6"/>
  <c r="N1084" i="6"/>
  <c r="N2516" i="6"/>
  <c r="M2766" i="6"/>
  <c r="M3311" i="6"/>
  <c r="M1286" i="6"/>
  <c r="M2351" i="6"/>
  <c r="M2504" i="6"/>
  <c r="M364" i="6"/>
  <c r="N315" i="6"/>
  <c r="N1568" i="6"/>
  <c r="N1941" i="6"/>
  <c r="N2930" i="6"/>
  <c r="M1745" i="6"/>
  <c r="M3038" i="6"/>
  <c r="M2395" i="6"/>
  <c r="M2383" i="6"/>
  <c r="M1941" i="6"/>
  <c r="M2158" i="6"/>
  <c r="M900" i="6"/>
  <c r="M2554" i="6"/>
  <c r="M2747" i="6"/>
  <c r="M2706" i="6"/>
  <c r="M2407" i="6"/>
  <c r="N1683" i="6"/>
  <c r="N2104" i="6"/>
  <c r="N2953" i="6"/>
  <c r="M676" i="6"/>
  <c r="M3474" i="6"/>
  <c r="M3185" i="6"/>
  <c r="M1214" i="6"/>
  <c r="M2918" i="6"/>
  <c r="M792" i="6"/>
  <c r="M1924" i="6"/>
  <c r="N3649" i="6"/>
  <c r="M1728" i="6"/>
  <c r="M2707" i="6"/>
  <c r="M3463" i="6"/>
  <c r="M2195" i="6"/>
  <c r="M2963" i="6"/>
  <c r="M238" i="6"/>
  <c r="M1549" i="6"/>
  <c r="M1984" i="6"/>
  <c r="M3428" i="6"/>
  <c r="M1798" i="6"/>
  <c r="N1856" i="6"/>
  <c r="N677" i="6"/>
  <c r="N1717" i="6"/>
  <c r="N2141" i="6"/>
  <c r="N2983" i="6"/>
  <c r="M3086" i="6"/>
  <c r="M2823" i="6"/>
  <c r="M2865" i="6"/>
  <c r="M2687" i="6"/>
  <c r="M3704" i="6"/>
  <c r="M2591" i="6"/>
  <c r="M931" i="6"/>
  <c r="M1986" i="6"/>
  <c r="M574" i="6"/>
  <c r="M2226" i="6"/>
  <c r="M3369" i="6"/>
  <c r="M965" i="6"/>
  <c r="M2406" i="6"/>
  <c r="N1032" i="6"/>
  <c r="N2463" i="6"/>
  <c r="N3591" i="6"/>
  <c r="M2843" i="6"/>
  <c r="M383" i="6"/>
  <c r="M1015" i="6"/>
  <c r="M315" i="6"/>
  <c r="M2758" i="6"/>
  <c r="M3314" i="6"/>
  <c r="M954" i="6"/>
  <c r="M2573" i="6"/>
  <c r="M2374" i="6"/>
  <c r="M3556" i="6"/>
  <c r="M2329" i="6"/>
  <c r="M2953" i="6"/>
  <c r="M2088" i="6"/>
  <c r="M889" i="6"/>
  <c r="M2451" i="6"/>
  <c r="M410" i="6"/>
  <c r="M3426" i="6"/>
  <c r="M2810" i="6"/>
  <c r="M2207" i="6"/>
  <c r="M3241" i="6"/>
  <c r="M2666" i="6"/>
  <c r="M2994" i="6"/>
  <c r="M1006" i="6"/>
  <c r="M3888" i="6"/>
  <c r="M2951" i="6"/>
  <c r="M3121" i="6"/>
  <c r="M1635" i="6"/>
  <c r="M1014" i="6"/>
  <c r="M1952" i="6"/>
  <c r="M2717" i="6"/>
  <c r="M3658" i="6"/>
  <c r="M2473" i="6"/>
  <c r="M2572" i="6"/>
  <c r="M771" i="6"/>
  <c r="M1058" i="6"/>
  <c r="M1856" i="6"/>
  <c r="M74" i="6"/>
  <c r="M2340" i="6"/>
  <c r="M3592" i="6"/>
  <c r="M2375" i="6"/>
  <c r="M880" i="6"/>
  <c r="M1907" i="6"/>
  <c r="M2405" i="6"/>
  <c r="M2735" i="6"/>
  <c r="M2582" i="6"/>
  <c r="M3047" i="6"/>
  <c r="M3417" i="6"/>
  <c r="M2811" i="6"/>
  <c r="M667" i="6"/>
  <c r="M1580" i="6"/>
  <c r="M984" i="6"/>
  <c r="M2929" i="6"/>
  <c r="M2954" i="6"/>
  <c r="M2715" i="6"/>
  <c r="M2449" i="6"/>
  <c r="M1409" i="6"/>
  <c r="M3313" i="6"/>
  <c r="M1683" i="6"/>
  <c r="M945" i="6"/>
  <c r="M3686" i="6"/>
  <c r="M3353" i="6"/>
  <c r="M2097" i="6"/>
  <c r="M1671" i="6"/>
  <c r="M2429" i="6"/>
  <c r="M834" i="6"/>
  <c r="M3021" i="6"/>
  <c r="M1747" i="6"/>
  <c r="M3641" i="6"/>
  <c r="M2769" i="6"/>
  <c r="M2168" i="6"/>
  <c r="N157" i="6"/>
  <c r="N239" i="6"/>
  <c r="N317" i="6"/>
  <c r="N383" i="6"/>
  <c r="N413" i="6"/>
  <c r="N484" i="6"/>
  <c r="N614" i="6"/>
  <c r="N687" i="6"/>
  <c r="N741" i="6"/>
  <c r="N782" i="6"/>
  <c r="N833" i="6"/>
  <c r="N868" i="6"/>
  <c r="N909" i="6"/>
  <c r="N945" i="6"/>
  <c r="N994" i="6"/>
  <c r="N1046" i="6"/>
  <c r="N1092" i="6"/>
  <c r="N1137" i="6"/>
  <c r="N1178" i="6"/>
  <c r="N1203" i="6"/>
  <c r="N1259" i="6"/>
  <c r="N1312" i="6"/>
  <c r="N1385" i="6"/>
  <c r="N1577" i="6"/>
  <c r="N1602" i="6"/>
  <c r="N1627" i="6"/>
  <c r="N1692" i="6"/>
  <c r="N1726" i="6"/>
  <c r="N1798" i="6"/>
  <c r="N1840" i="6"/>
  <c r="N1899" i="6"/>
  <c r="N74" i="6"/>
  <c r="N238" i="6"/>
  <c r="N316" i="6"/>
  <c r="N375" i="6"/>
  <c r="N412" i="6"/>
  <c r="N483" i="6"/>
  <c r="N603" i="6"/>
  <c r="N686" i="6"/>
  <c r="N740" i="6"/>
  <c r="N781" i="6"/>
  <c r="N832" i="6"/>
  <c r="N859" i="6"/>
  <c r="N900" i="6"/>
  <c r="N944" i="6"/>
  <c r="N985" i="6"/>
  <c r="N1045" i="6"/>
  <c r="N1085" i="6"/>
  <c r="N1126" i="6"/>
  <c r="N1177" i="6"/>
  <c r="N1202" i="6"/>
  <c r="N1247" i="6"/>
  <c r="N1311" i="6"/>
  <c r="N1384" i="6"/>
  <c r="N1451" i="6"/>
  <c r="N1569" i="6"/>
  <c r="N1601" i="6"/>
  <c r="N1626" i="6"/>
  <c r="N1684" i="6"/>
  <c r="N1718" i="6"/>
  <c r="N1757" i="6"/>
  <c r="N1839" i="6"/>
  <c r="N1879" i="6"/>
  <c r="N1896" i="6"/>
  <c r="N1855" i="6"/>
  <c r="N1871" i="6"/>
  <c r="N1915" i="6"/>
  <c r="N1952" i="6"/>
  <c r="N1985" i="6"/>
  <c r="N2007" i="6"/>
  <c r="N2043" i="6"/>
  <c r="N2080" i="6"/>
  <c r="N2122" i="6"/>
  <c r="N2159" i="6"/>
  <c r="N2196" i="6"/>
  <c r="N2225" i="6"/>
  <c r="N2264" i="6"/>
  <c r="N2329" i="6"/>
  <c r="N2352" i="6"/>
  <c r="N2375" i="6"/>
  <c r="N2405" i="6"/>
  <c r="N2428" i="6"/>
  <c r="N2451" i="6"/>
  <c r="N2474" i="6"/>
  <c r="N2504" i="6"/>
  <c r="N2527" i="6"/>
  <c r="N2571" i="6"/>
  <c r="N2601" i="6"/>
  <c r="N2706" i="6"/>
  <c r="N2736" i="6"/>
  <c r="N2766" i="6"/>
  <c r="N2789" i="6"/>
  <c r="N2812" i="6"/>
  <c r="N2835" i="6"/>
  <c r="N2865" i="6"/>
  <c r="N2888" i="6"/>
  <c r="N2918" i="6"/>
  <c r="N2941" i="6"/>
  <c r="N2964" i="6"/>
  <c r="N2994" i="6"/>
  <c r="N3038" i="6"/>
  <c r="O3038" i="6" s="1"/>
  <c r="N3082" i="6"/>
  <c r="N3137" i="6"/>
  <c r="N3209" i="6"/>
  <c r="N3281" i="6"/>
  <c r="N3311" i="6"/>
  <c r="N3327" i="6"/>
  <c r="N3351" i="6"/>
  <c r="N3395" i="6"/>
  <c r="N3425" i="6"/>
  <c r="N3441" i="6"/>
  <c r="N3464" i="6"/>
  <c r="N3489" i="6"/>
  <c r="N3535" i="6"/>
  <c r="N3565" i="6"/>
  <c r="N3613" i="6"/>
  <c r="N3667" i="6"/>
  <c r="N3712" i="6"/>
  <c r="N3772" i="6"/>
  <c r="N3852" i="6"/>
  <c r="N3896" i="6"/>
  <c r="N2078" i="6"/>
  <c r="N2113" i="6"/>
  <c r="N2150" i="6"/>
  <c r="N2194" i="6"/>
  <c r="N2223" i="6"/>
  <c r="N2250" i="6"/>
  <c r="N2320" i="6"/>
  <c r="N2350" i="6"/>
  <c r="N2373" i="6"/>
  <c r="N2396" i="6"/>
  <c r="N2419" i="6"/>
  <c r="N2449" i="6"/>
  <c r="N2472" i="6"/>
  <c r="N2495" i="6"/>
  <c r="N2518" i="6"/>
  <c r="N2562" i="6"/>
  <c r="N2599" i="6"/>
  <c r="N2674" i="6"/>
  <c r="N2697" i="6"/>
  <c r="N2727" i="6"/>
  <c r="N2757" i="6"/>
  <c r="N2780" i="6"/>
  <c r="N2810" i="6"/>
  <c r="N2833" i="6"/>
  <c r="N2856" i="6"/>
  <c r="N2886" i="6"/>
  <c r="N2909" i="6"/>
  <c r="N2962" i="6"/>
  <c r="N2985" i="6"/>
  <c r="N3029" i="6"/>
  <c r="N3059" i="6"/>
  <c r="N3121" i="6"/>
  <c r="N3193" i="6"/>
  <c r="N3265" i="6"/>
  <c r="N3302" i="6"/>
  <c r="N3325" i="6"/>
  <c r="N3349" i="6"/>
  <c r="N3416" i="6"/>
  <c r="N3439" i="6"/>
  <c r="N3462" i="6"/>
  <c r="N3479" i="6"/>
  <c r="N3517" i="6"/>
  <c r="N3556" i="6"/>
  <c r="N3599" i="6"/>
  <c r="N3658" i="6"/>
  <c r="N3703" i="6"/>
  <c r="N3754" i="6"/>
  <c r="N3838" i="6"/>
  <c r="N3887" i="6"/>
  <c r="N1581" i="2"/>
  <c r="N1389" i="2"/>
  <c r="M1551" i="2"/>
  <c r="N1350" i="2"/>
  <c r="M1304" i="2"/>
  <c r="N1262" i="2"/>
  <c r="N1218" i="2"/>
  <c r="N1185" i="2"/>
  <c r="N1088" i="2"/>
  <c r="N1049" i="2"/>
  <c r="N1015" i="2"/>
  <c r="M1579" i="2"/>
  <c r="N1472" i="2"/>
  <c r="M1374" i="2"/>
  <c r="N1550" i="2"/>
  <c r="M1458" i="2"/>
  <c r="N1330" i="2"/>
  <c r="N1551" i="2"/>
  <c r="M1459" i="2"/>
  <c r="M1243" i="2"/>
  <c r="M1207" i="2"/>
  <c r="M1174" i="2"/>
  <c r="M1149" i="2"/>
  <c r="M1110" i="2"/>
  <c r="M1076" i="2"/>
  <c r="M1038" i="2"/>
  <c r="M1013" i="2"/>
  <c r="M1502" i="2"/>
  <c r="N1374" i="2"/>
  <c r="M937" i="2"/>
  <c r="N724" i="2"/>
  <c r="M526" i="2"/>
  <c r="N1501" i="2"/>
  <c r="M1445" i="2"/>
  <c r="N1217" i="2"/>
  <c r="N1184" i="2"/>
  <c r="N1120" i="2"/>
  <c r="N1087" i="2"/>
  <c r="N1014" i="2"/>
  <c r="N1502" i="2"/>
  <c r="M1416" i="2"/>
  <c r="N1568" i="2"/>
  <c r="M1488" i="2"/>
  <c r="N1569" i="2"/>
  <c r="M1501" i="2"/>
  <c r="M1242" i="2"/>
  <c r="M1206" i="2"/>
  <c r="M1173" i="2"/>
  <c r="M1109" i="2"/>
  <c r="M1075" i="2"/>
  <c r="M1012" i="2"/>
  <c r="M1591" i="2"/>
  <c r="M962" i="2"/>
  <c r="N815" i="2"/>
  <c r="M585" i="2"/>
  <c r="N421" i="2"/>
  <c r="N1614" i="2"/>
  <c r="N1615" i="2"/>
  <c r="M1569" i="2"/>
  <c r="N1243" i="2"/>
  <c r="N1207" i="2"/>
  <c r="N1174" i="2"/>
  <c r="N1149" i="2"/>
  <c r="N1110" i="2"/>
  <c r="N1076" i="2"/>
  <c r="N1038" i="2"/>
  <c r="N1013" i="2"/>
  <c r="M1446" i="2"/>
  <c r="N1322" i="2"/>
  <c r="N1592" i="2"/>
  <c r="N1402" i="2"/>
  <c r="N1403" i="2"/>
  <c r="M1321" i="2"/>
  <c r="M1279" i="2"/>
  <c r="M1241" i="2"/>
  <c r="M1196" i="2"/>
  <c r="M1163" i="2"/>
  <c r="M1099" i="2"/>
  <c r="M1011" i="2"/>
  <c r="N1579" i="2"/>
  <c r="M721" i="2"/>
  <c r="N453" i="2"/>
  <c r="N1280" i="2"/>
  <c r="N1242" i="2"/>
  <c r="N1206" i="2"/>
  <c r="N1173" i="2"/>
  <c r="N1109" i="2"/>
  <c r="N1075" i="2"/>
  <c r="N1012" i="2"/>
  <c r="N1567" i="2"/>
  <c r="N1351" i="2"/>
  <c r="N1432" i="2"/>
  <c r="M1349" i="2"/>
  <c r="M1350" i="2"/>
  <c r="M1278" i="2"/>
  <c r="M1231" i="2"/>
  <c r="M1195" i="2"/>
  <c r="M1162" i="2"/>
  <c r="M1134" i="2"/>
  <c r="M1098" i="2"/>
  <c r="M1010" i="2"/>
  <c r="N921" i="2"/>
  <c r="M794" i="2"/>
  <c r="N470" i="2"/>
  <c r="N1321" i="2"/>
  <c r="N1279" i="2"/>
  <c r="N1241" i="2"/>
  <c r="N1196" i="2"/>
  <c r="N1163" i="2"/>
  <c r="N1099" i="2"/>
  <c r="N1011" i="2"/>
  <c r="N1591" i="2"/>
  <c r="N1390" i="2"/>
  <c r="M1580" i="2"/>
  <c r="N1473" i="2"/>
  <c r="M1375" i="2"/>
  <c r="M1581" i="2"/>
  <c r="M1389" i="2"/>
  <c r="M1262" i="2"/>
  <c r="M1218" i="2"/>
  <c r="M1185" i="2"/>
  <c r="M1088" i="2"/>
  <c r="M1049" i="2"/>
  <c r="M1015" i="2"/>
  <c r="O1015" i="2" s="1"/>
  <c r="M1009" i="2"/>
  <c r="N539" i="2"/>
  <c r="M431" i="2"/>
  <c r="M853" i="2"/>
  <c r="N540" i="2"/>
  <c r="M1403" i="2"/>
  <c r="N1162" i="2"/>
  <c r="N1304" i="2"/>
  <c r="M1087" i="2"/>
  <c r="N984" i="2"/>
  <c r="M938" i="2"/>
  <c r="N422" i="2"/>
  <c r="N936" i="2"/>
  <c r="M805" i="2"/>
  <c r="M420" i="2"/>
  <c r="N897" i="2"/>
  <c r="M724" i="2"/>
  <c r="N467" i="2"/>
  <c r="N938" i="2"/>
  <c r="M816" i="2"/>
  <c r="N420" i="2"/>
  <c r="M734" i="2"/>
  <c r="M351" i="2"/>
  <c r="M1512" i="2"/>
  <c r="N973" i="2"/>
  <c r="N723" i="2"/>
  <c r="M398" i="2"/>
  <c r="N1134" i="2"/>
  <c r="M1614" i="2"/>
  <c r="M1048" i="2"/>
  <c r="M1550" i="2"/>
  <c r="M804" i="2"/>
  <c r="N683" i="2"/>
  <c r="M537" i="2"/>
  <c r="N29" i="2"/>
  <c r="M1322" i="2"/>
  <c r="M875" i="2"/>
  <c r="N549" i="2"/>
  <c r="M452" i="2"/>
  <c r="N274" i="2"/>
  <c r="N937" i="2"/>
  <c r="M815" i="2"/>
  <c r="N526" i="2"/>
  <c r="M421" i="2"/>
  <c r="M1351" i="2"/>
  <c r="M422" i="2"/>
  <c r="N270" i="2"/>
  <c r="N1375" i="2"/>
  <c r="M1592" i="2"/>
  <c r="N1098" i="2"/>
  <c r="M1552" i="2"/>
  <c r="M1217" i="2"/>
  <c r="M1014" i="2"/>
  <c r="M410" i="2"/>
  <c r="N454" i="2"/>
  <c r="M411" i="2"/>
  <c r="N350" i="2"/>
  <c r="M1431" i="2"/>
  <c r="M910" i="2"/>
  <c r="N708" i="2"/>
  <c r="M469" i="2"/>
  <c r="N351" i="2"/>
  <c r="N1349" i="2"/>
  <c r="N962" i="2"/>
  <c r="N585" i="2"/>
  <c r="Q584" i="2" s="1"/>
  <c r="M453" i="2"/>
  <c r="M1472" i="2"/>
  <c r="M935" i="2"/>
  <c r="N722" i="2"/>
  <c r="M540" i="2"/>
  <c r="N411" i="2"/>
  <c r="N452" i="2"/>
  <c r="M350" i="2"/>
  <c r="N1488" i="2"/>
  <c r="M399" i="2"/>
  <c r="N1580" i="2"/>
  <c r="N1278" i="2"/>
  <c r="M1184" i="2"/>
  <c r="N682" i="2"/>
  <c r="M1330" i="2"/>
  <c r="N935" i="2"/>
  <c r="N725" i="2"/>
  <c r="N1416" i="2"/>
  <c r="M939" i="2"/>
  <c r="N734" i="2"/>
  <c r="M538" i="2"/>
  <c r="N399" i="2"/>
  <c r="M1568" i="2"/>
  <c r="N1458" i="2"/>
  <c r="M921" i="2"/>
  <c r="N721" i="2"/>
  <c r="M470" i="2"/>
  <c r="M1567" i="2"/>
  <c r="N1446" i="2"/>
  <c r="N804" i="2"/>
  <c r="N875" i="2"/>
  <c r="N537" i="2"/>
  <c r="M454" i="2"/>
  <c r="M936" i="2"/>
  <c r="N468" i="2"/>
  <c r="N1231" i="2"/>
  <c r="N1512" i="2"/>
  <c r="M1615" i="2"/>
  <c r="N983" i="2"/>
  <c r="M898" i="2"/>
  <c r="N514" i="2"/>
  <c r="Q513" i="2" s="1"/>
  <c r="N398" i="2"/>
  <c r="M973" i="2"/>
  <c r="N430" i="2"/>
  <c r="N794" i="2"/>
  <c r="N410" i="2"/>
  <c r="N1552" i="2"/>
  <c r="M984" i="2"/>
  <c r="N853" i="2"/>
  <c r="M683" i="2"/>
  <c r="N910" i="2"/>
  <c r="N469" i="2"/>
  <c r="N805" i="2"/>
  <c r="N1010" i="2"/>
  <c r="M723" i="2"/>
  <c r="M349" i="2"/>
  <c r="M725" i="2"/>
  <c r="M708" i="2"/>
  <c r="N816" i="2"/>
  <c r="M682" i="2"/>
  <c r="M430" i="2"/>
  <c r="M1402" i="2"/>
  <c r="O1402" i="2" s="1"/>
  <c r="M1390" i="2"/>
  <c r="M722" i="2"/>
  <c r="M983" i="2"/>
  <c r="N939" i="2"/>
  <c r="N1459" i="2"/>
  <c r="N1431" i="2"/>
  <c r="M3348" i="6"/>
  <c r="M1982" i="6"/>
  <c r="M3326" i="6"/>
  <c r="M427" i="6"/>
  <c r="M2779" i="6"/>
  <c r="M2656" i="6"/>
  <c r="M3583" i="6"/>
  <c r="M879" i="6"/>
  <c r="M2176" i="6"/>
  <c r="M2685" i="6"/>
  <c r="M3650" i="6"/>
  <c r="M3039" i="6"/>
  <c r="M2517" i="6"/>
  <c r="M955" i="6"/>
  <c r="M2919" i="6"/>
  <c r="M3336" i="6"/>
  <c r="M375" i="6"/>
  <c r="M2452" i="6"/>
  <c r="M1453" i="6"/>
  <c r="M2939" i="6"/>
  <c r="M2983" i="6"/>
  <c r="M3878" i="6"/>
  <c r="M2677" i="6"/>
  <c r="M2695" i="6"/>
  <c r="M2965" i="6"/>
  <c r="M1846" i="6"/>
  <c r="M313" i="6"/>
  <c r="M3225" i="6"/>
  <c r="M3547" i="6"/>
  <c r="M3861" i="6"/>
  <c r="M1579" i="6"/>
  <c r="M1589" i="6"/>
  <c r="M3830" i="6"/>
  <c r="M2494" i="6"/>
  <c r="M2090" i="6"/>
  <c r="M1025" i="6"/>
  <c r="M1994" i="6"/>
  <c r="M1746" i="6"/>
  <c r="M1839" i="6"/>
  <c r="M1149" i="6"/>
  <c r="M1321" i="6"/>
  <c r="M2204" i="6"/>
  <c r="M3869" i="6"/>
  <c r="M1389" i="6"/>
  <c r="M3479" i="6"/>
  <c r="M3677" i="6"/>
  <c r="M751" i="6"/>
  <c r="M392" i="6"/>
  <c r="M921" i="6"/>
  <c r="M581" i="6"/>
  <c r="M3137" i="6"/>
  <c r="M3011" i="6"/>
  <c r="M3113" i="6"/>
  <c r="M2833" i="6"/>
  <c r="M3860" i="6"/>
  <c r="M3659" i="6"/>
  <c r="M2441" i="6"/>
  <c r="M2813" i="6"/>
  <c r="M2350" i="6"/>
  <c r="M3462" i="6"/>
  <c r="M768" i="6"/>
  <c r="M3338" i="6"/>
  <c r="M3161" i="6"/>
  <c r="M2824" i="6"/>
  <c r="M1863" i="6"/>
  <c r="M2310" i="6"/>
  <c r="M2834" i="6"/>
  <c r="M2330" i="6"/>
  <c r="M677" i="6"/>
  <c r="M3048" i="6"/>
  <c r="M425" i="6"/>
  <c r="M3291" i="6"/>
  <c r="M3738" i="6"/>
  <c r="M1603" i="6"/>
  <c r="M314" i="6"/>
  <c r="M1860" i="6"/>
  <c r="M1831" i="6"/>
  <c r="M1232" i="6"/>
  <c r="N1943" i="6"/>
  <c r="N1923" i="6"/>
  <c r="N158" i="6"/>
  <c r="N240" i="6"/>
  <c r="N359" i="6"/>
  <c r="N384" i="6"/>
  <c r="N424" i="6"/>
  <c r="N485" i="6"/>
  <c r="N615" i="6"/>
  <c r="N696" i="6"/>
  <c r="N751" i="6"/>
  <c r="N791" i="6"/>
  <c r="N834" i="6"/>
  <c r="N869" i="6"/>
  <c r="N910" i="6"/>
  <c r="N954" i="6"/>
  <c r="N995" i="6"/>
  <c r="N1047" i="6"/>
  <c r="N1101" i="6"/>
  <c r="N1138" i="6"/>
  <c r="N1179" i="6"/>
  <c r="N1212" i="6"/>
  <c r="N1260" i="6"/>
  <c r="N1320" i="6"/>
  <c r="N1386" i="6"/>
  <c r="N1453" i="6"/>
  <c r="N1578" i="6"/>
  <c r="N1603" i="6"/>
  <c r="N1635" i="6"/>
  <c r="N1704" i="6"/>
  <c r="N1727" i="6"/>
  <c r="N1806" i="6"/>
  <c r="N1841" i="6"/>
  <c r="N1933" i="6"/>
  <c r="N1847" i="6"/>
  <c r="N1863" i="6"/>
  <c r="N1907" i="6"/>
  <c r="N1951" i="6"/>
  <c r="N2000" i="6"/>
  <c r="N2042" i="6"/>
  <c r="N2079" i="6"/>
  <c r="N2114" i="6"/>
  <c r="N2158" i="6"/>
  <c r="N2195" i="6"/>
  <c r="N2224" i="6"/>
  <c r="N2257" i="6"/>
  <c r="N2328" i="6"/>
  <c r="N2351" i="6"/>
  <c r="N2374" i="6"/>
  <c r="N2397" i="6"/>
  <c r="N2427" i="6"/>
  <c r="N2450" i="6"/>
  <c r="N2473" i="6"/>
  <c r="N2496" i="6"/>
  <c r="N2563" i="6"/>
  <c r="N2600" i="6"/>
  <c r="N2675" i="6"/>
  <c r="N2705" i="6"/>
  <c r="N2735" i="6"/>
  <c r="N2758" i="6"/>
  <c r="N2788" i="6"/>
  <c r="N2811" i="6"/>
  <c r="N2834" i="6"/>
  <c r="N2864" i="6"/>
  <c r="N2887" i="6"/>
  <c r="N2917" i="6"/>
  <c r="N2940" i="6"/>
  <c r="N2963" i="6"/>
  <c r="N2993" i="6"/>
  <c r="N3030" i="6"/>
  <c r="N3067" i="6"/>
  <c r="N3129" i="6"/>
  <c r="N3201" i="6"/>
  <c r="N3273" i="6"/>
  <c r="N3303" i="6"/>
  <c r="N3326" i="6"/>
  <c r="N3350" i="6"/>
  <c r="N3387" i="6"/>
  <c r="N3417" i="6"/>
  <c r="N3440" i="6"/>
  <c r="N3488" i="6"/>
  <c r="N3534" i="6"/>
  <c r="N3564" i="6"/>
  <c r="N3606" i="6"/>
  <c r="N3659" i="6"/>
  <c r="N3763" i="6"/>
  <c r="N3844" i="6"/>
  <c r="N3888" i="6"/>
  <c r="M29" i="2"/>
  <c r="M467" i="2"/>
  <c r="M1059" i="6"/>
  <c r="M2042" i="6"/>
  <c r="M2427" i="6"/>
  <c r="M3539" i="6"/>
  <c r="M1843" i="6"/>
  <c r="M3493" i="6"/>
  <c r="M2562" i="6"/>
  <c r="M2600" i="6"/>
  <c r="M3574" i="6"/>
  <c r="M1298" i="6"/>
  <c r="M2223" i="6"/>
  <c r="M2482" i="6"/>
  <c r="M2396" i="6"/>
  <c r="M859" i="6"/>
  <c r="M2982" i="6"/>
  <c r="M2886" i="6"/>
  <c r="M3085" i="6"/>
  <c r="M909" i="6"/>
  <c r="M2089" i="6"/>
  <c r="M1855" i="6"/>
  <c r="M2885" i="6"/>
  <c r="M2675" i="6"/>
  <c r="M1996" i="6"/>
  <c r="M2461" i="6"/>
  <c r="M3649" i="6"/>
  <c r="M2726" i="6"/>
  <c r="M2159" i="6"/>
  <c r="M1862" i="6"/>
  <c r="M2061" i="6"/>
  <c r="M1233" i="6"/>
  <c r="M1451" i="6"/>
  <c r="M3676" i="6"/>
  <c r="M1138" i="6"/>
  <c r="M870" i="6"/>
  <c r="M1615" i="6"/>
  <c r="M1896" i="6"/>
  <c r="M1637" i="6"/>
  <c r="M1383" i="6"/>
  <c r="M2748" i="6"/>
  <c r="M2985" i="6"/>
  <c r="M2363" i="6"/>
  <c r="M424" i="6"/>
  <c r="M3722" i="6"/>
  <c r="M1625" i="6"/>
  <c r="M3249" i="6"/>
  <c r="M363" i="6"/>
  <c r="M2105" i="6"/>
  <c r="M2964" i="6"/>
  <c r="M1581" i="6"/>
  <c r="M2193" i="6"/>
  <c r="M2574" i="6"/>
  <c r="M2167" i="6"/>
  <c r="M2484" i="6"/>
  <c r="M2950" i="6"/>
  <c r="M3814" i="6"/>
  <c r="M1602" i="6"/>
  <c r="M3695" i="6"/>
  <c r="M1567" i="6"/>
  <c r="M1806" i="6"/>
  <c r="M1716" i="6"/>
  <c r="M3396" i="6"/>
  <c r="M1636" i="6"/>
  <c r="M1897" i="6"/>
  <c r="M3721" i="6"/>
  <c r="M2342" i="6"/>
  <c r="M158" i="6"/>
  <c r="M2372" i="6"/>
  <c r="M2051" i="6"/>
  <c r="M3712" i="6"/>
  <c r="M3477" i="6"/>
  <c r="M2778" i="6"/>
  <c r="M1708" i="6"/>
  <c r="M3129" i="6"/>
  <c r="M1969" i="6"/>
  <c r="M3209" i="6"/>
  <c r="M393" i="6"/>
  <c r="M3327" i="6"/>
  <c r="M1234" i="6"/>
  <c r="N160" i="6"/>
  <c r="N242" i="6"/>
  <c r="N361" i="6"/>
  <c r="N391" i="6"/>
  <c r="N426" i="6"/>
  <c r="N494" i="6"/>
  <c r="N617" i="6"/>
  <c r="N703" i="6"/>
  <c r="N768" i="6"/>
  <c r="N801" i="6"/>
  <c r="N836" i="6"/>
  <c r="N879" i="6"/>
  <c r="N931" i="6"/>
  <c r="N964" i="6"/>
  <c r="N1014" i="6"/>
  <c r="N1059" i="6"/>
  <c r="N1103" i="6"/>
  <c r="N1150" i="6"/>
  <c r="N1214" i="6"/>
  <c r="N1273" i="6"/>
  <c r="N1322" i="6"/>
  <c r="N1388" i="6"/>
  <c r="N1557" i="6"/>
  <c r="N1580" i="6"/>
  <c r="N1614" i="6"/>
  <c r="N1637" i="6"/>
  <c r="N1706" i="6"/>
  <c r="N1737" i="6"/>
  <c r="N1843" i="6"/>
  <c r="N159" i="6"/>
  <c r="N241" i="6"/>
  <c r="N360" i="6"/>
  <c r="N385" i="6"/>
  <c r="N425" i="6"/>
  <c r="N486" i="6"/>
  <c r="N616" i="6"/>
  <c r="N697" i="6"/>
  <c r="N759" i="6"/>
  <c r="N792" i="6"/>
  <c r="N835" i="6"/>
  <c r="N870" i="6"/>
  <c r="N921" i="6"/>
  <c r="N955" i="6"/>
  <c r="N1006" i="6"/>
  <c r="N1058" i="6"/>
  <c r="N1102" i="6"/>
  <c r="N1149" i="6"/>
  <c r="N1213" i="6"/>
  <c r="N1272" i="6"/>
  <c r="N1321" i="6"/>
  <c r="N1387" i="6"/>
  <c r="N1549" i="6"/>
  <c r="N1579" i="6"/>
  <c r="N1613" i="6"/>
  <c r="N1636" i="6"/>
  <c r="N1705" i="6"/>
  <c r="N1728" i="6"/>
  <c r="N1807" i="6"/>
  <c r="N1842" i="6"/>
  <c r="N1960" i="6"/>
  <c r="N1969" i="6"/>
  <c r="N1858" i="6"/>
  <c r="N1888" i="6"/>
  <c r="N1932" i="6"/>
  <c r="N1962" i="6"/>
  <c r="N1995" i="6"/>
  <c r="N2060" i="6"/>
  <c r="N2090" i="6"/>
  <c r="N2132" i="6"/>
  <c r="N2176" i="6"/>
  <c r="N2206" i="6"/>
  <c r="N2234" i="6"/>
  <c r="N2339" i="6"/>
  <c r="N2362" i="6"/>
  <c r="N2385" i="6"/>
  <c r="N2408" i="6"/>
  <c r="N2438" i="6"/>
  <c r="N2461" i="6"/>
  <c r="N2484" i="6"/>
  <c r="N2507" i="6"/>
  <c r="N2544" i="6"/>
  <c r="N2574" i="6"/>
  <c r="N2656" i="6"/>
  <c r="N2686" i="6"/>
  <c r="N2716" i="6"/>
  <c r="N2746" i="6"/>
  <c r="N2769" i="6"/>
  <c r="N2799" i="6"/>
  <c r="N2822" i="6"/>
  <c r="N2845" i="6"/>
  <c r="N2875" i="6"/>
  <c r="N2898" i="6"/>
  <c r="N2928" i="6"/>
  <c r="N2951" i="6"/>
  <c r="N2981" i="6"/>
  <c r="N3011" i="6"/>
  <c r="N3048" i="6"/>
  <c r="N3085" i="6"/>
  <c r="N3161" i="6"/>
  <c r="N3233" i="6"/>
  <c r="N3291" i="6"/>
  <c r="N3314" i="6"/>
  <c r="N3337" i="6"/>
  <c r="N3361" i="6"/>
  <c r="N3405" i="6"/>
  <c r="N3428" i="6"/>
  <c r="N3451" i="6"/>
  <c r="N3475" i="6"/>
  <c r="N3492" i="6"/>
  <c r="N3538" i="6"/>
  <c r="N3582" i="6"/>
  <c r="N3634" i="6"/>
  <c r="N3677" i="6"/>
  <c r="N3722" i="6"/>
  <c r="N3805" i="6"/>
  <c r="N3869" i="6"/>
  <c r="N2051" i="6"/>
  <c r="N2088" i="6"/>
  <c r="N2123" i="6"/>
  <c r="N2167" i="6"/>
  <c r="N2204" i="6"/>
  <c r="N2226" i="6"/>
  <c r="N2265" i="6"/>
  <c r="N2330" i="6"/>
  <c r="N2353" i="6"/>
  <c r="N2383" i="6"/>
  <c r="N2406" i="6"/>
  <c r="N2429" i="6"/>
  <c r="N2452" i="6"/>
  <c r="N2482" i="6"/>
  <c r="N2505" i="6"/>
  <c r="N2535" i="6"/>
  <c r="N2572" i="6"/>
  <c r="N2677" i="6"/>
  <c r="N2707" i="6"/>
  <c r="N2737" i="6"/>
  <c r="N2767" i="6"/>
  <c r="N2790" i="6"/>
  <c r="N2813" i="6"/>
  <c r="N2843" i="6"/>
  <c r="N2866" i="6"/>
  <c r="N2896" i="6"/>
  <c r="N2919" i="6"/>
  <c r="N2942" i="6"/>
  <c r="N2965" i="6"/>
  <c r="N3002" i="6"/>
  <c r="N3039" i="6"/>
  <c r="N3083" i="6"/>
  <c r="N3145" i="6"/>
  <c r="N3217" i="6"/>
  <c r="N3282" i="6"/>
  <c r="N3312" i="6"/>
  <c r="O3312" i="6" s="1"/>
  <c r="N3335" i="6"/>
  <c r="N3352" i="6"/>
  <c r="N3396" i="6"/>
  <c r="N3426" i="6"/>
  <c r="N3449" i="6"/>
  <c r="N3465" i="6"/>
  <c r="N3490" i="6"/>
  <c r="N3536" i="6"/>
  <c r="N3573" i="6"/>
  <c r="N3620" i="6"/>
  <c r="N3668" i="6"/>
  <c r="N3713" i="6"/>
  <c r="N3781" i="6"/>
  <c r="N3860" i="6"/>
  <c r="N3946" i="6"/>
  <c r="N1195" i="2"/>
  <c r="M2386" i="6"/>
  <c r="M3350" i="6"/>
  <c r="M472" i="6"/>
  <c r="M3087" i="6"/>
  <c r="M2788" i="6"/>
  <c r="M2301" i="6"/>
  <c r="M3012" i="6"/>
  <c r="M2812" i="6"/>
  <c r="M2993" i="6"/>
  <c r="M2485" i="6"/>
  <c r="M703" i="6"/>
  <c r="M3451" i="6"/>
  <c r="M3591" i="6"/>
  <c r="M1452" i="6"/>
  <c r="M2060" i="6"/>
  <c r="M1599" i="6"/>
  <c r="M2716" i="6"/>
  <c r="M772" i="6"/>
  <c r="M3599" i="6"/>
  <c r="M1191" i="6"/>
  <c r="M741" i="6"/>
  <c r="M935" i="6"/>
  <c r="M3427" i="6"/>
  <c r="M3805" i="6"/>
  <c r="M3282" i="6"/>
  <c r="M2599" i="6"/>
  <c r="M3573" i="6"/>
  <c r="M2177" i="6"/>
  <c r="M823" i="6"/>
  <c r="M3377" i="6"/>
  <c r="M1069" i="6"/>
  <c r="M3489" i="6"/>
  <c r="M3879" i="6"/>
  <c r="M3292" i="6"/>
  <c r="M1627" i="6"/>
  <c r="M2150" i="6"/>
  <c r="M3838" i="6"/>
  <c r="M2265" i="6"/>
  <c r="M2034" i="6"/>
  <c r="M1985" i="6"/>
  <c r="M2835" i="6"/>
  <c r="M3351" i="6"/>
  <c r="M1285" i="6"/>
  <c r="M3337" i="6"/>
  <c r="M832" i="6"/>
  <c r="M2866" i="6"/>
  <c r="M2897" i="6"/>
  <c r="M833" i="6"/>
  <c r="M2194" i="6"/>
  <c r="M2450" i="6"/>
  <c r="M1162" i="6"/>
  <c r="M2821" i="6"/>
  <c r="M3339" i="6"/>
  <c r="M2583" i="6"/>
  <c r="M3395" i="6"/>
  <c r="M3265" i="6"/>
  <c r="M464" i="6"/>
  <c r="M2571" i="6"/>
  <c r="M2526" i="6"/>
  <c r="M1388" i="6"/>
  <c r="M2907" i="6"/>
  <c r="M2033" i="6"/>
  <c r="M1960" i="6"/>
  <c r="M239" i="6"/>
  <c r="M869" i="6"/>
  <c r="M1681" i="6"/>
  <c r="M2941" i="6"/>
  <c r="M2043" i="6"/>
  <c r="M3453" i="6"/>
  <c r="M1181" i="6"/>
  <c r="M1047" i="6"/>
  <c r="M1961" i="6"/>
  <c r="M2222" i="6"/>
  <c r="M3763" i="6"/>
  <c r="M1983" i="6"/>
  <c r="M1124" i="6"/>
  <c r="M1757" i="6"/>
  <c r="M3896" i="6"/>
  <c r="M385" i="6"/>
  <c r="M3153" i="6"/>
  <c r="M1915" i="6"/>
  <c r="N1999" i="6"/>
  <c r="N1986" i="6"/>
  <c r="N161" i="6"/>
  <c r="N269" i="6"/>
  <c r="N362" i="6"/>
  <c r="N392" i="6"/>
  <c r="N427" i="6"/>
  <c r="N618" i="6"/>
  <c r="N720" i="6"/>
  <c r="N769" i="6"/>
  <c r="N802" i="6"/>
  <c r="N837" i="6"/>
  <c r="N880" i="6"/>
  <c r="N932" i="6"/>
  <c r="N965" i="6"/>
  <c r="N1015" i="6"/>
  <c r="N1069" i="6"/>
  <c r="N1104" i="6"/>
  <c r="N1151" i="6"/>
  <c r="N1190" i="6"/>
  <c r="N1232" i="6"/>
  <c r="N1285" i="6"/>
  <c r="N1323" i="6"/>
  <c r="N1389" i="6"/>
  <c r="N1558" i="6"/>
  <c r="N1581" i="6"/>
  <c r="N1615" i="6"/>
  <c r="N1671" i="6"/>
  <c r="N1707" i="6"/>
  <c r="N1745" i="6"/>
  <c r="N1809" i="6"/>
  <c r="N1844" i="6"/>
  <c r="N1996" i="6"/>
  <c r="N1857" i="6"/>
  <c r="N1880" i="6"/>
  <c r="N1924" i="6"/>
  <c r="N1961" i="6"/>
  <c r="N1994" i="6"/>
  <c r="N2015" i="6"/>
  <c r="N2059" i="6"/>
  <c r="N2089" i="6"/>
  <c r="N2131" i="6"/>
  <c r="N2168" i="6"/>
  <c r="N2205" i="6"/>
  <c r="N2233" i="6"/>
  <c r="N2301" i="6"/>
  <c r="N2331" i="6"/>
  <c r="N2361" i="6"/>
  <c r="N2384" i="6"/>
  <c r="N2407" i="6"/>
  <c r="N2430" i="6"/>
  <c r="N2460" i="6"/>
  <c r="N2483" i="6"/>
  <c r="N2506" i="6"/>
  <c r="N2536" i="6"/>
  <c r="N2573" i="6"/>
  <c r="N2655" i="6"/>
  <c r="N2685" i="6"/>
  <c r="N2715" i="6"/>
  <c r="N2745" i="6"/>
  <c r="N2768" i="6"/>
  <c r="N2791" i="6"/>
  <c r="N2821" i="6"/>
  <c r="N2844" i="6"/>
  <c r="N2867" i="6"/>
  <c r="N2897" i="6"/>
  <c r="N2920" i="6"/>
  <c r="N2950" i="6"/>
  <c r="N2980" i="6"/>
  <c r="N3003" i="6"/>
  <c r="N3047" i="6"/>
  <c r="N3084" i="6"/>
  <c r="N3153" i="6"/>
  <c r="N3225" i="6"/>
  <c r="N3283" i="6"/>
  <c r="N3313" i="6"/>
  <c r="N3336" i="6"/>
  <c r="N3353" i="6"/>
  <c r="N3397" i="6"/>
  <c r="N3427" i="6"/>
  <c r="N3450" i="6"/>
  <c r="N3474" i="6"/>
  <c r="N3491" i="6"/>
  <c r="N3537" i="6"/>
  <c r="N3574" i="6"/>
  <c r="N3627" i="6"/>
  <c r="N3676" i="6"/>
  <c r="N3721" i="6"/>
  <c r="N3796" i="6"/>
  <c r="O3796" i="6" s="1"/>
  <c r="N3861" i="6"/>
  <c r="N431" i="2"/>
  <c r="M468" i="2"/>
  <c r="M2952" i="6"/>
  <c r="M3887" i="6"/>
  <c r="M3582" i="6"/>
  <c r="M2264" i="6"/>
  <c r="M2518" i="6"/>
  <c r="M2984" i="6"/>
  <c r="M580" i="6"/>
  <c r="M2822" i="6"/>
  <c r="M2493" i="6"/>
  <c r="M1259" i="6"/>
  <c r="M910" i="6"/>
  <c r="M2418" i="6"/>
  <c r="M2962" i="6"/>
  <c r="M1016" i="6"/>
  <c r="M2697" i="6"/>
  <c r="M494" i="6"/>
  <c r="M2416" i="6"/>
  <c r="M3429" i="6"/>
  <c r="M3003" i="6"/>
  <c r="M3361" i="6"/>
  <c r="M3293" i="6"/>
  <c r="M1847" i="6"/>
  <c r="M3281" i="6"/>
  <c r="M3352" i="6"/>
  <c r="M2898" i="6"/>
  <c r="M1577" i="6"/>
  <c r="M2483" i="6"/>
  <c r="M3852" i="6"/>
  <c r="M3613" i="6"/>
  <c r="M1995" i="6"/>
  <c r="M3488" i="6"/>
  <c r="M3478" i="6"/>
  <c r="M2757" i="6"/>
  <c r="M2696" i="6"/>
  <c r="M3870" i="6"/>
  <c r="M426" i="6"/>
  <c r="M1617" i="6"/>
  <c r="M3201" i="6"/>
  <c r="M1112" i="6"/>
  <c r="M2527" i="6"/>
  <c r="M2887" i="6"/>
  <c r="M2896" i="6"/>
  <c r="M2460" i="6"/>
  <c r="M2780" i="6"/>
  <c r="M2331" i="6"/>
  <c r="M811" i="6"/>
  <c r="M3335" i="6"/>
  <c r="M2725" i="6"/>
  <c r="M3781" i="6"/>
  <c r="M2362" i="6"/>
  <c r="M3425" i="6"/>
  <c r="M2942" i="6"/>
  <c r="M2373" i="6"/>
  <c r="M2394" i="6"/>
  <c r="M2899" i="6"/>
  <c r="M3349" i="6"/>
  <c r="M3082" i="6"/>
  <c r="M2311" i="6"/>
  <c r="M1888" i="6"/>
  <c r="M2854" i="6"/>
  <c r="M1933" i="6"/>
  <c r="M384" i="6"/>
  <c r="M3387" i="6"/>
  <c r="M3822" i="6"/>
  <c r="M603" i="6"/>
  <c r="M2185" i="6"/>
  <c r="M964" i="6"/>
  <c r="M3475" i="6"/>
  <c r="M1151" i="6"/>
  <c r="M3325" i="6"/>
  <c r="M1600" i="6"/>
  <c r="M1861" i="6"/>
  <c r="M3713" i="6"/>
  <c r="M1399" i="6"/>
  <c r="M3685" i="6"/>
  <c r="M1320" i="6"/>
  <c r="M3730" i="6"/>
  <c r="M2536" i="6"/>
  <c r="N37" i="6"/>
  <c r="N236" i="6"/>
  <c r="N314" i="6"/>
  <c r="N364" i="6"/>
  <c r="O364" i="6" s="1"/>
  <c r="N410" i="6"/>
  <c r="N472" i="6"/>
  <c r="N676" i="6"/>
  <c r="N730" i="6"/>
  <c r="N771" i="6"/>
  <c r="N812" i="6"/>
  <c r="N847" i="6"/>
  <c r="N890" i="6"/>
  <c r="N975" i="6"/>
  <c r="N1025" i="6"/>
  <c r="N1077" i="6"/>
  <c r="N1124" i="6"/>
  <c r="N1163" i="6"/>
  <c r="N1192" i="6"/>
  <c r="N1234" i="6"/>
  <c r="N1298" i="6"/>
  <c r="N1325" i="6"/>
  <c r="N1409" i="6"/>
  <c r="N1567" i="6"/>
  <c r="N1617" i="6"/>
  <c r="N1682" i="6"/>
  <c r="N1716" i="6"/>
  <c r="N1747" i="6"/>
  <c r="N1818" i="6"/>
  <c r="N1846" i="6"/>
  <c r="N2034" i="6"/>
  <c r="N235" i="6"/>
  <c r="N313" i="6"/>
  <c r="N363" i="6"/>
  <c r="N393" i="6"/>
  <c r="N464" i="6"/>
  <c r="N574" i="6"/>
  <c r="N667" i="6"/>
  <c r="N721" i="6"/>
  <c r="N770" i="6"/>
  <c r="N811" i="6"/>
  <c r="N838" i="6"/>
  <c r="N889" i="6"/>
  <c r="N933" i="6"/>
  <c r="N974" i="6"/>
  <c r="N1016" i="6"/>
  <c r="N1076" i="6"/>
  <c r="N1162" i="6"/>
  <c r="N1191" i="6"/>
  <c r="N1233" i="6"/>
  <c r="N1286" i="6"/>
  <c r="N1324" i="6"/>
  <c r="N1399" i="6"/>
  <c r="N1559" i="6"/>
  <c r="N1589" i="6"/>
  <c r="N1616" i="6"/>
  <c r="N1681" i="6"/>
  <c r="N1708" i="6"/>
  <c r="N1746" i="6"/>
  <c r="N1817" i="6"/>
  <c r="N1845" i="6"/>
  <c r="N2008" i="6"/>
  <c r="N2024" i="6"/>
  <c r="N1861" i="6"/>
  <c r="N1898" i="6"/>
  <c r="N1942" i="6"/>
  <c r="N1998" i="6"/>
  <c r="N2033" i="6"/>
  <c r="N2070" i="6"/>
  <c r="N2105" i="6"/>
  <c r="N2149" i="6"/>
  <c r="N2193" i="6"/>
  <c r="N2222" i="6"/>
  <c r="N2249" i="6"/>
  <c r="N2319" i="6"/>
  <c r="N2342" i="6"/>
  <c r="N2372" i="6"/>
  <c r="N2395" i="6"/>
  <c r="N2418" i="6"/>
  <c r="N2441" i="6"/>
  <c r="N2471" i="6"/>
  <c r="N2494" i="6"/>
  <c r="N2517" i="6"/>
  <c r="N2554" i="6"/>
  <c r="N2591" i="6"/>
  <c r="N2666" i="6"/>
  <c r="N2696" i="6"/>
  <c r="N2726" i="6"/>
  <c r="N2756" i="6"/>
  <c r="N2779" i="6"/>
  <c r="N2802" i="6"/>
  <c r="N2832" i="6"/>
  <c r="N2855" i="6"/>
  <c r="N2885" i="6"/>
  <c r="N2908" i="6"/>
  <c r="N2938" i="6"/>
  <c r="N2954" i="6"/>
  <c r="N2984" i="6"/>
  <c r="N3021" i="6"/>
  <c r="N3058" i="6"/>
  <c r="N3113" i="6"/>
  <c r="N3185" i="6"/>
  <c r="N3257" i="6"/>
  <c r="N3301" i="6"/>
  <c r="N3324" i="6"/>
  <c r="N3348" i="6"/>
  <c r="N3385" i="6"/>
  <c r="N3415" i="6"/>
  <c r="N3438" i="6"/>
  <c r="N3461" i="6"/>
  <c r="N3478" i="6"/>
  <c r="N3509" i="6"/>
  <c r="N3555" i="6"/>
  <c r="N3592" i="6"/>
  <c r="N3650" i="6"/>
  <c r="N3695" i="6"/>
  <c r="N3746" i="6"/>
  <c r="N3830" i="6"/>
  <c r="N3879" i="6"/>
  <c r="N2061" i="6"/>
  <c r="N2097" i="6"/>
  <c r="N2140" i="6"/>
  <c r="N2177" i="6"/>
  <c r="N2207" i="6"/>
  <c r="N2241" i="6"/>
  <c r="N2310" i="6"/>
  <c r="N2340" i="6"/>
  <c r="N2363" i="6"/>
  <c r="N2386" i="6"/>
  <c r="N2416" i="6"/>
  <c r="N2439" i="6"/>
  <c r="N2462" i="6"/>
  <c r="N2485" i="6"/>
  <c r="N2515" i="6"/>
  <c r="N2545" i="6"/>
  <c r="N2582" i="6"/>
  <c r="N2664" i="6"/>
  <c r="N2687" i="6"/>
  <c r="N2717" i="6"/>
  <c r="N2747" i="6"/>
  <c r="N2777" i="6"/>
  <c r="N2800" i="6"/>
  <c r="N2823" i="6"/>
  <c r="N2846" i="6"/>
  <c r="N2876" i="6"/>
  <c r="N2899" i="6"/>
  <c r="N2929" i="6"/>
  <c r="N2952" i="6"/>
  <c r="N2982" i="6"/>
  <c r="N3012" i="6"/>
  <c r="N3056" i="6"/>
  <c r="N3086" i="6"/>
  <c r="N3169" i="6"/>
  <c r="N3241" i="6"/>
  <c r="N3292" i="6"/>
  <c r="N3315" i="6"/>
  <c r="N3338" i="6"/>
  <c r="N3369" i="6"/>
  <c r="N3406" i="6"/>
  <c r="N3429" i="6"/>
  <c r="N3452" i="6"/>
  <c r="N3476" i="6"/>
  <c r="N3493" i="6"/>
  <c r="N3539" i="6"/>
  <c r="N3583" i="6"/>
  <c r="N3641" i="6"/>
  <c r="N3685" i="6"/>
  <c r="N3730" i="6"/>
  <c r="N3814" i="6"/>
  <c r="N3870" i="6"/>
  <c r="N898" i="2"/>
  <c r="O1014" i="2"/>
  <c r="Q681" i="2"/>
  <c r="Q707" i="2"/>
  <c r="Q700" i="2"/>
  <c r="L88" i="6"/>
  <c r="N146" i="2"/>
  <c r="N356" i="2"/>
  <c r="M356" i="2"/>
  <c r="N43" i="6"/>
  <c r="N201" i="2"/>
  <c r="N364" i="2"/>
  <c r="N211" i="2"/>
  <c r="N24" i="2"/>
  <c r="N170" i="2"/>
  <c r="N233" i="2"/>
  <c r="N202" i="2"/>
  <c r="N212" i="2"/>
  <c r="N135" i="2"/>
  <c r="N133" i="2"/>
  <c r="N222" i="2"/>
  <c r="N221" i="2"/>
  <c r="N125" i="2"/>
  <c r="N42" i="6"/>
  <c r="M24" i="2"/>
  <c r="N130" i="2"/>
  <c r="N22" i="2"/>
  <c r="N283" i="2"/>
  <c r="N129" i="2"/>
  <c r="N145" i="2"/>
  <c r="N113" i="2"/>
  <c r="N41" i="6"/>
  <c r="W15" i="6"/>
  <c r="V15" i="6"/>
  <c r="Z15" i="6"/>
  <c r="AB15" i="6"/>
  <c r="AC15" i="6" s="1"/>
  <c r="X15" i="6"/>
  <c r="N291" i="2"/>
  <c r="N150" i="2"/>
  <c r="N128" i="2"/>
  <c r="N21" i="2"/>
  <c r="N118" i="2"/>
  <c r="N23" i="2"/>
  <c r="M23" i="2"/>
  <c r="N151" i="2"/>
  <c r="N39" i="2"/>
  <c r="N117" i="2"/>
  <c r="V15" i="2"/>
  <c r="W15" i="2"/>
  <c r="X15" i="2"/>
  <c r="AB15" i="2"/>
  <c r="AC15" i="2" s="1"/>
  <c r="Z15" i="2"/>
  <c r="N52" i="2"/>
  <c r="M94" i="2"/>
  <c r="N94" i="2"/>
  <c r="N315" i="2"/>
  <c r="W17" i="2"/>
  <c r="O46" i="2"/>
  <c r="N43" i="2"/>
  <c r="N79" i="2"/>
  <c r="N297" i="2"/>
  <c r="M77" i="2"/>
  <c r="L21" i="2"/>
  <c r="O3002" i="6" l="1"/>
  <c r="O1396" i="2"/>
  <c r="O550" i="2"/>
  <c r="O2739" i="6"/>
  <c r="O1505" i="6"/>
  <c r="O2596" i="6"/>
  <c r="O3768" i="6"/>
  <c r="O510" i="2"/>
  <c r="O731" i="2"/>
  <c r="O858" i="2"/>
  <c r="O478" i="6"/>
  <c r="O1173" i="6"/>
  <c r="O1657" i="6"/>
  <c r="O2500" i="6"/>
  <c r="O3262" i="6"/>
  <c r="O1666" i="6"/>
  <c r="N2533" i="6"/>
  <c r="O3687" i="6"/>
  <c r="N2152" i="6"/>
  <c r="O2152" i="6" s="1"/>
  <c r="N2302" i="6"/>
  <c r="O2302" i="6" s="1"/>
  <c r="O882" i="2"/>
  <c r="O1970" i="6"/>
  <c r="O991" i="2"/>
  <c r="O1560" i="6"/>
  <c r="O2501" i="6"/>
  <c r="O3150" i="6"/>
  <c r="O476" i="6"/>
  <c r="O1466" i="6"/>
  <c r="O2420" i="6"/>
  <c r="N2248" i="6"/>
  <c r="O1019" i="6"/>
  <c r="N2625" i="6"/>
  <c r="O2625" i="6" s="1"/>
  <c r="O2612" i="6"/>
  <c r="O17" i="6"/>
  <c r="N1467" i="6"/>
  <c r="O1762" i="6"/>
  <c r="O2623" i="6"/>
  <c r="O2613" i="6"/>
  <c r="O1029" i="6"/>
  <c r="O2968" i="6"/>
  <c r="O2652" i="6"/>
  <c r="O3668" i="6"/>
  <c r="O2811" i="6"/>
  <c r="O31" i="2"/>
  <c r="O509" i="2"/>
  <c r="O1585" i="2"/>
  <c r="O945" i="2"/>
  <c r="O2622" i="6"/>
  <c r="O482" i="2"/>
  <c r="O2615" i="6"/>
  <c r="O1464" i="6"/>
  <c r="O2532" i="6"/>
  <c r="O2073" i="6"/>
  <c r="O2512" i="6"/>
  <c r="N2565" i="6"/>
  <c r="O2565" i="6" s="1"/>
  <c r="O2628" i="6"/>
  <c r="O3061" i="6"/>
  <c r="O2624" i="6"/>
  <c r="O1028" i="2"/>
  <c r="O576" i="2"/>
  <c r="O1341" i="6"/>
  <c r="N2260" i="6"/>
  <c r="O2260" i="6" s="1"/>
  <c r="O2456" i="6"/>
  <c r="N2164" i="6"/>
  <c r="O3124" i="6"/>
  <c r="O965" i="6"/>
  <c r="O3766" i="6"/>
  <c r="O3776" i="6"/>
  <c r="O884" i="6"/>
  <c r="O2547" i="6"/>
  <c r="O2893" i="6"/>
  <c r="O3277" i="6"/>
  <c r="O553" i="2"/>
  <c r="O677" i="2"/>
  <c r="O1010" i="6"/>
  <c r="N2230" i="6"/>
  <c r="O2230" i="6" s="1"/>
  <c r="O2358" i="6"/>
  <c r="O3051" i="6"/>
  <c r="O2947" i="6"/>
  <c r="O3392" i="6"/>
  <c r="O3791" i="6"/>
  <c r="O3249" i="6"/>
  <c r="O565" i="6"/>
  <c r="O1317" i="6"/>
  <c r="N2188" i="6"/>
  <c r="O3025" i="6"/>
  <c r="O1529" i="6"/>
  <c r="N2218" i="6"/>
  <c r="O2218" i="6" s="1"/>
  <c r="N2308" i="6"/>
  <c r="O3007" i="6"/>
  <c r="O564" i="2"/>
  <c r="N1456" i="6"/>
  <c r="O1790" i="6"/>
  <c r="O1465" i="6"/>
  <c r="O1444" i="6"/>
  <c r="O1696" i="6"/>
  <c r="O1225" i="6"/>
  <c r="O528" i="6"/>
  <c r="O3669" i="6"/>
  <c r="O774" i="6"/>
  <c r="O1550" i="6"/>
  <c r="O1227" i="6"/>
  <c r="O1403" i="6"/>
  <c r="O1890" i="6"/>
  <c r="O1561" i="6"/>
  <c r="O1029" i="2"/>
  <c r="O871" i="2"/>
  <c r="O595" i="2"/>
  <c r="O706" i="2"/>
  <c r="O1605" i="2"/>
  <c r="O1410" i="2"/>
  <c r="O678" i="2"/>
  <c r="O552" i="2"/>
  <c r="O540" i="6"/>
  <c r="N1333" i="6"/>
  <c r="O2521" i="6"/>
  <c r="N2332" i="6"/>
  <c r="O2332" i="6" s="1"/>
  <c r="N2146" i="6"/>
  <c r="O2146" i="6" s="1"/>
  <c r="N3284" i="6"/>
  <c r="O3284" i="6" s="1"/>
  <c r="O3609" i="6"/>
  <c r="O3291" i="6"/>
  <c r="O1517" i="2"/>
  <c r="O1266" i="2"/>
  <c r="N73" i="6"/>
  <c r="O73" i="6" s="1"/>
  <c r="O453" i="6"/>
  <c r="O1193" i="6"/>
  <c r="O3139" i="6"/>
  <c r="O3140" i="6"/>
  <c r="O2395" i="6"/>
  <c r="O1962" i="6"/>
  <c r="O3878" i="6"/>
  <c r="O1114" i="2"/>
  <c r="O736" i="2"/>
  <c r="O647" i="6"/>
  <c r="O926" i="6"/>
  <c r="O2522" i="6"/>
  <c r="N3071" i="6"/>
  <c r="O3071" i="6" s="1"/>
  <c r="O3125" i="6"/>
  <c r="O612" i="2"/>
  <c r="O1551" i="6"/>
  <c r="N1965" i="6"/>
  <c r="O2398" i="6"/>
  <c r="O3142" i="6"/>
  <c r="O730" i="2"/>
  <c r="O1011" i="6"/>
  <c r="O1454" i="6"/>
  <c r="N1442" i="6"/>
  <c r="O2591" i="6"/>
  <c r="O667" i="6"/>
  <c r="O3281" i="6"/>
  <c r="O2835" i="6"/>
  <c r="O477" i="2"/>
  <c r="O1123" i="2"/>
  <c r="O875" i="6"/>
  <c r="O1443" i="6"/>
  <c r="O2432" i="6"/>
  <c r="N2278" i="6"/>
  <c r="O3241" i="6"/>
  <c r="O37" i="6"/>
  <c r="O2406" i="6"/>
  <c r="O575" i="2"/>
  <c r="O621" i="6"/>
  <c r="O1020" i="6"/>
  <c r="O752" i="6"/>
  <c r="O1205" i="6"/>
  <c r="N2170" i="6"/>
  <c r="O2170" i="6" s="1"/>
  <c r="N1608" i="6"/>
  <c r="O1608" i="6" s="1"/>
  <c r="N1670" i="6"/>
  <c r="O2546" i="6"/>
  <c r="O2730" i="6"/>
  <c r="O1435" i="2"/>
  <c r="O859" i="2"/>
  <c r="O1153" i="2"/>
  <c r="O1929" i="6"/>
  <c r="O3211" i="6"/>
  <c r="O3792" i="6"/>
  <c r="O3306" i="6"/>
  <c r="O1466" i="2"/>
  <c r="O1534" i="2"/>
  <c r="O703" i="2"/>
  <c r="O1586" i="2"/>
  <c r="O1226" i="6"/>
  <c r="O1455" i="6"/>
  <c r="O1531" i="6"/>
  <c r="O2074" i="6"/>
  <c r="O2520" i="6"/>
  <c r="O2567" i="6"/>
  <c r="O2062" i="6"/>
  <c r="O2558" i="6"/>
  <c r="N2212" i="6"/>
  <c r="O2212" i="6" s="1"/>
  <c r="O2578" i="6"/>
  <c r="N3673" i="6"/>
  <c r="O3673" i="6" s="1"/>
  <c r="O3718" i="6"/>
  <c r="O3705" i="6"/>
  <c r="J1317" i="2"/>
  <c r="M1317" i="2" s="1"/>
  <c r="G179" i="1"/>
  <c r="H179" i="1" s="1"/>
  <c r="I179" i="1" s="1"/>
  <c r="O1256" i="2"/>
  <c r="O728" i="2"/>
  <c r="O1000" i="2"/>
  <c r="O477" i="6"/>
  <c r="O699" i="6"/>
  <c r="N2399" i="6"/>
  <c r="O2399" i="6" s="1"/>
  <c r="O3155" i="6"/>
  <c r="O735" i="2"/>
  <c r="O1039" i="2"/>
  <c r="O542" i="6"/>
  <c r="O1697" i="6"/>
  <c r="O2402" i="6"/>
  <c r="O2557" i="6"/>
  <c r="N2266" i="6"/>
  <c r="O2266" i="6" s="1"/>
  <c r="N2524" i="6"/>
  <c r="O3130" i="6"/>
  <c r="N3128" i="6"/>
  <c r="N3163" i="6"/>
  <c r="O3163" i="6" s="1"/>
  <c r="O3328" i="6"/>
  <c r="O480" i="2"/>
  <c r="O613" i="2"/>
  <c r="O881" i="2"/>
  <c r="O367" i="6"/>
  <c r="O849" i="6"/>
  <c r="O1656" i="6"/>
  <c r="O1539" i="6"/>
  <c r="N2272" i="6"/>
  <c r="N2254" i="6"/>
  <c r="O2254" i="6" s="1"/>
  <c r="O3670" i="6"/>
  <c r="O3739" i="6"/>
  <c r="O642" i="2"/>
  <c r="O1535" i="2"/>
  <c r="O904" i="2"/>
  <c r="O622" i="6"/>
  <c r="O1028" i="6"/>
  <c r="O1342" i="6"/>
  <c r="O1967" i="6"/>
  <c r="O3064" i="6"/>
  <c r="O2967" i="6"/>
  <c r="N3050" i="6"/>
  <c r="O3050" i="6" s="1"/>
  <c r="O3250" i="6"/>
  <c r="O1458" i="2"/>
  <c r="O857" i="2"/>
  <c r="O1575" i="2"/>
  <c r="O743" i="2"/>
  <c r="D179" i="1"/>
  <c r="N1317" i="2"/>
  <c r="O1317" i="2" s="1"/>
  <c r="O840" i="6"/>
  <c r="O428" i="6"/>
  <c r="O753" i="6"/>
  <c r="N1693" i="6"/>
  <c r="O1667" i="6"/>
  <c r="O1248" i="6"/>
  <c r="O1750" i="6"/>
  <c r="O1194" i="6"/>
  <c r="O2379" i="6"/>
  <c r="O2115" i="6"/>
  <c r="O1966" i="6"/>
  <c r="N2296" i="6"/>
  <c r="N2284" i="6"/>
  <c r="O2284" i="6" s="1"/>
  <c r="O3971" i="6"/>
  <c r="O3681" i="6"/>
  <c r="O2572" i="6"/>
  <c r="O1545" i="2"/>
  <c r="O1408" i="2"/>
  <c r="O691" i="6"/>
  <c r="O892" i="6"/>
  <c r="O1530" i="6"/>
  <c r="N1332" i="6"/>
  <c r="N1655" i="6"/>
  <c r="O2511" i="6"/>
  <c r="N2290" i="6"/>
  <c r="O2290" i="6" s="1"/>
  <c r="O2106" i="6"/>
  <c r="N2424" i="6"/>
  <c r="O2424" i="6" s="1"/>
  <c r="O3035" i="6"/>
  <c r="N2979" i="6"/>
  <c r="O3358" i="6"/>
  <c r="O3181" i="6"/>
  <c r="O2428" i="6"/>
  <c r="O1626" i="6"/>
  <c r="O1351" i="6"/>
  <c r="O1852" i="6"/>
  <c r="O2421" i="6"/>
  <c r="N1980" i="6"/>
  <c r="O3374" i="6"/>
  <c r="O925" i="2"/>
  <c r="O883" i="6"/>
  <c r="O646" i="6"/>
  <c r="O1590" i="6"/>
  <c r="N2326" i="6"/>
  <c r="O2902" i="6"/>
  <c r="O990" i="2"/>
  <c r="O705" i="2"/>
  <c r="O1596" i="2"/>
  <c r="O1668" i="6"/>
  <c r="O2523" i="6"/>
  <c r="N2576" i="6"/>
  <c r="M2537" i="6"/>
  <c r="O2537" i="6" s="1"/>
  <c r="O2670" i="6"/>
  <c r="O3789" i="6"/>
  <c r="O3197" i="6"/>
  <c r="O3286" i="6"/>
  <c r="O3420" i="6"/>
  <c r="O1602" i="6"/>
  <c r="O599" i="2"/>
  <c r="O924" i="2"/>
  <c r="O1409" i="2"/>
  <c r="O551" i="2"/>
  <c r="O452" i="6"/>
  <c r="O707" i="6"/>
  <c r="O454" i="6"/>
  <c r="O1538" i="6"/>
  <c r="O1488" i="6"/>
  <c r="N2200" i="6"/>
  <c r="O2200" i="6" s="1"/>
  <c r="O1889" i="6"/>
  <c r="N2182" i="6"/>
  <c r="O2182" i="6" s="1"/>
  <c r="O2499" i="6"/>
  <c r="O2038" i="6"/>
  <c r="O2357" i="6"/>
  <c r="O3063" i="6"/>
  <c r="O2588" i="6"/>
  <c r="N3790" i="6"/>
  <c r="O3790" i="6" s="1"/>
  <c r="N3708" i="6"/>
  <c r="O931" i="6"/>
  <c r="O815" i="2"/>
  <c r="O1195" i="2"/>
  <c r="O3489" i="6"/>
  <c r="O3498" i="6"/>
  <c r="O2419" i="6"/>
  <c r="O1046" i="6"/>
  <c r="O2812" i="6"/>
  <c r="O3477" i="6"/>
  <c r="O677" i="6"/>
  <c r="O2715" i="6"/>
  <c r="O1952" i="6"/>
  <c r="O1416" i="2"/>
  <c r="O2994" i="6"/>
  <c r="O1098" i="2"/>
  <c r="O1472" i="2"/>
  <c r="O1580" i="6"/>
  <c r="O2757" i="6"/>
  <c r="O3772" i="6"/>
  <c r="O2440" i="6"/>
  <c r="O2759" i="6"/>
  <c r="O2706" i="6"/>
  <c r="O3067" i="6"/>
  <c r="O2407" i="6"/>
  <c r="O2717" i="6"/>
  <c r="O3592" i="6"/>
  <c r="O3185" i="6"/>
  <c r="O1325" i="6"/>
  <c r="O2097" i="6"/>
  <c r="O3417" i="6"/>
  <c r="O2527" i="6"/>
  <c r="O2583" i="6"/>
  <c r="O1627" i="6"/>
  <c r="O2964" i="6"/>
  <c r="O3822" i="6"/>
  <c r="O1192" i="6"/>
  <c r="O2843" i="6"/>
  <c r="O2821" i="6"/>
  <c r="O2984" i="6"/>
  <c r="O1844" i="6"/>
  <c r="O2599" i="6"/>
  <c r="O782" i="6"/>
  <c r="O574" i="6"/>
  <c r="O2954" i="6"/>
  <c r="O3327" i="6"/>
  <c r="M3757" i="6"/>
  <c r="O3757" i="6" s="1"/>
  <c r="M3748" i="6"/>
  <c r="O3748" i="6" s="1"/>
  <c r="O1986" i="6"/>
  <c r="O792" i="6"/>
  <c r="O687" i="6"/>
  <c r="O1125" i="6"/>
  <c r="O2394" i="6"/>
  <c r="M3750" i="6"/>
  <c r="O3750" i="6" s="1"/>
  <c r="M3759" i="6"/>
  <c r="O3759" i="6" s="1"/>
  <c r="O3020" i="6"/>
  <c r="O399" i="2"/>
  <c r="O383" i="6"/>
  <c r="O3649" i="6"/>
  <c r="O2769" i="6"/>
  <c r="O239" i="6"/>
  <c r="O1150" i="6"/>
  <c r="O1445" i="2"/>
  <c r="M2802" i="6"/>
  <c r="O2802" i="6" s="1"/>
  <c r="O2951" i="6"/>
  <c r="M3700" i="6"/>
  <c r="O3700" i="6" s="1"/>
  <c r="M3629" i="6"/>
  <c r="O3629" i="6" s="1"/>
  <c r="M2305" i="6"/>
  <c r="M2250" i="6"/>
  <c r="O2250" i="6" s="1"/>
  <c r="M2258" i="6"/>
  <c r="O2258" i="6" s="1"/>
  <c r="M1641" i="6"/>
  <c r="M1552" i="6"/>
  <c r="M1387" i="6"/>
  <c r="O1387" i="6" s="1"/>
  <c r="M1632" i="6"/>
  <c r="M1605" i="6"/>
  <c r="M1322" i="6"/>
  <c r="M1447" i="6"/>
  <c r="M1354" i="6"/>
  <c r="O1354" i="6" s="1"/>
  <c r="M1333" i="6"/>
  <c r="M1500" i="6"/>
  <c r="M1261" i="6"/>
  <c r="O1261" i="6" s="1"/>
  <c r="M1086" i="6"/>
  <c r="O1086" i="6" s="1"/>
  <c r="M912" i="6"/>
  <c r="M802" i="6"/>
  <c r="O802" i="6" s="1"/>
  <c r="M1344" i="6"/>
  <c r="M1105" i="6"/>
  <c r="O1105" i="6" s="1"/>
  <c r="M986" i="6"/>
  <c r="O986" i="6" s="1"/>
  <c r="M903" i="6"/>
  <c r="M885" i="6"/>
  <c r="M860" i="6"/>
  <c r="O860" i="6" s="1"/>
  <c r="M835" i="6"/>
  <c r="O835" i="6" s="1"/>
  <c r="M775" i="6"/>
  <c r="M1251" i="6"/>
  <c r="M793" i="6"/>
  <c r="O793" i="6" s="1"/>
  <c r="M1178" i="6"/>
  <c r="M1137" i="6"/>
  <c r="O1137" i="6" s="1"/>
  <c r="M1116" i="6"/>
  <c r="M1094" i="6"/>
  <c r="O1094" i="6" s="1"/>
  <c r="M1077" i="6"/>
  <c r="O1077" i="6" s="1"/>
  <c r="M852" i="6"/>
  <c r="M812" i="6"/>
  <c r="M894" i="6"/>
  <c r="M2665" i="6"/>
  <c r="O2665" i="6" s="1"/>
  <c r="O1032" i="6"/>
  <c r="M2940" i="6"/>
  <c r="O2940" i="6" s="1"/>
  <c r="O2686" i="6"/>
  <c r="O2429" i="6"/>
  <c r="O1728" i="6"/>
  <c r="O3556" i="6"/>
  <c r="M2938" i="6"/>
  <c r="O2938" i="6" s="1"/>
  <c r="M3059" i="6"/>
  <c r="O3059" i="6" s="1"/>
  <c r="O875" i="2"/>
  <c r="M2980" i="6"/>
  <c r="O2980" i="6" s="1"/>
  <c r="M2674" i="6"/>
  <c r="O2674" i="6" s="1"/>
  <c r="O725" i="2"/>
  <c r="O1567" i="2"/>
  <c r="O452" i="2"/>
  <c r="O722" i="2"/>
  <c r="O29" i="2"/>
  <c r="O1218" i="2"/>
  <c r="O2939" i="6"/>
  <c r="M2791" i="6"/>
  <c r="O2791" i="6" s="1"/>
  <c r="M2921" i="6"/>
  <c r="O2921" i="6" s="1"/>
  <c r="M2288" i="6"/>
  <c r="O2288" i="6" s="1"/>
  <c r="M2268" i="6"/>
  <c r="M2206" i="6"/>
  <c r="O2206" i="6" s="1"/>
  <c r="M1650" i="6"/>
  <c r="M1614" i="6"/>
  <c r="O1614" i="6" s="1"/>
  <c r="M1479" i="6"/>
  <c r="M1168" i="6"/>
  <c r="M2214" i="6"/>
  <c r="O2214" i="6" s="1"/>
  <c r="M1532" i="6"/>
  <c r="M1457" i="6"/>
  <c r="M1365" i="6"/>
  <c r="M1311" i="6"/>
  <c r="O1311" i="6" s="1"/>
  <c r="M2198" i="6"/>
  <c r="O2198" i="6" s="1"/>
  <c r="M1562" i="6"/>
  <c r="M2225" i="6"/>
  <c r="O2225" i="6" s="1"/>
  <c r="M1034" i="6"/>
  <c r="M784" i="6"/>
  <c r="M995" i="6"/>
  <c r="O995" i="6" s="1"/>
  <c r="M2970" i="6"/>
  <c r="M2930" i="6"/>
  <c r="O2930" i="6" s="1"/>
  <c r="O2725" i="6"/>
  <c r="O859" i="6"/>
  <c r="O935" i="6"/>
  <c r="O1831" i="6"/>
  <c r="O984" i="6"/>
  <c r="O3311" i="6"/>
  <c r="O2515" i="6"/>
  <c r="O3385" i="6"/>
  <c r="O3293" i="6"/>
  <c r="O3314" i="6"/>
  <c r="O1808" i="6"/>
  <c r="O1103" i="6"/>
  <c r="O3658" i="6"/>
  <c r="O74" i="6"/>
  <c r="O3452" i="6"/>
  <c r="O2823" i="6"/>
  <c r="O2168" i="6"/>
  <c r="O3591" i="6"/>
  <c r="O2735" i="6"/>
  <c r="O1112" i="6"/>
  <c r="O676" i="6"/>
  <c r="O3082" i="6"/>
  <c r="O3474" i="6"/>
  <c r="O3313" i="6"/>
  <c r="O1924" i="6"/>
  <c r="O1745" i="6"/>
  <c r="O1006" i="6"/>
  <c r="O2666" i="6"/>
  <c r="O2748" i="6"/>
  <c r="O2824" i="6"/>
  <c r="O832" i="6"/>
  <c r="O2194" i="6"/>
  <c r="O2159" i="6"/>
  <c r="O2350" i="6"/>
  <c r="O1600" i="6"/>
  <c r="O3659" i="6"/>
  <c r="O3349" i="6"/>
  <c r="O3377" i="6"/>
  <c r="O1862" i="6"/>
  <c r="O2553" i="6"/>
  <c r="O772" i="6"/>
  <c r="O3887" i="6"/>
  <c r="O2867" i="6"/>
  <c r="O2778" i="6"/>
  <c r="O1625" i="6"/>
  <c r="O1383" i="6"/>
  <c r="O2223" i="6"/>
  <c r="O1941" i="6"/>
  <c r="O3547" i="6"/>
  <c r="O2150" i="6"/>
  <c r="O2518" i="6"/>
  <c r="O1451" i="6"/>
  <c r="O2373" i="6"/>
  <c r="O2697" i="6"/>
  <c r="O2952" i="6"/>
  <c r="O2758" i="6"/>
  <c r="O3479" i="6"/>
  <c r="O3325" i="6"/>
  <c r="O3428" i="6"/>
  <c r="O1896" i="6"/>
  <c r="O2865" i="6"/>
  <c r="O1856" i="6"/>
  <c r="O2676" i="6"/>
  <c r="N1981" i="6"/>
  <c r="O1981" i="6" s="1"/>
  <c r="O3686" i="6"/>
  <c r="O3465" i="6"/>
  <c r="O2207" i="6"/>
  <c r="O771" i="6"/>
  <c r="O2451" i="6"/>
  <c r="O1601" i="6"/>
  <c r="O686" i="6"/>
  <c r="O1683" i="6"/>
  <c r="O351" i="2"/>
  <c r="O1207" i="2"/>
  <c r="O1488" i="2"/>
  <c r="O453" i="2"/>
  <c r="O1322" i="2"/>
  <c r="O1501" i="2"/>
  <c r="O1350" i="2"/>
  <c r="O945" i="6"/>
  <c r="O936" i="2"/>
  <c r="O3047" i="6"/>
  <c r="O3351" i="6"/>
  <c r="O1985" i="6"/>
  <c r="O1860" i="6"/>
  <c r="O2780" i="6"/>
  <c r="O3852" i="6"/>
  <c r="O2571" i="6"/>
  <c r="O823" i="6"/>
  <c r="O3087" i="6"/>
  <c r="O1389" i="2"/>
  <c r="O1010" i="2"/>
  <c r="O1757" i="6"/>
  <c r="O3599" i="6"/>
  <c r="O2707" i="6"/>
  <c r="O2535" i="6"/>
  <c r="O2383" i="6"/>
  <c r="O741" i="6"/>
  <c r="O1579" i="6"/>
  <c r="O3712" i="6"/>
  <c r="O3888" i="6"/>
  <c r="O2810" i="6"/>
  <c r="O3137" i="6"/>
  <c r="O2918" i="6"/>
  <c r="O2766" i="6"/>
  <c r="O1798" i="6"/>
  <c r="O3121" i="6"/>
  <c r="O3169" i="6"/>
  <c r="O375" i="6"/>
  <c r="O2886" i="6"/>
  <c r="O2562" i="6"/>
  <c r="O3738" i="6"/>
  <c r="O1214" i="6"/>
  <c r="O398" i="2"/>
  <c r="O1351" i="2"/>
  <c r="O3583" i="6"/>
  <c r="O1014" i="6"/>
  <c r="O350" i="2"/>
  <c r="O1099" i="2"/>
  <c r="O1321" i="2"/>
  <c r="O1502" i="2"/>
  <c r="O2981" i="6"/>
  <c r="O1174" i="2"/>
  <c r="O238" i="6"/>
  <c r="O1279" i="2"/>
  <c r="O1149" i="2"/>
  <c r="O1184" i="2"/>
  <c r="O939" i="2"/>
  <c r="O539" i="2"/>
  <c r="O3713" i="6"/>
  <c r="O393" i="6"/>
  <c r="O1682" i="6"/>
  <c r="O1446" i="2"/>
  <c r="O1614" i="2"/>
  <c r="O1185" i="2"/>
  <c r="O1321" i="6"/>
  <c r="O900" i="6"/>
  <c r="O2582" i="6"/>
  <c r="O1259" i="6"/>
  <c r="O1549" i="6"/>
  <c r="O1737" i="6"/>
  <c r="O2396" i="6"/>
  <c r="O2993" i="6"/>
  <c r="O1915" i="6"/>
  <c r="O3838" i="6"/>
  <c r="O3145" i="6"/>
  <c r="O834" i="6"/>
  <c r="O1717" i="6"/>
  <c r="O2983" i="6"/>
  <c r="O723" i="2"/>
  <c r="O805" i="2"/>
  <c r="O2196" i="6"/>
  <c r="N573" i="6"/>
  <c r="O3493" i="6"/>
  <c r="O3201" i="6"/>
  <c r="O3338" i="6"/>
  <c r="O1049" i="2"/>
  <c r="O1262" i="2"/>
  <c r="O3462" i="6"/>
  <c r="O2504" i="6"/>
  <c r="O3464" i="6"/>
  <c r="O1863" i="6"/>
  <c r="O1592" i="2"/>
  <c r="O424" i="6"/>
  <c r="O1552" i="2"/>
  <c r="O2965" i="6"/>
  <c r="O3129" i="6"/>
  <c r="O682" i="2"/>
  <c r="O683" i="2"/>
  <c r="O525" i="2"/>
  <c r="O421" i="2"/>
  <c r="O1162" i="2"/>
  <c r="O921" i="2"/>
  <c r="O1512" i="2"/>
  <c r="O411" i="2"/>
  <c r="O422" i="2"/>
  <c r="O1278" i="2"/>
  <c r="O1048" i="2"/>
  <c r="O1551" i="2"/>
  <c r="O314" i="6"/>
  <c r="O1897" i="6"/>
  <c r="O1234" i="6"/>
  <c r="O1087" i="2"/>
  <c r="O1581" i="2"/>
  <c r="O2195" i="6"/>
  <c r="O1907" i="6"/>
  <c r="O2695" i="6"/>
  <c r="O1231" i="2"/>
  <c r="O1217" i="2"/>
  <c r="O540" i="2"/>
  <c r="O1241" i="2"/>
  <c r="O1075" i="2"/>
  <c r="O1109" i="2"/>
  <c r="O1569" i="2"/>
  <c r="O1110" i="2"/>
  <c r="O1009" i="2"/>
  <c r="O3704" i="6"/>
  <c r="O3463" i="6"/>
  <c r="O2747" i="6"/>
  <c r="O1320" i="6"/>
  <c r="O2813" i="6"/>
  <c r="O3161" i="6"/>
  <c r="O349" i="2"/>
  <c r="O804" i="2"/>
  <c r="O734" i="2"/>
  <c r="O3353" i="6"/>
  <c r="O3641" i="6"/>
  <c r="O2061" i="6"/>
  <c r="O3113" i="6"/>
  <c r="O3425" i="6"/>
  <c r="O3677" i="6"/>
  <c r="O2090" i="6"/>
  <c r="O3722" i="6"/>
  <c r="O2675" i="6"/>
  <c r="O1304" i="2"/>
  <c r="O2601" i="6"/>
  <c r="O1839" i="6"/>
  <c r="O3814" i="6"/>
  <c r="O384" i="6"/>
  <c r="O1577" i="6"/>
  <c r="O2832" i="6"/>
  <c r="O1286" i="6"/>
  <c r="O2687" i="6"/>
  <c r="O2418" i="6"/>
  <c r="O3650" i="6"/>
  <c r="O1616" i="6"/>
  <c r="O1233" i="6"/>
  <c r="O1846" i="6"/>
  <c r="O603" i="6"/>
  <c r="O2854" i="6"/>
  <c r="O2264" i="6"/>
  <c r="O2685" i="6"/>
  <c r="O3896" i="6"/>
  <c r="O3395" i="6"/>
  <c r="O3869" i="6"/>
  <c r="O2834" i="6"/>
  <c r="O937" i="2"/>
  <c r="O470" i="2"/>
  <c r="O2953" i="6"/>
  <c r="O1047" i="6"/>
  <c r="O3048" i="6"/>
  <c r="O3326" i="6"/>
  <c r="O962" i="2"/>
  <c r="O3339" i="6"/>
  <c r="O1617" i="6"/>
  <c r="O3282" i="6"/>
  <c r="O3695" i="6"/>
  <c r="O2822" i="6"/>
  <c r="O3292" i="6"/>
  <c r="O2033" i="6"/>
  <c r="O964" i="6"/>
  <c r="O3335" i="6"/>
  <c r="O468" i="2"/>
  <c r="O2941" i="6"/>
  <c r="O2907" i="6"/>
  <c r="O3265" i="6"/>
  <c r="O3451" i="6"/>
  <c r="O3426" i="6"/>
  <c r="O1807" i="6"/>
  <c r="O3478" i="6"/>
  <c r="O1016" i="6"/>
  <c r="O3870" i="6"/>
  <c r="O2494" i="6"/>
  <c r="O2105" i="6"/>
  <c r="O1806" i="6"/>
  <c r="O1138" i="6"/>
  <c r="O1615" i="2"/>
  <c r="O1011" i="2"/>
  <c r="O1242" i="2"/>
  <c r="O2043" i="6"/>
  <c r="O3209" i="6"/>
  <c r="O2833" i="6"/>
  <c r="O898" i="2"/>
  <c r="O2885" i="6"/>
  <c r="N1982" i="6"/>
  <c r="O1982" i="6" s="1"/>
  <c r="O1888" i="6"/>
  <c r="O3539" i="6"/>
  <c r="O3369" i="6"/>
  <c r="O2656" i="6"/>
  <c r="O910" i="2"/>
  <c r="O935" i="2"/>
  <c r="O1134" i="2"/>
  <c r="O1579" i="2"/>
  <c r="O1403" i="2"/>
  <c r="O1038" i="2"/>
  <c r="O1243" i="2"/>
  <c r="O1206" i="2"/>
  <c r="O1568" i="2"/>
  <c r="O724" i="2"/>
  <c r="O3781" i="6"/>
  <c r="O2493" i="6"/>
  <c r="O3396" i="6"/>
  <c r="O1636" i="6"/>
  <c r="O2484" i="6"/>
  <c r="O431" i="2"/>
  <c r="O833" i="6"/>
  <c r="O2034" i="6"/>
  <c r="O2351" i="6"/>
  <c r="O1932" i="6"/>
  <c r="O955" i="6"/>
  <c r="O984" i="2"/>
  <c r="O1961" i="6"/>
  <c r="O1330" i="2"/>
  <c r="O3676" i="6"/>
  <c r="O2051" i="6"/>
  <c r="O1855" i="6"/>
  <c r="O909" i="6"/>
  <c r="O3003" i="6"/>
  <c r="O2950" i="6"/>
  <c r="O1232" i="6"/>
  <c r="O1452" i="6"/>
  <c r="O2226" i="6"/>
  <c r="O2176" i="6"/>
  <c r="O801" i="6"/>
  <c r="O391" i="6"/>
  <c r="O363" i="6"/>
  <c r="O3703" i="6"/>
  <c r="O3534" i="6"/>
  <c r="N1984" i="6"/>
  <c r="O1984" i="6" s="1"/>
  <c r="O1431" i="2"/>
  <c r="O469" i="2"/>
  <c r="O794" i="2"/>
  <c r="O1349" i="2"/>
  <c r="O315" i="6"/>
  <c r="O3685" i="6"/>
  <c r="O2664" i="6"/>
  <c r="O1845" i="6"/>
  <c r="N580" i="6"/>
  <c r="O580" i="6" s="1"/>
  <c r="O2311" i="6"/>
  <c r="O2899" i="6"/>
  <c r="O2362" i="6"/>
  <c r="O3352" i="6"/>
  <c r="O2416" i="6"/>
  <c r="O1681" i="6"/>
  <c r="O2788" i="6"/>
  <c r="O3721" i="6"/>
  <c r="O430" i="2"/>
  <c r="O1550" i="2"/>
  <c r="O585" i="2"/>
  <c r="R584" i="2" s="1"/>
  <c r="O1173" i="2"/>
  <c r="O816" i="2"/>
  <c r="O853" i="2"/>
  <c r="O1591" i="2"/>
  <c r="N581" i="6"/>
  <c r="O581" i="6" s="1"/>
  <c r="O1996" i="6"/>
  <c r="O2716" i="6"/>
  <c r="O2677" i="6"/>
  <c r="N1181" i="6"/>
  <c r="O1181" i="6" s="1"/>
  <c r="O2779" i="6"/>
  <c r="O1567" i="6"/>
  <c r="O1861" i="6"/>
  <c r="O2942" i="6"/>
  <c r="O2331" i="6"/>
  <c r="O426" i="6"/>
  <c r="O3613" i="6"/>
  <c r="O910" i="6"/>
  <c r="O3582" i="6"/>
  <c r="O2310" i="6"/>
  <c r="O2222" i="6"/>
  <c r="O1162" i="6"/>
  <c r="O472" i="6"/>
  <c r="O494" i="6"/>
  <c r="O2963" i="6"/>
  <c r="O2929" i="6"/>
  <c r="O3830" i="6"/>
  <c r="O3348" i="6"/>
  <c r="O2726" i="6"/>
  <c r="O2554" i="6"/>
  <c r="O2193" i="6"/>
  <c r="O464" i="6"/>
  <c r="O410" i="6"/>
  <c r="O2962" i="6"/>
  <c r="O3397" i="6"/>
  <c r="O3860" i="6"/>
  <c r="O3086" i="6"/>
  <c r="O3021" i="6"/>
  <c r="O2517" i="6"/>
  <c r="O2372" i="6"/>
  <c r="O1025" i="6"/>
  <c r="O1163" i="2"/>
  <c r="O1012" i="2"/>
  <c r="O2158" i="6"/>
  <c r="O526" i="2"/>
  <c r="O2185" i="6"/>
  <c r="O3336" i="6"/>
  <c r="O3453" i="6"/>
  <c r="O3039" i="6"/>
  <c r="O2985" i="6"/>
  <c r="O1708" i="6"/>
  <c r="O2483" i="6"/>
  <c r="O1716" i="6"/>
  <c r="O2460" i="6"/>
  <c r="O3475" i="6"/>
  <c r="O2696" i="6"/>
  <c r="O3574" i="6"/>
  <c r="O1124" i="6"/>
  <c r="O3573" i="6"/>
  <c r="O2919" i="6"/>
  <c r="O3805" i="6"/>
  <c r="O425" i="6"/>
  <c r="O1969" i="6"/>
  <c r="O1298" i="6"/>
  <c r="O921" i="6"/>
  <c r="O1580" i="2"/>
  <c r="O973" i="2"/>
  <c r="O938" i="2"/>
  <c r="O1196" i="2"/>
  <c r="O385" i="6"/>
  <c r="O2526" i="6"/>
  <c r="O2060" i="6"/>
  <c r="O2896" i="6"/>
  <c r="O1581" i="6"/>
  <c r="Q429" i="2"/>
  <c r="O1589" i="6"/>
  <c r="O3879" i="6"/>
  <c r="O3011" i="6"/>
  <c r="O1843" i="6"/>
  <c r="O2342" i="6"/>
  <c r="O1389" i="6"/>
  <c r="O2177" i="6"/>
  <c r="O3730" i="6"/>
  <c r="O1599" i="6"/>
  <c r="O811" i="6"/>
  <c r="O2887" i="6"/>
  <c r="O392" i="6"/>
  <c r="O3153" i="6"/>
  <c r="O869" i="6"/>
  <c r="O3427" i="6"/>
  <c r="O3350" i="6"/>
  <c r="O708" i="2"/>
  <c r="R707" i="2" s="1"/>
  <c r="O2450" i="6"/>
  <c r="O2042" i="6"/>
  <c r="O721" i="2"/>
  <c r="O2600" i="6"/>
  <c r="O3225" i="6"/>
  <c r="O1390" i="2"/>
  <c r="O454" i="2"/>
  <c r="O1756" i="6"/>
  <c r="O3763" i="6"/>
  <c r="O3488" i="6"/>
  <c r="O1076" i="2"/>
  <c r="O1960" i="6"/>
  <c r="O2461" i="6"/>
  <c r="O1151" i="6"/>
  <c r="O2265" i="6"/>
  <c r="O3361" i="6"/>
  <c r="O3085" i="6"/>
  <c r="O2898" i="6"/>
  <c r="O2574" i="6"/>
  <c r="O1995" i="6"/>
  <c r="O1149" i="6"/>
  <c r="O3337" i="6"/>
  <c r="O1637" i="6"/>
  <c r="O1847" i="6"/>
  <c r="O1933" i="6"/>
  <c r="O3861" i="6"/>
  <c r="O2536" i="6"/>
  <c r="O3387" i="6"/>
  <c r="O158" i="6"/>
  <c r="O768" i="6"/>
  <c r="O1994" i="6"/>
  <c r="O410" i="2"/>
  <c r="O1013" i="2"/>
  <c r="O1459" i="2"/>
  <c r="O3429" i="6"/>
  <c r="O2897" i="6"/>
  <c r="O2341" i="6"/>
  <c r="O1069" i="6"/>
  <c r="O870" i="6"/>
  <c r="O1746" i="6"/>
  <c r="O313" i="6"/>
  <c r="O2452" i="6"/>
  <c r="O2340" i="6"/>
  <c r="O1058" i="6"/>
  <c r="O1635" i="6"/>
  <c r="N1983" i="6"/>
  <c r="O1983" i="6" s="1"/>
  <c r="O2866" i="6"/>
  <c r="O2485" i="6"/>
  <c r="O2301" i="6"/>
  <c r="O2441" i="6"/>
  <c r="O2204" i="6"/>
  <c r="O1453" i="6"/>
  <c r="O427" i="6"/>
  <c r="O467" i="2"/>
  <c r="O1088" i="2"/>
  <c r="O1747" i="6"/>
  <c r="O889" i="6"/>
  <c r="N1180" i="6"/>
  <c r="O1375" i="2"/>
  <c r="O1409" i="6"/>
  <c r="O880" i="6"/>
  <c r="O2473" i="6"/>
  <c r="O2088" i="6"/>
  <c r="O2573" i="6"/>
  <c r="O1399" i="6"/>
  <c r="O934" i="6"/>
  <c r="O1191" i="6"/>
  <c r="O2089" i="6"/>
  <c r="O2427" i="6"/>
  <c r="O1059" i="6"/>
  <c r="O2330" i="6"/>
  <c r="O420" i="2"/>
  <c r="O1374" i="2"/>
  <c r="O1671" i="6"/>
  <c r="O2449" i="6"/>
  <c r="O1015" i="6"/>
  <c r="O3012" i="6"/>
  <c r="O1388" i="6"/>
  <c r="O1285" i="6"/>
  <c r="O703" i="6"/>
  <c r="O2386" i="6"/>
  <c r="O2167" i="6"/>
  <c r="O2363" i="6"/>
  <c r="O1615" i="6"/>
  <c r="O2982" i="6"/>
  <c r="O2482" i="6"/>
  <c r="O1603" i="6"/>
  <c r="O751" i="6"/>
  <c r="O879" i="6"/>
  <c r="O983" i="2"/>
  <c r="O537" i="2"/>
  <c r="O538" i="2"/>
  <c r="O2405" i="6"/>
  <c r="O2375" i="6"/>
  <c r="O2329" i="6"/>
  <c r="O2374" i="6"/>
  <c r="O954" i="6"/>
  <c r="L89" i="6"/>
  <c r="O356" i="2"/>
  <c r="O24" i="2"/>
  <c r="O23" i="2"/>
  <c r="O94" i="2"/>
  <c r="O45" i="2"/>
  <c r="N33" i="2"/>
  <c r="O77" i="2"/>
  <c r="L22" i="2"/>
  <c r="O1333" i="6" l="1"/>
  <c r="O1034" i="6"/>
  <c r="O1178" i="6"/>
  <c r="O1605" i="6"/>
  <c r="M573" i="6"/>
  <c r="O573" i="6" s="1"/>
  <c r="M673" i="2"/>
  <c r="O1322" i="6"/>
  <c r="N1025" i="2"/>
  <c r="M1259" i="2"/>
  <c r="M930" i="2"/>
  <c r="N971" i="2"/>
  <c r="N1430" i="2"/>
  <c r="N1600" i="2"/>
  <c r="M1082" i="2"/>
  <c r="N940" i="2"/>
  <c r="N1487" i="2"/>
  <c r="M1210" i="2"/>
  <c r="N1210" i="2"/>
  <c r="M1487" i="2"/>
  <c r="M1222" i="2"/>
  <c r="N1222" i="2"/>
  <c r="M1200" i="2"/>
  <c r="N1200" i="2"/>
  <c r="N1533" i="2"/>
  <c r="O1533" i="2" s="1"/>
  <c r="M1533" i="2"/>
  <c r="M1052" i="2"/>
  <c r="N1052" i="2"/>
  <c r="N1247" i="2"/>
  <c r="M1247" i="2"/>
  <c r="M940" i="2"/>
  <c r="N1259" i="2"/>
  <c r="M1042" i="2"/>
  <c r="N1042" i="2"/>
  <c r="N1062" i="2"/>
  <c r="M1062" i="2"/>
  <c r="M1360" i="2"/>
  <c r="N1360" i="2"/>
  <c r="M1282" i="2"/>
  <c r="N1282" i="2"/>
  <c r="O1282" i="2" s="1"/>
  <c r="M1348" i="2"/>
  <c r="N1348" i="2"/>
  <c r="M997" i="2"/>
  <c r="N997" i="2"/>
  <c r="N1313" i="2"/>
  <c r="M1313" i="2"/>
  <c r="N1406" i="2"/>
  <c r="M1292" i="2"/>
  <c r="N1292" i="2"/>
  <c r="N1418" i="2"/>
  <c r="M1418" i="2"/>
  <c r="M1373" i="2"/>
  <c r="N1373" i="2"/>
  <c r="N950" i="2"/>
  <c r="M950" i="2"/>
  <c r="N1476" i="2"/>
  <c r="M1476" i="2"/>
  <c r="N1325" i="2"/>
  <c r="M1325" i="2"/>
  <c r="N1465" i="2"/>
  <c r="M1541" i="2"/>
  <c r="N1541" i="2"/>
  <c r="O1641" i="6"/>
  <c r="O1365" i="6"/>
  <c r="O1500" i="6"/>
  <c r="O812" i="6"/>
  <c r="O2970" i="6"/>
  <c r="O912" i="6"/>
  <c r="O775" i="6"/>
  <c r="O1251" i="6"/>
  <c r="O1562" i="6"/>
  <c r="O1479" i="6"/>
  <c r="O1650" i="6"/>
  <c r="O885" i="6"/>
  <c r="O852" i="6"/>
  <c r="O1447" i="6"/>
  <c r="O1457" i="6"/>
  <c r="O1168" i="6"/>
  <c r="O903" i="6"/>
  <c r="O1532" i="6"/>
  <c r="O1632" i="6"/>
  <c r="O2268" i="6"/>
  <c r="O1116" i="6"/>
  <c r="O894" i="6"/>
  <c r="O1552" i="6"/>
  <c r="O784" i="6"/>
  <c r="O1344" i="6"/>
  <c r="O2305" i="6"/>
  <c r="R681" i="2"/>
  <c r="R429" i="2"/>
  <c r="L90" i="6"/>
  <c r="N300" i="2"/>
  <c r="N254" i="2"/>
  <c r="N80" i="2"/>
  <c r="N262" i="2"/>
  <c r="N116" i="2"/>
  <c r="N48" i="2"/>
  <c r="N49" i="2"/>
  <c r="N81" i="2"/>
  <c r="N124" i="2"/>
  <c r="L23" i="2"/>
  <c r="O1210" i="2" l="1"/>
  <c r="O1541" i="2"/>
  <c r="O1042" i="2"/>
  <c r="O997" i="2"/>
  <c r="O1200" i="2"/>
  <c r="O1259" i="2"/>
  <c r="O1292" i="2"/>
  <c r="O1373" i="2"/>
  <c r="O673" i="2"/>
  <c r="O1348" i="2"/>
  <c r="O1052" i="2"/>
  <c r="O1222" i="2"/>
  <c r="O1062" i="2"/>
  <c r="O1325" i="2"/>
  <c r="O1487" i="2"/>
  <c r="O1476" i="2"/>
  <c r="O1418" i="2"/>
  <c r="O940" i="2"/>
  <c r="O1313" i="2"/>
  <c r="O1247" i="2"/>
  <c r="O950" i="2"/>
  <c r="N930" i="2"/>
  <c r="O930" i="2" s="1"/>
  <c r="N1082" i="2"/>
  <c r="O1082" i="2" s="1"/>
  <c r="O1360" i="2"/>
  <c r="L91" i="6"/>
  <c r="L24" i="2"/>
  <c r="L25" i="2" s="1"/>
  <c r="L26" i="2" s="1"/>
  <c r="L92" i="6" l="1"/>
  <c r="L27" i="2"/>
  <c r="L28" i="2" s="1"/>
  <c r="L93" i="6" l="1"/>
  <c r="L29" i="2"/>
  <c r="Q39" i="6"/>
  <c r="L30" i="2" l="1"/>
  <c r="L31" i="2"/>
  <c r="L94" i="6"/>
  <c r="L32" i="2" l="1"/>
  <c r="L33" i="2" s="1"/>
  <c r="L34" i="2" s="1"/>
  <c r="L35" i="2" s="1"/>
  <c r="L36" i="2" s="1"/>
  <c r="L37" i="2" s="1"/>
  <c r="L95" i="6"/>
  <c r="L38" i="2" l="1"/>
  <c r="L39" i="2" s="1"/>
  <c r="L40" i="2" s="1"/>
  <c r="L41" i="2" s="1"/>
  <c r="L42" i="2" s="1"/>
  <c r="L43" i="2" s="1"/>
  <c r="L44" i="2" s="1"/>
  <c r="L96" i="6"/>
  <c r="L97" i="6" l="1"/>
  <c r="L45" i="2"/>
  <c r="L98" i="6" l="1"/>
  <c r="L46" i="2"/>
  <c r="L99" i="6" l="1"/>
  <c r="L100" i="6" s="1"/>
  <c r="L101" i="6" s="1"/>
  <c r="L102" i="6" s="1"/>
  <c r="L103" i="6" s="1"/>
  <c r="L104" i="6" s="1"/>
  <c r="L105" i="6" s="1"/>
  <c r="L106" i="6" s="1"/>
  <c r="L107" i="6" s="1"/>
  <c r="L108" i="6" s="1"/>
  <c r="L109" i="6" s="1"/>
  <c r="L110" i="6" s="1"/>
  <c r="L111" i="6" s="1"/>
  <c r="L112" i="6" s="1"/>
  <c r="L113" i="6" s="1"/>
  <c r="L114" i="6" s="1"/>
  <c r="L115" i="6" s="1"/>
  <c r="L116" i="6" s="1"/>
  <c r="L47" i="2"/>
  <c r="L117" i="6" l="1"/>
  <c r="L118" i="6" s="1"/>
  <c r="L119" i="6" s="1"/>
  <c r="L120" i="6" s="1"/>
  <c r="L121" i="6" s="1"/>
  <c r="Q16" i="6"/>
  <c r="R16" i="6"/>
  <c r="L122" i="6"/>
  <c r="L48" i="2"/>
  <c r="L123" i="6" l="1"/>
  <c r="Q22" i="6"/>
  <c r="L49" i="2"/>
  <c r="L124" i="6" l="1"/>
  <c r="L125" i="6" s="1"/>
  <c r="L126" i="6" s="1"/>
  <c r="L127" i="6" s="1"/>
  <c r="R852" i="2"/>
  <c r="Q852" i="2"/>
  <c r="L50" i="2"/>
  <c r="L128" i="6" l="1"/>
  <c r="L51" i="2"/>
  <c r="L129" i="6" l="1"/>
  <c r="L52" i="2"/>
  <c r="L53" i="2" s="1"/>
  <c r="L54" i="2" s="1"/>
  <c r="L55" i="2" s="1"/>
  <c r="L130" i="6" l="1"/>
  <c r="Q29" i="6"/>
  <c r="Q40" i="6"/>
  <c r="L56" i="2"/>
  <c r="L131" i="6" l="1"/>
  <c r="L132" i="6" s="1"/>
  <c r="L133" i="6" s="1"/>
  <c r="L134" i="6" s="1"/>
  <c r="L135" i="6" s="1"/>
  <c r="L57" i="2"/>
  <c r="L58" i="2" s="1"/>
  <c r="L59" i="2" s="1"/>
  <c r="L60" i="2" s="1"/>
  <c r="L61" i="2" s="1"/>
  <c r="L62" i="2" s="1"/>
  <c r="L63" i="2" s="1"/>
  <c r="L64" i="2" s="1"/>
  <c r="L65" i="2" s="1"/>
  <c r="L66" i="2" s="1"/>
  <c r="L67" i="2" s="1"/>
  <c r="Q35" i="6" l="1"/>
  <c r="L136" i="6"/>
  <c r="Q42" i="6"/>
  <c r="L68" i="2"/>
  <c r="L69" i="2" s="1"/>
  <c r="L137" i="6" l="1"/>
  <c r="L138" i="6" s="1"/>
  <c r="L139" i="6" s="1"/>
  <c r="L140" i="6" s="1"/>
  <c r="L141" i="6" s="1"/>
  <c r="L70" i="2"/>
  <c r="L71" i="2" s="1"/>
  <c r="L72" i="2" s="1"/>
  <c r="L73" i="2" s="1"/>
  <c r="L74" i="2" s="1"/>
  <c r="L75" i="2" s="1"/>
  <c r="L76" i="2" s="1"/>
  <c r="L77" i="2" l="1"/>
  <c r="L78" i="2" s="1"/>
  <c r="L79" i="2" s="1"/>
  <c r="L80" i="2" s="1"/>
  <c r="L81" i="2" s="1"/>
  <c r="L82" i="2" s="1"/>
  <c r="Q41" i="6"/>
  <c r="L142" i="6"/>
  <c r="L143" i="6" l="1"/>
  <c r="L144" i="6" s="1"/>
  <c r="L145" i="6" s="1"/>
  <c r="L146" i="6"/>
  <c r="L83" i="2"/>
  <c r="L84" i="2" s="1"/>
  <c r="L147" i="6" l="1"/>
  <c r="Q48" i="6"/>
  <c r="L85" i="2"/>
  <c r="L86" i="2" s="1"/>
  <c r="L87" i="2" s="1"/>
  <c r="L88" i="2" s="1"/>
  <c r="L148" i="6" l="1"/>
  <c r="Q47" i="6"/>
  <c r="L89" i="2"/>
  <c r="L90" i="2" s="1"/>
  <c r="L91" i="2" s="1"/>
  <c r="L92" i="2" s="1"/>
  <c r="L93" i="2" l="1"/>
  <c r="L94" i="2" s="1"/>
  <c r="L95" i="2" s="1"/>
  <c r="L96" i="2" s="1"/>
  <c r="L97" i="2" s="1"/>
  <c r="L98" i="2" s="1"/>
  <c r="L99" i="2" s="1"/>
  <c r="L100" i="2" s="1"/>
  <c r="L149" i="6"/>
  <c r="L150" i="6" s="1"/>
  <c r="L151" i="6" s="1"/>
  <c r="L152" i="6" s="1"/>
  <c r="L153" i="6" s="1"/>
  <c r="L154" i="6" s="1"/>
  <c r="Q54" i="6" l="1"/>
  <c r="L155" i="6"/>
  <c r="L101" i="2"/>
  <c r="L102" i="2" s="1"/>
  <c r="L156" i="6" l="1"/>
  <c r="L157" i="6" s="1"/>
  <c r="R73" i="6"/>
  <c r="Q73" i="6"/>
  <c r="L103" i="2"/>
  <c r="L104" i="2" s="1"/>
  <c r="L105" i="2" l="1"/>
  <c r="L106" i="2" s="1"/>
  <c r="L107" i="2" s="1"/>
  <c r="L158" i="6"/>
  <c r="R57" i="6"/>
  <c r="Q57" i="6"/>
  <c r="L108" i="2"/>
  <c r="Q58" i="6" l="1"/>
  <c r="L159" i="6"/>
  <c r="L160" i="6" s="1"/>
  <c r="L109" i="2"/>
  <c r="L110" i="2" s="1"/>
  <c r="L111" i="2" s="1"/>
  <c r="L112" i="2" s="1"/>
  <c r="Q60" i="6" l="1"/>
  <c r="L161" i="6"/>
  <c r="L113" i="2"/>
  <c r="L114" i="2" s="1"/>
  <c r="L162" i="6" l="1"/>
  <c r="L115" i="2"/>
  <c r="L163" i="6" l="1"/>
  <c r="L116" i="2"/>
  <c r="L164" i="6" l="1"/>
  <c r="Q64" i="6" s="1"/>
  <c r="Q63" i="6"/>
  <c r="L117" i="2"/>
  <c r="L118" i="2" s="1"/>
  <c r="L165" i="6" l="1"/>
  <c r="L166" i="6" s="1"/>
  <c r="L167" i="6" s="1"/>
  <c r="L168" i="6" s="1"/>
  <c r="L169" i="6" s="1"/>
  <c r="L119" i="2"/>
  <c r="L170" i="6" l="1"/>
  <c r="L120" i="2"/>
  <c r="L171" i="6" l="1"/>
  <c r="L121" i="2"/>
  <c r="L172" i="6" l="1"/>
  <c r="Q71" i="6"/>
  <c r="R71" i="6"/>
  <c r="L122" i="2"/>
  <c r="Q72" i="6" l="1"/>
  <c r="R72" i="6"/>
  <c r="L173" i="6"/>
  <c r="L123" i="2"/>
  <c r="L174" i="6" l="1"/>
  <c r="L124" i="2"/>
  <c r="L175" i="6" l="1"/>
  <c r="L125" i="2"/>
  <c r="L176" i="6" l="1"/>
  <c r="L177" i="6" s="1"/>
  <c r="L178" i="6" s="1"/>
  <c r="L179" i="6" s="1"/>
  <c r="L126" i="2"/>
  <c r="Q79" i="6" l="1"/>
  <c r="L180" i="6"/>
  <c r="L127" i="2"/>
  <c r="L181" i="6" l="1"/>
  <c r="L128" i="2"/>
  <c r="Q81" i="6" l="1"/>
  <c r="L182" i="6"/>
  <c r="L183" i="6" s="1"/>
  <c r="L184" i="6" s="1"/>
  <c r="L185" i="6" s="1"/>
  <c r="L186" i="6" s="1"/>
  <c r="L187" i="6" s="1"/>
  <c r="L129" i="2"/>
  <c r="Q87" i="6" l="1"/>
  <c r="L188" i="6"/>
  <c r="L130" i="2"/>
  <c r="L189" i="6" l="1"/>
  <c r="L190" i="6" s="1"/>
  <c r="L191" i="6" s="1"/>
  <c r="L192" i="6" s="1"/>
  <c r="L193" i="6" s="1"/>
  <c r="L194" i="6" s="1"/>
  <c r="L131" i="2"/>
  <c r="L195" i="6" l="1"/>
  <c r="L132" i="2"/>
  <c r="L196" i="6" l="1"/>
  <c r="L133" i="2"/>
  <c r="R33" i="2"/>
  <c r="Q33" i="2"/>
  <c r="L197" i="6" l="1"/>
  <c r="L198" i="6" s="1"/>
  <c r="L199" i="6" s="1"/>
  <c r="L200" i="6" s="1"/>
  <c r="L201" i="6" s="1"/>
  <c r="L134" i="2"/>
  <c r="L202" i="6" l="1"/>
  <c r="L135" i="2"/>
  <c r="L203" i="6" l="1"/>
  <c r="L136" i="2"/>
  <c r="L204" i="6" l="1"/>
  <c r="L137" i="2"/>
  <c r="L205" i="6" l="1"/>
  <c r="L138" i="2"/>
  <c r="L206" i="6" l="1"/>
  <c r="L139" i="2"/>
  <c r="L207" i="6" l="1"/>
  <c r="L208" i="6" s="1"/>
  <c r="L140" i="2"/>
  <c r="L209" i="6" l="1"/>
  <c r="L210" i="6" s="1"/>
  <c r="L211" i="6" s="1"/>
  <c r="L212" i="6" s="1"/>
  <c r="L213" i="6" s="1"/>
  <c r="L214" i="6" s="1"/>
  <c r="L215" i="6" s="1"/>
  <c r="L141" i="2"/>
  <c r="R40" i="2"/>
  <c r="Q40" i="2"/>
  <c r="L216" i="6" l="1"/>
  <c r="L142" i="2"/>
  <c r="L217" i="6" l="1"/>
  <c r="Q116" i="6"/>
  <c r="L143" i="2"/>
  <c r="L218" i="6" l="1"/>
  <c r="L144" i="2"/>
  <c r="L219" i="6" l="1"/>
  <c r="L145" i="2"/>
  <c r="L220" i="6" l="1"/>
  <c r="L146" i="2"/>
  <c r="L221" i="6" l="1"/>
  <c r="L147" i="2"/>
  <c r="L222" i="6" l="1"/>
  <c r="L148" i="2"/>
  <c r="L223" i="6" l="1"/>
  <c r="L149" i="2"/>
  <c r="L224" i="6" l="1"/>
  <c r="L225" i="6" s="1"/>
  <c r="L226" i="6" s="1"/>
  <c r="L227" i="6" s="1"/>
  <c r="L150" i="2"/>
  <c r="Q127" i="6" l="1"/>
  <c r="L228" i="6"/>
  <c r="L229" i="6" s="1"/>
  <c r="L230" i="6" s="1"/>
  <c r="L151" i="2"/>
  <c r="L231" i="6" l="1"/>
  <c r="L232" i="6" s="1"/>
  <c r="L233" i="6" s="1"/>
  <c r="L234" i="6" s="1"/>
  <c r="L235" i="6" s="1"/>
  <c r="L236" i="6" s="1"/>
  <c r="L237" i="6" s="1"/>
  <c r="L238" i="6" s="1"/>
  <c r="L239" i="6" s="1"/>
  <c r="L152" i="2"/>
  <c r="L240" i="6" l="1"/>
  <c r="L241" i="6" s="1"/>
  <c r="L242" i="6"/>
  <c r="L243" i="6" s="1"/>
  <c r="L244" i="6" s="1"/>
  <c r="L245" i="6" s="1"/>
  <c r="Q141" i="6"/>
  <c r="L153" i="2"/>
  <c r="L246" i="6" l="1"/>
  <c r="L154" i="2"/>
  <c r="L247" i="6" l="1"/>
  <c r="L155" i="2"/>
  <c r="L248" i="6" l="1"/>
  <c r="R1549" i="2"/>
  <c r="Q1549" i="2"/>
  <c r="L156" i="2"/>
  <c r="Q148" i="6" l="1"/>
  <c r="L249" i="6"/>
  <c r="L157" i="2"/>
  <c r="L158" i="2" s="1"/>
  <c r="L250" i="6" l="1"/>
  <c r="L159" i="2"/>
  <c r="L160" i="2" s="1"/>
  <c r="L161" i="2" s="1"/>
  <c r="L162" i="2" s="1"/>
  <c r="L251" i="6" l="1"/>
  <c r="L163" i="2"/>
  <c r="L164" i="2" s="1"/>
  <c r="L165" i="2" s="1"/>
  <c r="L252" i="6" l="1"/>
  <c r="L253" i="6" s="1"/>
  <c r="L254" i="6" s="1"/>
  <c r="L255" i="6" s="1"/>
  <c r="L166" i="2"/>
  <c r="Q155" i="6" l="1"/>
  <c r="L256" i="6"/>
  <c r="L167" i="2"/>
  <c r="L168" i="2" s="1"/>
  <c r="L169" i="2" s="1"/>
  <c r="L170" i="2" s="1"/>
  <c r="L171" i="2" s="1"/>
  <c r="L172" i="2" s="1"/>
  <c r="L173" i="2" s="1"/>
  <c r="L174" i="2" s="1"/>
  <c r="L175" i="2" s="1"/>
  <c r="L176" i="2" s="1"/>
  <c r="L177" i="2" s="1"/>
  <c r="L257" i="6" l="1"/>
  <c r="L178" i="2"/>
  <c r="L179" i="2" s="1"/>
  <c r="L180" i="2" s="1"/>
  <c r="L181" i="2" s="1"/>
  <c r="L182" i="2" s="1"/>
  <c r="L183" i="2" s="1"/>
  <c r="L184" i="2" s="1"/>
  <c r="L185" i="2" l="1"/>
  <c r="L258" i="6"/>
  <c r="L186" i="2"/>
  <c r="L259" i="6" l="1"/>
  <c r="L260" i="6" s="1"/>
  <c r="L261" i="6" s="1"/>
  <c r="L262" i="6" s="1"/>
  <c r="L263" i="6" s="1"/>
  <c r="L264" i="6" s="1"/>
  <c r="L265" i="6" s="1"/>
  <c r="L266" i="6" s="1"/>
  <c r="Q158" i="6"/>
  <c r="Q162" i="6"/>
  <c r="L187" i="2"/>
  <c r="Q166" i="6" l="1"/>
  <c r="L267" i="6"/>
  <c r="L188" i="2"/>
  <c r="L189" i="2" s="1"/>
  <c r="L190" i="2" s="1"/>
  <c r="L191" i="2" s="1"/>
  <c r="L192" i="2" s="1"/>
  <c r="L193" i="2" s="1"/>
  <c r="L194" i="2" s="1"/>
  <c r="L195" i="2" s="1"/>
  <c r="L268" i="6" l="1"/>
  <c r="L269" i="6" s="1"/>
  <c r="L196" i="2"/>
  <c r="L197" i="2" s="1"/>
  <c r="L198" i="2" s="1"/>
  <c r="L199" i="2" s="1"/>
  <c r="L200" i="2" s="1"/>
  <c r="L201" i="2" s="1"/>
  <c r="L202" i="2" s="1"/>
  <c r="L203" i="2" s="1"/>
  <c r="L204" i="2" s="1"/>
  <c r="L205" i="2" s="1"/>
  <c r="L206" i="2" s="1"/>
  <c r="L207" i="2" s="1"/>
  <c r="L208" i="2" s="1"/>
  <c r="L209" i="2" s="1"/>
  <c r="L210" i="2" s="1"/>
  <c r="L211" i="2" s="1"/>
  <c r="L270" i="6" l="1"/>
  <c r="Q169" i="6"/>
  <c r="L212" i="2"/>
  <c r="R113" i="2"/>
  <c r="Q113" i="2"/>
  <c r="Q116" i="2"/>
  <c r="R116" i="2"/>
  <c r="L271" i="6" l="1"/>
  <c r="L213" i="2"/>
  <c r="L214" i="2" s="1"/>
  <c r="R114" i="2"/>
  <c r="Q114" i="2"/>
  <c r="L215" i="2"/>
  <c r="L216" i="2" s="1"/>
  <c r="L272" i="6" l="1"/>
  <c r="L217" i="2"/>
  <c r="L273" i="6" l="1"/>
  <c r="L218" i="2"/>
  <c r="L274" i="6" l="1"/>
  <c r="L275" i="6" s="1"/>
  <c r="L276" i="6" s="1"/>
  <c r="L277" i="6" s="1"/>
  <c r="L278" i="6" s="1"/>
  <c r="L279" i="6" s="1"/>
  <c r="L280" i="6" s="1"/>
  <c r="L219" i="2"/>
  <c r="Q180" i="6" l="1"/>
  <c r="L281" i="6"/>
  <c r="L220" i="2"/>
  <c r="L221" i="2" s="1"/>
  <c r="Q123" i="2"/>
  <c r="R123" i="2"/>
  <c r="Q125" i="2"/>
  <c r="R125" i="2"/>
  <c r="L282" i="6" l="1"/>
  <c r="L283" i="6" s="1"/>
  <c r="L284" i="6" s="1"/>
  <c r="L285" i="6" s="1"/>
  <c r="L286" i="6" s="1"/>
  <c r="L222" i="2"/>
  <c r="L223" i="2" s="1"/>
  <c r="Q122" i="2"/>
  <c r="R122" i="2"/>
  <c r="R132" i="2"/>
  <c r="Q132" i="2"/>
  <c r="L287" i="6" l="1"/>
  <c r="Q187" i="6"/>
  <c r="L288" i="6"/>
  <c r="L224" i="2"/>
  <c r="L289" i="6" l="1"/>
  <c r="L225" i="2"/>
  <c r="Q126" i="2"/>
  <c r="R126" i="2"/>
  <c r="L290" i="6" l="1"/>
  <c r="L291" i="6" s="1"/>
  <c r="L292" i="6" s="1"/>
  <c r="L293" i="6" s="1"/>
  <c r="L226" i="2"/>
  <c r="L227" i="2" s="1"/>
  <c r="L228" i="2" s="1"/>
  <c r="L229" i="2" s="1"/>
  <c r="L230" i="2" s="1"/>
  <c r="R128" i="2"/>
  <c r="Q128" i="2"/>
  <c r="L294" i="6" l="1"/>
  <c r="L231" i="2"/>
  <c r="L232" i="2" s="1"/>
  <c r="L233" i="2" s="1"/>
  <c r="L234" i="2" s="1"/>
  <c r="Q194" i="6" l="1"/>
  <c r="L295" i="6"/>
  <c r="L235" i="2"/>
  <c r="L236" i="2" s="1"/>
  <c r="L237" i="2" s="1"/>
  <c r="L238" i="2" s="1"/>
  <c r="L296" i="6" l="1"/>
  <c r="L239" i="2"/>
  <c r="L240" i="2" s="1"/>
  <c r="Q138" i="2"/>
  <c r="R138" i="2"/>
  <c r="R139" i="2"/>
  <c r="Q139" i="2"/>
  <c r="L297" i="6" l="1"/>
  <c r="Q140" i="2"/>
  <c r="R140" i="2"/>
  <c r="L241" i="2"/>
  <c r="L242" i="2" s="1"/>
  <c r="L298" i="6" l="1"/>
  <c r="L299" i="6" s="1"/>
  <c r="L300" i="6" s="1"/>
  <c r="L301" i="6" s="1"/>
  <c r="L243" i="2"/>
  <c r="L244" i="2" s="1"/>
  <c r="Q201" i="6" l="1"/>
  <c r="L302" i="6"/>
  <c r="L245" i="2"/>
  <c r="L246" i="2" s="1"/>
  <c r="L303" i="6" l="1"/>
  <c r="L304" i="6" s="1"/>
  <c r="L305" i="6" s="1"/>
  <c r="L247" i="2"/>
  <c r="L306" i="6" l="1"/>
  <c r="L248" i="2"/>
  <c r="L307" i="6" l="1"/>
  <c r="L308" i="6" s="1"/>
  <c r="L249" i="2"/>
  <c r="Q149" i="2"/>
  <c r="R149" i="2"/>
  <c r="L309" i="6" l="1"/>
  <c r="Q208" i="6"/>
  <c r="L250" i="2"/>
  <c r="L251" i="2" s="1"/>
  <c r="L252" i="2" s="1"/>
  <c r="L253" i="2" s="1"/>
  <c r="L310" i="6" l="1"/>
  <c r="L311" i="6" s="1"/>
  <c r="L312" i="6" s="1"/>
  <c r="L313" i="6" s="1"/>
  <c r="L314" i="6" s="1"/>
  <c r="L315" i="6" s="1"/>
  <c r="L254" i="2"/>
  <c r="Q215" i="6" l="1"/>
  <c r="L316" i="6"/>
  <c r="L255" i="2"/>
  <c r="L256" i="2" s="1"/>
  <c r="L317" i="6" l="1"/>
  <c r="L257" i="2"/>
  <c r="L318" i="6" l="1"/>
  <c r="L258" i="2"/>
  <c r="L259" i="2" s="1"/>
  <c r="L319" i="6" l="1"/>
  <c r="L260" i="2"/>
  <c r="L320" i="6" l="1"/>
  <c r="L321" i="6" s="1"/>
  <c r="L322" i="6" s="1"/>
  <c r="L323" i="6" s="1"/>
  <c r="L324" i="6" s="1"/>
  <c r="L325" i="6" s="1"/>
  <c r="L261" i="2"/>
  <c r="L326" i="6" l="1"/>
  <c r="L327" i="6"/>
  <c r="L262" i="2"/>
  <c r="L263" i="2" s="1"/>
  <c r="L328" i="6" l="1"/>
  <c r="L329" i="6" s="1"/>
  <c r="L330" i="6" s="1"/>
  <c r="Q230" i="6" s="1"/>
  <c r="L264" i="2"/>
  <c r="L265" i="2" s="1"/>
  <c r="L266" i="2" s="1"/>
  <c r="L331" i="6"/>
  <c r="L332" i="6" l="1"/>
  <c r="L267" i="2"/>
  <c r="L268" i="2" s="1"/>
  <c r="L333" i="6" l="1"/>
  <c r="L334" i="6" s="1"/>
  <c r="L269" i="2"/>
  <c r="L270" i="2" s="1"/>
  <c r="Q168" i="2"/>
  <c r="L335" i="6" l="1"/>
  <c r="L271" i="2"/>
  <c r="L272" i="2" s="1"/>
  <c r="L273" i="2" s="1"/>
  <c r="L274" i="2" s="1"/>
  <c r="L336" i="6" l="1"/>
  <c r="L275" i="2"/>
  <c r="L337" i="6" l="1"/>
  <c r="L338" i="6" s="1"/>
  <c r="L276" i="2"/>
  <c r="L277" i="2" s="1"/>
  <c r="L278" i="2" s="1"/>
  <c r="L279" i="2" s="1"/>
  <c r="L339" i="6"/>
  <c r="Q239" i="6" s="1"/>
  <c r="L340" i="6" l="1"/>
  <c r="L280" i="2"/>
  <c r="L281" i="2" s="1"/>
  <c r="L282" i="2" s="1"/>
  <c r="L283" i="2" s="1"/>
  <c r="L284" i="2" s="1"/>
  <c r="L285" i="2" s="1"/>
  <c r="L286" i="2" s="1"/>
  <c r="L341" i="6"/>
  <c r="L287" i="2" l="1"/>
  <c r="L288" i="2" s="1"/>
  <c r="L289" i="2" s="1"/>
  <c r="L290" i="2" s="1"/>
  <c r="L291" i="2" s="1"/>
  <c r="L292" i="2" s="1"/>
  <c r="L293" i="2" s="1"/>
  <c r="L294" i="2" s="1"/>
  <c r="L295" i="2" s="1"/>
  <c r="L296" i="2" s="1"/>
  <c r="L297" i="2" s="1"/>
  <c r="L298" i="2" s="1"/>
  <c r="L299" i="2" s="1"/>
  <c r="L300" i="2" s="1"/>
  <c r="L342" i="6"/>
  <c r="L343" i="6" l="1"/>
  <c r="L301" i="2"/>
  <c r="L302" i="2" s="1"/>
  <c r="L303" i="2" s="1"/>
  <c r="L304" i="2" s="1"/>
  <c r="N101" i="2"/>
  <c r="L305" i="2" l="1"/>
  <c r="L306" i="2" s="1"/>
  <c r="L307" i="2" s="1"/>
  <c r="L308" i="2" s="1"/>
  <c r="L344" i="6"/>
  <c r="L309" i="2" l="1"/>
  <c r="L310" i="2" s="1"/>
  <c r="L311" i="2" s="1"/>
  <c r="L312" i="2" s="1"/>
  <c r="L313" i="2" s="1"/>
  <c r="L314" i="2" s="1"/>
  <c r="L315" i="2" s="1"/>
  <c r="L316" i="2" s="1"/>
  <c r="L317" i="2" s="1"/>
  <c r="L345" i="6"/>
  <c r="Q245" i="6" s="1"/>
  <c r="L318" i="2" l="1"/>
  <c r="L319" i="2" s="1"/>
  <c r="L320" i="2" s="1"/>
  <c r="L321" i="2" s="1"/>
  <c r="L322" i="2" s="1"/>
  <c r="L323" i="2" s="1"/>
  <c r="L324" i="2" s="1"/>
  <c r="L325" i="2" s="1"/>
  <c r="L326" i="2" s="1"/>
  <c r="L327" i="2" s="1"/>
  <c r="L328" i="2" s="1"/>
  <c r="L329" i="2" s="1"/>
  <c r="L330" i="2" s="1"/>
  <c r="Q345" i="2"/>
  <c r="L346" i="6"/>
  <c r="L331" i="2" l="1"/>
  <c r="L332" i="2" s="1"/>
  <c r="L333" i="2" s="1"/>
  <c r="L334" i="2" s="1"/>
  <c r="L335" i="2" s="1"/>
  <c r="L336" i="2" s="1"/>
  <c r="L337" i="2" s="1"/>
  <c r="L338" i="2" s="1"/>
  <c r="L339" i="2" s="1"/>
  <c r="L340" i="2" s="1"/>
  <c r="L341" i="2" s="1"/>
  <c r="L342" i="2" s="1"/>
  <c r="L343" i="2" s="1"/>
  <c r="L347" i="6"/>
  <c r="Q247" i="6" s="1"/>
  <c r="L344" i="2" l="1"/>
  <c r="L348" i="6"/>
  <c r="R261" i="2"/>
  <c r="Q261" i="2"/>
  <c r="L345" i="2" l="1"/>
  <c r="L346" i="2" s="1"/>
  <c r="L347" i="2" s="1"/>
  <c r="L348" i="2" s="1"/>
  <c r="L349" i="2" s="1"/>
  <c r="L350" i="2" s="1"/>
  <c r="L351" i="2" s="1"/>
  <c r="L352" i="2" s="1"/>
  <c r="L353" i="2" s="1"/>
  <c r="L354" i="2" s="1"/>
  <c r="L355" i="2" s="1"/>
  <c r="L356" i="2" s="1"/>
  <c r="L357" i="2" s="1"/>
  <c r="L358" i="2" s="1"/>
  <c r="L359" i="2" s="1"/>
  <c r="L360" i="2" s="1"/>
  <c r="L361" i="2" s="1"/>
  <c r="L362" i="2" s="1"/>
  <c r="L363" i="2" s="1"/>
  <c r="L364" i="2" s="1"/>
  <c r="L365" i="2" s="1"/>
  <c r="L366" i="2" s="1"/>
  <c r="L367" i="2" s="1"/>
  <c r="L368" i="2" s="1"/>
  <c r="L349" i="6"/>
  <c r="L369" i="2" l="1"/>
  <c r="L370" i="2"/>
  <c r="L371" i="2" s="1"/>
  <c r="L372" i="2" s="1"/>
  <c r="L373" i="2" s="1"/>
  <c r="L374" i="2" s="1"/>
  <c r="L375" i="2" s="1"/>
  <c r="L376" i="2" s="1"/>
  <c r="L377" i="2" s="1"/>
  <c r="L378" i="2" s="1"/>
  <c r="L379" i="2" s="1"/>
  <c r="L380" i="2" s="1"/>
  <c r="L381" i="2" s="1"/>
  <c r="L382" i="2" s="1"/>
  <c r="L383" i="2" s="1"/>
  <c r="L384" i="2" s="1"/>
  <c r="L385" i="2" s="1"/>
  <c r="L386" i="2" s="1"/>
  <c r="L350" i="6"/>
  <c r="L387" i="2" l="1"/>
  <c r="L388" i="2" s="1"/>
  <c r="L389" i="2" s="1"/>
  <c r="L390" i="2" s="1"/>
  <c r="L391" i="2" s="1"/>
  <c r="L392" i="2" s="1"/>
  <c r="L393" i="2" s="1"/>
  <c r="L394" i="2" s="1"/>
  <c r="L351" i="6"/>
  <c r="L395" i="2" l="1"/>
  <c r="L396" i="2" s="1"/>
  <c r="L397" i="2" s="1"/>
  <c r="L398" i="2" s="1"/>
  <c r="L399" i="2" s="1"/>
  <c r="L400" i="2" s="1"/>
  <c r="L401" i="2" s="1"/>
  <c r="L402" i="2" s="1"/>
  <c r="L403" i="2" s="1"/>
  <c r="L404" i="2" s="1"/>
  <c r="L405" i="2" s="1"/>
  <c r="L406" i="2" s="1"/>
  <c r="L407" i="2" s="1"/>
  <c r="L408" i="2" s="1"/>
  <c r="L409" i="2" s="1"/>
  <c r="L410" i="2" s="1"/>
  <c r="L411" i="2" s="1"/>
  <c r="L412" i="2" s="1"/>
  <c r="L413" i="2" s="1"/>
  <c r="L414" i="2" s="1"/>
  <c r="L352" i="6"/>
  <c r="L353" i="6" s="1"/>
  <c r="L415" i="2" l="1"/>
  <c r="L416" i="2" s="1"/>
  <c r="L417" i="2" s="1"/>
  <c r="L418" i="2" s="1"/>
  <c r="L419" i="2" s="1"/>
  <c r="L420" i="2" s="1"/>
  <c r="L421" i="2" s="1"/>
  <c r="L422" i="2" s="1"/>
  <c r="L354" i="6"/>
  <c r="L423" i="2" l="1"/>
  <c r="L424" i="2"/>
  <c r="L425" i="2" s="1"/>
  <c r="L426" i="2" s="1"/>
  <c r="L427" i="2" s="1"/>
  <c r="L428" i="2" s="1"/>
  <c r="L429" i="2" s="1"/>
  <c r="L430" i="2" s="1"/>
  <c r="L431" i="2" s="1"/>
  <c r="L355" i="6"/>
  <c r="L432" i="2" l="1"/>
  <c r="L433" i="2" s="1"/>
  <c r="L434" i="2"/>
  <c r="L435" i="2" s="1"/>
  <c r="L436" i="2" s="1"/>
  <c r="L437" i="2" s="1"/>
  <c r="L438" i="2" s="1"/>
  <c r="L439" i="2" s="1"/>
  <c r="L356" i="6"/>
  <c r="L357" i="6" s="1"/>
  <c r="L440" i="2" l="1"/>
  <c r="L441" i="2" s="1"/>
  <c r="L442" i="2" s="1"/>
  <c r="L358" i="6"/>
  <c r="Q257" i="6"/>
  <c r="L443" i="2"/>
  <c r="L444" i="2" s="1"/>
  <c r="L445" i="2" s="1"/>
  <c r="L446" i="2" s="1"/>
  <c r="L447" i="2" s="1"/>
  <c r="M21" i="2"/>
  <c r="O21" i="2" s="1"/>
  <c r="N102" i="2"/>
  <c r="M102" i="2"/>
  <c r="L359" i="6" l="1"/>
  <c r="L360" i="6" s="1"/>
  <c r="L448" i="2"/>
  <c r="L449" i="2" s="1"/>
  <c r="L450" i="2" s="1"/>
  <c r="L451" i="2" s="1"/>
  <c r="L452" i="2" s="1"/>
  <c r="L453" i="2" s="1"/>
  <c r="L454" i="2" s="1"/>
  <c r="L455" i="2" s="1"/>
  <c r="L361" i="6"/>
  <c r="O102" i="2"/>
  <c r="L456" i="2" l="1"/>
  <c r="L457" i="2" s="1"/>
  <c r="L458" i="2" s="1"/>
  <c r="L459" i="2" s="1"/>
  <c r="L460" i="2" s="1"/>
  <c r="L461" i="2" s="1"/>
  <c r="L462" i="2" s="1"/>
  <c r="L463" i="2" s="1"/>
  <c r="L362" i="6"/>
  <c r="N98" i="2"/>
  <c r="L464" i="2" l="1"/>
  <c r="L465" i="2" s="1"/>
  <c r="L466" i="2" s="1"/>
  <c r="L467" i="2" s="1"/>
  <c r="L468" i="2" s="1"/>
  <c r="L469" i="2" s="1"/>
  <c r="L470" i="2" s="1"/>
  <c r="L471" i="2" s="1"/>
  <c r="L472" i="2" s="1"/>
  <c r="L473" i="2" s="1"/>
  <c r="L474" i="2" s="1"/>
  <c r="L475" i="2" s="1"/>
  <c r="L476" i="2" s="1"/>
  <c r="L477" i="2" s="1"/>
  <c r="L478" i="2" s="1"/>
  <c r="L479" i="2" s="1"/>
  <c r="L480" i="2" s="1"/>
  <c r="L481" i="2" s="1"/>
  <c r="L482" i="2" s="1"/>
  <c r="L483" i="2" s="1"/>
  <c r="L484" i="2" s="1"/>
  <c r="L485" i="2" s="1"/>
  <c r="L486" i="2" s="1"/>
  <c r="L487" i="2" s="1"/>
  <c r="L488" i="2" s="1"/>
  <c r="L489" i="2" s="1"/>
  <c r="L490" i="2" s="1"/>
  <c r="L491" i="2" s="1"/>
  <c r="L363" i="6"/>
  <c r="L364" i="6" s="1"/>
  <c r="L365" i="6" s="1"/>
  <c r="L366" i="6" s="1"/>
  <c r="N75" i="2"/>
  <c r="N112" i="2"/>
  <c r="N241" i="2"/>
  <c r="N249" i="2"/>
  <c r="M44" i="2"/>
  <c r="N44" i="2"/>
  <c r="L492" i="2" l="1"/>
  <c r="L493" i="2"/>
  <c r="L494" i="2" s="1"/>
  <c r="L495" i="2" s="1"/>
  <c r="L496" i="2" s="1"/>
  <c r="L497" i="2" s="1"/>
  <c r="L498" i="2" s="1"/>
  <c r="L499" i="2" s="1"/>
  <c r="L500" i="2" s="1"/>
  <c r="L501" i="2" s="1"/>
  <c r="L502" i="2" s="1"/>
  <c r="L367" i="6"/>
  <c r="L368" i="6" s="1"/>
  <c r="Q273" i="2"/>
  <c r="O44" i="2"/>
  <c r="Q492" i="2" l="1"/>
  <c r="L503" i="2"/>
  <c r="L504" i="2" s="1"/>
  <c r="L505" i="2" s="1"/>
  <c r="L506" i="2" s="1"/>
  <c r="L507" i="2" s="1"/>
  <c r="L508" i="2" s="1"/>
  <c r="L509" i="2" s="1"/>
  <c r="L510" i="2" s="1"/>
  <c r="L511" i="2" s="1"/>
  <c r="L512" i="2" s="1"/>
  <c r="L369" i="6"/>
  <c r="Q269" i="6" s="1"/>
  <c r="R273" i="2"/>
  <c r="L513" i="2" l="1"/>
  <c r="L514" i="2" s="1"/>
  <c r="L515" i="2" s="1"/>
  <c r="L516" i="2" s="1"/>
  <c r="L517" i="2" s="1"/>
  <c r="L518" i="2" s="1"/>
  <c r="L519" i="2" s="1"/>
  <c r="L520" i="2" s="1"/>
  <c r="L370" i="6"/>
  <c r="L521" i="2" l="1"/>
  <c r="L522" i="2" s="1"/>
  <c r="L523" i="2" s="1"/>
  <c r="L524" i="2" s="1"/>
  <c r="L525" i="2" s="1"/>
  <c r="L526" i="2" s="1"/>
  <c r="L527" i="2" s="1"/>
  <c r="L528" i="2" s="1"/>
  <c r="L529" i="2" s="1"/>
  <c r="L530" i="2" s="1"/>
  <c r="L531" i="2" s="1"/>
  <c r="L532" i="2" s="1"/>
  <c r="L533" i="2" s="1"/>
  <c r="Q512" i="2"/>
  <c r="L371" i="6"/>
  <c r="Q269" i="2"/>
  <c r="L534" i="2" l="1"/>
  <c r="L535" i="2" s="1"/>
  <c r="L536" i="2" s="1"/>
  <c r="L537" i="2" s="1"/>
  <c r="L538" i="2" s="1"/>
  <c r="L539" i="2" s="1"/>
  <c r="L540" i="2" s="1"/>
  <c r="L541" i="2" s="1"/>
  <c r="L542" i="2" s="1"/>
  <c r="L543" i="2" s="1"/>
  <c r="L544" i="2" s="1"/>
  <c r="L545" i="2" s="1"/>
  <c r="L372" i="6"/>
  <c r="R269" i="2"/>
  <c r="L373" i="6" l="1"/>
  <c r="L374" i="6" s="1"/>
  <c r="Q274" i="6" s="1"/>
  <c r="L546" i="2"/>
  <c r="L547" i="2" s="1"/>
  <c r="L548" i="2" s="1"/>
  <c r="L549" i="2" s="1"/>
  <c r="L550" i="2" s="1"/>
  <c r="L551" i="2" s="1"/>
  <c r="L552" i="2" s="1"/>
  <c r="L553" i="2" s="1"/>
  <c r="L554" i="2" s="1"/>
  <c r="L555" i="2" s="1"/>
  <c r="L556" i="2" s="1"/>
  <c r="L557" i="2" s="1"/>
  <c r="L558" i="2" s="1"/>
  <c r="L559" i="2" s="1"/>
  <c r="L375" i="6"/>
  <c r="L560" i="2" l="1"/>
  <c r="L561" i="2" s="1"/>
  <c r="L562" i="2" s="1"/>
  <c r="L563" i="2" s="1"/>
  <c r="L564" i="2" s="1"/>
  <c r="L565" i="2" s="1"/>
  <c r="L566" i="2" s="1"/>
  <c r="L567" i="2" s="1"/>
  <c r="L568" i="2" s="1"/>
  <c r="L569" i="2" s="1"/>
  <c r="L570" i="2" s="1"/>
  <c r="L571" i="2" s="1"/>
  <c r="L572" i="2" s="1"/>
  <c r="Q560" i="2"/>
  <c r="L376" i="6"/>
  <c r="L573" i="2" l="1"/>
  <c r="L574" i="2" s="1"/>
  <c r="L575" i="2" s="1"/>
  <c r="L576" i="2" s="1"/>
  <c r="L577" i="2" s="1"/>
  <c r="L578" i="2" s="1"/>
  <c r="L579" i="2" s="1"/>
  <c r="L580" i="2" s="1"/>
  <c r="L581" i="2" s="1"/>
  <c r="L582" i="2" s="1"/>
  <c r="L583" i="2" s="1"/>
  <c r="Q569" i="2"/>
  <c r="L377" i="6"/>
  <c r="L378" i="6" s="1"/>
  <c r="L379" i="6" s="1"/>
  <c r="L380" i="6" l="1"/>
  <c r="L584" i="2"/>
  <c r="L585" i="2" s="1"/>
  <c r="L586" i="2" s="1"/>
  <c r="L587" i="2" s="1"/>
  <c r="L588" i="2" s="1"/>
  <c r="Q583" i="2"/>
  <c r="Q578" i="2"/>
  <c r="L589" i="2"/>
  <c r="L590" i="2" s="1"/>
  <c r="L591" i="2" s="1"/>
  <c r="L381" i="6"/>
  <c r="L592" i="2" l="1"/>
  <c r="L593" i="2" s="1"/>
  <c r="L594" i="2" s="1"/>
  <c r="L595" i="2" s="1"/>
  <c r="L596" i="2" s="1"/>
  <c r="L597" i="2" s="1"/>
  <c r="L598" i="2" s="1"/>
  <c r="L599" i="2" s="1"/>
  <c r="L600" i="2" s="1"/>
  <c r="L382" i="6"/>
  <c r="L383" i="6" s="1"/>
  <c r="Q281" i="6"/>
  <c r="L601" i="2"/>
  <c r="L602" i="2" s="1"/>
  <c r="L603" i="2" s="1"/>
  <c r="L604" i="2" s="1"/>
  <c r="L605" i="2" s="1"/>
  <c r="L384" i="6"/>
  <c r="L606" i="2" l="1"/>
  <c r="L607" i="2" s="1"/>
  <c r="L608" i="2" s="1"/>
  <c r="L609" i="2" s="1"/>
  <c r="L610" i="2" s="1"/>
  <c r="L611" i="2" s="1"/>
  <c r="L612" i="2" s="1"/>
  <c r="L613" i="2" s="1"/>
  <c r="L614" i="2" s="1"/>
  <c r="L615" i="2" s="1"/>
  <c r="L616" i="2" s="1"/>
  <c r="L617" i="2" s="1"/>
  <c r="L618" i="2" s="1"/>
  <c r="L619" i="2" s="1"/>
  <c r="L620" i="2" s="1"/>
  <c r="L385" i="6"/>
  <c r="L621" i="2" l="1"/>
  <c r="L622" i="2" s="1"/>
  <c r="L623" i="2" s="1"/>
  <c r="L624" i="2" s="1"/>
  <c r="L625" i="2" s="1"/>
  <c r="L626" i="2" s="1"/>
  <c r="L627" i="2" s="1"/>
  <c r="L628" i="2" s="1"/>
  <c r="L629" i="2" s="1"/>
  <c r="L630" i="2" s="1"/>
  <c r="L631" i="2" s="1"/>
  <c r="L632" i="2" s="1"/>
  <c r="L633" i="2" s="1"/>
  <c r="L386" i="6"/>
  <c r="Q286" i="6" l="1"/>
  <c r="L634" i="2"/>
  <c r="L635" i="2" s="1"/>
  <c r="L636" i="2" s="1"/>
  <c r="L637" i="2" s="1"/>
  <c r="L638" i="2" s="1"/>
  <c r="L639" i="2" s="1"/>
  <c r="L640" i="2" s="1"/>
  <c r="L641" i="2" s="1"/>
  <c r="L642" i="2" s="1"/>
  <c r="L643" i="2" s="1"/>
  <c r="L644" i="2" s="1"/>
  <c r="L645" i="2" s="1"/>
  <c r="L646" i="2" s="1"/>
  <c r="L647" i="2" s="1"/>
  <c r="L648" i="2" s="1"/>
  <c r="L649" i="2" s="1"/>
  <c r="L650" i="2" s="1"/>
  <c r="L651" i="2" s="1"/>
  <c r="L387" i="6"/>
  <c r="L652" i="2" l="1"/>
  <c r="L653" i="2" s="1"/>
  <c r="L654" i="2" s="1"/>
  <c r="L655" i="2" s="1"/>
  <c r="L656" i="2" s="1"/>
  <c r="L657" i="2" s="1"/>
  <c r="L658" i="2" s="1"/>
  <c r="L659" i="2" s="1"/>
  <c r="L660" i="2" s="1"/>
  <c r="L388" i="6"/>
  <c r="L661" i="2" l="1"/>
  <c r="L662" i="2" s="1"/>
  <c r="L663" i="2" s="1"/>
  <c r="L664" i="2" s="1"/>
  <c r="L665" i="2" s="1"/>
  <c r="L666" i="2" s="1"/>
  <c r="L667" i="2" s="1"/>
  <c r="L668" i="2" s="1"/>
  <c r="L669" i="2" s="1"/>
  <c r="L670" i="2" s="1"/>
  <c r="L671" i="2" s="1"/>
  <c r="L672" i="2" s="1"/>
  <c r="L673" i="2" s="1"/>
  <c r="L389" i="6"/>
  <c r="L674" i="2" l="1"/>
  <c r="L675" i="2" s="1"/>
  <c r="L676" i="2" s="1"/>
  <c r="L677" i="2" s="1"/>
  <c r="L678" i="2" s="1"/>
  <c r="L679" i="2" s="1"/>
  <c r="L680" i="2" s="1"/>
  <c r="L681" i="2" s="1"/>
  <c r="L682" i="2" s="1"/>
  <c r="L683" i="2" s="1"/>
  <c r="L684" i="2" s="1"/>
  <c r="L685" i="2" s="1"/>
  <c r="L686" i="2" s="1"/>
  <c r="L687" i="2" s="1"/>
  <c r="L688" i="2" s="1"/>
  <c r="L689" i="2" s="1"/>
  <c r="L690" i="2" s="1"/>
  <c r="L691" i="2" s="1"/>
  <c r="L692" i="2" s="1"/>
  <c r="L693" i="2" s="1"/>
  <c r="L390" i="6"/>
  <c r="L694" i="2" l="1"/>
  <c r="L695" i="2" s="1"/>
  <c r="L696" i="2" s="1"/>
  <c r="L697" i="2" s="1"/>
  <c r="L698" i="2" s="1"/>
  <c r="L699" i="2" s="1"/>
  <c r="L700" i="2" s="1"/>
  <c r="L701" i="2" s="1"/>
  <c r="L702" i="2" s="1"/>
  <c r="L703" i="2" s="1"/>
  <c r="L704" i="2" s="1"/>
  <c r="L705" i="2" s="1"/>
  <c r="L706" i="2" s="1"/>
  <c r="L707" i="2" s="1"/>
  <c r="L708" i="2" s="1"/>
  <c r="L709" i="2" s="1"/>
  <c r="L710" i="2" s="1"/>
  <c r="L711" i="2" s="1"/>
  <c r="L712" i="2" s="1"/>
  <c r="L713" i="2" s="1"/>
  <c r="L391" i="6"/>
  <c r="L714" i="2" l="1"/>
  <c r="L715" i="2" s="1"/>
  <c r="L716" i="2" s="1"/>
  <c r="L717" i="2" s="1"/>
  <c r="L718" i="2" s="1"/>
  <c r="L719" i="2" s="1"/>
  <c r="L720" i="2" s="1"/>
  <c r="L721" i="2" s="1"/>
  <c r="L722" i="2" s="1"/>
  <c r="L723" i="2" s="1"/>
  <c r="L724" i="2" s="1"/>
  <c r="L725" i="2" s="1"/>
  <c r="L392" i="6"/>
  <c r="L726" i="2" l="1"/>
  <c r="L727" i="2" s="1"/>
  <c r="L728" i="2" s="1"/>
  <c r="L729" i="2" s="1"/>
  <c r="L730" i="2" s="1"/>
  <c r="L731" i="2" s="1"/>
  <c r="L732" i="2" s="1"/>
  <c r="L733" i="2" s="1"/>
  <c r="L734" i="2" s="1"/>
  <c r="L735" i="2" s="1"/>
  <c r="L736" i="2" s="1"/>
  <c r="L737" i="2" s="1"/>
  <c r="L738" i="2" s="1"/>
  <c r="L739" i="2" s="1"/>
  <c r="L740" i="2" s="1"/>
  <c r="L741" i="2" s="1"/>
  <c r="L742" i="2" s="1"/>
  <c r="L393" i="6"/>
  <c r="L743" i="2" l="1"/>
  <c r="L744" i="2" s="1"/>
  <c r="L745" i="2" s="1"/>
  <c r="L746" i="2" s="1"/>
  <c r="L747" i="2" s="1"/>
  <c r="L748" i="2" s="1"/>
  <c r="L749" i="2" s="1"/>
  <c r="L750" i="2" s="1"/>
  <c r="L751" i="2" s="1"/>
  <c r="Q293" i="6"/>
  <c r="L394" i="6"/>
  <c r="L752" i="2" l="1"/>
  <c r="L753" i="2" s="1"/>
  <c r="L754" i="2" s="1"/>
  <c r="L755" i="2" s="1"/>
  <c r="L756" i="2" s="1"/>
  <c r="L757" i="2" s="1"/>
  <c r="Q750" i="2"/>
  <c r="L395" i="6"/>
  <c r="L758" i="2"/>
  <c r="L759" i="2" s="1"/>
  <c r="L760" i="2" s="1"/>
  <c r="L761" i="2" s="1"/>
  <c r="L396" i="6"/>
  <c r="L762" i="2" l="1"/>
  <c r="L763" i="2" s="1"/>
  <c r="L764" i="2" s="1"/>
  <c r="L765" i="2" s="1"/>
  <c r="L766" i="2" s="1"/>
  <c r="L767" i="2" s="1"/>
  <c r="L768" i="2" s="1"/>
  <c r="L769" i="2" s="1"/>
  <c r="L770" i="2" s="1"/>
  <c r="L771" i="2" s="1"/>
  <c r="L772" i="2" s="1"/>
  <c r="L397" i="6"/>
  <c r="N157" i="2"/>
  <c r="L773" i="2" l="1"/>
  <c r="L774" i="2" s="1"/>
  <c r="L775" i="2" s="1"/>
  <c r="L776" i="2" s="1"/>
  <c r="L777" i="2" s="1"/>
  <c r="L778" i="2" s="1"/>
  <c r="L779" i="2" s="1"/>
  <c r="L780" i="2" s="1"/>
  <c r="L781" i="2" s="1"/>
  <c r="L398" i="6"/>
  <c r="L782" i="2" l="1"/>
  <c r="L783" i="2" s="1"/>
  <c r="L784" i="2" s="1"/>
  <c r="L785" i="2" s="1"/>
  <c r="L786" i="2" s="1"/>
  <c r="L787" i="2" s="1"/>
  <c r="L788" i="2" s="1"/>
  <c r="L789" i="2" s="1"/>
  <c r="L790" i="2" s="1"/>
  <c r="L399" i="6"/>
  <c r="L791" i="2" l="1"/>
  <c r="L792" i="2" s="1"/>
  <c r="L793" i="2" s="1"/>
  <c r="L794" i="2" s="1"/>
  <c r="L795" i="2" s="1"/>
  <c r="L796" i="2" s="1"/>
  <c r="L797" i="2" s="1"/>
  <c r="L798" i="2" s="1"/>
  <c r="L799" i="2" s="1"/>
  <c r="L400" i="6"/>
  <c r="L800" i="2" l="1"/>
  <c r="L801" i="2" s="1"/>
  <c r="L802" i="2" s="1"/>
  <c r="L803" i="2" s="1"/>
  <c r="L804" i="2" s="1"/>
  <c r="L805" i="2" s="1"/>
  <c r="L806" i="2" s="1"/>
  <c r="L807" i="2" s="1"/>
  <c r="L808" i="2" s="1"/>
  <c r="L809" i="2" s="1"/>
  <c r="L401" i="6"/>
  <c r="L810" i="2" l="1"/>
  <c r="L811" i="2" s="1"/>
  <c r="L812" i="2" s="1"/>
  <c r="L813" i="2" s="1"/>
  <c r="L814" i="2" s="1"/>
  <c r="L815" i="2" s="1"/>
  <c r="L816" i="2" s="1"/>
  <c r="L817" i="2" s="1"/>
  <c r="L818" i="2" s="1"/>
  <c r="L819" i="2" s="1"/>
  <c r="L820" i="2" s="1"/>
  <c r="L821" i="2" s="1"/>
  <c r="L402" i="6"/>
  <c r="L822" i="2" l="1"/>
  <c r="L823" i="2" s="1"/>
  <c r="L824" i="2" s="1"/>
  <c r="L825" i="2" s="1"/>
  <c r="L826" i="2" s="1"/>
  <c r="L827" i="2" s="1"/>
  <c r="L828" i="2" s="1"/>
  <c r="L403" i="6"/>
  <c r="L829" i="2" l="1"/>
  <c r="L830" i="2" s="1"/>
  <c r="L831" i="2" s="1"/>
  <c r="L832" i="2" s="1"/>
  <c r="L833" i="2" s="1"/>
  <c r="L834" i="2" s="1"/>
  <c r="L835" i="2" s="1"/>
  <c r="L836" i="2" s="1"/>
  <c r="L837" i="2" s="1"/>
  <c r="L838" i="2" s="1"/>
  <c r="L839" i="2" s="1"/>
  <c r="L840" i="2" s="1"/>
  <c r="L404" i="6"/>
  <c r="L841" i="2" l="1"/>
  <c r="L842" i="2" s="1"/>
  <c r="L843" i="2" s="1"/>
  <c r="L844" i="2" s="1"/>
  <c r="L845" i="2" s="1"/>
  <c r="L846" i="2" s="1"/>
  <c r="L847" i="2" s="1"/>
  <c r="L848" i="2" s="1"/>
  <c r="L849" i="2" s="1"/>
  <c r="L850" i="2" s="1"/>
  <c r="L851" i="2" s="1"/>
  <c r="L852" i="2" s="1"/>
  <c r="L853" i="2" s="1"/>
  <c r="L854" i="2" s="1"/>
  <c r="L405" i="6"/>
  <c r="Q305" i="6" s="1"/>
  <c r="N195" i="2"/>
  <c r="N186" i="2"/>
  <c r="M22" i="2"/>
  <c r="O22" i="2" s="1"/>
  <c r="N158" i="2"/>
  <c r="L855" i="2" l="1"/>
  <c r="L856" i="2" s="1"/>
  <c r="L857" i="2" s="1"/>
  <c r="L858" i="2" s="1"/>
  <c r="L859" i="2" s="1"/>
  <c r="L860" i="2" s="1"/>
  <c r="L861" i="2" s="1"/>
  <c r="L862" i="2" s="1"/>
  <c r="L863" i="2" s="1"/>
  <c r="L864" i="2" s="1"/>
  <c r="L865" i="2" s="1"/>
  <c r="L866" i="2" s="1"/>
  <c r="L867" i="2" s="1"/>
  <c r="L406" i="6"/>
  <c r="Q183" i="2"/>
  <c r="Q173" i="2"/>
  <c r="Q243" i="2"/>
  <c r="L868" i="2" l="1"/>
  <c r="L869" i="2" s="1"/>
  <c r="L870" i="2" s="1"/>
  <c r="L871" i="2" s="1"/>
  <c r="L872" i="2" s="1"/>
  <c r="L873" i="2" s="1"/>
  <c r="L874" i="2" s="1"/>
  <c r="L875" i="2" s="1"/>
  <c r="L876" i="2" s="1"/>
  <c r="L877" i="2" s="1"/>
  <c r="L878" i="2" s="1"/>
  <c r="L407" i="6"/>
  <c r="R243" i="2"/>
  <c r="L879" i="2" l="1"/>
  <c r="L880" i="2" s="1"/>
  <c r="L881" i="2" s="1"/>
  <c r="L882" i="2" s="1"/>
  <c r="L883" i="2" s="1"/>
  <c r="L884" i="2" s="1"/>
  <c r="L885" i="2" s="1"/>
  <c r="L886" i="2" s="1"/>
  <c r="L887" i="2" s="1"/>
  <c r="L888" i="2" s="1"/>
  <c r="L889" i="2" s="1"/>
  <c r="L890" i="2" s="1"/>
  <c r="L408" i="6"/>
  <c r="L891" i="2" l="1"/>
  <c r="L892" i="2" s="1"/>
  <c r="L893" i="2" s="1"/>
  <c r="L894" i="2" s="1"/>
  <c r="L895" i="2" s="1"/>
  <c r="L896" i="2" s="1"/>
  <c r="L897" i="2" s="1"/>
  <c r="L898" i="2" s="1"/>
  <c r="L899" i="2" s="1"/>
  <c r="L900" i="2" s="1"/>
  <c r="L901" i="2" s="1"/>
  <c r="Q896" i="2"/>
  <c r="L409" i="6"/>
  <c r="R183" i="2"/>
  <c r="R173" i="2"/>
  <c r="L902" i="2" l="1"/>
  <c r="L903" i="2" s="1"/>
  <c r="L904" i="2" s="1"/>
  <c r="L905" i="2" s="1"/>
  <c r="L906" i="2" s="1"/>
  <c r="L907" i="2" s="1"/>
  <c r="L908" i="2" s="1"/>
  <c r="L909" i="2" s="1"/>
  <c r="L910" i="2" s="1"/>
  <c r="L911" i="2" s="1"/>
  <c r="L410" i="6"/>
  <c r="L912" i="2" l="1"/>
  <c r="L913" i="2" s="1"/>
  <c r="L914" i="2" s="1"/>
  <c r="L915" i="2" s="1"/>
  <c r="L916" i="2" s="1"/>
  <c r="L917" i="2" s="1"/>
  <c r="L918" i="2" s="1"/>
  <c r="L919" i="2" s="1"/>
  <c r="L920" i="2" s="1"/>
  <c r="L921" i="2" s="1"/>
  <c r="L411" i="6"/>
  <c r="L922" i="2" l="1"/>
  <c r="L923" i="2" s="1"/>
  <c r="L924" i="2" s="1"/>
  <c r="L925" i="2" s="1"/>
  <c r="L926" i="2" s="1"/>
  <c r="L927" i="2" s="1"/>
  <c r="L928" i="2" s="1"/>
  <c r="L929" i="2" s="1"/>
  <c r="L930" i="2" s="1"/>
  <c r="L931" i="2" s="1"/>
  <c r="L932" i="2" s="1"/>
  <c r="L933" i="2" s="1"/>
  <c r="L934" i="2" s="1"/>
  <c r="L935" i="2" s="1"/>
  <c r="L936" i="2" s="1"/>
  <c r="L937" i="2" s="1"/>
  <c r="L938" i="2" s="1"/>
  <c r="L939" i="2" s="1"/>
  <c r="L412" i="6"/>
  <c r="L940" i="2" l="1"/>
  <c r="L941" i="2" s="1"/>
  <c r="L942" i="2" s="1"/>
  <c r="L413" i="6"/>
  <c r="L943" i="2" l="1"/>
  <c r="L944" i="2" s="1"/>
  <c r="L945" i="2" s="1"/>
  <c r="L946" i="2" s="1"/>
  <c r="L947" i="2" s="1"/>
  <c r="L948" i="2" s="1"/>
  <c r="L949" i="2" s="1"/>
  <c r="L950" i="2" s="1"/>
  <c r="L951" i="2" s="1"/>
  <c r="L952" i="2" s="1"/>
  <c r="L953" i="2" s="1"/>
  <c r="L954" i="2" s="1"/>
  <c r="L955" i="2" s="1"/>
  <c r="L956" i="2" s="1"/>
  <c r="L957" i="2" s="1"/>
  <c r="L958" i="2" s="1"/>
  <c r="L959" i="2" s="1"/>
  <c r="L414" i="6"/>
  <c r="L960" i="2" l="1"/>
  <c r="L961" i="2" s="1"/>
  <c r="L962" i="2" s="1"/>
  <c r="L963" i="2" s="1"/>
  <c r="L964" i="2" s="1"/>
  <c r="L965" i="2" s="1"/>
  <c r="L966" i="2" s="1"/>
  <c r="L967" i="2" s="1"/>
  <c r="L415" i="6"/>
  <c r="L416" i="6" l="1"/>
  <c r="L417" i="6" s="1"/>
  <c r="Q315" i="6"/>
  <c r="L968" i="2"/>
  <c r="L969" i="2" s="1"/>
  <c r="L970" i="2" s="1"/>
  <c r="L418" i="6"/>
  <c r="Q317" i="6"/>
  <c r="L971" i="2"/>
  <c r="L972" i="2" s="1"/>
  <c r="L973" i="2" s="1"/>
  <c r="L974" i="2" s="1"/>
  <c r="L975" i="2" s="1"/>
  <c r="L976" i="2" s="1"/>
  <c r="L977" i="2" s="1"/>
  <c r="L419" i="6"/>
  <c r="L978" i="2" l="1"/>
  <c r="L979" i="2" s="1"/>
  <c r="L980" i="2" s="1"/>
  <c r="L981" i="2" s="1"/>
  <c r="L982" i="2" s="1"/>
  <c r="L983" i="2" s="1"/>
  <c r="L984" i="2" s="1"/>
  <c r="L985" i="2" s="1"/>
  <c r="L986" i="2" s="1"/>
  <c r="L987" i="2" s="1"/>
  <c r="L988" i="2" s="1"/>
  <c r="L989" i="2" s="1"/>
  <c r="L990" i="2" s="1"/>
  <c r="L991" i="2" s="1"/>
  <c r="L992" i="2" s="1"/>
  <c r="L993" i="2" s="1"/>
  <c r="L994" i="2" s="1"/>
  <c r="L995" i="2" s="1"/>
  <c r="L996" i="2" s="1"/>
  <c r="L420" i="6"/>
  <c r="L421" i="6" l="1"/>
  <c r="L422" i="6" s="1"/>
  <c r="Q322" i="6" s="1"/>
  <c r="L997" i="2"/>
  <c r="L423" i="6"/>
  <c r="L424" i="6" s="1"/>
  <c r="L425" i="6" s="1"/>
  <c r="L426" i="6" l="1"/>
  <c r="Q325" i="6"/>
  <c r="L998" i="2"/>
  <c r="L999" i="2" s="1"/>
  <c r="L1000" i="2" s="1"/>
  <c r="L1001" i="2" s="1"/>
  <c r="L1002" i="2" s="1"/>
  <c r="L1003" i="2" s="1"/>
  <c r="L1004" i="2" s="1"/>
  <c r="L1005" i="2" s="1"/>
  <c r="L1006" i="2" s="1"/>
  <c r="L427" i="6"/>
  <c r="L428" i="6" s="1"/>
  <c r="Q326" i="6"/>
  <c r="L1007" i="2" l="1"/>
  <c r="L1008" i="2" s="1"/>
  <c r="L1009" i="2" s="1"/>
  <c r="L1010" i="2" s="1"/>
  <c r="L1011" i="2" s="1"/>
  <c r="L1012" i="2" s="1"/>
  <c r="L1013" i="2" s="1"/>
  <c r="L1014" i="2" s="1"/>
  <c r="L1015" i="2" s="1"/>
  <c r="L1016" i="2" s="1"/>
  <c r="L1017" i="2" s="1"/>
  <c r="L1018" i="2" s="1"/>
  <c r="L1019" i="2" s="1"/>
  <c r="L1020" i="2" s="1"/>
  <c r="L1021" i="2" s="1"/>
  <c r="L429" i="6"/>
  <c r="L1022" i="2" l="1"/>
  <c r="L430" i="6"/>
  <c r="L1023" i="2" l="1"/>
  <c r="L431" i="6"/>
  <c r="L1024" i="2" l="1"/>
  <c r="L432" i="6"/>
  <c r="L1025" i="2" l="1"/>
  <c r="L433" i="6"/>
  <c r="L434" i="6" s="1"/>
  <c r="L435" i="6" s="1"/>
  <c r="L1026" i="2" l="1"/>
  <c r="L436" i="6"/>
  <c r="Q336" i="6" s="1"/>
  <c r="Q335" i="6"/>
  <c r="L1027" i="2" l="1"/>
  <c r="L1028" i="2" s="1"/>
  <c r="L1029" i="2" s="1"/>
  <c r="L1030" i="2" s="1"/>
  <c r="L1031" i="2" s="1"/>
  <c r="L1032" i="2" s="1"/>
  <c r="L1033" i="2" s="1"/>
  <c r="L1034" i="2" s="1"/>
  <c r="L1035" i="2" s="1"/>
  <c r="L437" i="6"/>
  <c r="L1036" i="2" l="1"/>
  <c r="L1037" i="2" s="1"/>
  <c r="L1038" i="2" s="1"/>
  <c r="L1039" i="2" s="1"/>
  <c r="L1040" i="2" s="1"/>
  <c r="L1041" i="2" s="1"/>
  <c r="L1042" i="2" s="1"/>
  <c r="L1043" i="2" s="1"/>
  <c r="L1044" i="2" s="1"/>
  <c r="L1045" i="2" s="1"/>
  <c r="L438" i="6"/>
  <c r="L439" i="6" s="1"/>
  <c r="L440" i="6" s="1"/>
  <c r="L441" i="6" s="1"/>
  <c r="L442" i="6" s="1"/>
  <c r="L443" i="6" s="1"/>
  <c r="L1046" i="2" l="1"/>
  <c r="L1047" i="2" s="1"/>
  <c r="L1048" i="2" s="1"/>
  <c r="L1049" i="2" s="1"/>
  <c r="L1050" i="2" s="1"/>
  <c r="L1051" i="2" s="1"/>
  <c r="L1052" i="2" s="1"/>
  <c r="L1053" i="2" s="1"/>
  <c r="L1054" i="2" s="1"/>
  <c r="L444" i="6"/>
  <c r="L1055" i="2" l="1"/>
  <c r="L1056" i="2" s="1"/>
  <c r="L1057" i="2" s="1"/>
  <c r="L1058" i="2" s="1"/>
  <c r="L1059" i="2" s="1"/>
  <c r="L1060" i="2" s="1"/>
  <c r="L1061" i="2" s="1"/>
  <c r="L1062" i="2" s="1"/>
  <c r="L1063" i="2" s="1"/>
  <c r="L445" i="6"/>
  <c r="Q344" i="6"/>
  <c r="L1064" i="2" l="1"/>
  <c r="L1065" i="2" s="1"/>
  <c r="L1066" i="2" s="1"/>
  <c r="L1067" i="2" s="1"/>
  <c r="L1068" i="2" s="1"/>
  <c r="L1069" i="2" s="1"/>
  <c r="L1070" i="2" s="1"/>
  <c r="L1071" i="2" s="1"/>
  <c r="L1072" i="2" s="1"/>
  <c r="Q1119" i="2"/>
  <c r="L446" i="6"/>
  <c r="L1073" i="2" l="1"/>
  <c r="L1074" i="2" s="1"/>
  <c r="L1075" i="2" s="1"/>
  <c r="L1076" i="2" s="1"/>
  <c r="L1077" i="2" s="1"/>
  <c r="L1078" i="2" s="1"/>
  <c r="L1079" i="2" s="1"/>
  <c r="L1080" i="2" s="1"/>
  <c r="L1081" i="2" s="1"/>
  <c r="L1082" i="2" s="1"/>
  <c r="L447" i="6"/>
  <c r="L1083" i="2" l="1"/>
  <c r="L1084" i="2" s="1"/>
  <c r="L1085" i="2" s="1"/>
  <c r="L1086" i="2" s="1"/>
  <c r="L1087" i="2" s="1"/>
  <c r="L1088" i="2" s="1"/>
  <c r="L1089" i="2" s="1"/>
  <c r="L1090" i="2" s="1"/>
  <c r="L1091" i="2" s="1"/>
  <c r="L1092" i="2" s="1"/>
  <c r="L1093" i="2" s="1"/>
  <c r="L1094" i="2" s="1"/>
  <c r="L1095" i="2" s="1"/>
  <c r="L1096" i="2" s="1"/>
  <c r="L1097" i="2" s="1"/>
  <c r="L1098" i="2" s="1"/>
  <c r="L1099" i="2" s="1"/>
  <c r="L1100" i="2" s="1"/>
  <c r="L1101" i="2" s="1"/>
  <c r="L1102" i="2" s="1"/>
  <c r="L448" i="6"/>
  <c r="L1103" i="2" l="1"/>
  <c r="L1104" i="2" s="1"/>
  <c r="L1105" i="2" s="1"/>
  <c r="L1106" i="2" s="1"/>
  <c r="L1107" i="2" s="1"/>
  <c r="L1108" i="2" s="1"/>
  <c r="L1109" i="2" s="1"/>
  <c r="L1110" i="2" s="1"/>
  <c r="L1111" i="2" s="1"/>
  <c r="L449" i="6"/>
  <c r="Q369" i="6"/>
  <c r="L1112" i="2" l="1"/>
  <c r="L1113" i="2" s="1"/>
  <c r="L1114" i="2" s="1"/>
  <c r="L1115" i="2" s="1"/>
  <c r="L1116" i="2" s="1"/>
  <c r="L1117" i="2" s="1"/>
  <c r="L1118" i="2" s="1"/>
  <c r="L1119" i="2" s="1"/>
  <c r="L1120" i="2" s="1"/>
  <c r="L450" i="6"/>
  <c r="L451" i="6" s="1"/>
  <c r="L452" i="6" l="1"/>
  <c r="Q351" i="6"/>
  <c r="L1121" i="2"/>
  <c r="L1122" i="2" s="1"/>
  <c r="L1123" i="2" s="1"/>
  <c r="L1124" i="2" s="1"/>
  <c r="L1125" i="2" s="1"/>
  <c r="L1126" i="2" s="1"/>
  <c r="L1127" i="2" s="1"/>
  <c r="L1128" i="2" s="1"/>
  <c r="L1129" i="2" s="1"/>
  <c r="L453" i="6"/>
  <c r="Q352" i="6"/>
  <c r="L1130" i="2" l="1"/>
  <c r="L1131" i="2" s="1"/>
  <c r="L1132" i="2" s="1"/>
  <c r="L1133" i="2" s="1"/>
  <c r="L1134" i="2" s="1"/>
  <c r="L1135" i="2" s="1"/>
  <c r="L1136" i="2" s="1"/>
  <c r="L1137" i="2" s="1"/>
  <c r="L1138" i="2" s="1"/>
  <c r="L1139" i="2" s="1"/>
  <c r="L454" i="6"/>
  <c r="L1140" i="2" l="1"/>
  <c r="L1141" i="2" s="1"/>
  <c r="L1142" i="2" s="1"/>
  <c r="L1143" i="2" s="1"/>
  <c r="L1144" i="2" s="1"/>
  <c r="L1145" i="2" s="1"/>
  <c r="L1146" i="2" s="1"/>
  <c r="L1147" i="2" s="1"/>
  <c r="L1148" i="2" s="1"/>
  <c r="L1149" i="2" s="1"/>
  <c r="L455" i="6"/>
  <c r="L456" i="6" s="1"/>
  <c r="L457" i="6" s="1"/>
  <c r="L458" i="6" s="1"/>
  <c r="Q390" i="6"/>
  <c r="R390" i="6"/>
  <c r="L459" i="6" l="1"/>
  <c r="L460" i="6" s="1"/>
  <c r="Q358" i="6"/>
  <c r="L1150" i="2"/>
  <c r="L1151" i="2" s="1"/>
  <c r="L1152" i="2" s="1"/>
  <c r="L1153" i="2" s="1"/>
  <c r="L1154" i="2" s="1"/>
  <c r="L1155" i="2" s="1"/>
  <c r="L1156" i="2" s="1"/>
  <c r="L1157" i="2" s="1"/>
  <c r="L1158" i="2" s="1"/>
  <c r="L1159" i="2" s="1"/>
  <c r="Q360" i="6"/>
  <c r="L461" i="6"/>
  <c r="L462" i="6" s="1"/>
  <c r="L463" i="6" s="1"/>
  <c r="L464" i="6" s="1"/>
  <c r="L465" i="6" s="1"/>
  <c r="L466" i="6" s="1"/>
  <c r="L467" i="6" l="1"/>
  <c r="L468" i="6" s="1"/>
  <c r="Q366" i="6"/>
  <c r="L1160" i="2"/>
  <c r="L1161" i="2" s="1"/>
  <c r="L1162" i="2" s="1"/>
  <c r="L1163" i="2" s="1"/>
  <c r="L1164" i="2" s="1"/>
  <c r="L1165" i="2" s="1"/>
  <c r="L1166" i="2" s="1"/>
  <c r="L1167" i="2" s="1"/>
  <c r="L1168" i="2" s="1"/>
  <c r="L1169" i="2" s="1"/>
  <c r="L1170" i="2" s="1"/>
  <c r="L1171" i="2" s="1"/>
  <c r="L1172" i="2" s="1"/>
  <c r="L1173" i="2" s="1"/>
  <c r="L1174" i="2" s="1"/>
  <c r="L1175" i="2" s="1"/>
  <c r="L1176" i="2" s="1"/>
  <c r="L1177" i="2" s="1"/>
  <c r="L1178" i="2" s="1"/>
  <c r="L1179" i="2" s="1"/>
  <c r="L469" i="6"/>
  <c r="Q368" i="6"/>
  <c r="L1180" i="2" l="1"/>
  <c r="L1181" i="2" s="1"/>
  <c r="L1182" i="2" s="1"/>
  <c r="L1183" i="2" s="1"/>
  <c r="L1184" i="2" s="1"/>
  <c r="L1185" i="2" s="1"/>
  <c r="L1186" i="2" s="1"/>
  <c r="L1187" i="2" s="1"/>
  <c r="L1188" i="2" s="1"/>
  <c r="L1189" i="2" s="1"/>
  <c r="L470" i="6"/>
  <c r="L471" i="6" s="1"/>
  <c r="L472" i="6" s="1"/>
  <c r="Q372" i="6" s="1"/>
  <c r="L1190" i="2" l="1"/>
  <c r="L1191" i="2" s="1"/>
  <c r="L1192" i="2" s="1"/>
  <c r="L1193" i="2" s="1"/>
  <c r="L1194" i="2" s="1"/>
  <c r="L1195" i="2" s="1"/>
  <c r="L1196" i="2" s="1"/>
  <c r="L1197" i="2" s="1"/>
  <c r="L1198" i="2" s="1"/>
  <c r="L1199" i="2" s="1"/>
  <c r="L1200" i="2" s="1"/>
  <c r="L473" i="6"/>
  <c r="L1201" i="2" l="1"/>
  <c r="L1202" i="2" s="1"/>
  <c r="L1203" i="2" s="1"/>
  <c r="L1204" i="2" s="1"/>
  <c r="L1205" i="2" s="1"/>
  <c r="L1206" i="2" s="1"/>
  <c r="L1207" i="2" s="1"/>
  <c r="L1208" i="2" s="1"/>
  <c r="L1209" i="2" s="1"/>
  <c r="L1210" i="2" s="1"/>
  <c r="L1211" i="2" s="1"/>
  <c r="L474" i="6"/>
  <c r="L1212" i="2" l="1"/>
  <c r="L1213" i="2" s="1"/>
  <c r="L1214" i="2" s="1"/>
  <c r="L1215" i="2" s="1"/>
  <c r="L1216" i="2" s="1"/>
  <c r="L1217" i="2" s="1"/>
  <c r="L1218" i="2" s="1"/>
  <c r="L1219" i="2" s="1"/>
  <c r="L1220" i="2" s="1"/>
  <c r="L1221" i="2" s="1"/>
  <c r="L1222" i="2" s="1"/>
  <c r="L475" i="6"/>
  <c r="L476" i="6" s="1"/>
  <c r="L1223" i="2" l="1"/>
  <c r="L1224" i="2" s="1"/>
  <c r="L1225" i="2" s="1"/>
  <c r="L1226" i="2" s="1"/>
  <c r="L1227" i="2" s="1"/>
  <c r="L1228" i="2" s="1"/>
  <c r="L1229" i="2" s="1"/>
  <c r="L1230" i="2" s="1"/>
  <c r="L1231" i="2" s="1"/>
  <c r="L1232" i="2" s="1"/>
  <c r="L1233" i="2" s="1"/>
  <c r="L1234" i="2" s="1"/>
  <c r="L1235" i="2" s="1"/>
  <c r="L1236" i="2" s="1"/>
  <c r="L1237" i="2" s="1"/>
  <c r="L1238" i="2" s="1"/>
  <c r="L1239" i="2" s="1"/>
  <c r="L1240" i="2" s="1"/>
  <c r="L1241" i="2" s="1"/>
  <c r="L1242" i="2" s="1"/>
  <c r="L1243" i="2" s="1"/>
  <c r="L477" i="6"/>
  <c r="Q376" i="6"/>
  <c r="L1244" i="2" l="1"/>
  <c r="L1245" i="2" s="1"/>
  <c r="L1246" i="2" s="1"/>
  <c r="L1247" i="2" s="1"/>
  <c r="L1248" i="2" s="1"/>
  <c r="L1249" i="2" s="1"/>
  <c r="L1250" i="2" s="1"/>
  <c r="L1251" i="2" s="1"/>
  <c r="L1252" i="2" s="1"/>
  <c r="L478" i="6"/>
  <c r="L479" i="6" s="1"/>
  <c r="L480" i="6" l="1"/>
  <c r="Q379" i="6"/>
  <c r="L1253" i="2"/>
  <c r="L1254" i="2" s="1"/>
  <c r="L1255" i="2" s="1"/>
  <c r="L1256" i="2" s="1"/>
  <c r="L1257" i="2" s="1"/>
  <c r="L1258" i="2" s="1"/>
  <c r="L1259" i="2" s="1"/>
  <c r="L1260" i="2" s="1"/>
  <c r="L1261" i="2" s="1"/>
  <c r="L1262" i="2" s="1"/>
  <c r="Q380" i="6"/>
  <c r="L481" i="6"/>
  <c r="L1263" i="2" l="1"/>
  <c r="L1264" i="2" s="1"/>
  <c r="L1265" i="2" s="1"/>
  <c r="L1266" i="2" s="1"/>
  <c r="L1267" i="2" s="1"/>
  <c r="L1268" i="2" s="1"/>
  <c r="L1269" i="2" s="1"/>
  <c r="L1270" i="2" s="1"/>
  <c r="L1271" i="2" s="1"/>
  <c r="L1272" i="2" s="1"/>
  <c r="L1273" i="2" s="1"/>
  <c r="L1274" i="2" s="1"/>
  <c r="L482" i="6"/>
  <c r="L1275" i="2" l="1"/>
  <c r="L1276" i="2" s="1"/>
  <c r="L1277" i="2" s="1"/>
  <c r="L1278" i="2" s="1"/>
  <c r="L1279" i="2" s="1"/>
  <c r="L1280" i="2" s="1"/>
  <c r="L1281" i="2" s="1"/>
  <c r="L1282" i="2" s="1"/>
  <c r="L1283" i="2" s="1"/>
  <c r="L1284" i="2" s="1"/>
  <c r="L483" i="6"/>
  <c r="Q407" i="6"/>
  <c r="L1285" i="2" l="1"/>
  <c r="L1286" i="2" s="1"/>
  <c r="L1287" i="2" s="1"/>
  <c r="L1288" i="2" s="1"/>
  <c r="L1289" i="2" s="1"/>
  <c r="L1290" i="2" s="1"/>
  <c r="L1291" i="2" s="1"/>
  <c r="L1292" i="2" s="1"/>
  <c r="L484" i="6"/>
  <c r="L1293" i="2" l="1"/>
  <c r="L1294" i="2" s="1"/>
  <c r="L1295" i="2" s="1"/>
  <c r="L1296" i="2" s="1"/>
  <c r="L1297" i="2" s="1"/>
  <c r="L1298" i="2" s="1"/>
  <c r="L1299" i="2" s="1"/>
  <c r="L1300" i="2" s="1"/>
  <c r="L485" i="6"/>
  <c r="L486" i="6" s="1"/>
  <c r="M97" i="2"/>
  <c r="N97" i="2"/>
  <c r="L487" i="6" l="1"/>
  <c r="L488" i="6" s="1"/>
  <c r="Q386" i="6"/>
  <c r="L1301" i="2"/>
  <c r="L1302" i="2" s="1"/>
  <c r="L1303" i="2" s="1"/>
  <c r="L1304" i="2" s="1"/>
  <c r="L1305" i="2" s="1"/>
  <c r="L1306" i="2" s="1"/>
  <c r="L1307" i="2" s="1"/>
  <c r="L1308" i="2" s="1"/>
  <c r="L489" i="6"/>
  <c r="O97" i="2"/>
  <c r="L1309" i="2" l="1"/>
  <c r="L1310" i="2" s="1"/>
  <c r="L1311" i="2" s="1"/>
  <c r="L1312" i="2" s="1"/>
  <c r="L1313" i="2" s="1"/>
  <c r="L1314" i="2" s="1"/>
  <c r="L1315" i="2" s="1"/>
  <c r="L1316" i="2" s="1"/>
  <c r="L1317" i="2" s="1"/>
  <c r="L1318" i="2" s="1"/>
  <c r="L1319" i="2" s="1"/>
  <c r="L1320" i="2" s="1"/>
  <c r="L1321" i="2" s="1"/>
  <c r="L1322" i="2" s="1"/>
  <c r="L1323" i="2" s="1"/>
  <c r="L1324" i="2" s="1"/>
  <c r="L1325" i="2" s="1"/>
  <c r="L1326" i="2" s="1"/>
  <c r="L490" i="6"/>
  <c r="L1327" i="2" l="1"/>
  <c r="L1328" i="2" s="1"/>
  <c r="L1329" i="2" s="1"/>
  <c r="L1330" i="2" s="1"/>
  <c r="L1331" i="2" s="1"/>
  <c r="L1332" i="2" s="1"/>
  <c r="L1333" i="2" s="1"/>
  <c r="L1334" i="2" s="1"/>
  <c r="L1335" i="2" s="1"/>
  <c r="L1336" i="2" s="1"/>
  <c r="L1337" i="2" s="1"/>
  <c r="L1338" i="2" s="1"/>
  <c r="L1339" i="2" s="1"/>
  <c r="L1340" i="2" s="1"/>
  <c r="L1341" i="2" s="1"/>
  <c r="L1342" i="2" s="1"/>
  <c r="L1343" i="2" s="1"/>
  <c r="L1344" i="2" s="1"/>
  <c r="L1345" i="2" s="1"/>
  <c r="L1346" i="2" s="1"/>
  <c r="L1347" i="2" s="1"/>
  <c r="L1348" i="2" s="1"/>
  <c r="L1349" i="2" s="1"/>
  <c r="L1350" i="2" s="1"/>
  <c r="L1351" i="2" s="1"/>
  <c r="L1352" i="2" s="1"/>
  <c r="L1353" i="2" s="1"/>
  <c r="L491" i="6"/>
  <c r="L1354" i="2" l="1"/>
  <c r="L1355" i="2" s="1"/>
  <c r="L1356" i="2" s="1"/>
  <c r="L1357" i="2" s="1"/>
  <c r="L1358" i="2" s="1"/>
  <c r="L1359" i="2" s="1"/>
  <c r="L1360" i="2" s="1"/>
  <c r="L1361" i="2" s="1"/>
  <c r="L1362" i="2" s="1"/>
  <c r="L1363" i="2" s="1"/>
  <c r="L492" i="6"/>
  <c r="L1364" i="2" l="1"/>
  <c r="L1365" i="2" s="1"/>
  <c r="L1366" i="2" s="1"/>
  <c r="L1367" i="2" s="1"/>
  <c r="L1368" i="2" s="1"/>
  <c r="L1369" i="2" s="1"/>
  <c r="L1370" i="2" s="1"/>
  <c r="L1371" i="2" s="1"/>
  <c r="L1372" i="2" s="1"/>
  <c r="L1373" i="2" s="1"/>
  <c r="L1374" i="2" s="1"/>
  <c r="L1375" i="2" s="1"/>
  <c r="L1376" i="2" s="1"/>
  <c r="L1377" i="2" s="1"/>
  <c r="L1378" i="2" s="1"/>
  <c r="L493" i="6"/>
  <c r="L1379" i="2" l="1"/>
  <c r="L1380" i="2" s="1"/>
  <c r="L1381" i="2" s="1"/>
  <c r="L1382" i="2" s="1"/>
  <c r="L1383" i="2" s="1"/>
  <c r="L1384" i="2" s="1"/>
  <c r="L1385" i="2" s="1"/>
  <c r="L1386" i="2" s="1"/>
  <c r="L1387" i="2" s="1"/>
  <c r="L1388" i="2" s="1"/>
  <c r="L1389" i="2" s="1"/>
  <c r="L1390" i="2" s="1"/>
  <c r="L1391" i="2" s="1"/>
  <c r="L1392" i="2" s="1"/>
  <c r="Q393" i="6"/>
  <c r="L494" i="6"/>
  <c r="L1393" i="2" l="1"/>
  <c r="L1394" i="2" s="1"/>
  <c r="L1395" i="2" s="1"/>
  <c r="L1396" i="2" s="1"/>
  <c r="L1397" i="2" s="1"/>
  <c r="L1398" i="2" s="1"/>
  <c r="L1399" i="2" s="1"/>
  <c r="L1400" i="2" s="1"/>
  <c r="L1401" i="2" s="1"/>
  <c r="L1402" i="2" s="1"/>
  <c r="L1403" i="2" s="1"/>
  <c r="L495" i="6"/>
  <c r="L496" i="6" s="1"/>
  <c r="Q418" i="6"/>
  <c r="L1404" i="2" l="1"/>
  <c r="L1405" i="2" s="1"/>
  <c r="L1406" i="2" s="1"/>
  <c r="L1407" i="2" s="1"/>
  <c r="L1408" i="2" s="1"/>
  <c r="L1409" i="2" s="1"/>
  <c r="L1410" i="2" s="1"/>
  <c r="L1411" i="2" s="1"/>
  <c r="L1412" i="2" s="1"/>
  <c r="L1413" i="2" s="1"/>
  <c r="L1414" i="2" s="1"/>
  <c r="L1415" i="2" s="1"/>
  <c r="L1416" i="2" s="1"/>
  <c r="L1417" i="2" s="1"/>
  <c r="L1418" i="2" s="1"/>
  <c r="L1419" i="2" s="1"/>
  <c r="L1420" i="2" s="1"/>
  <c r="L1421" i="2" s="1"/>
  <c r="L497" i="6"/>
  <c r="L498" i="6" s="1"/>
  <c r="L1422" i="2" l="1"/>
  <c r="L1423" i="2" s="1"/>
  <c r="L1424" i="2" s="1"/>
  <c r="L1425" i="2" s="1"/>
  <c r="L1426" i="2" s="1"/>
  <c r="L1427" i="2" s="1"/>
  <c r="L1428" i="2" s="1"/>
  <c r="L1429" i="2" s="1"/>
  <c r="L1430" i="2" s="1"/>
  <c r="L1431" i="2" s="1"/>
  <c r="Q398" i="6"/>
  <c r="L499" i="6"/>
  <c r="L500" i="6" s="1"/>
  <c r="L501" i="6" l="1"/>
  <c r="Q400" i="6"/>
  <c r="L1432" i="2"/>
  <c r="L1433" i="2" s="1"/>
  <c r="L1434" i="2" s="1"/>
  <c r="L1435" i="2" s="1"/>
  <c r="L1436" i="2" s="1"/>
  <c r="L1437" i="2" s="1"/>
  <c r="L1438" i="2" s="1"/>
  <c r="L1439" i="2" s="1"/>
  <c r="L1440" i="2" s="1"/>
  <c r="L1441" i="2" s="1"/>
  <c r="L502" i="6"/>
  <c r="Q401" i="6"/>
  <c r="L1442" i="2" l="1"/>
  <c r="L1443" i="2" s="1"/>
  <c r="L1444" i="2" s="1"/>
  <c r="L1445" i="2" s="1"/>
  <c r="L1446" i="2" s="1"/>
  <c r="L1447" i="2" s="1"/>
  <c r="L1448" i="2" s="1"/>
  <c r="L1449" i="2" s="1"/>
  <c r="L1450" i="2" s="1"/>
  <c r="L1451" i="2" s="1"/>
  <c r="L1452" i="2" s="1"/>
  <c r="L1453" i="2" s="1"/>
  <c r="L1454" i="2" s="1"/>
  <c r="L1455" i="2" s="1"/>
  <c r="L1456" i="2" s="1"/>
  <c r="L1457" i="2" s="1"/>
  <c r="L1458" i="2" s="1"/>
  <c r="L1459" i="2" s="1"/>
  <c r="L1460" i="2" s="1"/>
  <c r="L1461" i="2" s="1"/>
  <c r="L1462" i="2" s="1"/>
  <c r="L503" i="6"/>
  <c r="L504" i="6" s="1"/>
  <c r="L505" i="6" s="1"/>
  <c r="L506" i="6" s="1"/>
  <c r="Q406" i="6" s="1"/>
  <c r="L1463" i="2" l="1"/>
  <c r="L1464" i="2" s="1"/>
  <c r="L1465" i="2" s="1"/>
  <c r="L1466" i="2" s="1"/>
  <c r="L1467" i="2" s="1"/>
  <c r="L1468" i="2" s="1"/>
  <c r="L1469" i="2" s="1"/>
  <c r="L1470" i="2" s="1"/>
  <c r="L1471" i="2" s="1"/>
  <c r="L1472" i="2" s="1"/>
  <c r="L507" i="6"/>
  <c r="L1473" i="2" l="1"/>
  <c r="L1474" i="2" s="1"/>
  <c r="L1475" i="2" s="1"/>
  <c r="L1476" i="2" s="1"/>
  <c r="L1477" i="2" s="1"/>
  <c r="L1478" i="2" s="1"/>
  <c r="L1479" i="2" s="1"/>
  <c r="L1480" i="2" s="1"/>
  <c r="L1481" i="2" s="1"/>
  <c r="L1482" i="2" s="1"/>
  <c r="L1483" i="2" s="1"/>
  <c r="L508" i="6"/>
  <c r="L509" i="6" s="1"/>
  <c r="L510" i="6" s="1"/>
  <c r="Q96" i="2"/>
  <c r="Q99" i="2"/>
  <c r="L1484" i="2" l="1"/>
  <c r="L1485" i="2" s="1"/>
  <c r="L1486" i="2" s="1"/>
  <c r="L1487" i="2" s="1"/>
  <c r="L1488" i="2" s="1"/>
  <c r="L1489" i="2" s="1"/>
  <c r="L1490" i="2" s="1"/>
  <c r="L1491" i="2" s="1"/>
  <c r="L1492" i="2" s="1"/>
  <c r="L1493" i="2" s="1"/>
  <c r="Q410" i="6"/>
  <c r="L511" i="6"/>
  <c r="R80" i="2"/>
  <c r="L1494" i="2" l="1"/>
  <c r="L1495" i="2" s="1"/>
  <c r="L1496" i="2" s="1"/>
  <c r="L1497" i="2" s="1"/>
  <c r="L1498" i="2" s="1"/>
  <c r="L1499" i="2" s="1"/>
  <c r="L1500" i="2" s="1"/>
  <c r="L1501" i="2" s="1"/>
  <c r="L1502" i="2" s="1"/>
  <c r="L1503" i="2" s="1"/>
  <c r="L1504" i="2" s="1"/>
  <c r="L512" i="6"/>
  <c r="L513" i="6" s="1"/>
  <c r="L514" i="6" l="1"/>
  <c r="L515" i="6" s="1"/>
  <c r="Q413" i="6"/>
  <c r="L1505" i="2"/>
  <c r="L1506" i="2" s="1"/>
  <c r="L1507" i="2" s="1"/>
  <c r="L1508" i="2" s="1"/>
  <c r="L1509" i="2" s="1"/>
  <c r="L1510" i="2" s="1"/>
  <c r="L1511" i="2" s="1"/>
  <c r="L1512" i="2" s="1"/>
  <c r="L1513" i="2" s="1"/>
  <c r="L1514" i="2" s="1"/>
  <c r="L516" i="6" l="1"/>
  <c r="L517" i="6" s="1"/>
  <c r="L518" i="6" s="1"/>
  <c r="L519" i="6" s="1"/>
  <c r="L520" i="6" s="1"/>
  <c r="L1515" i="2"/>
  <c r="L1516" i="2" s="1"/>
  <c r="L1517" i="2" s="1"/>
  <c r="L1518" i="2" s="1"/>
  <c r="L1519" i="2" s="1"/>
  <c r="L1520" i="2" s="1"/>
  <c r="L1521" i="2" s="1"/>
  <c r="L1522" i="2" s="1"/>
  <c r="L1523" i="2" s="1"/>
  <c r="Q419" i="6"/>
  <c r="L521" i="6" l="1"/>
  <c r="Q420" i="6"/>
  <c r="L1524" i="2"/>
  <c r="L1525" i="2" s="1"/>
  <c r="L1526" i="2" s="1"/>
  <c r="L1527" i="2" s="1"/>
  <c r="L1528" i="2" s="1"/>
  <c r="L1529" i="2" s="1"/>
  <c r="L1530" i="2" s="1"/>
  <c r="L1531" i="2" s="1"/>
  <c r="L1532" i="2" s="1"/>
  <c r="Q428" i="6"/>
  <c r="L522" i="6" l="1"/>
  <c r="L523" i="6" s="1"/>
  <c r="L524" i="6" s="1"/>
  <c r="L525" i="6" s="1"/>
  <c r="L526" i="6" s="1"/>
  <c r="L527" i="6" s="1"/>
  <c r="L528" i="6" s="1"/>
  <c r="L529" i="6" s="1"/>
  <c r="L530" i="6" s="1"/>
  <c r="L531" i="6" s="1"/>
  <c r="L532" i="6" s="1"/>
  <c r="L1533" i="2"/>
  <c r="L1534" i="2" s="1"/>
  <c r="L1535" i="2" s="1"/>
  <c r="L1536" i="2" s="1"/>
  <c r="L1537" i="2" s="1"/>
  <c r="L1538" i="2" s="1"/>
  <c r="L1539" i="2" s="1"/>
  <c r="L1540" i="2" s="1"/>
  <c r="L1541" i="2" s="1"/>
  <c r="L1542" i="2" s="1"/>
  <c r="L1543" i="2" l="1"/>
  <c r="L1544" i="2" s="1"/>
  <c r="L1545" i="2" s="1"/>
  <c r="L1546" i="2" s="1"/>
  <c r="L1547" i="2" s="1"/>
  <c r="L1548" i="2" s="1"/>
  <c r="L1549" i="2" s="1"/>
  <c r="L1550" i="2" s="1"/>
  <c r="L1551" i="2" s="1"/>
  <c r="L1552" i="2" s="1"/>
  <c r="L1553" i="2" s="1"/>
  <c r="L1554" i="2" s="1"/>
  <c r="L1555" i="2" s="1"/>
  <c r="L1556" i="2" s="1"/>
  <c r="L1557" i="2" s="1"/>
  <c r="L1558" i="2" s="1"/>
  <c r="L1559" i="2" s="1"/>
  <c r="L1560" i="2" s="1"/>
  <c r="L1561" i="2" s="1"/>
  <c r="L1562" i="2" s="1"/>
  <c r="Q432" i="6"/>
  <c r="L533" i="6"/>
  <c r="L1563" i="2" l="1"/>
  <c r="L1564" i="2" s="1"/>
  <c r="L1565" i="2" s="1"/>
  <c r="L1566" i="2" s="1"/>
  <c r="L1567" i="2" s="1"/>
  <c r="L1568" i="2" s="1"/>
  <c r="L1569" i="2" s="1"/>
  <c r="L1570" i="2" s="1"/>
  <c r="L1571" i="2" s="1"/>
  <c r="L1572" i="2" s="1"/>
  <c r="L534" i="6"/>
  <c r="L535" i="6" l="1"/>
  <c r="L536" i="6" s="1"/>
  <c r="L537" i="6" s="1"/>
  <c r="Q437" i="6" s="1"/>
  <c r="L1573" i="2"/>
  <c r="L1574" i="2" s="1"/>
  <c r="L1575" i="2" s="1"/>
  <c r="L1576" i="2" s="1"/>
  <c r="L1577" i="2" s="1"/>
  <c r="L1578" i="2" s="1"/>
  <c r="L1579" i="2" s="1"/>
  <c r="L1580" i="2" s="1"/>
  <c r="L1581" i="2" s="1"/>
  <c r="L1582" i="2" s="1"/>
  <c r="L538" i="6"/>
  <c r="L1583" i="2" l="1"/>
  <c r="L1584" i="2" s="1"/>
  <c r="L1585" i="2" s="1"/>
  <c r="L1586" i="2" s="1"/>
  <c r="L1587" i="2" s="1"/>
  <c r="L1588" i="2" s="1"/>
  <c r="L1589" i="2" s="1"/>
  <c r="L1590" i="2" s="1"/>
  <c r="L1591" i="2" s="1"/>
  <c r="L1592" i="2" s="1"/>
  <c r="L539" i="6"/>
  <c r="Q439" i="6" s="1"/>
  <c r="L1593" i="2" l="1"/>
  <c r="L1594" i="2" s="1"/>
  <c r="L1595" i="2" s="1"/>
  <c r="L1596" i="2" s="1"/>
  <c r="L1597" i="2" s="1"/>
  <c r="L1598" i="2" s="1"/>
  <c r="L1599" i="2" s="1"/>
  <c r="L1600" i="2" s="1"/>
  <c r="L1601" i="2" s="1"/>
  <c r="L1602" i="2" s="1"/>
  <c r="L540" i="6"/>
  <c r="L1603" i="2" l="1"/>
  <c r="L1604" i="2" s="1"/>
  <c r="L1605" i="2" s="1"/>
  <c r="L1606" i="2" s="1"/>
  <c r="L1607" i="2" s="1"/>
  <c r="L1608" i="2" s="1"/>
  <c r="L1609" i="2" s="1"/>
  <c r="L1610" i="2" s="1"/>
  <c r="L1611" i="2" s="1"/>
  <c r="L541" i="6"/>
  <c r="L1612" i="2" l="1"/>
  <c r="L1613" i="2" s="1"/>
  <c r="L1614" i="2" s="1"/>
  <c r="L1615" i="2" s="1"/>
  <c r="L1616" i="2" s="1"/>
  <c r="L1617" i="2" s="1"/>
  <c r="L1618" i="2" s="1"/>
  <c r="L542" i="6"/>
  <c r="L543" i="6" l="1"/>
  <c r="Q443" i="6" s="1"/>
  <c r="N57" i="2"/>
  <c r="L544" i="6" l="1"/>
  <c r="Q264" i="2"/>
  <c r="L545" i="6" l="1"/>
  <c r="R264" i="2"/>
  <c r="L546" i="6" l="1"/>
  <c r="L547" i="6" l="1"/>
  <c r="R99" i="2"/>
  <c r="L548" i="6" l="1"/>
  <c r="L549" i="6" s="1"/>
  <c r="Q447" i="6"/>
  <c r="L550" i="6" l="1"/>
  <c r="L551" i="6" l="1"/>
  <c r="L552" i="6" l="1"/>
  <c r="L553" i="6" l="1"/>
  <c r="M52" i="2"/>
  <c r="L554" i="6" l="1"/>
  <c r="Q454" i="6" s="1"/>
  <c r="O52" i="2"/>
  <c r="L555" i="6" l="1"/>
  <c r="Q302" i="2"/>
  <c r="L556" i="6" l="1"/>
  <c r="Q456" i="6" s="1"/>
  <c r="R302" i="2"/>
  <c r="N164" i="2"/>
  <c r="N192" i="2"/>
  <c r="L557" i="6" l="1"/>
  <c r="L558" i="6" l="1"/>
  <c r="L559" i="6"/>
  <c r="L560" i="6" l="1"/>
  <c r="Q460" i="6" l="1"/>
  <c r="L561" i="6"/>
  <c r="N223" i="2"/>
  <c r="L562" i="6" l="1"/>
  <c r="L563" i="6" l="1"/>
  <c r="R463" i="6" l="1"/>
  <c r="Q463" i="6"/>
  <c r="L564" i="6"/>
  <c r="N184" i="2"/>
  <c r="N174" i="2"/>
  <c r="N242" i="2"/>
  <c r="N224" i="2"/>
  <c r="N234" i="2"/>
  <c r="M76" i="2"/>
  <c r="N76" i="2"/>
  <c r="N54" i="2"/>
  <c r="Q240" i="2" l="1"/>
  <c r="L565" i="6"/>
  <c r="Q214" i="2"/>
  <c r="Q73" i="2"/>
  <c r="Q220" i="2"/>
  <c r="Q224" i="2"/>
  <c r="Q247" i="2"/>
  <c r="Q246" i="2"/>
  <c r="Q238" i="2"/>
  <c r="Q239" i="2"/>
  <c r="Q80" i="2"/>
  <c r="Q200" i="2"/>
  <c r="Q156" i="2"/>
  <c r="Q257" i="2"/>
  <c r="Q182" i="2"/>
  <c r="Q163" i="2"/>
  <c r="Q190" i="2"/>
  <c r="Q61" i="2"/>
  <c r="Q75" i="2"/>
  <c r="O76" i="2"/>
  <c r="Q181" i="2"/>
  <c r="Q256" i="2"/>
  <c r="Q241" i="2"/>
  <c r="Q233" i="2"/>
  <c r="AC13" i="2"/>
  <c r="W18" i="2"/>
  <c r="Q50" i="2"/>
  <c r="R240" i="2" l="1"/>
  <c r="L566" i="6"/>
  <c r="R214" i="2"/>
  <c r="R239" i="2"/>
  <c r="R61" i="2"/>
  <c r="R224" i="2"/>
  <c r="R200" i="2"/>
  <c r="R246" i="2"/>
  <c r="R190" i="2"/>
  <c r="R50" i="2"/>
  <c r="R256" i="2"/>
  <c r="R257" i="2"/>
  <c r="R163" i="2"/>
  <c r="R220" i="2"/>
  <c r="R247" i="2"/>
  <c r="R75" i="2"/>
  <c r="R73" i="2"/>
  <c r="R241" i="2"/>
  <c r="R238" i="2"/>
  <c r="L567" i="6" l="1"/>
  <c r="L568" i="6" l="1"/>
  <c r="L569" i="6"/>
  <c r="Q469" i="6" s="1"/>
  <c r="R168" i="2"/>
  <c r="R181" i="2"/>
  <c r="R182" i="2"/>
  <c r="L570" i="6" l="1"/>
  <c r="L571" i="6" l="1"/>
  <c r="L572" i="6" l="1"/>
  <c r="Q472" i="6" l="1"/>
  <c r="L573" i="6"/>
  <c r="L574" i="6" l="1"/>
  <c r="L575" i="6" l="1"/>
  <c r="L576" i="6" l="1"/>
  <c r="L577" i="6" l="1"/>
  <c r="L578" i="6" l="1"/>
  <c r="Q478" i="6" s="1"/>
  <c r="R96" i="2"/>
  <c r="L579" i="6" l="1"/>
  <c r="L580" i="6" l="1"/>
  <c r="L581" i="6" l="1"/>
  <c r="Q480" i="6"/>
  <c r="L582" i="6"/>
  <c r="L583" i="6" l="1"/>
  <c r="Q483" i="6" s="1"/>
  <c r="L584" i="6" l="1"/>
  <c r="L585" i="6" l="1"/>
  <c r="L586" i="6" l="1"/>
  <c r="L587" i="6" l="1"/>
  <c r="L588" i="6" l="1"/>
  <c r="Q488" i="6" s="1"/>
  <c r="L589" i="6" l="1"/>
  <c r="L590" i="6" l="1"/>
  <c r="L591" i="6" l="1"/>
  <c r="Q491" i="6" s="1"/>
  <c r="L592" i="6"/>
  <c r="L593" i="6" l="1"/>
  <c r="L594" i="6" l="1"/>
  <c r="L595" i="6" l="1"/>
  <c r="L596" i="6" l="1"/>
  <c r="Q496" i="6" s="1"/>
  <c r="L597" i="6"/>
  <c r="L598" i="6" s="1"/>
  <c r="L599" i="6" s="1"/>
  <c r="Q499" i="6" s="1"/>
  <c r="L600" i="6" l="1"/>
  <c r="L601" i="6"/>
  <c r="L602" i="6" l="1"/>
  <c r="L603" i="6" l="1"/>
  <c r="L604" i="6" l="1"/>
  <c r="L605" i="6" l="1"/>
  <c r="L606" i="6" l="1"/>
  <c r="Q506" i="6" s="1"/>
  <c r="L607" i="6"/>
  <c r="Q507" i="6" s="1"/>
  <c r="L608" i="6" l="1"/>
  <c r="L609" i="6" l="1"/>
  <c r="L610" i="6" l="1"/>
  <c r="L611" i="6" l="1"/>
  <c r="L612" i="6" l="1"/>
  <c r="L613" i="6" l="1"/>
  <c r="L614" i="6"/>
  <c r="L615" i="6" l="1"/>
  <c r="L616" i="6" l="1"/>
  <c r="Q516" i="6" s="1"/>
  <c r="Q515" i="6"/>
  <c r="L617" i="6"/>
  <c r="L618" i="6" s="1"/>
  <c r="Q518" i="6" s="1"/>
  <c r="L619" i="6" l="1"/>
  <c r="L620" i="6" l="1"/>
  <c r="L621" i="6" l="1"/>
  <c r="L622" i="6" l="1"/>
  <c r="Q521" i="6"/>
  <c r="L623" i="6"/>
  <c r="Q523" i="6" l="1"/>
  <c r="L624" i="6"/>
  <c r="L625" i="6" s="1"/>
  <c r="L626" i="6" s="1"/>
  <c r="L627" i="6" s="1"/>
  <c r="L628" i="6" s="1"/>
  <c r="L629" i="6" l="1"/>
  <c r="L630" i="6" l="1"/>
  <c r="Q530" i="6" l="1"/>
  <c r="L631" i="6"/>
  <c r="L632" i="6" s="1"/>
  <c r="Q532" i="6" s="1"/>
  <c r="L633" i="6" l="1"/>
  <c r="L634" i="6" l="1"/>
  <c r="L635" i="6" l="1"/>
  <c r="L636" i="6" s="1"/>
  <c r="L637" i="6" s="1"/>
  <c r="Q537" i="6" s="1"/>
  <c r="Q534" i="6"/>
  <c r="L638" i="6"/>
  <c r="L639" i="6" s="1"/>
  <c r="L640" i="6" s="1"/>
  <c r="L641" i="6" l="1"/>
  <c r="L642" i="6"/>
  <c r="L643" i="6"/>
  <c r="L644" i="6" l="1"/>
  <c r="Q544" i="6" s="1"/>
  <c r="L645" i="6" l="1"/>
  <c r="L646" i="6" l="1"/>
  <c r="Q546" i="6" s="1"/>
  <c r="L647" i="6" l="1"/>
  <c r="L648" i="6" l="1"/>
  <c r="L649" i="6" l="1"/>
  <c r="L650" i="6" s="1"/>
  <c r="L651" i="6" s="1"/>
  <c r="Q551" i="6" s="1"/>
  <c r="Q548" i="6"/>
  <c r="L652" i="6"/>
  <c r="L653" i="6" s="1"/>
  <c r="L654" i="6" s="1"/>
  <c r="L655" i="6" l="1"/>
  <c r="L656" i="6"/>
  <c r="L657" i="6" l="1"/>
  <c r="Q557" i="6" s="1"/>
  <c r="L658" i="6" l="1"/>
  <c r="Q558" i="6" l="1"/>
  <c r="L659" i="6"/>
  <c r="L660" i="6" l="1"/>
  <c r="L661" i="6" l="1"/>
  <c r="L662" i="6" s="1"/>
  <c r="L663" i="6" l="1"/>
  <c r="L664" i="6" s="1"/>
  <c r="L665" i="6" s="1"/>
  <c r="Q565" i="6" s="1"/>
  <c r="L666" i="6" l="1"/>
  <c r="L667" i="6" l="1"/>
  <c r="Q567" i="6" s="1"/>
  <c r="L668" i="6" l="1"/>
  <c r="L669" i="6" l="1"/>
  <c r="L670" i="6" l="1"/>
  <c r="L671" i="6" l="1"/>
  <c r="L672" i="6" l="1"/>
  <c r="Q572" i="6"/>
  <c r="R572" i="6"/>
  <c r="L673" i="6"/>
  <c r="L674" i="6" l="1"/>
  <c r="Q574" i="6" l="1"/>
  <c r="L675" i="6"/>
  <c r="L676" i="6" l="1"/>
  <c r="L677" i="6" l="1"/>
  <c r="L678" i="6" l="1"/>
  <c r="L679" i="6" l="1"/>
  <c r="R579" i="6"/>
  <c r="Q579" i="6"/>
  <c r="L680" i="6"/>
  <c r="L681" i="6" l="1"/>
  <c r="L682" i="6"/>
  <c r="Q582" i="6" s="1"/>
  <c r="L683" i="6" l="1"/>
  <c r="Q583" i="6" l="1"/>
  <c r="L684" i="6"/>
  <c r="L685" i="6" s="1"/>
  <c r="L686" i="6" s="1"/>
  <c r="Q586" i="6" s="1"/>
  <c r="L687" i="6" l="1"/>
  <c r="L688" i="6" l="1"/>
  <c r="L689" i="6" l="1"/>
  <c r="L690" i="6" s="1"/>
  <c r="L691" i="6"/>
  <c r="L692" i="6" l="1"/>
  <c r="L693" i="6" l="1"/>
  <c r="Q593" i="6" s="1"/>
  <c r="L694" i="6" l="1"/>
  <c r="L695" i="6" s="1"/>
  <c r="L696" i="6" l="1"/>
  <c r="Q595" i="6"/>
  <c r="L697" i="6"/>
  <c r="L698" i="6" s="1"/>
  <c r="L699" i="6" s="1"/>
  <c r="Q596" i="6" l="1"/>
  <c r="L700" i="6"/>
  <c r="L701" i="6" l="1"/>
  <c r="L702" i="6" l="1"/>
  <c r="Q602" i="6" l="1"/>
  <c r="R602" i="6"/>
  <c r="L703" i="6"/>
  <c r="Q603" i="6" s="1"/>
  <c r="L704" i="6" l="1"/>
  <c r="Q604" i="6" l="1"/>
  <c r="L705" i="6"/>
  <c r="L706" i="6" l="1"/>
  <c r="L707" i="6" s="1"/>
  <c r="L708" i="6" s="1"/>
  <c r="L709" i="6" s="1"/>
  <c r="Q608" i="6"/>
  <c r="L710" i="6" l="1"/>
  <c r="L711" i="6" l="1"/>
  <c r="Q611" i="6" s="1"/>
  <c r="L712" i="6" l="1"/>
  <c r="L713" i="6" l="1"/>
  <c r="L714" i="6" s="1"/>
  <c r="L715" i="6"/>
  <c r="L716" i="6" s="1"/>
  <c r="L717" i="6" s="1"/>
  <c r="L718" i="6" s="1"/>
  <c r="L719" i="6" s="1"/>
  <c r="Q614" i="6"/>
  <c r="L720" i="6" l="1"/>
  <c r="M43" i="2"/>
  <c r="O43" i="2" s="1"/>
  <c r="L721" i="6" l="1"/>
  <c r="L722" i="6" l="1"/>
  <c r="Q622" i="6" l="1"/>
  <c r="L723" i="6"/>
  <c r="Q623" i="6" l="1"/>
  <c r="L724" i="6"/>
  <c r="L725" i="6" s="1"/>
  <c r="L726" i="6" s="1"/>
  <c r="L727" i="6" s="1"/>
  <c r="L728" i="6" s="1"/>
  <c r="L729" i="6" l="1"/>
  <c r="L730" i="6" l="1"/>
  <c r="L731" i="6" l="1"/>
  <c r="Q630" i="6"/>
  <c r="L732" i="6" l="1"/>
  <c r="Q632" i="6" l="1"/>
  <c r="L733" i="6"/>
  <c r="L734" i="6" l="1"/>
  <c r="L735" i="6" s="1"/>
  <c r="L736" i="6" l="1"/>
  <c r="L737" i="6" s="1"/>
  <c r="L738" i="6" s="1"/>
  <c r="L739" i="6" s="1"/>
  <c r="L740" i="6" l="1"/>
  <c r="L741" i="6" l="1"/>
  <c r="Q640" i="6"/>
  <c r="Q641" i="6" l="1"/>
  <c r="L742" i="6"/>
  <c r="L743" i="6" l="1"/>
  <c r="L744" i="6" s="1"/>
  <c r="L745" i="6"/>
  <c r="L746" i="6" l="1"/>
  <c r="L747" i="6" l="1"/>
  <c r="Q647" i="6" l="1"/>
  <c r="L748" i="6"/>
  <c r="L749" i="6" l="1"/>
  <c r="M54" i="2"/>
  <c r="L750" i="6" l="1"/>
  <c r="Q650" i="6" s="1"/>
  <c r="O54" i="2"/>
  <c r="N56" i="2"/>
  <c r="M95" i="2"/>
  <c r="N95" i="2"/>
  <c r="Q88" i="2" s="1"/>
  <c r="N266" i="2"/>
  <c r="N162" i="2"/>
  <c r="N109" i="2"/>
  <c r="M34" i="2"/>
  <c r="N229" i="2"/>
  <c r="N296" i="2"/>
  <c r="N295" i="2"/>
  <c r="N248" i="2"/>
  <c r="N173" i="2"/>
  <c r="N286" i="2"/>
  <c r="N275" i="2"/>
  <c r="M33" i="2"/>
  <c r="N276" i="2"/>
  <c r="O33" i="2" l="1"/>
  <c r="Q268" i="2"/>
  <c r="L751" i="6"/>
  <c r="O34" i="2"/>
  <c r="Q63" i="2"/>
  <c r="Q306" i="2"/>
  <c r="Q245" i="2"/>
  <c r="M39" i="2"/>
  <c r="M35" i="2"/>
  <c r="M42" i="2"/>
  <c r="O42" i="2" s="1"/>
  <c r="Q294" i="2"/>
  <c r="Q188" i="2"/>
  <c r="Q172" i="2"/>
  <c r="Q284" i="2"/>
  <c r="M37" i="2"/>
  <c r="O95" i="2"/>
  <c r="R88" i="2" s="1"/>
  <c r="Q85" i="2"/>
  <c r="Q274" i="2"/>
  <c r="Q227" i="2"/>
  <c r="M36" i="2"/>
  <c r="O36" i="2" s="1"/>
  <c r="O37" i="2" l="1"/>
  <c r="L752" i="6"/>
  <c r="R227" i="2"/>
  <c r="L753" i="6"/>
  <c r="R85" i="2"/>
  <c r="R294" i="2"/>
  <c r="N177" i="2"/>
  <c r="O35" i="2"/>
  <c r="O39" i="2"/>
  <c r="R306" i="2"/>
  <c r="R284" i="2"/>
  <c r="R188" i="2"/>
  <c r="R274" i="2"/>
  <c r="R63" i="2"/>
  <c r="R172" i="2"/>
  <c r="M96" i="2"/>
  <c r="N96" i="2"/>
  <c r="N163" i="2"/>
  <c r="L754" i="6" l="1"/>
  <c r="L755" i="6" s="1"/>
  <c r="L756" i="6" s="1"/>
  <c r="R245" i="2"/>
  <c r="Q175" i="2"/>
  <c r="Q171" i="2"/>
  <c r="Q318" i="2"/>
  <c r="R233" i="2"/>
  <c r="Q106" i="2"/>
  <c r="Q162" i="2"/>
  <c r="Q161" i="2"/>
  <c r="O96" i="2"/>
  <c r="Q94" i="2"/>
  <c r="Q107" i="2"/>
  <c r="R656" i="6" l="1"/>
  <c r="Q656" i="6"/>
  <c r="L757" i="6"/>
  <c r="R318" i="2"/>
  <c r="R107" i="2"/>
  <c r="R106" i="2"/>
  <c r="R161" i="2"/>
  <c r="R162" i="2"/>
  <c r="L758" i="6" l="1"/>
  <c r="R171" i="2"/>
  <c r="L759" i="6" l="1"/>
  <c r="Q659" i="6" s="1"/>
  <c r="L760" i="6" l="1"/>
  <c r="R268" i="2"/>
  <c r="L761" i="6" l="1"/>
  <c r="L762" i="6" s="1"/>
  <c r="L763" i="6" l="1"/>
  <c r="L764" i="6" s="1"/>
  <c r="Q662" i="6"/>
  <c r="Q664" i="6" l="1"/>
  <c r="L765" i="6"/>
  <c r="L766" i="6" s="1"/>
  <c r="L767" i="6" s="1"/>
  <c r="L768" i="6" s="1"/>
  <c r="L769" i="6" l="1"/>
  <c r="L770" i="6" s="1"/>
  <c r="Q670" i="6" s="1"/>
  <c r="L771" i="6"/>
  <c r="Q671" i="6" s="1"/>
  <c r="L772" i="6" l="1"/>
  <c r="Q672" i="6" s="1"/>
  <c r="L773" i="6" l="1"/>
  <c r="L774" i="6" l="1"/>
  <c r="L775" i="6" l="1"/>
  <c r="L776" i="6" l="1"/>
  <c r="L777" i="6" s="1"/>
  <c r="L778" i="6"/>
  <c r="L779" i="6" l="1"/>
  <c r="Q678" i="6"/>
  <c r="L780" i="6" l="1"/>
  <c r="L781" i="6" l="1"/>
  <c r="Q680" i="6"/>
  <c r="L782" i="6" l="1"/>
  <c r="Q687" i="6"/>
  <c r="Q682" i="6" l="1"/>
  <c r="L783" i="6"/>
  <c r="L784" i="6" l="1"/>
  <c r="L785" i="6" s="1"/>
  <c r="L786" i="6" s="1"/>
  <c r="L787" i="6" s="1"/>
  <c r="L788" i="6" s="1"/>
  <c r="Q692" i="6"/>
  <c r="Q688" i="6" l="1"/>
  <c r="L789" i="6"/>
  <c r="L790" i="6" l="1"/>
  <c r="L791" i="6" s="1"/>
  <c r="L792" i="6" s="1"/>
  <c r="L793" i="6" s="1"/>
  <c r="L794" i="6" s="1"/>
  <c r="L795" i="6" s="1"/>
  <c r="L796" i="6" s="1"/>
  <c r="Q695" i="6"/>
  <c r="L797" i="6" l="1"/>
  <c r="L798" i="6" s="1"/>
  <c r="Q696" i="6"/>
  <c r="L799" i="6"/>
  <c r="L800" i="6"/>
  <c r="L801" i="6" l="1"/>
  <c r="L802" i="6" l="1"/>
  <c r="Q702" i="6" l="1"/>
  <c r="R702" i="6"/>
  <c r="L803" i="6"/>
  <c r="L804" i="6"/>
  <c r="L805" i="6" l="1"/>
  <c r="Q704" i="6"/>
  <c r="Q703" i="6"/>
  <c r="L806" i="6"/>
  <c r="L807" i="6" l="1"/>
  <c r="L808" i="6" l="1"/>
  <c r="Q708" i="6" s="1"/>
  <c r="L809" i="6"/>
  <c r="L810" i="6" s="1"/>
  <c r="L811" i="6" s="1"/>
  <c r="L812" i="6" l="1"/>
  <c r="Q711" i="6"/>
  <c r="L813" i="6" l="1"/>
  <c r="L814" i="6" s="1"/>
  <c r="L815" i="6" s="1"/>
  <c r="L816" i="6" s="1"/>
  <c r="Q712" i="6"/>
  <c r="L817" i="6"/>
  <c r="Q716" i="6" l="1"/>
  <c r="L818" i="6"/>
  <c r="L819" i="6" s="1"/>
  <c r="L820" i="6" l="1"/>
  <c r="Q719" i="6"/>
  <c r="L821" i="6" l="1"/>
  <c r="L822" i="6" s="1"/>
  <c r="L823" i="6" s="1"/>
  <c r="L824" i="6" s="1"/>
  <c r="L825" i="6" s="1"/>
  <c r="L826" i="6" s="1"/>
  <c r="L827" i="6" s="1"/>
  <c r="L828" i="6" s="1"/>
  <c r="L829" i="6" s="1"/>
  <c r="L830" i="6" s="1"/>
  <c r="Q720" i="6"/>
  <c r="Q729" i="6"/>
  <c r="Q726" i="6"/>
  <c r="L831" i="6" l="1"/>
  <c r="L832" i="6" l="1"/>
  <c r="L833" i="6" s="1"/>
  <c r="L834" i="6" s="1"/>
  <c r="L835" i="6" l="1"/>
  <c r="Q735" i="6" s="1"/>
  <c r="L836" i="6" l="1"/>
  <c r="Q736" i="6" l="1"/>
  <c r="L837" i="6"/>
  <c r="L838" i="6" l="1"/>
  <c r="Q738" i="6" l="1"/>
  <c r="L839" i="6"/>
  <c r="L840" i="6" l="1"/>
  <c r="L841" i="6" s="1"/>
  <c r="L842" i="6" s="1"/>
  <c r="L843" i="6" s="1"/>
  <c r="L844" i="6" s="1"/>
  <c r="L845" i="6" l="1"/>
  <c r="L846" i="6" l="1"/>
  <c r="Q746" i="6" l="1"/>
  <c r="L847" i="6"/>
  <c r="Q747" i="6" l="1"/>
  <c r="L848" i="6"/>
  <c r="L849" i="6" s="1"/>
  <c r="L850" i="6" s="1"/>
  <c r="L851" i="6" s="1"/>
  <c r="L852" i="6" s="1"/>
  <c r="L853" i="6" l="1"/>
  <c r="Q753" i="6" l="1"/>
  <c r="L854" i="6"/>
  <c r="L855" i="6" l="1"/>
  <c r="L856" i="6" l="1"/>
  <c r="Q756" i="6" s="1"/>
  <c r="L857" i="6" l="1"/>
  <c r="L858" i="6" l="1"/>
  <c r="Q758" i="6" s="1"/>
  <c r="L859" i="6" l="1"/>
  <c r="L860" i="6" l="1"/>
  <c r="Q760" i="6" s="1"/>
  <c r="L861" i="6" l="1"/>
  <c r="L862" i="6" l="1"/>
  <c r="L863" i="6" l="1"/>
  <c r="L864" i="6" l="1"/>
  <c r="Q764" i="6" l="1"/>
  <c r="L865" i="6"/>
  <c r="L866" i="6" s="1"/>
  <c r="L867" i="6" l="1"/>
  <c r="L868" i="6" s="1"/>
  <c r="L869" i="6" l="1"/>
  <c r="L870" i="6" s="1"/>
  <c r="L871" i="6" s="1"/>
  <c r="L872" i="6" s="1"/>
  <c r="Q768" i="6"/>
  <c r="Q774" i="6"/>
  <c r="L873" i="6" l="1"/>
  <c r="Q777" i="6"/>
  <c r="L874" i="6" l="1"/>
  <c r="Q783" i="6"/>
  <c r="Q79" i="2"/>
  <c r="L875" i="6" l="1"/>
  <c r="L876" i="6" s="1"/>
  <c r="L877" i="6" s="1"/>
  <c r="L878" i="6" s="1"/>
  <c r="L879" i="6" s="1"/>
  <c r="L880" i="6" l="1"/>
  <c r="Q779" i="6"/>
  <c r="L881" i="6" l="1"/>
  <c r="L882" i="6" s="1"/>
  <c r="L883" i="6" s="1"/>
  <c r="L884" i="6" s="1"/>
  <c r="L885" i="6" s="1"/>
  <c r="L886" i="6" s="1"/>
  <c r="L887" i="6" s="1"/>
  <c r="N308" i="2"/>
  <c r="N238" i="2"/>
  <c r="N127" i="2"/>
  <c r="N126" i="2"/>
  <c r="N309" i="2"/>
  <c r="M81" i="2"/>
  <c r="N183" i="2"/>
  <c r="N171" i="2"/>
  <c r="N182" i="2"/>
  <c r="N172" i="2"/>
  <c r="M100" i="2"/>
  <c r="N100" i="2"/>
  <c r="M99" i="2"/>
  <c r="N99" i="2"/>
  <c r="Q787" i="6" l="1"/>
  <c r="L888" i="6"/>
  <c r="O100" i="2"/>
  <c r="Q100" i="2"/>
  <c r="O99" i="2"/>
  <c r="O81" i="2"/>
  <c r="M80" i="2"/>
  <c r="M79" i="2"/>
  <c r="N161" i="2"/>
  <c r="Q124" i="2"/>
  <c r="N247" i="2"/>
  <c r="N194" i="2"/>
  <c r="N290" i="2"/>
  <c r="N193" i="2"/>
  <c r="N299" i="2"/>
  <c r="O79" i="2" l="1"/>
  <c r="O80" i="2"/>
  <c r="L889" i="6"/>
  <c r="L890" i="6" l="1"/>
  <c r="L891" i="6" s="1"/>
  <c r="L892" i="6" s="1"/>
  <c r="Q789" i="6"/>
  <c r="L893" i="6"/>
  <c r="Q792" i="6"/>
  <c r="N278" i="2"/>
  <c r="M98" i="2"/>
  <c r="L894" i="6" l="1"/>
  <c r="O98" i="2"/>
  <c r="L895" i="6" l="1"/>
  <c r="L896" i="6" s="1"/>
  <c r="L897" i="6" s="1"/>
  <c r="Q797" i="6"/>
  <c r="L898" i="6"/>
  <c r="Q798" i="6" s="1"/>
  <c r="R94" i="2"/>
  <c r="R124" i="2"/>
  <c r="L899" i="6" l="1"/>
  <c r="Q98" i="2"/>
  <c r="Q216" i="2"/>
  <c r="L900" i="6" l="1"/>
  <c r="L901" i="6" s="1"/>
  <c r="L902" i="6" s="1"/>
  <c r="Q801" i="6"/>
  <c r="Q817" i="6"/>
  <c r="L903" i="6" l="1"/>
  <c r="L904" i="6" l="1"/>
  <c r="L905" i="6" s="1"/>
  <c r="L906" i="6" s="1"/>
  <c r="Q811" i="6"/>
  <c r="L907" i="6" l="1"/>
  <c r="Q819" i="6"/>
  <c r="L908" i="6" l="1"/>
  <c r="Q807" i="6"/>
  <c r="Q828" i="6"/>
  <c r="L909" i="6" l="1"/>
  <c r="L910" i="6" s="1"/>
  <c r="L911" i="6" s="1"/>
  <c r="L912" i="6" s="1"/>
  <c r="L913" i="6" s="1"/>
  <c r="L914" i="6" s="1"/>
  <c r="L915" i="6" s="1"/>
  <c r="L916" i="6" s="1"/>
  <c r="L917" i="6" l="1"/>
  <c r="L918" i="6" s="1"/>
  <c r="L919" i="6" s="1"/>
  <c r="L920" i="6" s="1"/>
  <c r="L921" i="6" s="1"/>
  <c r="L922" i="6" s="1"/>
  <c r="Q816" i="6"/>
  <c r="L923" i="6"/>
  <c r="Q307" i="2"/>
  <c r="N260" i="2"/>
  <c r="N239" i="2"/>
  <c r="N62" i="2"/>
  <c r="N185" i="2"/>
  <c r="N136" i="2"/>
  <c r="N240" i="2"/>
  <c r="M49" i="2"/>
  <c r="N217" i="2"/>
  <c r="M41" i="2"/>
  <c r="N41" i="2"/>
  <c r="N279" i="2"/>
  <c r="N90" i="2"/>
  <c r="N259" i="2"/>
  <c r="N149" i="2"/>
  <c r="N115" i="2"/>
  <c r="N78" i="2"/>
  <c r="Q76" i="2" s="1"/>
  <c r="M78" i="2"/>
  <c r="M304" i="2"/>
  <c r="N304" i="2"/>
  <c r="N280" i="2"/>
  <c r="N251" i="2"/>
  <c r="N105" i="2"/>
  <c r="N250" i="2"/>
  <c r="N51" i="2"/>
  <c r="M51" i="2"/>
  <c r="L924" i="6" l="1"/>
  <c r="L925" i="6" s="1"/>
  <c r="L926" i="6" s="1"/>
  <c r="Q826" i="6"/>
  <c r="L927" i="6"/>
  <c r="L928" i="6" s="1"/>
  <c r="O49" i="2"/>
  <c r="Q202" i="2"/>
  <c r="Q278" i="2"/>
  <c r="Q180" i="2"/>
  <c r="Q185" i="2"/>
  <c r="Q213" i="2"/>
  <c r="O41" i="2"/>
  <c r="O51" i="2"/>
  <c r="Q87" i="2"/>
  <c r="Q191" i="2"/>
  <c r="Q38" i="2"/>
  <c r="Q311" i="2"/>
  <c r="Q58" i="2"/>
  <c r="Q249" i="2"/>
  <c r="Q103" i="2"/>
  <c r="Q258" i="2"/>
  <c r="Q205" i="2"/>
  <c r="Q215" i="2"/>
  <c r="Q86" i="2"/>
  <c r="M48" i="2"/>
  <c r="Q223" i="2"/>
  <c r="Q68" i="2"/>
  <c r="O304" i="2"/>
  <c r="Q47" i="2"/>
  <c r="Q179" i="2"/>
  <c r="Q236" i="2"/>
  <c r="O78" i="2"/>
  <c r="R76" i="2" s="1"/>
  <c r="Q77" i="2"/>
  <c r="Q147" i="2"/>
  <c r="Q267" i="2"/>
  <c r="L929" i="6" l="1"/>
  <c r="L930" i="6" s="1"/>
  <c r="L931" i="6" s="1"/>
  <c r="R216" i="2"/>
  <c r="R278" i="2"/>
  <c r="R77" i="2"/>
  <c r="R156" i="2"/>
  <c r="R223" i="2"/>
  <c r="R68" i="2"/>
  <c r="R38" i="2"/>
  <c r="R215" i="2"/>
  <c r="R213" i="2"/>
  <c r="R191" i="2"/>
  <c r="R258" i="2"/>
  <c r="R267" i="2"/>
  <c r="R147" i="2"/>
  <c r="O48" i="2"/>
  <c r="R236" i="2"/>
  <c r="L932" i="6" l="1"/>
  <c r="L933" i="6" s="1"/>
  <c r="L934" i="6" s="1"/>
  <c r="L935" i="6"/>
  <c r="Q834" i="6"/>
  <c r="Q843" i="6"/>
  <c r="R47" i="2"/>
  <c r="R103" i="2"/>
  <c r="R86" i="2"/>
  <c r="R87" i="2"/>
  <c r="R58" i="2"/>
  <c r="R180" i="2"/>
  <c r="L936" i="6" l="1"/>
  <c r="R169" i="2"/>
  <c r="R205" i="2"/>
  <c r="R202" i="2"/>
  <c r="Q836" i="6" l="1"/>
  <c r="L937" i="6"/>
  <c r="L938" i="6" l="1"/>
  <c r="Q853" i="6"/>
  <c r="L939" i="6" l="1"/>
  <c r="R28" i="2"/>
  <c r="R311" i="2"/>
  <c r="R307" i="2"/>
  <c r="L940" i="6" l="1"/>
  <c r="L941" i="6" l="1"/>
  <c r="L942" i="6" l="1"/>
  <c r="L943" i="6" s="1"/>
  <c r="L944" i="6" l="1"/>
  <c r="Q864" i="6"/>
  <c r="Q844" i="6" l="1"/>
  <c r="L945" i="6"/>
  <c r="L946" i="6" l="1"/>
  <c r="L947" i="6" s="1"/>
  <c r="L948" i="6" s="1"/>
  <c r="Q845" i="6"/>
  <c r="Q851" i="6"/>
  <c r="L949" i="6" l="1"/>
  <c r="L950" i="6" s="1"/>
  <c r="L951" i="6" s="1"/>
  <c r="L952" i="6" s="1"/>
  <c r="L953" i="6" s="1"/>
  <c r="L954" i="6" s="1"/>
  <c r="L955" i="6" l="1"/>
  <c r="Q854" i="6"/>
  <c r="R859" i="6"/>
  <c r="Q859" i="6"/>
  <c r="L956" i="6" l="1"/>
  <c r="L957" i="6" l="1"/>
  <c r="N298" i="2"/>
  <c r="Q296" i="2" s="1"/>
  <c r="N137" i="2"/>
  <c r="N228" i="2"/>
  <c r="N237" i="2"/>
  <c r="N114" i="2"/>
  <c r="Q112" i="2" s="1"/>
  <c r="L958" i="6" l="1"/>
  <c r="Q885" i="6"/>
  <c r="Q287" i="2"/>
  <c r="R175" i="2"/>
  <c r="Q235" i="2"/>
  <c r="Q316" i="2"/>
  <c r="Q297" i="2"/>
  <c r="Q288" i="2"/>
  <c r="Q144" i="2"/>
  <c r="Q111" i="2"/>
  <c r="Q67" i="2"/>
  <c r="Q135" i="2"/>
  <c r="L959" i="6" l="1"/>
  <c r="R316" i="2"/>
  <c r="R135" i="2"/>
  <c r="R235" i="2"/>
  <c r="R144" i="2"/>
  <c r="R288" i="2"/>
  <c r="R287" i="2"/>
  <c r="R111" i="2"/>
  <c r="R67" i="2"/>
  <c r="R296" i="2"/>
  <c r="R297" i="2"/>
  <c r="L960" i="6" l="1"/>
  <c r="L961" i="6" l="1"/>
  <c r="L962" i="6" l="1"/>
  <c r="L963" i="6" s="1"/>
  <c r="Q866" i="6"/>
  <c r="Q895" i="6"/>
  <c r="Q863" i="6" l="1"/>
  <c r="L964" i="6"/>
  <c r="L965" i="6" s="1"/>
  <c r="N310" i="2"/>
  <c r="N91" i="2"/>
  <c r="N268" i="2"/>
  <c r="N165" i="2"/>
  <c r="N281" i="2"/>
  <c r="N245" i="2"/>
  <c r="N313" i="2"/>
  <c r="M82" i="2"/>
  <c r="N82" i="2"/>
  <c r="N74" i="2"/>
  <c r="N258" i="2"/>
  <c r="N120" i="2"/>
  <c r="N257" i="2"/>
  <c r="N139" i="2"/>
  <c r="N302" i="2"/>
  <c r="N166" i="2"/>
  <c r="N269" i="2"/>
  <c r="N138" i="2"/>
  <c r="N121" i="2"/>
  <c r="N204" i="2"/>
  <c r="N303" i="2"/>
  <c r="M303" i="2"/>
  <c r="N140" i="2"/>
  <c r="N106" i="2"/>
  <c r="N246" i="2"/>
  <c r="N282" i="2"/>
  <c r="M93" i="2"/>
  <c r="N93" i="2"/>
  <c r="N225" i="2"/>
  <c r="N214" i="2"/>
  <c r="N141" i="2"/>
  <c r="L966" i="6" l="1"/>
  <c r="L967" i="6" s="1"/>
  <c r="L968" i="6" s="1"/>
  <c r="L969" i="6" s="1"/>
  <c r="L970" i="6" s="1"/>
  <c r="L971" i="6" s="1"/>
  <c r="L972" i="6" s="1"/>
  <c r="O93" i="2"/>
  <c r="N103" i="2"/>
  <c r="N167" i="2"/>
  <c r="M41" i="6"/>
  <c r="N256" i="2"/>
  <c r="N285" i="2"/>
  <c r="M103" i="2"/>
  <c r="N178" i="2"/>
  <c r="N232" i="2"/>
  <c r="N267" i="2"/>
  <c r="M91" i="2"/>
  <c r="O91" i="2" s="1"/>
  <c r="N198" i="2"/>
  <c r="O303" i="2"/>
  <c r="M56" i="2"/>
  <c r="Q279" i="2"/>
  <c r="O82" i="2"/>
  <c r="Q81" i="2"/>
  <c r="Q203" i="2"/>
  <c r="Q55" i="2"/>
  <c r="Q211" i="2"/>
  <c r="Q137" i="2"/>
  <c r="Q155" i="2"/>
  <c r="Q193" i="2"/>
  <c r="Q164" i="2"/>
  <c r="Q244" i="2"/>
  <c r="Q265" i="2"/>
  <c r="Q255" i="2"/>
  <c r="Q222" i="2"/>
  <c r="Q291" i="2"/>
  <c r="Q232" i="2"/>
  <c r="Q119" i="2"/>
  <c r="L973" i="6" l="1"/>
  <c r="Q872" i="6"/>
  <c r="O41" i="6"/>
  <c r="Q875" i="6"/>
  <c r="O103" i="2"/>
  <c r="R119" i="2"/>
  <c r="N220" i="2"/>
  <c r="N230" i="2"/>
  <c r="N190" i="2"/>
  <c r="N70" i="2"/>
  <c r="M70" i="2"/>
  <c r="N316" i="2"/>
  <c r="N200" i="2"/>
  <c r="N265" i="2"/>
  <c r="N339" i="2"/>
  <c r="N363" i="2"/>
  <c r="M355" i="2"/>
  <c r="N355" i="2"/>
  <c r="N210" i="2"/>
  <c r="N134" i="2"/>
  <c r="N180" i="2"/>
  <c r="O56" i="2"/>
  <c r="N208" i="2"/>
  <c r="N218" i="2"/>
  <c r="M40" i="6"/>
  <c r="N312" i="2"/>
  <c r="N301" i="2"/>
  <c r="Q300" i="2" s="1"/>
  <c r="Q320" i="2"/>
  <c r="N59" i="2"/>
  <c r="N92" i="2"/>
  <c r="Q92" i="2" s="1"/>
  <c r="M92" i="2"/>
  <c r="N111" i="2"/>
  <c r="R244" i="2"/>
  <c r="R81" i="2"/>
  <c r="R155" i="2"/>
  <c r="R137" i="2"/>
  <c r="R55" i="2"/>
  <c r="L974" i="6" l="1"/>
  <c r="O70" i="2"/>
  <c r="M74" i="2"/>
  <c r="N329" i="2"/>
  <c r="Q133" i="2"/>
  <c r="Q362" i="2"/>
  <c r="O355" i="2"/>
  <c r="R354" i="2" s="1"/>
  <c r="Q354" i="2"/>
  <c r="Q338" i="2"/>
  <c r="M75" i="2"/>
  <c r="O75" i="2" s="1"/>
  <c r="N123" i="2"/>
  <c r="N154" i="2"/>
  <c r="R193" i="2"/>
  <c r="N60" i="2"/>
  <c r="N311" i="2"/>
  <c r="O40" i="6"/>
  <c r="N156" i="2"/>
  <c r="N142" i="2"/>
  <c r="N187" i="2"/>
  <c r="N143" i="2"/>
  <c r="N155" i="2"/>
  <c r="N19" i="2"/>
  <c r="M19" i="2"/>
  <c r="N277" i="2"/>
  <c r="N122" i="2"/>
  <c r="N252" i="2"/>
  <c r="N293" i="2"/>
  <c r="N131" i="2"/>
  <c r="N207" i="2"/>
  <c r="N132" i="2"/>
  <c r="N110" i="2"/>
  <c r="N168" i="2"/>
  <c r="N179" i="2"/>
  <c r="N169" i="2"/>
  <c r="N47" i="2"/>
  <c r="Q44" i="2" s="1"/>
  <c r="M47" i="2"/>
  <c r="O92" i="2"/>
  <c r="Q90" i="2"/>
  <c r="Q309" i="2"/>
  <c r="R222" i="2"/>
  <c r="R232" i="2"/>
  <c r="R185" i="2"/>
  <c r="R255" i="2"/>
  <c r="R211" i="2"/>
  <c r="I44" i="2" l="1"/>
  <c r="J44" i="2" s="1"/>
  <c r="J47" i="2"/>
  <c r="J48" i="2" s="1"/>
  <c r="L975" i="6"/>
  <c r="R90" i="2"/>
  <c r="R92" i="2"/>
  <c r="O74" i="2"/>
  <c r="Q115" i="2"/>
  <c r="Q275" i="2"/>
  <c r="Q186" i="2"/>
  <c r="Q371" i="2"/>
  <c r="N104" i="2"/>
  <c r="M104" i="2"/>
  <c r="Q153" i="2"/>
  <c r="Q166" i="2"/>
  <c r="R265" i="2"/>
  <c r="R39" i="6"/>
  <c r="R40" i="6"/>
  <c r="M62" i="2"/>
  <c r="Q169" i="2"/>
  <c r="Q109" i="2"/>
  <c r="Q71" i="2"/>
  <c r="Q196" i="2"/>
  <c r="Q230" i="2"/>
  <c r="O47" i="2"/>
  <c r="R44" i="2" s="1"/>
  <c r="Q130" i="2"/>
  <c r="N61" i="2"/>
  <c r="Q56" i="2" s="1"/>
  <c r="Q217" i="2"/>
  <c r="Q276" i="2"/>
  <c r="M101" i="2"/>
  <c r="Q154" i="2"/>
  <c r="Q165" i="2"/>
  <c r="Q121" i="2"/>
  <c r="Q206" i="2"/>
  <c r="O19" i="2"/>
  <c r="Q141" i="2"/>
  <c r="R320" i="2"/>
  <c r="R279" i="2"/>
  <c r="R291" i="2"/>
  <c r="G24" i="1" l="1"/>
  <c r="H24" i="1" s="1"/>
  <c r="I24" i="1" s="1"/>
  <c r="O62" i="2"/>
  <c r="L976" i="6"/>
  <c r="Q97" i="2"/>
  <c r="R196" i="2"/>
  <c r="R109" i="2"/>
  <c r="M72" i="2"/>
  <c r="N72" i="2"/>
  <c r="O104" i="2"/>
  <c r="Q102" i="2"/>
  <c r="R154" i="2"/>
  <c r="R153" i="2"/>
  <c r="R276" i="2"/>
  <c r="R275" i="2"/>
  <c r="R230" i="2"/>
  <c r="R121" i="2"/>
  <c r="Q17" i="2"/>
  <c r="R179" i="2"/>
  <c r="R186" i="2"/>
  <c r="O101" i="2"/>
  <c r="R97" i="2" s="1"/>
  <c r="L977" i="6" l="1"/>
  <c r="R102" i="2"/>
  <c r="O72" i="2"/>
  <c r="R100" i="2"/>
  <c r="R98" i="2"/>
  <c r="N181" i="2"/>
  <c r="M71" i="2"/>
  <c r="N71" i="2"/>
  <c r="N144" i="2"/>
  <c r="N255" i="2"/>
  <c r="N330" i="2"/>
  <c r="N264" i="2"/>
  <c r="N191" i="2"/>
  <c r="N219" i="2"/>
  <c r="N284" i="2"/>
  <c r="N199" i="2"/>
  <c r="N317" i="2"/>
  <c r="N209" i="2"/>
  <c r="N231" i="2"/>
  <c r="M18" i="2"/>
  <c r="R164" i="2"/>
  <c r="R165" i="2"/>
  <c r="L978" i="6" l="1"/>
  <c r="Q280" i="2"/>
  <c r="Q118" i="2"/>
  <c r="O71" i="2"/>
  <c r="R69" i="2" s="1"/>
  <c r="Q69" i="2"/>
  <c r="M59" i="2"/>
  <c r="O59" i="2" s="1"/>
  <c r="Q177" i="2"/>
  <c r="Q142" i="2"/>
  <c r="M57" i="2"/>
  <c r="Q315" i="2"/>
  <c r="Q218" i="2"/>
  <c r="Q327" i="2"/>
  <c r="Q198" i="2"/>
  <c r="Q189" i="2"/>
  <c r="Q254" i="2"/>
  <c r="M61" i="2"/>
  <c r="Q229" i="2"/>
  <c r="Q292" i="2"/>
  <c r="Q263" i="2"/>
  <c r="Q283" i="2"/>
  <c r="Q208" i="2"/>
  <c r="O18" i="2"/>
  <c r="R17" i="2" s="1"/>
  <c r="L979" i="6" l="1"/>
  <c r="Q884" i="6"/>
  <c r="O57" i="2"/>
  <c r="R315" i="2"/>
  <c r="R283" i="2"/>
  <c r="R177" i="2"/>
  <c r="M60" i="2"/>
  <c r="O60" i="2" s="1"/>
  <c r="O61" i="2"/>
  <c r="R217" i="2"/>
  <c r="R218" i="2"/>
  <c r="S10" i="1"/>
  <c r="T10" i="1" s="1"/>
  <c r="U10" i="1" s="1"/>
  <c r="L980" i="6" l="1"/>
  <c r="R48" i="6"/>
  <c r="Q905" i="6"/>
  <c r="R56" i="2"/>
  <c r="Q880" i="6" l="1"/>
  <c r="L981" i="6"/>
  <c r="R133" i="2"/>
  <c r="L982" i="6" l="1"/>
  <c r="L983" i="6" s="1"/>
  <c r="L984" i="6" s="1"/>
  <c r="L985" i="6" s="1"/>
  <c r="L986" i="6" s="1"/>
  <c r="L987" i="6" s="1"/>
  <c r="L988" i="6" s="1"/>
  <c r="L989" i="6" s="1"/>
  <c r="Q893" i="6"/>
  <c r="L990" i="6" l="1"/>
  <c r="Q889" i="6"/>
  <c r="L991" i="6" l="1"/>
  <c r="L992" i="6" l="1"/>
  <c r="L993" i="6" l="1"/>
  <c r="L994" i="6" l="1"/>
  <c r="L995" i="6" l="1"/>
  <c r="L996" i="6" l="1"/>
  <c r="Q902" i="6"/>
  <c r="L997" i="6" l="1"/>
  <c r="Q926" i="6"/>
  <c r="Q897" i="6" l="1"/>
  <c r="L998" i="6"/>
  <c r="Q911" i="6"/>
  <c r="L999" i="6" l="1"/>
  <c r="L1000" i="6" s="1"/>
  <c r="L1001" i="6" s="1"/>
  <c r="L1002" i="6" s="1"/>
  <c r="L1003" i="6" s="1"/>
  <c r="L1004" i="6" s="1"/>
  <c r="L1005" i="6" s="1"/>
  <c r="L1006" i="6" s="1"/>
  <c r="L1007" i="6" l="1"/>
  <c r="Q906" i="6"/>
  <c r="L1008" i="6" l="1"/>
  <c r="Q922" i="6"/>
  <c r="Q940" i="6"/>
  <c r="L1009" i="6" l="1"/>
  <c r="Q928" i="6"/>
  <c r="L1010" i="6" l="1"/>
  <c r="L1011" i="6" l="1"/>
  <c r="L1012" i="6" l="1"/>
  <c r="Q960" i="6"/>
  <c r="L1013" i="6" l="1"/>
  <c r="L1014" i="6" l="1"/>
  <c r="L1015" i="6" s="1"/>
  <c r="Q935" i="6"/>
  <c r="L1016" i="6" l="1"/>
  <c r="Q915" i="6"/>
  <c r="L1017" i="6" l="1"/>
  <c r="L1018" i="6" s="1"/>
  <c r="L1019" i="6" s="1"/>
  <c r="L1020" i="6" s="1"/>
  <c r="L1021" i="6" s="1"/>
  <c r="L1022" i="6" s="1"/>
  <c r="L1023" i="6" s="1"/>
  <c r="L1024" i="6" l="1"/>
  <c r="Q923" i="6"/>
  <c r="Q970" i="6"/>
  <c r="L1025" i="6" l="1"/>
  <c r="L1026" i="6" l="1"/>
  <c r="Q943" i="6"/>
  <c r="Q980" i="6"/>
  <c r="L1027" i="6" l="1"/>
  <c r="L1028" i="6" l="1"/>
  <c r="Q990" i="6"/>
  <c r="L1029" i="6" l="1"/>
  <c r="Q950" i="6"/>
  <c r="L1030" i="6" l="1"/>
  <c r="L1031" i="6" s="1"/>
  <c r="L1032" i="6" l="1"/>
  <c r="Q931" i="6"/>
  <c r="L1033" i="6" l="1"/>
  <c r="L1034" i="6" s="1"/>
  <c r="Q958" i="6"/>
  <c r="L1035" i="6" l="1"/>
  <c r="L1036" i="6" s="1"/>
  <c r="L1037" i="6" s="1"/>
  <c r="L1038" i="6" s="1"/>
  <c r="L1039" i="6" s="1"/>
  <c r="Q939" i="6" l="1"/>
  <c r="L1040" i="6"/>
  <c r="L1041" i="6" s="1"/>
  <c r="L1042" i="6" s="1"/>
  <c r="L1043" i="6" s="1"/>
  <c r="L1044" i="6" s="1"/>
  <c r="L1045" i="6" s="1"/>
  <c r="L1046" i="6" s="1"/>
  <c r="L1047" i="6" s="1"/>
  <c r="L1048" i="6" s="1"/>
  <c r="L1049" i="6" l="1"/>
  <c r="Q948" i="6"/>
  <c r="Q966" i="6"/>
  <c r="L1050" i="6" l="1"/>
  <c r="L1051" i="6" s="1"/>
  <c r="L1052" i="6" s="1"/>
  <c r="L1053" i="6" s="1"/>
  <c r="L1054" i="6" s="1"/>
  <c r="L1055" i="6" s="1"/>
  <c r="L1056" i="6" s="1"/>
  <c r="Q1000" i="6"/>
  <c r="L1057" i="6" l="1"/>
  <c r="Q956" i="6"/>
  <c r="L1058" i="6" l="1"/>
  <c r="L1059" i="6" s="1"/>
  <c r="L1060" i="6" s="1"/>
  <c r="L1061" i="6" s="1"/>
  <c r="L1062" i="6" s="1"/>
  <c r="L1063" i="6" l="1"/>
  <c r="Q974" i="6"/>
  <c r="L1064" i="6" l="1"/>
  <c r="Q1021" i="6"/>
  <c r="L1065" i="6" l="1"/>
  <c r="Q965" i="6" l="1"/>
  <c r="L1066" i="6"/>
  <c r="Q984" i="6"/>
  <c r="Q1030" i="6"/>
  <c r="L1067" i="6" l="1"/>
  <c r="L1068" i="6" s="1"/>
  <c r="L1069" i="6" s="1"/>
  <c r="L1070" i="6" s="1"/>
  <c r="L1071" i="6" s="1"/>
  <c r="L1072" i="6" s="1"/>
  <c r="L1073" i="6" l="1"/>
  <c r="L1074" i="6" l="1"/>
  <c r="Q973" i="6"/>
  <c r="L1075" i="6" l="1"/>
  <c r="L1076" i="6" l="1"/>
  <c r="Q1037" i="6"/>
  <c r="L1077" i="6" l="1"/>
  <c r="L1078" i="6" s="1"/>
  <c r="L1079" i="6" s="1"/>
  <c r="L1080" i="6" s="1"/>
  <c r="L1081" i="6" s="1"/>
  <c r="L1082" i="6" l="1"/>
  <c r="Q981" i="6"/>
  <c r="L1083" i="6" l="1"/>
  <c r="Q993" i="6"/>
  <c r="L1084" i="6" l="1"/>
  <c r="L1085" i="6" s="1"/>
  <c r="L1086" i="6" s="1"/>
  <c r="L1087" i="6" s="1"/>
  <c r="L1088" i="6" s="1"/>
  <c r="L1089" i="6" s="1"/>
  <c r="Q1002" i="6"/>
  <c r="Q1064" i="6"/>
  <c r="Q989" i="6" l="1"/>
  <c r="L1090" i="6"/>
  <c r="L1091" i="6" l="1"/>
  <c r="Q1011" i="6"/>
  <c r="L1092" i="6" l="1"/>
  <c r="L1093" i="6" l="1"/>
  <c r="L1094" i="6" l="1"/>
  <c r="L1095" i="6" l="1"/>
  <c r="L1096" i="6" l="1"/>
  <c r="L1097" i="6" l="1"/>
  <c r="L1098" i="6" l="1"/>
  <c r="L1099" i="6" l="1"/>
  <c r="Q998" i="6"/>
  <c r="Q1020" i="6"/>
  <c r="L1100" i="6" l="1"/>
  <c r="L1101" i="6" s="1"/>
  <c r="L1102" i="6" s="1"/>
  <c r="L1103" i="6" s="1"/>
  <c r="L1104" i="6" s="1"/>
  <c r="L1105" i="6" s="1"/>
  <c r="L1106" i="6" s="1"/>
  <c r="L1107" i="6" s="1"/>
  <c r="L1108" i="6" l="1"/>
  <c r="Q1007" i="6"/>
  <c r="L1109" i="6" l="1"/>
  <c r="L1110" i="6" s="1"/>
  <c r="L1111" i="6" s="1"/>
  <c r="L1112" i="6" s="1"/>
  <c r="L1113" i="6" s="1"/>
  <c r="L1114" i="6" s="1"/>
  <c r="L1115" i="6" s="1"/>
  <c r="L1116" i="6" s="1"/>
  <c r="Q1016" i="6" l="1"/>
  <c r="L1117" i="6"/>
  <c r="L1118" i="6" l="1"/>
  <c r="L1119" i="6" s="1"/>
  <c r="L1120" i="6" s="1"/>
  <c r="L1121" i="6" s="1"/>
  <c r="L1122" i="6" s="1"/>
  <c r="L1123" i="6" s="1"/>
  <c r="L1124" i="6" s="1"/>
  <c r="L1125" i="6" s="1"/>
  <c r="Q1025" i="6" l="1"/>
  <c r="L1126" i="6"/>
  <c r="L1127" i="6" l="1"/>
  <c r="L1128" i="6" s="1"/>
  <c r="L1129" i="6" s="1"/>
  <c r="Q1090" i="6"/>
  <c r="L1130" i="6" l="1"/>
  <c r="L1131" i="6" s="1"/>
  <c r="L1132" i="6" s="1"/>
  <c r="Q1097" i="6"/>
  <c r="Q1032" i="6" l="1"/>
  <c r="L1133" i="6"/>
  <c r="L1134" i="6" l="1"/>
  <c r="Q1109" i="6"/>
  <c r="L1135" i="6" l="1"/>
  <c r="Q1034" i="6"/>
  <c r="L1136" i="6"/>
  <c r="L1137" i="6" l="1"/>
  <c r="L1138" i="6" l="1"/>
  <c r="L1139" i="6" s="1"/>
  <c r="L1140" i="6" l="1"/>
  <c r="L1141" i="6" s="1"/>
  <c r="L1142" i="6" s="1"/>
  <c r="L1143" i="6" s="1"/>
  <c r="Q1043" i="6"/>
  <c r="L1144" i="6"/>
  <c r="L1145" i="6" l="1"/>
  <c r="L1146" i="6" s="1"/>
  <c r="L1147" i="6" l="1"/>
  <c r="L1148" i="6" l="1"/>
  <c r="L1149" i="6" l="1"/>
  <c r="Q1131" i="6"/>
  <c r="L1150" i="6" l="1"/>
  <c r="L1151" i="6" l="1"/>
  <c r="L1152" i="6" s="1"/>
  <c r="L1153" i="6" l="1"/>
  <c r="L1154" i="6" s="1"/>
  <c r="Q1052" i="6"/>
  <c r="L1155" i="6"/>
  <c r="Q1054" i="6"/>
  <c r="L1156" i="6" l="1"/>
  <c r="L1157" i="6" s="1"/>
  <c r="L1158" i="6" l="1"/>
  <c r="Q1143" i="6"/>
  <c r="L1159" i="6" l="1"/>
  <c r="L1160" i="6" l="1"/>
  <c r="L1161" i="6" s="1"/>
  <c r="L1162" i="6" s="1"/>
  <c r="L1163" i="6" l="1"/>
  <c r="L1164" i="6" s="1"/>
  <c r="L1165" i="6" s="1"/>
  <c r="Q1062" i="6"/>
  <c r="Q1065" i="6"/>
  <c r="L1166" i="6"/>
  <c r="Q1156" i="6"/>
  <c r="L1167" i="6" l="1"/>
  <c r="L1168" i="6" s="1"/>
  <c r="L1169" i="6" s="1"/>
  <c r="L1170" i="6" s="1"/>
  <c r="L1171" i="6" l="1"/>
  <c r="L1172" i="6" s="1"/>
  <c r="Q1074" i="6"/>
  <c r="L1173" i="6" l="1"/>
  <c r="Q1072" i="6"/>
  <c r="Q1083" i="6"/>
  <c r="L1174" i="6" l="1"/>
  <c r="L1175" i="6" s="1"/>
  <c r="L1176" i="6" s="1"/>
  <c r="L1177" i="6" s="1"/>
  <c r="L1178" i="6" s="1"/>
  <c r="Q1168" i="6"/>
  <c r="L1179" i="6" l="1"/>
  <c r="L1180" i="6" l="1"/>
  <c r="Q1092" i="6"/>
  <c r="L1181" i="6" l="1"/>
  <c r="L1182" i="6" l="1"/>
  <c r="L1183" i="6" l="1"/>
  <c r="Q1082" i="6"/>
  <c r="L1184" i="6" l="1"/>
  <c r="L1185" i="6" l="1"/>
  <c r="L1186" i="6" s="1"/>
  <c r="L1187" i="6" l="1"/>
  <c r="L1188" i="6" l="1"/>
  <c r="Q1103" i="6"/>
  <c r="L1189" i="6" l="1"/>
  <c r="L1190" i="6" s="1"/>
  <c r="L1191" i="6" s="1"/>
  <c r="L1192" i="6" l="1"/>
  <c r="Q1091" i="6"/>
  <c r="Q1114" i="6"/>
  <c r="L1193" i="6" l="1"/>
  <c r="L1194" i="6" s="1"/>
  <c r="L1195" i="6" s="1"/>
  <c r="L1196" i="6" s="1"/>
  <c r="L1197" i="6" s="1"/>
  <c r="L1198" i="6" s="1"/>
  <c r="L1199" i="6" s="1"/>
  <c r="L1200" i="6" l="1"/>
  <c r="Q1099" i="6"/>
  <c r="L1201" i="6" l="1"/>
  <c r="L1202" i="6" l="1"/>
  <c r="L1203" i="6" l="1"/>
  <c r="L1204" i="6" l="1"/>
  <c r="L1205" i="6" s="1"/>
  <c r="L1206" i="6" s="1"/>
  <c r="L1207" i="6" s="1"/>
  <c r="L1208" i="6" s="1"/>
  <c r="L1209" i="6" l="1"/>
  <c r="Q1108" i="6"/>
  <c r="Q1227" i="6"/>
  <c r="L1210" i="6" l="1"/>
  <c r="L1211" i="6" l="1"/>
  <c r="L1212" i="6" l="1"/>
  <c r="L1213" i="6" l="1"/>
  <c r="L1214" i="6" s="1"/>
  <c r="L1215" i="6" s="1"/>
  <c r="L1216" i="6" s="1"/>
  <c r="L1217" i="6" s="1"/>
  <c r="L1218" i="6" l="1"/>
  <c r="Q1117" i="6"/>
  <c r="L1219" i="6" l="1"/>
  <c r="Q1135" i="6"/>
  <c r="Q1252" i="6"/>
  <c r="L1220" i="6" l="1"/>
  <c r="L1221" i="6" l="1"/>
  <c r="L1222" i="6" l="1"/>
  <c r="L1223" i="6" l="1"/>
  <c r="L1224" i="6" l="1"/>
  <c r="L1225" i="6" l="1"/>
  <c r="Q1125" i="6"/>
  <c r="Q1265" i="6"/>
  <c r="L1226" i="6" l="1"/>
  <c r="L1227" i="6" s="1"/>
  <c r="L1228" i="6" s="1"/>
  <c r="L1229" i="6" s="1"/>
  <c r="L1230" i="6" s="1"/>
  <c r="L1231" i="6" s="1"/>
  <c r="L1232" i="6" s="1"/>
  <c r="L1233" i="6" l="1"/>
  <c r="Q1132" i="6"/>
  <c r="Q1278" i="6"/>
  <c r="L1234" i="6" l="1"/>
  <c r="L1235" i="6" s="1"/>
  <c r="L1236" i="6" l="1"/>
  <c r="L1237" i="6" l="1"/>
  <c r="L1238" i="6" s="1"/>
  <c r="L1239" i="6" s="1"/>
  <c r="Q1139" i="6" l="1"/>
  <c r="L1240" i="6"/>
  <c r="Q1157" i="6"/>
  <c r="Q1291" i="6"/>
  <c r="L1241" i="6" l="1"/>
  <c r="L1242" i="6" s="1"/>
  <c r="L1243" i="6" s="1"/>
  <c r="L1244" i="6" s="1"/>
  <c r="L1245" i="6" l="1"/>
  <c r="Q1304" i="6"/>
  <c r="L1246" i="6" l="1"/>
  <c r="Q1146" i="6"/>
  <c r="L1247" i="6" l="1"/>
  <c r="L1248" i="6" s="1"/>
  <c r="L1249" i="6" s="1"/>
  <c r="L1250" i="6" s="1"/>
  <c r="L1251" i="6" s="1"/>
  <c r="L1252" i="6" s="1"/>
  <c r="L1253" i="6" s="1"/>
  <c r="Q1317" i="6"/>
  <c r="L1254" i="6" l="1"/>
  <c r="L1255" i="6" l="1"/>
  <c r="Q1154" i="6"/>
  <c r="L1256" i="6" l="1"/>
  <c r="Q1166" i="6"/>
  <c r="L1257" i="6" l="1"/>
  <c r="L1258" i="6" l="1"/>
  <c r="L1259" i="6" l="1"/>
  <c r="Q1176" i="6"/>
  <c r="L1260" i="6" l="1"/>
  <c r="L1261" i="6" s="1"/>
  <c r="L1262" i="6" s="1"/>
  <c r="Q1162" i="6" l="1"/>
  <c r="L1263" i="6"/>
  <c r="L1264" i="6" s="1"/>
  <c r="L1265" i="6" s="1"/>
  <c r="L1266" i="6" s="1"/>
  <c r="L1267" i="6" s="1"/>
  <c r="L1268" i="6" s="1"/>
  <c r="L1269" i="6" s="1"/>
  <c r="L1270" i="6" s="1"/>
  <c r="Q1337" i="6"/>
  <c r="Q1170" i="6" l="1"/>
  <c r="L1271" i="6"/>
  <c r="L1272" i="6" l="1"/>
  <c r="Q1344" i="6"/>
  <c r="L1273" i="6" l="1"/>
  <c r="L1274" i="6" s="1"/>
  <c r="L1275" i="6" s="1"/>
  <c r="L1276" i="6" s="1"/>
  <c r="L1277" i="6" s="1"/>
  <c r="L1278" i="6" s="1"/>
  <c r="L1279" i="6" l="1"/>
  <c r="Q1178" i="6"/>
  <c r="L1280" i="6" l="1"/>
  <c r="L1281" i="6" s="1"/>
  <c r="L1282" i="6" s="1"/>
  <c r="L1283" i="6" s="1"/>
  <c r="L1284" i="6" s="1"/>
  <c r="L1285" i="6" s="1"/>
  <c r="L1286" i="6" s="1"/>
  <c r="Q1188" i="6"/>
  <c r="L1287" i="6" l="1"/>
  <c r="L1288" i="6" s="1"/>
  <c r="L1289" i="6" s="1"/>
  <c r="Q1186" i="6"/>
  <c r="L1290" i="6"/>
  <c r="L1291" i="6" l="1"/>
  <c r="Q1351" i="6"/>
  <c r="L1292" i="6" l="1"/>
  <c r="Q1358" i="6"/>
  <c r="L1293" i="6" l="1"/>
  <c r="L1294" i="6" s="1"/>
  <c r="L1295" i="6" s="1"/>
  <c r="L1296" i="6" s="1"/>
  <c r="L1297" i="6" s="1"/>
  <c r="L1298" i="6" l="1"/>
  <c r="Q1197" i="6"/>
  <c r="L1299" i="6" l="1"/>
  <c r="Q1199" i="6" s="1"/>
  <c r="L1300" i="6" l="1"/>
  <c r="L1301" i="6" l="1"/>
  <c r="L1302" i="6" l="1"/>
  <c r="Q1372" i="6"/>
  <c r="L1303" i="6" l="1"/>
  <c r="L1304" i="6" l="1"/>
  <c r="L1305" i="6" s="1"/>
  <c r="L1306" i="6" s="1"/>
  <c r="L1307" i="6" s="1"/>
  <c r="Q1380" i="6"/>
  <c r="L1308" i="6" l="1"/>
  <c r="L1309" i="6" s="1"/>
  <c r="Q1208" i="6"/>
  <c r="L1310" i="6" l="1"/>
  <c r="Q1210" i="6" l="1"/>
  <c r="L1311" i="6"/>
  <c r="L1312" i="6" s="1"/>
  <c r="L1313" i="6" s="1"/>
  <c r="L1314" i="6" s="1"/>
  <c r="Q1394" i="6"/>
  <c r="L1315" i="6" l="1"/>
  <c r="L1316" i="6" s="1"/>
  <c r="L1317" i="6" s="1"/>
  <c r="L1318" i="6" s="1"/>
  <c r="L1319" i="6" s="1"/>
  <c r="Q1219" i="6" s="1"/>
  <c r="Q1218" i="6"/>
  <c r="L1320" i="6" l="1"/>
  <c r="L1321" i="6" s="1"/>
  <c r="L1322" i="6" l="1"/>
  <c r="L1323" i="6" l="1"/>
  <c r="L1324" i="6" l="1"/>
  <c r="L1325" i="6" s="1"/>
  <c r="L1326" i="6" s="1"/>
  <c r="L1327" i="6" s="1"/>
  <c r="L1328" i="6" s="1"/>
  <c r="L1329" i="6" s="1"/>
  <c r="L1330" i="6" s="1"/>
  <c r="Q1229" i="6"/>
  <c r="L1331" i="6" l="1"/>
  <c r="L1332" i="6"/>
  <c r="Q1404" i="6"/>
  <c r="L1333" i="6" l="1"/>
  <c r="L1334" i="6" l="1"/>
  <c r="L1335" i="6" l="1"/>
  <c r="Q1235" i="6" s="1"/>
  <c r="Q1414" i="6"/>
  <c r="L1336" i="6" l="1"/>
  <c r="L1337" i="6" s="1"/>
  <c r="L1338" i="6" s="1"/>
  <c r="L1339" i="6" l="1"/>
  <c r="L1340" i="6"/>
  <c r="Q1239" i="6"/>
  <c r="L1341" i="6" l="1"/>
  <c r="L1342" i="6" s="1"/>
  <c r="L1343" i="6" l="1"/>
  <c r="L1344" i="6" l="1"/>
  <c r="Q1244" i="6" s="1"/>
  <c r="L1345" i="6" l="1"/>
  <c r="L1346" i="6" s="1"/>
  <c r="L1347" i="6" s="1"/>
  <c r="L1348" i="6" l="1"/>
  <c r="L1349" i="6" s="1"/>
  <c r="L1350" i="6" s="1"/>
  <c r="Q1249" i="6"/>
  <c r="L1351" i="6" l="1"/>
  <c r="L1352" i="6" s="1"/>
  <c r="L1353" i="6" l="1"/>
  <c r="Q1253" i="6" s="1"/>
  <c r="L1354" i="6" l="1"/>
  <c r="L1355" i="6" s="1"/>
  <c r="L1356" i="6" s="1"/>
  <c r="L1357" i="6" l="1"/>
  <c r="L1358" i="6" s="1"/>
  <c r="L1359" i="6" s="1"/>
  <c r="L1360" i="6"/>
  <c r="Q1259" i="6"/>
  <c r="Q1447" i="6"/>
  <c r="L1361" i="6" l="1"/>
  <c r="L1362" i="6" s="1"/>
  <c r="L1363" i="6" l="1"/>
  <c r="Q1262" i="6"/>
  <c r="L1364" i="6"/>
  <c r="Q1458" i="6"/>
  <c r="L1365" i="6" l="1"/>
  <c r="L1366" i="6" l="1"/>
  <c r="L1367" i="6" l="1"/>
  <c r="L1368" i="6" l="1"/>
  <c r="L1369" i="6" s="1"/>
  <c r="L1370" i="6" s="1"/>
  <c r="Q1473" i="6"/>
  <c r="L1371" i="6" l="1"/>
  <c r="Q1271" i="6" s="1"/>
  <c r="Q1270" i="6"/>
  <c r="L1372" i="6" l="1"/>
  <c r="L1373" i="6" s="1"/>
  <c r="L1374" i="6" s="1"/>
  <c r="Q1480" i="6"/>
  <c r="L1375" i="6" l="1"/>
  <c r="L1376" i="6" l="1"/>
  <c r="L1377" i="6" l="1"/>
  <c r="L1378" i="6" s="1"/>
  <c r="L1379" i="6" s="1"/>
  <c r="L1380" i="6" s="1"/>
  <c r="L1381" i="6" l="1"/>
  <c r="Q1280" i="6"/>
  <c r="L1382" i="6" l="1"/>
  <c r="L1383" i="6" s="1"/>
  <c r="L1384" i="6" l="1"/>
  <c r="L1385" i="6" s="1"/>
  <c r="L1386" i="6"/>
  <c r="L1387" i="6" l="1"/>
  <c r="L1388" i="6" l="1"/>
  <c r="L1389" i="6" l="1"/>
  <c r="Q1289" i="6" s="1"/>
  <c r="L1390" i="6" l="1"/>
  <c r="Q1509" i="6"/>
  <c r="L1391" i="6" l="1"/>
  <c r="Q1290" i="6"/>
  <c r="Q1516" i="6"/>
  <c r="L1392" i="6" l="1"/>
  <c r="L1393" i="6" l="1"/>
  <c r="L1394" i="6" s="1"/>
  <c r="L1395" i="6" s="1"/>
  <c r="L1396" i="6" s="1"/>
  <c r="L1397" i="6" l="1"/>
  <c r="Q1524" i="6"/>
  <c r="L1398" i="6" l="1"/>
  <c r="Q1532" i="6"/>
  <c r="L1399" i="6" l="1"/>
  <c r="Q1298" i="6"/>
  <c r="L1400" i="6"/>
  <c r="Q1299" i="6"/>
  <c r="L1401" i="6" l="1"/>
  <c r="L1402" i="6" s="1"/>
  <c r="L1403" i="6" s="1"/>
  <c r="L1404" i="6" s="1"/>
  <c r="L1405" i="6" s="1"/>
  <c r="L1406" i="6" s="1"/>
  <c r="L1407" i="6" l="1"/>
  <c r="Q1307" i="6" s="1"/>
  <c r="Q1547" i="6"/>
  <c r="L1408" i="6" l="1"/>
  <c r="L1409" i="6" l="1"/>
  <c r="L1410" i="6" l="1"/>
  <c r="L1411" i="6"/>
  <c r="Q1310" i="6"/>
  <c r="L1412" i="6" l="1"/>
  <c r="L1413" i="6" s="1"/>
  <c r="L1414" i="6" s="1"/>
  <c r="Q1554" i="6"/>
  <c r="L1415" i="6" l="1"/>
  <c r="L1416" i="6" s="1"/>
  <c r="Q1314" i="6"/>
  <c r="L1417" i="6"/>
  <c r="L1418" i="6" l="1"/>
  <c r="L1419" i="6" l="1"/>
  <c r="L1420" i="6" s="1"/>
  <c r="L1421" i="6" s="1"/>
  <c r="L1422" i="6" l="1"/>
  <c r="Q1322" i="6" s="1"/>
  <c r="Q1321" i="6"/>
  <c r="Q1564" i="6"/>
  <c r="L1423" i="6" l="1"/>
  <c r="L1424" i="6" s="1"/>
  <c r="L1425" i="6" s="1"/>
  <c r="L1426" i="6" l="1"/>
  <c r="L1427" i="6" s="1"/>
  <c r="L1428" i="6"/>
  <c r="L1429" i="6" l="1"/>
  <c r="L1430" i="6" l="1"/>
  <c r="Q1574" i="6"/>
  <c r="L1431" i="6" l="1"/>
  <c r="Q1330" i="6"/>
  <c r="L1432" i="6"/>
  <c r="Q1331" i="6"/>
  <c r="L1433" i="6" l="1"/>
  <c r="L1434" i="6" s="1"/>
  <c r="L1435" i="6" s="1"/>
  <c r="L1436" i="6" s="1"/>
  <c r="Q1586" i="6"/>
  <c r="L1437" i="6" l="1"/>
  <c r="L1438" i="6" l="1"/>
  <c r="Q1338" i="6" s="1"/>
  <c r="L1439" i="6" l="1"/>
  <c r="L1440" i="6" s="1"/>
  <c r="L1441" i="6" s="1"/>
  <c r="L1442" i="6" s="1"/>
  <c r="L1443" i="6" l="1"/>
  <c r="Q1342" i="6"/>
  <c r="L1444" i="6" l="1"/>
  <c r="L1445" i="6" s="1"/>
  <c r="L1446" i="6" l="1"/>
  <c r="L1447" i="6" l="1"/>
  <c r="Q1347" i="6" s="1"/>
  <c r="Q1608" i="6"/>
  <c r="L1448" i="6" l="1"/>
  <c r="L1449" i="6" l="1"/>
  <c r="Q1622" i="6"/>
  <c r="L1450" i="6" l="1"/>
  <c r="L1451" i="6" s="1"/>
  <c r="L1452" i="6" s="1"/>
  <c r="L1453" i="6" l="1"/>
  <c r="Q1352" i="6"/>
  <c r="Q1632" i="6"/>
  <c r="L1454" i="6" l="1"/>
  <c r="L1455" i="6" s="1"/>
  <c r="L1456" i="6" l="1"/>
  <c r="Q1356" i="6" s="1"/>
  <c r="Q1642" i="6"/>
  <c r="L1457" i="6" l="1"/>
  <c r="L1458" i="6" l="1"/>
  <c r="L1459" i="6" s="1"/>
  <c r="L1460" i="6" s="1"/>
  <c r="L1461" i="6" s="1"/>
  <c r="L1462" i="6" s="1"/>
  <c r="L1463" i="6" l="1"/>
  <c r="L1464" i="6"/>
  <c r="Q1363" i="6"/>
  <c r="L1465" i="6" l="1"/>
  <c r="L1466" i="6" l="1"/>
  <c r="Q1365" i="6"/>
  <c r="L1467" i="6"/>
  <c r="Q1650" i="6"/>
  <c r="L1468" i="6" l="1"/>
  <c r="L1469" i="6" l="1"/>
  <c r="L1470" i="6" l="1"/>
  <c r="L1471" i="6" l="1"/>
  <c r="L1472" i="6" s="1"/>
  <c r="L1473" i="6" s="1"/>
  <c r="L1474" i="6" s="1"/>
  <c r="L1475" i="6" l="1"/>
  <c r="Q1374" i="6"/>
  <c r="Q1660" i="6"/>
  <c r="L1476" i="6" l="1"/>
  <c r="L1477" i="6" s="1"/>
  <c r="L1478" i="6" l="1"/>
  <c r="L1479" i="6" l="1"/>
  <c r="L1480" i="6" l="1"/>
  <c r="L1481" i="6" s="1"/>
  <c r="L1482" i="6" s="1"/>
  <c r="L1483" i="6" s="1"/>
  <c r="L1484" i="6" l="1"/>
  <c r="Q1383" i="6"/>
  <c r="Q1385" i="6"/>
  <c r="L1485" i="6" l="1"/>
  <c r="L1486" i="6" s="1"/>
  <c r="L1487" i="6" s="1"/>
  <c r="L1488" i="6" s="1"/>
  <c r="Q1676" i="6"/>
  <c r="L1489" i="6" l="1"/>
  <c r="L1490" i="6" l="1"/>
  <c r="L1491" i="6" l="1"/>
  <c r="L1492" i="6" s="1"/>
  <c r="L1493" i="6" l="1"/>
  <c r="L1494" i="6" s="1"/>
  <c r="L1495" i="6" s="1"/>
  <c r="Q1392" i="6"/>
  <c r="L1496" i="6"/>
  <c r="Q1395" i="6"/>
  <c r="L1497" i="6" l="1"/>
  <c r="L1498" i="6" s="1"/>
  <c r="Q1689" i="6"/>
  <c r="L1499" i="6" l="1"/>
  <c r="L1500" i="6" l="1"/>
  <c r="Q1400" i="6" s="1"/>
  <c r="L1501" i="6" l="1"/>
  <c r="L1502" i="6" l="1"/>
  <c r="Q1697" i="6"/>
  <c r="L1503" i="6" l="1"/>
  <c r="L1504" i="6" s="1"/>
  <c r="L1505" i="6" s="1"/>
  <c r="L1506" i="6" s="1"/>
  <c r="L1507" i="6" l="1"/>
  <c r="Q1406" i="6"/>
  <c r="L1508" i="6" l="1"/>
  <c r="L1509" i="6" s="1"/>
  <c r="Q1713" i="6"/>
  <c r="L1510" i="6" l="1"/>
  <c r="Q1409" i="6"/>
  <c r="L1511" i="6"/>
  <c r="L1512" i="6" l="1"/>
  <c r="L1513" i="6" s="1"/>
  <c r="L1514" i="6" s="1"/>
  <c r="L1515" i="6" s="1"/>
  <c r="L1516" i="6" s="1"/>
  <c r="Q1723" i="6"/>
  <c r="L1517" i="6" l="1"/>
  <c r="Q1417" i="6" s="1"/>
  <c r="Q1416" i="6"/>
  <c r="L1518" i="6" l="1"/>
  <c r="L1519" i="6" l="1"/>
  <c r="L1520" i="6"/>
  <c r="L1521" i="6" l="1"/>
  <c r="L1522" i="6" l="1"/>
  <c r="L1523" i="6" l="1"/>
  <c r="L1524" i="6" l="1"/>
  <c r="L1525" i="6" s="1"/>
  <c r="L1526" i="6" l="1"/>
  <c r="L1527" i="6" s="1"/>
  <c r="L1528" i="6" s="1"/>
  <c r="Q1425" i="6"/>
  <c r="Q1427" i="6"/>
  <c r="L1529" i="6" l="1"/>
  <c r="L1530" i="6" s="1"/>
  <c r="L1531" i="6" s="1"/>
  <c r="L1532" i="6" l="1"/>
  <c r="L1533" i="6" l="1"/>
  <c r="L1534" i="6" l="1"/>
  <c r="L1535" i="6" s="1"/>
  <c r="L1536" i="6" s="1"/>
  <c r="L1537" i="6" l="1"/>
  <c r="Q1436" i="6"/>
  <c r="L1538" i="6" l="1"/>
  <c r="L1539" i="6" l="1"/>
  <c r="L1540" i="6" s="1"/>
  <c r="L1541" i="6"/>
  <c r="Q1752" i="6"/>
  <c r="L1542" i="6" l="1"/>
  <c r="Q1762" i="6"/>
  <c r="L1543" i="6" l="1"/>
  <c r="L1544" i="6" l="1"/>
  <c r="Q1770" i="6"/>
  <c r="L1545" i="6" l="1"/>
  <c r="L1546" i="6" l="1"/>
  <c r="Q1445" i="6"/>
  <c r="L1547" i="6" l="1"/>
  <c r="L1548" i="6" l="1"/>
  <c r="L1549" i="6" s="1"/>
  <c r="Q1778" i="6"/>
  <c r="L1550" i="6" l="1"/>
  <c r="L1551" i="6" s="1"/>
  <c r="L1552" i="6" s="1"/>
  <c r="Q1449" i="6"/>
  <c r="L1553" i="6"/>
  <c r="L1554" i="6" l="1"/>
  <c r="L1555" i="6" s="1"/>
  <c r="L1556" i="6" l="1"/>
  <c r="Q1455" i="6"/>
  <c r="L1557" i="6" l="1"/>
  <c r="L1558" i="6" s="1"/>
  <c r="L1559" i="6" s="1"/>
  <c r="L1560" i="6" s="1"/>
  <c r="L1561" i="6" s="1"/>
  <c r="L1562" i="6" l="1"/>
  <c r="Q1462" i="6" s="1"/>
  <c r="L1563" i="6" l="1"/>
  <c r="Q1786" i="6"/>
  <c r="L1564" i="6" l="1"/>
  <c r="L1565" i="6" s="1"/>
  <c r="L1566" i="6" s="1"/>
  <c r="L1567" i="6" l="1"/>
  <c r="Q1466" i="6"/>
  <c r="L1568" i="6" l="1"/>
  <c r="L1569" i="6" s="1"/>
  <c r="Q1794" i="6"/>
  <c r="L1570" i="6" l="1"/>
  <c r="L1571" i="6" l="1"/>
  <c r="L1572" i="6" l="1"/>
  <c r="L1573" i="6" s="1"/>
  <c r="L1574" i="6" s="1"/>
  <c r="L1575" i="6" s="1"/>
  <c r="L1576" i="6" l="1"/>
  <c r="L1577" i="6" s="1"/>
  <c r="Q1475" i="6"/>
  <c r="L1578" i="6"/>
  <c r="Q1477" i="6"/>
  <c r="Q1803" i="6"/>
  <c r="L1579" i="6" l="1"/>
  <c r="L1580" i="6" l="1"/>
  <c r="L1581" i="6" l="1"/>
  <c r="Q1814" i="6"/>
  <c r="L1582" i="6" l="1"/>
  <c r="L1583" i="6" s="1"/>
  <c r="L1584" i="6" s="1"/>
  <c r="L1585" i="6" l="1"/>
  <c r="Q1484" i="6"/>
  <c r="L1586" i="6"/>
  <c r="L1587" i="6" l="1"/>
  <c r="L1588" i="6" l="1"/>
  <c r="L1589" i="6" l="1"/>
  <c r="Q1488" i="6"/>
  <c r="L1590" i="6" l="1"/>
  <c r="L1591" i="6" s="1"/>
  <c r="L1592" i="6" s="1"/>
  <c r="L1593" i="6" s="1"/>
  <c r="L1594" i="6" s="1"/>
  <c r="L1595" i="6" l="1"/>
  <c r="Q1495" i="6" l="1"/>
  <c r="L1596" i="6"/>
  <c r="L1597" i="6" l="1"/>
  <c r="L1598" i="6" l="1"/>
  <c r="L1599" i="6"/>
  <c r="Q1498" i="6"/>
  <c r="L1600" i="6" l="1"/>
  <c r="L1601" i="6" s="1"/>
  <c r="L1602" i="6" s="1"/>
  <c r="L1603" i="6" l="1"/>
  <c r="Q1502" i="6"/>
  <c r="L1604" i="6"/>
  <c r="R1830" i="6"/>
  <c r="Q1830" i="6"/>
  <c r="L1605" i="6" l="1"/>
  <c r="L1606" i="6" l="1"/>
  <c r="Q1836" i="6"/>
  <c r="L1607" i="6" l="1"/>
  <c r="L1608" i="6" l="1"/>
  <c r="L1609" i="6" s="1"/>
  <c r="L1610" i="6" s="1"/>
  <c r="L1611" i="6" l="1"/>
  <c r="Q1510" i="6"/>
  <c r="L1612" i="6" l="1"/>
  <c r="L1613" i="6" l="1"/>
  <c r="L1614" i="6" l="1"/>
  <c r="Q1852" i="6"/>
  <c r="L1615" i="6" l="1"/>
  <c r="L1616" i="6" s="1"/>
  <c r="L1617" i="6" s="1"/>
  <c r="L1618" i="6" s="1"/>
  <c r="L1619" i="6" l="1"/>
  <c r="Q1518" i="6"/>
  <c r="L1620" i="6"/>
  <c r="Q1519" i="6"/>
  <c r="L1621" i="6" l="1"/>
  <c r="L1622" i="6" l="1"/>
  <c r="L1623" i="6" l="1"/>
  <c r="L1624" i="6" l="1"/>
  <c r="L1625" i="6" s="1"/>
  <c r="L1626" i="6" s="1"/>
  <c r="L1627" i="6" s="1"/>
  <c r="L1628" i="6" l="1"/>
  <c r="Q1527" i="6"/>
  <c r="Q1868" i="6"/>
  <c r="L1629" i="6" l="1"/>
  <c r="L1630" i="6" s="1"/>
  <c r="L1631" i="6" s="1"/>
  <c r="L1632" i="6" s="1"/>
  <c r="Q1531" i="6"/>
  <c r="L1633" i="6" l="1"/>
  <c r="L1634" i="6" l="1"/>
  <c r="Q1876" i="6"/>
  <c r="L1635" i="6" l="1"/>
  <c r="L1636" i="6" l="1"/>
  <c r="Q1536" i="6" s="1"/>
  <c r="L1637" i="6" l="1"/>
  <c r="L1638" i="6" s="1"/>
  <c r="L1639" i="6" l="1"/>
  <c r="L1640" i="6"/>
  <c r="Q1885" i="6"/>
  <c r="L1641" i="6" l="1"/>
  <c r="Q1540" i="6"/>
  <c r="L1642" i="6" l="1"/>
  <c r="L1643" i="6" s="1"/>
  <c r="L1644" i="6" s="1"/>
  <c r="L1645" i="6" s="1"/>
  <c r="Q1893" i="6"/>
  <c r="L1646" i="6" l="1"/>
  <c r="L1647" i="6" s="1"/>
  <c r="L1648" i="6" s="1"/>
  <c r="Q1545" i="6"/>
  <c r="L1649" i="6"/>
  <c r="L1650" i="6" l="1"/>
  <c r="L1651" i="6" s="1"/>
  <c r="Q1904" i="6"/>
  <c r="L1652" i="6" l="1"/>
  <c r="Q1551" i="6"/>
  <c r="L1653" i="6" l="1"/>
  <c r="Q1912" i="6"/>
  <c r="L1654" i="6" l="1"/>
  <c r="L1655" i="6" s="1"/>
  <c r="L1656" i="6" s="1"/>
  <c r="L1657" i="6" l="1"/>
  <c r="Q1556" i="6"/>
  <c r="Q1920" i="6"/>
  <c r="L1658" i="6" l="1"/>
  <c r="L1659" i="6" s="1"/>
  <c r="L1660" i="6" s="1"/>
  <c r="L1661" i="6" s="1"/>
  <c r="L1662" i="6" l="1"/>
  <c r="Q1561" i="6"/>
  <c r="Q1929" i="6"/>
  <c r="L1663" i="6" l="1"/>
  <c r="L1664" i="6" s="1"/>
  <c r="L1665" i="6" l="1"/>
  <c r="L1666" i="6" s="1"/>
  <c r="L1667" i="6" s="1"/>
  <c r="Q1938" i="6"/>
  <c r="L1668" i="6" l="1"/>
  <c r="Q1567" i="6"/>
  <c r="R1569" i="6"/>
  <c r="Q1569" i="6"/>
  <c r="L1669" i="6" l="1"/>
  <c r="L1670" i="6" s="1"/>
  <c r="L1671" i="6" s="1"/>
  <c r="L1672" i="6" s="1"/>
  <c r="L1673" i="6" s="1"/>
  <c r="L1674" i="6" s="1"/>
  <c r="Q1948" i="6"/>
  <c r="L1675" i="6" l="1"/>
  <c r="L1676" i="6" l="1"/>
  <c r="L1677" i="6" l="1"/>
  <c r="L1678" i="6" l="1"/>
  <c r="L1679" i="6" s="1"/>
  <c r="L1680" i="6" s="1"/>
  <c r="L1681" i="6" s="1"/>
  <c r="L1682" i="6" s="1"/>
  <c r="L1683" i="6" s="1"/>
  <c r="Q1577" i="6"/>
  <c r="L1684" i="6" l="1"/>
  <c r="L1685" i="6" l="1"/>
  <c r="L1686" i="6" l="1"/>
  <c r="Q1585" i="6"/>
  <c r="L1687" i="6" l="1"/>
  <c r="Q1957" i="6"/>
  <c r="L1688" i="6" l="1"/>
  <c r="L1689" i="6" s="1"/>
  <c r="L1690" i="6" s="1"/>
  <c r="L1691" i="6" l="1"/>
  <c r="L1692" i="6"/>
  <c r="L1693" i="6" l="1"/>
  <c r="Q1967" i="6"/>
  <c r="L1694" i="6" l="1"/>
  <c r="L1695" i="6" l="1"/>
  <c r="Q1595" i="6" s="1"/>
  <c r="Q1594" i="6"/>
  <c r="L1696" i="6" l="1"/>
  <c r="L1697" i="6" s="1"/>
  <c r="L1698" i="6" s="1"/>
  <c r="L1699" i="6" s="1"/>
  <c r="L1700" i="6" l="1"/>
  <c r="Q1974" i="6"/>
  <c r="L1701" i="6" l="1"/>
  <c r="L1702" i="6" s="1"/>
  <c r="L1703" i="6" s="1"/>
  <c r="L1704" i="6" l="1"/>
  <c r="Q1603" i="6"/>
  <c r="L1705" i="6" l="1"/>
  <c r="Q1991" i="6"/>
  <c r="L1706" i="6" l="1"/>
  <c r="L1707" i="6" s="1"/>
  <c r="L1708" i="6" s="1"/>
  <c r="Q1605" i="6"/>
  <c r="L1709" i="6"/>
  <c r="L1710" i="6" l="1"/>
  <c r="L1711" i="6" s="1"/>
  <c r="L1712" i="6" s="1"/>
  <c r="L1713" i="6" l="1"/>
  <c r="Q1612" i="6"/>
  <c r="L1714" i="6" l="1"/>
  <c r="L1715" i="6" s="1"/>
  <c r="L1716" i="6" s="1"/>
  <c r="L1717" i="6" s="1"/>
  <c r="L1718" i="6" l="1"/>
  <c r="Q1618" i="6" l="1"/>
  <c r="L1719" i="6"/>
  <c r="L1720" i="6" l="1"/>
  <c r="L1721" i="6" s="1"/>
  <c r="L1722" i="6" l="1"/>
  <c r="Q1621" i="6"/>
  <c r="L1723" i="6" l="1"/>
  <c r="L1724" i="6" s="1"/>
  <c r="Q2005" i="6"/>
  <c r="L1725" i="6" l="1"/>
  <c r="L1726" i="6"/>
  <c r="L1727" i="6" l="1"/>
  <c r="L1728" i="6" l="1"/>
  <c r="Q1628" i="6" s="1"/>
  <c r="Q2013" i="6"/>
  <c r="L1729" i="6" l="1"/>
  <c r="L1730" i="6" l="1"/>
  <c r="L1731" i="6" l="1"/>
  <c r="Q1630" i="6"/>
  <c r="L1732" i="6" l="1"/>
  <c r="L1733" i="6" s="1"/>
  <c r="L1734" i="6" l="1"/>
  <c r="L1735" i="6" l="1"/>
  <c r="Q2030" i="6"/>
  <c r="L1736" i="6" l="1"/>
  <c r="L1737" i="6" s="1"/>
  <c r="L1738" i="6" s="1"/>
  <c r="L1739" i="6" l="1"/>
  <c r="Q1638" i="6"/>
  <c r="L1740" i="6"/>
  <c r="Q1639" i="6"/>
  <c r="L1741" i="6" l="1"/>
  <c r="L1742" i="6" s="1"/>
  <c r="L1743" i="6" l="1"/>
  <c r="Q2039" i="6"/>
  <c r="L1744" i="6" l="1"/>
  <c r="L1745" i="6" l="1"/>
  <c r="L1746" i="6" l="1"/>
  <c r="L1747" i="6" l="1"/>
  <c r="L1748" i="6" s="1"/>
  <c r="L1749" i="6" l="1"/>
  <c r="Q1648" i="6"/>
  <c r="L1750" i="6" l="1"/>
  <c r="L1751" i="6" l="1"/>
  <c r="Q1651" i="6" s="1"/>
  <c r="Q2048" i="6"/>
  <c r="L1752" i="6" l="1"/>
  <c r="L1753" i="6" s="1"/>
  <c r="L1754" i="6" s="1"/>
  <c r="L1755" i="6" s="1"/>
  <c r="L1756" i="6" l="1"/>
  <c r="L1757" i="6" s="1"/>
  <c r="L1758" i="6" s="1"/>
  <c r="Q1657" i="6"/>
  <c r="Q2056" i="6"/>
  <c r="L1759" i="6" l="1"/>
  <c r="L1760" i="6" l="1"/>
  <c r="L1761" i="6" l="1"/>
  <c r="L1762" i="6" l="1"/>
  <c r="L1763" i="6" s="1"/>
  <c r="L1764" i="6" s="1"/>
  <c r="L1765" i="6" l="1"/>
  <c r="Q1664" i="6"/>
  <c r="L1766" i="6"/>
  <c r="L1767" i="6" l="1"/>
  <c r="L1768" i="6" l="1"/>
  <c r="L1769" i="6" l="1"/>
  <c r="Q1668" i="6"/>
  <c r="Q2066" i="6"/>
  <c r="L1770" i="6" l="1"/>
  <c r="L1771" i="6" l="1"/>
  <c r="L1772" i="6" s="1"/>
  <c r="L1773" i="6" s="1"/>
  <c r="L1774" i="6" l="1"/>
  <c r="L1775" i="6" s="1"/>
  <c r="L1776" i="6" s="1"/>
  <c r="L1777" i="6" s="1"/>
  <c r="Q1674" i="6"/>
  <c r="Q2075" i="6"/>
  <c r="L1778" i="6" l="1"/>
  <c r="L1779" i="6" s="1"/>
  <c r="L1780" i="6" s="1"/>
  <c r="Q1677" i="6"/>
  <c r="L1781" i="6" l="1"/>
  <c r="Q1683" i="6"/>
  <c r="L1782" i="6" l="1"/>
  <c r="L1783" i="6" l="1"/>
  <c r="L1784" i="6" l="1"/>
  <c r="L1785" i="6" l="1"/>
  <c r="L1786" i="6" s="1"/>
  <c r="L1787" i="6" s="1"/>
  <c r="L1788" i="6"/>
  <c r="L1789" i="6" l="1"/>
  <c r="L1790" i="6" l="1"/>
  <c r="Q1691" i="6"/>
  <c r="Q2085" i="6"/>
  <c r="L1791" i="6" l="1"/>
  <c r="Q1690" i="6"/>
  <c r="L1792" i="6" l="1"/>
  <c r="L1793" i="6" s="1"/>
  <c r="L1794" i="6" s="1"/>
  <c r="L1795" i="6" s="1"/>
  <c r="Q1699" i="6"/>
  <c r="L1796" i="6" l="1"/>
  <c r="L1797" i="6" s="1"/>
  <c r="L1798" i="6" s="1"/>
  <c r="L1799" i="6" s="1"/>
  <c r="L1800" i="6" s="1"/>
  <c r="L1801" i="6" s="1"/>
  <c r="L1802" i="6" l="1"/>
  <c r="Q1708" i="6"/>
  <c r="L1803" i="6" l="1"/>
  <c r="Q2095" i="6"/>
  <c r="L1804" i="6" l="1"/>
  <c r="Q1703" i="6"/>
  <c r="L1805" i="6" l="1"/>
  <c r="L1806" i="6" l="1"/>
  <c r="L1807" i="6" s="1"/>
  <c r="Q2102" i="6"/>
  <c r="L1808" i="6" l="1"/>
  <c r="L1809" i="6" l="1"/>
  <c r="Q1717" i="6"/>
  <c r="L1810" i="6" l="1"/>
  <c r="L1811" i="6" l="1"/>
  <c r="Q2110" i="6"/>
  <c r="L1812" i="6" l="1"/>
  <c r="Q1712" i="6" l="1"/>
  <c r="L1813" i="6"/>
  <c r="Q2119" i="6"/>
  <c r="L1814" i="6" l="1"/>
  <c r="L1815" i="6" s="1"/>
  <c r="L1816" i="6" s="1"/>
  <c r="L1817" i="6" s="1"/>
  <c r="L1818" i="6" s="1"/>
  <c r="L1819" i="6" s="1"/>
  <c r="L1820" i="6" s="1"/>
  <c r="L1821" i="6" s="1"/>
  <c r="L1822" i="6" s="1"/>
  <c r="Q2128" i="6"/>
  <c r="L1823" i="6" l="1"/>
  <c r="Q1725" i="6"/>
  <c r="L1824" i="6" l="1"/>
  <c r="Q1724" i="6" l="1"/>
  <c r="L1825" i="6"/>
  <c r="L1826" i="6" l="1"/>
  <c r="L1827" i="6" l="1"/>
  <c r="L1828" i="6" l="1"/>
  <c r="L1829" i="6" l="1"/>
  <c r="L1830" i="6" l="1"/>
  <c r="L1831" i="6" s="1"/>
  <c r="L1832" i="6" s="1"/>
  <c r="L1833" i="6" s="1"/>
  <c r="L1834" i="6" s="1"/>
  <c r="L1835" i="6" s="1"/>
  <c r="L1836" i="6" s="1"/>
  <c r="L1837" i="6" s="1"/>
  <c r="L1838" i="6" s="1"/>
  <c r="L1839" i="6" s="1"/>
  <c r="L1840" i="6" s="1"/>
  <c r="Q1733" i="6"/>
  <c r="Q1740" i="6" l="1"/>
  <c r="L1841" i="6"/>
  <c r="L1842" i="6" s="1"/>
  <c r="L1843" i="6"/>
  <c r="Q1742" i="6"/>
  <c r="L1844" i="6" l="1"/>
  <c r="L1845" i="6" s="1"/>
  <c r="L1846" i="6" s="1"/>
  <c r="L1847" i="6" s="1"/>
  <c r="L1848" i="6" l="1"/>
  <c r="Q2146" i="6"/>
  <c r="L1849" i="6" l="1"/>
  <c r="Q1749" i="6" l="1"/>
  <c r="L1850" i="6"/>
  <c r="L1851" i="6" l="1"/>
  <c r="Q1750" i="6"/>
  <c r="L1852" i="6" l="1"/>
  <c r="L1853" i="6" s="1"/>
  <c r="L1854" i="6" s="1"/>
  <c r="L1855" i="6" s="1"/>
  <c r="L1856" i="6" l="1"/>
  <c r="Q1755" i="6"/>
  <c r="L1857" i="6"/>
  <c r="L1858" i="6" l="1"/>
  <c r="L1859" i="6" s="1"/>
  <c r="L1860" i="6"/>
  <c r="L1861" i="6" s="1"/>
  <c r="R1759" i="6"/>
  <c r="Q1759" i="6"/>
  <c r="L1862" i="6" l="1"/>
  <c r="Q1761" i="6"/>
  <c r="Q1765" i="6"/>
  <c r="L1863" i="6" l="1"/>
  <c r="L1864" i="6" s="1"/>
  <c r="L1865" i="6" s="1"/>
  <c r="L1866" i="6" s="1"/>
  <c r="L1867" i="6" s="1"/>
  <c r="Q1774" i="6"/>
  <c r="L1868" i="6" l="1"/>
  <c r="Q1767" i="6"/>
  <c r="Q1782" i="6"/>
  <c r="L1869" i="6" l="1"/>
  <c r="L1870" i="6" s="1"/>
  <c r="L1871" i="6" s="1"/>
  <c r="L1872" i="6" s="1"/>
  <c r="L1873" i="6" s="1"/>
  <c r="Q2164" i="6"/>
  <c r="L1874" i="6" l="1"/>
  <c r="Q1773" i="6"/>
  <c r="L1875" i="6" l="1"/>
  <c r="L1876" i="6" s="1"/>
  <c r="L1877" i="6" s="1"/>
  <c r="L1878" i="6" l="1"/>
  <c r="Q2173" i="6"/>
  <c r="L1879" i="6" l="1"/>
  <c r="L1880" i="6" l="1"/>
  <c r="Q2182" i="6"/>
  <c r="L1881" i="6" l="1"/>
  <c r="Q1780" i="6"/>
  <c r="Q1791" i="6"/>
  <c r="L1882" i="6" l="1"/>
  <c r="L1883" i="6" s="1"/>
  <c r="L1884" i="6" s="1"/>
  <c r="L1885" i="6" s="1"/>
  <c r="L1886" i="6" s="1"/>
  <c r="L1887" i="6" s="1"/>
  <c r="L1888" i="6" s="1"/>
  <c r="L1889" i="6" s="1"/>
  <c r="L1890" i="6" l="1"/>
  <c r="Q1789" i="6"/>
  <c r="L1891" i="6" l="1"/>
  <c r="L1892" i="6" s="1"/>
  <c r="L1893" i="6" s="1"/>
  <c r="L1894" i="6" s="1"/>
  <c r="L1895" i="6" s="1"/>
  <c r="Q1800" i="6"/>
  <c r="L1896" i="6" l="1"/>
  <c r="Q1795" i="6"/>
  <c r="L1897" i="6" l="1"/>
  <c r="L1898" i="6" l="1"/>
  <c r="L1899" i="6" s="1"/>
  <c r="L1900" i="6" s="1"/>
  <c r="L1901" i="6" s="1"/>
  <c r="Q2190" i="6"/>
  <c r="Q1801" i="6" l="1"/>
  <c r="L1902" i="6"/>
  <c r="L1903" i="6" l="1"/>
  <c r="L1904" i="6" s="1"/>
  <c r="L1905" i="6" s="1"/>
  <c r="L1906" i="6"/>
  <c r="L1907" i="6" s="1"/>
  <c r="L1908" i="6" l="1"/>
  <c r="Q1807" i="6"/>
  <c r="L1909" i="6"/>
  <c r="L1910" i="6" s="1"/>
  <c r="L1911" i="6" s="1"/>
  <c r="L1912" i="6" s="1"/>
  <c r="L1913" i="6" s="1"/>
  <c r="Q1808" i="6"/>
  <c r="L1914" i="6" l="1"/>
  <c r="L1915" i="6" s="1"/>
  <c r="L1916" i="6" s="1"/>
  <c r="Q1813" i="6"/>
  <c r="L1917" i="6"/>
  <c r="Q1816" i="6"/>
  <c r="L1918" i="6" l="1"/>
  <c r="L1919" i="6" s="1"/>
  <c r="L1920" i="6" s="1"/>
  <c r="L1921" i="6" s="1"/>
  <c r="L1922" i="6" s="1"/>
  <c r="Q2201" i="6"/>
  <c r="L1923" i="6" l="1"/>
  <c r="Q1822" i="6"/>
  <c r="L1924" i="6"/>
  <c r="Q1823" i="6"/>
  <c r="L1925" i="6" l="1"/>
  <c r="L1926" i="6" l="1"/>
  <c r="L1927" i="6" l="1"/>
  <c r="L1928" i="6" l="1"/>
  <c r="L1929" i="6" l="1"/>
  <c r="L1930" i="6" s="1"/>
  <c r="L1931" i="6" s="1"/>
  <c r="L1932" i="6" l="1"/>
  <c r="Q1831" i="6"/>
  <c r="L1933" i="6" l="1"/>
  <c r="L1934" i="6" l="1"/>
  <c r="L1935" i="6" s="1"/>
  <c r="L1936" i="6" l="1"/>
  <c r="L1937" i="6" s="1"/>
  <c r="L1938" i="6" s="1"/>
  <c r="L1939" i="6" s="1"/>
  <c r="L1940" i="6" s="1"/>
  <c r="Q1840" i="6" s="1"/>
  <c r="Q1839" i="6"/>
  <c r="L1941" i="6" l="1"/>
  <c r="L1942" i="6" l="1"/>
  <c r="Q2219" i="6"/>
  <c r="L1943" i="6" l="1"/>
  <c r="L1944" i="6" s="1"/>
  <c r="L1945" i="6" s="1"/>
  <c r="L1946" i="6" s="1"/>
  <c r="L1947" i="6" s="1"/>
  <c r="L1948" i="6" s="1"/>
  <c r="Q1847" i="6"/>
  <c r="L1949" i="6" l="1"/>
  <c r="Q1849" i="6" s="1"/>
  <c r="L1950" i="6" l="1"/>
  <c r="Q2231" i="6"/>
  <c r="L1951" i="6" l="1"/>
  <c r="L1952" i="6" l="1"/>
  <c r="L1953" i="6" s="1"/>
  <c r="L1954" i="6" s="1"/>
  <c r="L1955" i="6" s="1"/>
  <c r="L1956" i="6" s="1"/>
  <c r="Q2239" i="6"/>
  <c r="L1957" i="6" l="1"/>
  <c r="Q1856" i="6"/>
  <c r="L1958" i="6" l="1"/>
  <c r="L1959" i="6" s="1"/>
  <c r="L1960" i="6" s="1"/>
  <c r="L1961" i="6" s="1"/>
  <c r="L1962" i="6" s="1"/>
  <c r="Q1857" i="6"/>
  <c r="L1963" i="6" l="1"/>
  <c r="L1964" i="6" s="1"/>
  <c r="L1965" i="6"/>
  <c r="L1966" i="6" l="1"/>
  <c r="Q1865" i="6"/>
  <c r="L1967" i="6" l="1"/>
  <c r="L1968" i="6" s="1"/>
  <c r="L1969" i="6" s="1"/>
  <c r="L1970" i="6" s="1"/>
  <c r="L1971" i="6" l="1"/>
  <c r="L1972" i="6" l="1"/>
  <c r="L1973" i="6" l="1"/>
  <c r="L1974" i="6" l="1"/>
  <c r="Q2255" i="6"/>
  <c r="L1975" i="6" l="1"/>
  <c r="Q1874" i="6"/>
  <c r="L1976" i="6" l="1"/>
  <c r="L1977" i="6" s="1"/>
  <c r="L1978" i="6" l="1"/>
  <c r="Q1877" i="6"/>
  <c r="Q2262" i="6"/>
  <c r="L1979" i="6" l="1"/>
  <c r="L1980" i="6" s="1"/>
  <c r="L1981" i="6" s="1"/>
  <c r="L1982" i="6" s="1"/>
  <c r="L1983" i="6" s="1"/>
  <c r="L1984" i="6" s="1"/>
  <c r="Q1883" i="6"/>
  <c r="L1985" i="6" l="1"/>
  <c r="L1986" i="6" s="1"/>
  <c r="Q2270" i="6"/>
  <c r="L1987" i="6" l="1"/>
  <c r="L1988" i="6" l="1"/>
  <c r="L1989" i="6" l="1"/>
  <c r="L1990" i="6" l="1"/>
  <c r="Q2284" i="6"/>
  <c r="L1991" i="6" l="1"/>
  <c r="L1992" i="6" s="1"/>
  <c r="Q1890" i="6"/>
  <c r="L1993" i="6" l="1"/>
  <c r="Q2291" i="6"/>
  <c r="L1994" i="6" l="1"/>
  <c r="L1995" i="6" l="1"/>
  <c r="L1996" i="6" s="1"/>
  <c r="L1997" i="6" l="1"/>
  <c r="Q2298" i="6"/>
  <c r="L1998" i="6" l="1"/>
  <c r="Q1897" i="6"/>
  <c r="Q1899" i="6"/>
  <c r="L1999" i="6" l="1"/>
  <c r="L2000" i="6" s="1"/>
  <c r="L2001" i="6"/>
  <c r="L2002" i="6" l="1"/>
  <c r="L2003" i="6" l="1"/>
  <c r="L2004" i="6" l="1"/>
  <c r="L2005" i="6" l="1"/>
  <c r="L2006" i="6" s="1"/>
  <c r="L2007" i="6" l="1"/>
  <c r="Q2316" i="6"/>
  <c r="L2008" i="6" l="1"/>
  <c r="L2009" i="6" l="1"/>
  <c r="L2010" i="6" s="1"/>
  <c r="L2011" i="6" s="1"/>
  <c r="L2012" i="6" s="1"/>
  <c r="Q1908" i="6"/>
  <c r="L2013" i="6" l="1"/>
  <c r="L2014" i="6" s="1"/>
  <c r="L2015" i="6"/>
  <c r="L2016" i="6" l="1"/>
  <c r="L2017" i="6" l="1"/>
  <c r="L2018" i="6" l="1"/>
  <c r="Q1917" i="6"/>
  <c r="L2019" i="6" l="1"/>
  <c r="L2020" i="6" s="1"/>
  <c r="L2021" i="6" s="1"/>
  <c r="L2022" i="6" l="1"/>
  <c r="L2023" i="6"/>
  <c r="Q2336" i="6"/>
  <c r="L2024" i="6" l="1"/>
  <c r="L2025" i="6" l="1"/>
  <c r="L2026" i="6" l="1"/>
  <c r="Q1925" i="6"/>
  <c r="L2027" i="6" l="1"/>
  <c r="L2028" i="6" s="1"/>
  <c r="Q1928" i="6" s="1"/>
  <c r="L2029" i="6" l="1"/>
  <c r="Q2347" i="6"/>
  <c r="L2030" i="6" l="1"/>
  <c r="L2031" i="6" l="1"/>
  <c r="L2032" i="6" l="1"/>
  <c r="L2033" i="6" s="1"/>
  <c r="L2034" i="6"/>
  <c r="Q1933" i="6"/>
  <c r="Q2358" i="6"/>
  <c r="L2035" i="6" l="1"/>
  <c r="L2036" i="6" l="1"/>
  <c r="Q1935" i="6"/>
  <c r="L2037" i="6"/>
  <c r="L2038" i="6" l="1"/>
  <c r="L2039" i="6" l="1"/>
  <c r="L2040" i="6" l="1"/>
  <c r="Q2369" i="6"/>
  <c r="L2041" i="6" l="1"/>
  <c r="L2042" i="6" l="1"/>
  <c r="Q1942" i="6" s="1"/>
  <c r="Q1941" i="6"/>
  <c r="L2043" i="6" l="1"/>
  <c r="Q2380" i="6"/>
  <c r="L2044" i="6" l="1"/>
  <c r="L2045" i="6" l="1"/>
  <c r="L2046" i="6" l="1"/>
  <c r="L2047" i="6" s="1"/>
  <c r="L2048" i="6" s="1"/>
  <c r="L2049" i="6" s="1"/>
  <c r="L2050" i="6" l="1"/>
  <c r="Q1949" i="6"/>
  <c r="L2051" i="6" l="1"/>
  <c r="L2052" i="6" l="1"/>
  <c r="L2053" i="6" l="1"/>
  <c r="L2054" i="6" s="1"/>
  <c r="L2055" i="6" s="1"/>
  <c r="L2056" i="6" l="1"/>
  <c r="L2057" i="6" s="1"/>
  <c r="Q1956" i="6"/>
  <c r="Q2402" i="6"/>
  <c r="L2058" i="6" l="1"/>
  <c r="L2059" i="6" s="1"/>
  <c r="L2060" i="6" s="1"/>
  <c r="L2061" i="6" s="1"/>
  <c r="L2062" i="6" s="1"/>
  <c r="L2063" i="6" l="1"/>
  <c r="Q1962" i="6"/>
  <c r="L2064" i="6"/>
  <c r="Q1963" i="6"/>
  <c r="L2065" i="6" l="1"/>
  <c r="L2066" i="6" l="1"/>
  <c r="L2067" i="6" l="1"/>
  <c r="Q2413" i="6"/>
  <c r="L2068" i="6" l="1"/>
  <c r="L2069" i="6" l="1"/>
  <c r="L2070" i="6" s="1"/>
  <c r="L2071" i="6" l="1"/>
  <c r="Q1970" i="6"/>
  <c r="Q2424" i="6"/>
  <c r="L2072" i="6" l="1"/>
  <c r="L2073" i="6" s="1"/>
  <c r="L2074" i="6" s="1"/>
  <c r="L2075" i="6" s="1"/>
  <c r="L2076" i="6" l="1"/>
  <c r="L2077" i="6" s="1"/>
  <c r="Q1975" i="6"/>
  <c r="L2078" i="6"/>
  <c r="L2079" i="6" l="1"/>
  <c r="Q1978" i="6"/>
  <c r="L2080" i="6" l="1"/>
  <c r="L2081" i="6" l="1"/>
  <c r="Q2435" i="6"/>
  <c r="L2082" i="6" l="1"/>
  <c r="L2083" i="6" l="1"/>
  <c r="Q2446" i="6"/>
  <c r="L2084" i="6" l="1"/>
  <c r="L2085" i="6" l="1"/>
  <c r="L2086" i="6" s="1"/>
  <c r="L2087" i="6" l="1"/>
  <c r="R1986" i="6"/>
  <c r="Q1986" i="6"/>
  <c r="L2088" i="6" l="1"/>
  <c r="L2089" i="6" l="1"/>
  <c r="L2090" i="6" s="1"/>
  <c r="L2091" i="6" s="1"/>
  <c r="Q1988" i="6"/>
  <c r="Q1992" i="6"/>
  <c r="L2092" i="6" l="1"/>
  <c r="L2093" i="6" s="1"/>
  <c r="L2094" i="6"/>
  <c r="L2095" i="6" l="1"/>
  <c r="L2096" i="6" s="1"/>
  <c r="Q2457" i="6"/>
  <c r="L2097" i="6" l="1"/>
  <c r="L2098" i="6" s="1"/>
  <c r="Q1996" i="6"/>
  <c r="L2099" i="6"/>
  <c r="Q1998" i="6"/>
  <c r="L2100" i="6" l="1"/>
  <c r="L2101" i="6" l="1"/>
  <c r="L2102" i="6" l="1"/>
  <c r="L2103" i="6" l="1"/>
  <c r="Q2468" i="6"/>
  <c r="L2104" i="6" l="1"/>
  <c r="Q2004" i="6" s="1"/>
  <c r="Q2479" i="6"/>
  <c r="L2105" i="6" l="1"/>
  <c r="L2106" i="6" s="1"/>
  <c r="L2107" i="6" l="1"/>
  <c r="L2108" i="6" s="1"/>
  <c r="L2109" i="6" s="1"/>
  <c r="L2110" i="6" s="1"/>
  <c r="L2111" i="6" s="1"/>
  <c r="L2112" i="6" s="1"/>
  <c r="Q2006" i="6"/>
  <c r="L2113" i="6" l="1"/>
  <c r="L2114" i="6" s="1"/>
  <c r="Q2012" i="6"/>
  <c r="L2115" i="6"/>
  <c r="Q2014" i="6"/>
  <c r="Q2490" i="6"/>
  <c r="L2116" i="6" l="1"/>
  <c r="L2117" i="6" l="1"/>
  <c r="L2118" i="6" l="1"/>
  <c r="L2119" i="6" s="1"/>
  <c r="L2120" i="6" s="1"/>
  <c r="L2121" i="6" s="1"/>
  <c r="L2122" i="6" l="1"/>
  <c r="Q2021" i="6"/>
  <c r="L2123" i="6"/>
  <c r="Q2022" i="6"/>
  <c r="L2124" i="6" l="1"/>
  <c r="L2125" i="6" s="1"/>
  <c r="L2126" i="6" s="1"/>
  <c r="L2127" i="6" s="1"/>
  <c r="L2128" i="6" s="1"/>
  <c r="L2129" i="6" l="1"/>
  <c r="Q2028" i="6"/>
  <c r="L2130" i="6" l="1"/>
  <c r="L2131" i="6" s="1"/>
  <c r="Q2031" i="6" s="1"/>
  <c r="L2132" i="6" l="1"/>
  <c r="Q2501" i="6"/>
  <c r="L2133" i="6" l="1"/>
  <c r="L2134" i="6" s="1"/>
  <c r="L2135" i="6" s="1"/>
  <c r="L2136" i="6" s="1"/>
  <c r="L2137" i="6" l="1"/>
  <c r="Q2036" i="6"/>
  <c r="Q2037" i="6" l="1"/>
  <c r="L2138" i="6"/>
  <c r="L2139" i="6" s="1"/>
  <c r="L2140" i="6" l="1"/>
  <c r="L2141" i="6" l="1"/>
  <c r="L2142" i="6" s="1"/>
  <c r="L2143" i="6" s="1"/>
  <c r="L2144" i="6" l="1"/>
  <c r="Q2043" i="6"/>
  <c r="L2145" i="6" l="1"/>
  <c r="Q2512" i="6"/>
  <c r="L2146" i="6" l="1"/>
  <c r="L2147" i="6" s="1"/>
  <c r="L2148" i="6"/>
  <c r="L2149" i="6" l="1"/>
  <c r="L2150" i="6" l="1"/>
  <c r="L2151" i="6" s="1"/>
  <c r="Q2049" i="6"/>
  <c r="L2152" i="6"/>
  <c r="Q2051" i="6"/>
  <c r="R2051" i="6"/>
  <c r="L2153" i="6" l="1"/>
  <c r="L2154" i="6" s="1"/>
  <c r="L2155" i="6" s="1"/>
  <c r="Q2055" i="6" s="1"/>
  <c r="L2156" i="6" l="1"/>
  <c r="L2157" i="6" l="1"/>
  <c r="L2158" i="6" l="1"/>
  <c r="Q2057" i="6"/>
  <c r="Q2532" i="6"/>
  <c r="L2159" i="6" l="1"/>
  <c r="L2160" i="6" l="1"/>
  <c r="L2161" i="6" s="1"/>
  <c r="L2162" i="6" s="1"/>
  <c r="L2163" i="6" s="1"/>
  <c r="L2164" i="6" l="1"/>
  <c r="L2165" i="6" l="1"/>
  <c r="Q2064" i="6"/>
  <c r="L2166" i="6" l="1"/>
  <c r="L2167" i="6" l="1"/>
  <c r="Q2067" i="6" s="1"/>
  <c r="L2168" i="6" l="1"/>
  <c r="L2169" i="6" s="1"/>
  <c r="Q2541" i="6"/>
  <c r="L2170" i="6" l="1"/>
  <c r="L2171" i="6"/>
  <c r="Q2070" i="6"/>
  <c r="R2070" i="6"/>
  <c r="L2172" i="6" l="1"/>
  <c r="L2173" i="6" s="1"/>
  <c r="L2174" i="6" s="1"/>
  <c r="L2175" i="6" s="1"/>
  <c r="L2176" i="6" l="1"/>
  <c r="L2177" i="6" s="1"/>
  <c r="L2178" i="6"/>
  <c r="Q2077" i="6"/>
  <c r="L2179" i="6" l="1"/>
  <c r="Q2079" i="6" s="1"/>
  <c r="L2180" i="6" l="1"/>
  <c r="Q2550" i="6"/>
  <c r="L2181" i="6" l="1"/>
  <c r="L2182" i="6" l="1"/>
  <c r="L2183" i="6" s="1"/>
  <c r="L2184" i="6" s="1"/>
  <c r="L2185" i="6"/>
  <c r="Q2084" i="6"/>
  <c r="L2186" i="6" l="1"/>
  <c r="Q2559" i="6"/>
  <c r="L2187" i="6" l="1"/>
  <c r="L2188" i="6"/>
  <c r="L2189" i="6" l="1"/>
  <c r="L2190" i="6" l="1"/>
  <c r="Q2568" i="6"/>
  <c r="L2191" i="6" l="1"/>
  <c r="Q2091" i="6" s="1"/>
  <c r="L2192" i="6" l="1"/>
  <c r="L2193" i="6" l="1"/>
  <c r="Q2092" i="6"/>
  <c r="L2194" i="6" l="1"/>
  <c r="L2195" i="6" s="1"/>
  <c r="L2196" i="6" s="1"/>
  <c r="L2197" i="6" l="1"/>
  <c r="L2198" i="6" s="1"/>
  <c r="L2199" i="6" s="1"/>
  <c r="Q2579" i="6"/>
  <c r="L2200" i="6" l="1"/>
  <c r="L2201" i="6"/>
  <c r="L2202" i="6" s="1"/>
  <c r="L2203" i="6" s="1"/>
  <c r="L2204" i="6" s="1"/>
  <c r="Q2100" i="6"/>
  <c r="L2205" i="6" l="1"/>
  <c r="L2206" i="6" l="1"/>
  <c r="L2207" i="6" l="1"/>
  <c r="Q2106" i="6"/>
  <c r="L2208" i="6" l="1"/>
  <c r="L2209" i="6" s="1"/>
  <c r="L2210" i="6" s="1"/>
  <c r="L2211" i="6" s="1"/>
  <c r="L2212" i="6" l="1"/>
  <c r="Q2112" i="6" s="1"/>
  <c r="L2213" i="6"/>
  <c r="L2214" i="6" l="1"/>
  <c r="Q2596" i="6"/>
  <c r="L2215" i="6" l="1"/>
  <c r="L2216" i="6" l="1"/>
  <c r="Q2115" i="6"/>
  <c r="L2217" i="6" l="1"/>
  <c r="L2218" i="6" l="1"/>
  <c r="L2219" i="6" s="1"/>
  <c r="L2220" i="6" s="1"/>
  <c r="L2221" i="6" s="1"/>
  <c r="Q2123" i="6"/>
  <c r="L2222" i="6" l="1"/>
  <c r="Q2121" i="6"/>
  <c r="Q2131" i="6"/>
  <c r="L2223" i="6" l="1"/>
  <c r="L2224" i="6" s="1"/>
  <c r="L2225" i="6" s="1"/>
  <c r="L2226" i="6" s="1"/>
  <c r="L2227" i="6" s="1"/>
  <c r="L2228" i="6" s="1"/>
  <c r="L2229" i="6" s="1"/>
  <c r="L2230" i="6" l="1"/>
  <c r="L2231" i="6" s="1"/>
  <c r="L2232" i="6" s="1"/>
  <c r="L2233" i="6" s="1"/>
  <c r="Q2129" i="6"/>
  <c r="L2234" i="6"/>
  <c r="L2235" i="6" s="1"/>
  <c r="L2236" i="6" l="1"/>
  <c r="L2237" i="6" s="1"/>
  <c r="Q2139" i="6"/>
  <c r="L2238" i="6" l="1"/>
  <c r="Q2137" i="6"/>
  <c r="L2239" i="6" l="1"/>
  <c r="L2240" i="6" s="1"/>
  <c r="L2241" i="6" s="1"/>
  <c r="Q2147" i="6"/>
  <c r="L2242" i="6" l="1"/>
  <c r="L2243" i="6" l="1"/>
  <c r="L2244" i="6" l="1"/>
  <c r="L2245" i="6" l="1"/>
  <c r="L2246" i="6" l="1"/>
  <c r="Q2145" i="6"/>
  <c r="L2247" i="6" l="1"/>
  <c r="L2248" i="6" l="1"/>
  <c r="L2249" i="6" s="1"/>
  <c r="L2250" i="6" s="1"/>
  <c r="L2251" i="6" s="1"/>
  <c r="R2151" i="6" l="1"/>
  <c r="Q2151" i="6"/>
  <c r="L2252" i="6"/>
  <c r="L2253" i="6" s="1"/>
  <c r="Q2155" i="6"/>
  <c r="L2254" i="6" l="1"/>
  <c r="L2255" i="6" l="1"/>
  <c r="L2256" i="6" l="1"/>
  <c r="L2257" i="6" l="1"/>
  <c r="L2258" i="6" l="1"/>
  <c r="Q2157" i="6"/>
  <c r="L2259" i="6" l="1"/>
  <c r="L2260" i="6" l="1"/>
  <c r="L2261" i="6" l="1"/>
  <c r="Q2171" i="6"/>
  <c r="Q2661" i="6"/>
  <c r="L2262" i="6" l="1"/>
  <c r="L2263" i="6" l="1"/>
  <c r="Q2163" i="6"/>
  <c r="L2264" i="6" l="1"/>
  <c r="L2265" i="6" s="1"/>
  <c r="L2266" i="6" l="1"/>
  <c r="L2267" i="6" l="1"/>
  <c r="Q2179" i="6"/>
  <c r="Q2671" i="6"/>
  <c r="L2268" i="6" l="1"/>
  <c r="L2269" i="6" l="1"/>
  <c r="Q2169" i="6" l="1"/>
  <c r="L2270" i="6"/>
  <c r="L2271" i="6" s="1"/>
  <c r="L2272" i="6" l="1"/>
  <c r="L2273" i="6" l="1"/>
  <c r="L2274" i="6" s="1"/>
  <c r="L2275" i="6" s="1"/>
  <c r="Q2196" i="6"/>
  <c r="L2276" i="6" l="1"/>
  <c r="Q2175" i="6"/>
  <c r="L2277" i="6" l="1"/>
  <c r="L2278" i="6" l="1"/>
  <c r="L2279" i="6" l="1"/>
  <c r="L2280" i="6" s="1"/>
  <c r="L2281" i="6" s="1"/>
  <c r="Q2692" i="6"/>
  <c r="L2282" i="6" l="1"/>
  <c r="Q2181" i="6"/>
  <c r="L2283" i="6" l="1"/>
  <c r="L2284" i="6" l="1"/>
  <c r="Q2204" i="6"/>
  <c r="L2285" i="6" l="1"/>
  <c r="Q2212" i="6"/>
  <c r="L2286" i="6" l="1"/>
  <c r="Q2702" i="6"/>
  <c r="L2287" i="6" l="1"/>
  <c r="L2288" i="6" l="1"/>
  <c r="L2289" i="6" s="1"/>
  <c r="Q2187" i="6"/>
  <c r="Q2712" i="6"/>
  <c r="L2290" i="6" l="1"/>
  <c r="L2291" i="6" l="1"/>
  <c r="L2292" i="6" l="1"/>
  <c r="Q2722" i="6"/>
  <c r="L2293" i="6" l="1"/>
  <c r="L2294" i="6" l="1"/>
  <c r="L2295" i="6" s="1"/>
  <c r="L2296" i="6" s="1"/>
  <c r="L2297" i="6" s="1"/>
  <c r="L2298" i="6" s="1"/>
  <c r="L2299" i="6" s="1"/>
  <c r="Q2193" i="6"/>
  <c r="Q2199" i="6" l="1"/>
  <c r="L2300" i="6"/>
  <c r="L2301" i="6" l="1"/>
  <c r="L2302" i="6" l="1"/>
  <c r="Q2232" i="6"/>
  <c r="Q2732" i="6"/>
  <c r="L2303" i="6" l="1"/>
  <c r="L2304" i="6" l="1"/>
  <c r="L2305" i="6" l="1"/>
  <c r="Q2742" i="6"/>
  <c r="L2306" i="6" l="1"/>
  <c r="L2307" i="6" s="1"/>
  <c r="Q2205" i="6"/>
  <c r="L2308" i="6" l="1"/>
  <c r="Q2240" i="6"/>
  <c r="L2309" i="6" l="1"/>
  <c r="L2310" i="6" l="1"/>
  <c r="L2311" i="6" l="1"/>
  <c r="Q2248" i="6"/>
  <c r="Q2753" i="6"/>
  <c r="L2312" i="6" l="1"/>
  <c r="L2313" i="6" s="1"/>
  <c r="Q2211" i="6"/>
  <c r="L2314" i="6" l="1"/>
  <c r="L2315" i="6" l="1"/>
  <c r="L2316" i="6" s="1"/>
  <c r="L2317" i="6" s="1"/>
  <c r="Q2763" i="6"/>
  <c r="L2318" i="6" l="1"/>
  <c r="Q2217" i="6"/>
  <c r="Q2256" i="6"/>
  <c r="L2319" i="6" l="1"/>
  <c r="L2320" i="6" l="1"/>
  <c r="L2321" i="6" l="1"/>
  <c r="L2322" i="6" s="1"/>
  <c r="L2323" i="6" s="1"/>
  <c r="L2324" i="6" l="1"/>
  <c r="Q2223" i="6"/>
  <c r="L2325" i="6" l="1"/>
  <c r="L2326" i="6" l="1"/>
  <c r="L2327" i="6" l="1"/>
  <c r="Q2266" i="6"/>
  <c r="Q2785" i="6"/>
  <c r="L2328" i="6" l="1"/>
  <c r="L2329" i="6" l="1"/>
  <c r="Q2229" i="6" l="1"/>
  <c r="L2330" i="6"/>
  <c r="L2331" i="6" s="1"/>
  <c r="Q2276" i="6"/>
  <c r="L2332" i="6" l="1"/>
  <c r="L2333" i="6" l="1"/>
  <c r="Q2796" i="6"/>
  <c r="L2334" i="6" l="1"/>
  <c r="L2335" i="6" l="1"/>
  <c r="R2235" i="6" l="1"/>
  <c r="Q2235" i="6"/>
  <c r="L2336" i="6"/>
  <c r="L2337" i="6" s="1"/>
  <c r="Q2807" i="6"/>
  <c r="L2338" i="6" l="1"/>
  <c r="L2339" i="6" l="1"/>
  <c r="L2340" i="6" l="1"/>
  <c r="Q2286" i="6"/>
  <c r="L2341" i="6" l="1"/>
  <c r="Q2241" i="6" l="1"/>
  <c r="L2342" i="6"/>
  <c r="L2343" i="6" s="1"/>
  <c r="L2344" i="6" s="1"/>
  <c r="L2345" i="6" s="1"/>
  <c r="L2346" i="6" l="1"/>
  <c r="L2347" i="6" s="1"/>
  <c r="L2348" i="6" l="1"/>
  <c r="Q2247" i="6"/>
  <c r="L2349" i="6" l="1"/>
  <c r="L2350" i="6" s="1"/>
  <c r="L2351" i="6" s="1"/>
  <c r="L2352" i="6" s="1"/>
  <c r="L2353" i="6" s="1"/>
  <c r="Q2818" i="6"/>
  <c r="L2354" i="6" l="1"/>
  <c r="Q2253" i="6"/>
  <c r="L2355" i="6" l="1"/>
  <c r="L2356" i="6" l="1"/>
  <c r="L2357" i="6" l="1"/>
  <c r="L2358" i="6" l="1"/>
  <c r="L2359" i="6" l="1"/>
  <c r="Q2259" i="6" l="1"/>
  <c r="L2360" i="6"/>
  <c r="L2361" i="6" s="1"/>
  <c r="L2362" i="6" s="1"/>
  <c r="L2363" i="6" s="1"/>
  <c r="Q2303" i="6"/>
  <c r="L2364" i="6" l="1"/>
  <c r="L2365" i="6" l="1"/>
  <c r="L2366" i="6" l="1"/>
  <c r="Q2265" i="6"/>
  <c r="Q2318" i="6"/>
  <c r="L2367" i="6" l="1"/>
  <c r="L2368" i="6" s="1"/>
  <c r="L2369" i="6" s="1"/>
  <c r="L2370" i="6" s="1"/>
  <c r="L2371" i="6" s="1"/>
  <c r="Q2840" i="6"/>
  <c r="L2372" i="6" l="1"/>
  <c r="Q2271" i="6"/>
  <c r="L2373" i="6" l="1"/>
  <c r="L2374" i="6" s="1"/>
  <c r="L2375" i="6" s="1"/>
  <c r="L2376" i="6" s="1"/>
  <c r="L2377" i="6" s="1"/>
  <c r="Q2277" i="6" l="1"/>
  <c r="L2378" i="6"/>
  <c r="L2379" i="6" l="1"/>
  <c r="L2380" i="6" s="1"/>
  <c r="L2381" i="6" s="1"/>
  <c r="L2382" i="6" s="1"/>
  <c r="L2383" i="6" s="1"/>
  <c r="Q2283" i="6" l="1"/>
  <c r="L2384" i="6"/>
  <c r="Q2326" i="6"/>
  <c r="Q2851" i="6"/>
  <c r="L2385" i="6" l="1"/>
  <c r="L2386" i="6" l="1"/>
  <c r="Q2334" i="6"/>
  <c r="L2387" i="6" l="1"/>
  <c r="Q2343" i="6"/>
  <c r="Q2861" i="6"/>
  <c r="L2388" i="6" l="1"/>
  <c r="L2389" i="6" l="1"/>
  <c r="Q2351" i="6"/>
  <c r="L2390" i="6" l="1"/>
  <c r="Q2289" i="6"/>
  <c r="Q2359" i="6"/>
  <c r="L2391" i="6" l="1"/>
  <c r="L2392" i="6" s="1"/>
  <c r="L2393" i="6" s="1"/>
  <c r="L2394" i="6" s="1"/>
  <c r="L2395" i="6" s="1"/>
  <c r="L2396" i="6" l="1"/>
  <c r="Q2295" i="6"/>
  <c r="Q2367" i="6"/>
  <c r="L2397" i="6" l="1"/>
  <c r="L2398" i="6" s="1"/>
  <c r="L2399" i="6" s="1"/>
  <c r="L2400" i="6" s="1"/>
  <c r="L2401" i="6" s="1"/>
  <c r="Q2301" i="6" l="1"/>
  <c r="L2402" i="6"/>
  <c r="L2403" i="6" l="1"/>
  <c r="L2404" i="6" s="1"/>
  <c r="L2405" i="6" s="1"/>
  <c r="L2406" i="6" s="1"/>
  <c r="L2407" i="6" s="1"/>
  <c r="Q2375" i="6"/>
  <c r="L2408" i="6" l="1"/>
  <c r="Q2307" i="6"/>
  <c r="L2409" i="6" l="1"/>
  <c r="L2410" i="6" l="1"/>
  <c r="L2411" i="6" l="1"/>
  <c r="Q2904" i="6"/>
  <c r="L2412" i="6" l="1"/>
  <c r="Q2383" i="6"/>
  <c r="L2413" i="6" l="1"/>
  <c r="Q2914" i="6"/>
  <c r="L2414" i="6" l="1"/>
  <c r="L2415" i="6" s="1"/>
  <c r="L2416" i="6" s="1"/>
  <c r="Q2313" i="6"/>
  <c r="L2417" i="6" l="1"/>
  <c r="Q2391" i="6"/>
  <c r="L2418" i="6" l="1"/>
  <c r="L2419" i="6" l="1"/>
  <c r="L2420" i="6" l="1"/>
  <c r="Q2319" i="6"/>
  <c r="L2421" i="6" l="1"/>
  <c r="L2422" i="6" s="1"/>
  <c r="L2423" i="6" s="1"/>
  <c r="L2424" i="6" s="1"/>
  <c r="L2425" i="6" s="1"/>
  <c r="Q2325" i="6" l="1"/>
  <c r="L2426" i="6"/>
  <c r="Q2925" i="6"/>
  <c r="L2427" i="6" l="1"/>
  <c r="L2428" i="6" s="1"/>
  <c r="L2429" i="6" s="1"/>
  <c r="Q2399" i="6"/>
  <c r="L2430" i="6" l="1"/>
  <c r="L2431" i="6" l="1"/>
  <c r="L2432" i="6" l="1"/>
  <c r="L2433" i="6" s="1"/>
  <c r="L2434" i="6" s="1"/>
  <c r="L2435" i="6" s="1"/>
  <c r="L2436" i="6" s="1"/>
  <c r="L2437" i="6" s="1"/>
  <c r="Q2331" i="6"/>
  <c r="L2438" i="6" l="1"/>
  <c r="Q2337" i="6"/>
  <c r="Q2408" i="6"/>
  <c r="L2439" i="6" l="1"/>
  <c r="L2440" i="6" l="1"/>
  <c r="L2441" i="6" l="1"/>
  <c r="L2442" i="6" l="1"/>
  <c r="L2443" i="6" l="1"/>
  <c r="L2444" i="6" l="1"/>
  <c r="L2445" i="6" s="1"/>
  <c r="L2446" i="6" l="1"/>
  <c r="Q2345" i="6"/>
  <c r="Q2421" i="6"/>
  <c r="Q2947" i="6"/>
  <c r="L2447" i="6" l="1"/>
  <c r="L2448" i="6" l="1"/>
  <c r="L2449" i="6" s="1"/>
  <c r="L2450" i="6" s="1"/>
  <c r="L2451" i="6" s="1"/>
  <c r="L2452" i="6" s="1"/>
  <c r="L2453" i="6" s="1"/>
  <c r="L2454" i="6" l="1"/>
  <c r="Q2353" i="6"/>
  <c r="Q2959" i="6"/>
  <c r="L2455" i="6" l="1"/>
  <c r="Q2434" i="6"/>
  <c r="L2456" i="6" l="1"/>
  <c r="Q2970" i="6"/>
  <c r="L2457" i="6" l="1"/>
  <c r="Q2447" i="6"/>
  <c r="L2458" i="6" l="1"/>
  <c r="L2459" i="6" l="1"/>
  <c r="Q2460" i="6"/>
  <c r="L2460" i="6" l="1"/>
  <c r="L2461" i="6" s="1"/>
  <c r="L2462" i="6" l="1"/>
  <c r="L2463" i="6" l="1"/>
  <c r="L2464" i="6" l="1"/>
  <c r="L2465" i="6" s="1"/>
  <c r="L2466" i="6" s="1"/>
  <c r="L2467" i="6" s="1"/>
  <c r="L2468" i="6" s="1"/>
  <c r="L2469" i="6" s="1"/>
  <c r="Q2363" i="6"/>
  <c r="Q2999" i="6"/>
  <c r="L2470" i="6" l="1"/>
  <c r="L2471" i="6" l="1"/>
  <c r="L2472" i="6" l="1"/>
  <c r="Q2473" i="6"/>
  <c r="L2473" i="6" l="1"/>
  <c r="Q2372" i="6"/>
  <c r="L2474" i="6" l="1"/>
  <c r="L2475" i="6" l="1"/>
  <c r="L2476" i="6" l="1"/>
  <c r="L2477" i="6" s="1"/>
  <c r="L2478" i="6" s="1"/>
  <c r="Q2495" i="6"/>
  <c r="Q2378" i="6" l="1"/>
  <c r="L2479" i="6"/>
  <c r="L2480" i="6" l="1"/>
  <c r="L2481" i="6" s="1"/>
  <c r="L2482" i="6" s="1"/>
  <c r="L2483" i="6" s="1"/>
  <c r="L2484" i="6" s="1"/>
  <c r="Q2504" i="6"/>
  <c r="Q3008" i="6"/>
  <c r="Q2384" i="6" l="1"/>
  <c r="L2485" i="6"/>
  <c r="L2486" i="6" l="1"/>
  <c r="L2487" i="6" l="1"/>
  <c r="L2488" i="6" s="1"/>
  <c r="L2489" i="6" s="1"/>
  <c r="L2490" i="6" s="1"/>
  <c r="Q3017" i="6"/>
  <c r="L2491" i="6" l="1"/>
  <c r="Q2390" i="6"/>
  <c r="Q2515" i="6"/>
  <c r="L2492" i="6" l="1"/>
  <c r="L2493" i="6" s="1"/>
  <c r="L2494" i="6" s="1"/>
  <c r="Q3026" i="6"/>
  <c r="L2495" i="6" l="1"/>
  <c r="L2496" i="6" l="1"/>
  <c r="Q2396" i="6" l="1"/>
  <c r="L2497" i="6"/>
  <c r="Q2523" i="6"/>
  <c r="L2498" i="6" l="1"/>
  <c r="L2499" i="6" l="1"/>
  <c r="L2500" i="6" l="1"/>
  <c r="L2501" i="6" s="1"/>
  <c r="L2502" i="6" s="1"/>
  <c r="L2503" i="6" s="1"/>
  <c r="L2504" i="6" s="1"/>
  <c r="L2505" i="6" s="1"/>
  <c r="L2506" i="6" s="1"/>
  <c r="Q2536" i="6"/>
  <c r="L2507" i="6" l="1"/>
  <c r="L2508" i="6" l="1"/>
  <c r="Q2407" i="6"/>
  <c r="Q3035" i="6"/>
  <c r="L2509" i="6" l="1"/>
  <c r="L2510" i="6" s="1"/>
  <c r="L2511" i="6" s="1"/>
  <c r="L2512" i="6" s="1"/>
  <c r="L2513" i="6" s="1"/>
  <c r="L2514" i="6" s="1"/>
  <c r="L2515" i="6" s="1"/>
  <c r="L2516" i="6" s="1"/>
  <c r="Q2549" i="6"/>
  <c r="Q2416" i="6" l="1"/>
  <c r="L2517" i="6"/>
  <c r="L2518" i="6" l="1"/>
  <c r="Q2562" i="6"/>
  <c r="Q3044" i="6"/>
  <c r="L2519" i="6" l="1"/>
  <c r="L2520" i="6" l="1"/>
  <c r="L2521" i="6" l="1"/>
  <c r="L2522" i="6" l="1"/>
  <c r="Q2575" i="6"/>
  <c r="L2523" i="6" l="1"/>
  <c r="L2524" i="6" l="1"/>
  <c r="L2525" i="6" l="1"/>
  <c r="L2526" i="6" s="1"/>
  <c r="L2527" i="6" s="1"/>
  <c r="L2528" i="6" s="1"/>
  <c r="L2529" i="6" s="1"/>
  <c r="Q3053" i="6"/>
  <c r="L2530" i="6" l="1"/>
  <c r="L2531" i="6" s="1"/>
  <c r="Q2429" i="6"/>
  <c r="L2532" i="6" l="1"/>
  <c r="L2533" i="6" s="1"/>
  <c r="L2534" i="6" s="1"/>
  <c r="L2535" i="6" s="1"/>
  <c r="L2536" i="6" s="1"/>
  <c r="L2537" i="6" s="1"/>
  <c r="L2538" i="6" l="1"/>
  <c r="Q2437" i="6"/>
  <c r="L2539" i="6" l="1"/>
  <c r="L2540" i="6" s="1"/>
  <c r="L2541" i="6" s="1"/>
  <c r="L2542" i="6" s="1"/>
  <c r="L2543" i="6" s="1"/>
  <c r="L2544" i="6" l="1"/>
  <c r="Q2588" i="6"/>
  <c r="L2545" i="6" l="1"/>
  <c r="L2546" i="6" l="1"/>
  <c r="Q2445" i="6"/>
  <c r="L2547" i="6" l="1"/>
  <c r="L2548" i="6" l="1"/>
  <c r="L2549" i="6" l="1"/>
  <c r="L2550" i="6" l="1"/>
  <c r="L2551" i="6" s="1"/>
  <c r="L2552" i="6" s="1"/>
  <c r="L2553" i="6" l="1"/>
  <c r="Q3072" i="6"/>
  <c r="L2554" i="6" l="1"/>
  <c r="Q2453" i="6"/>
  <c r="L2555" i="6" l="1"/>
  <c r="L2556" i="6" s="1"/>
  <c r="L2557" i="6" s="1"/>
  <c r="L2558" i="6" s="1"/>
  <c r="L2559" i="6" s="1"/>
  <c r="L2560" i="6" s="1"/>
  <c r="L2561" i="6" s="1"/>
  <c r="L2562" i="6" l="1"/>
  <c r="Q2461" i="6"/>
  <c r="L2563" i="6" l="1"/>
  <c r="L2564" i="6" l="1"/>
  <c r="L2565" i="6" l="1"/>
  <c r="L2566" i="6" l="1"/>
  <c r="L2567" i="6" l="1"/>
  <c r="L2568" i="6" s="1"/>
  <c r="L2569" i="6" s="1"/>
  <c r="L2570" i="6" l="1"/>
  <c r="L2571" i="6" s="1"/>
  <c r="L2572" i="6" s="1"/>
  <c r="L2573" i="6" s="1"/>
  <c r="L2574" i="6" s="1"/>
  <c r="Q2469" i="6"/>
  <c r="L2575" i="6" l="1"/>
  <c r="L2576" i="6" s="1"/>
  <c r="L2577" i="6" s="1"/>
  <c r="L2578" i="6" s="1"/>
  <c r="L2579" i="6" l="1"/>
  <c r="Q2478" i="6"/>
  <c r="L2580" i="6" l="1"/>
  <c r="L2581" i="6" s="1"/>
  <c r="L2582" i="6" s="1"/>
  <c r="L2583" i="6" s="1"/>
  <c r="L2584" i="6" s="1"/>
  <c r="L2585" i="6" s="1"/>
  <c r="L2586" i="6" l="1"/>
  <c r="L2587" i="6" l="1"/>
  <c r="Q2486" i="6"/>
  <c r="Q3092" i="6"/>
  <c r="L2588" i="6" l="1"/>
  <c r="L2589" i="6" l="1"/>
  <c r="L2590" i="6" l="1"/>
  <c r="L2591" i="6" l="1"/>
  <c r="L2592" i="6" l="1"/>
  <c r="L2593" i="6" s="1"/>
  <c r="L2594" i="6" l="1"/>
  <c r="Q3101" i="6"/>
  <c r="L2595" i="6" l="1"/>
  <c r="Q2494" i="6"/>
  <c r="L2596" i="6" l="1"/>
  <c r="L2597" i="6" s="1"/>
  <c r="L2598" i="6" s="1"/>
  <c r="L2599" i="6" s="1"/>
  <c r="L2600" i="6" s="1"/>
  <c r="L2601" i="6" s="1"/>
  <c r="L2602" i="6" l="1"/>
  <c r="L2603" i="6" l="1"/>
  <c r="L2604" i="6" l="1"/>
  <c r="L2605" i="6" s="1"/>
  <c r="L2606" i="6" s="1"/>
  <c r="L2607" i="6" s="1"/>
  <c r="L2608" i="6" s="1"/>
  <c r="L2609" i="6" s="1"/>
  <c r="L2610" i="6" s="1"/>
  <c r="L2611" i="6" s="1"/>
  <c r="L2612" i="6" s="1"/>
  <c r="L2613" i="6" s="1"/>
  <c r="L2614" i="6" s="1"/>
  <c r="L2615" i="6" s="1"/>
  <c r="L2616" i="6" s="1"/>
  <c r="L2617" i="6" s="1"/>
  <c r="L2618" i="6" s="1"/>
  <c r="L2619" i="6" s="1"/>
  <c r="L2620" i="6" s="1"/>
  <c r="L2621" i="6" s="1"/>
  <c r="L2622" i="6" s="1"/>
  <c r="L2623" i="6" s="1"/>
  <c r="L2624" i="6" s="1"/>
  <c r="L2625" i="6" s="1"/>
  <c r="L2626" i="6" s="1"/>
  <c r="L2627" i="6" s="1"/>
  <c r="L2628" i="6" s="1"/>
  <c r="L2629" i="6" s="1"/>
  <c r="L2630" i="6" s="1"/>
  <c r="L2631" i="6" s="1"/>
  <c r="L2632" i="6" s="1"/>
  <c r="L2633" i="6" s="1"/>
  <c r="L2634" i="6" s="1"/>
  <c r="L2635" i="6" s="1"/>
  <c r="L2636" i="6" s="1"/>
  <c r="L2637" i="6" s="1"/>
  <c r="L2638" i="6" s="1"/>
  <c r="L2639" i="6" s="1"/>
  <c r="L2640" i="6" s="1"/>
  <c r="L2641" i="6" s="1"/>
  <c r="L2642" i="6" s="1"/>
  <c r="L2643" i="6" s="1"/>
  <c r="L2644" i="6" s="1"/>
  <c r="L2645" i="6" s="1"/>
  <c r="L2646" i="6" s="1"/>
  <c r="L2647" i="6" s="1"/>
  <c r="L2648" i="6" s="1"/>
  <c r="L2649" i="6" s="1"/>
  <c r="L2650" i="6" s="1"/>
  <c r="L2651" i="6" s="1"/>
  <c r="L2652" i="6" s="1"/>
  <c r="L2653" i="6" s="1"/>
  <c r="L2654" i="6" s="1"/>
  <c r="Q2506" i="6" l="1"/>
  <c r="Q3118" i="6" l="1"/>
  <c r="Q3126" i="6" l="1"/>
  <c r="Q2518" i="6" l="1"/>
  <c r="Q2531" i="6" l="1"/>
  <c r="Q2543" i="6" l="1"/>
  <c r="Q3142" i="6" l="1"/>
  <c r="Q2552" i="6" l="1"/>
  <c r="Q2670" i="6"/>
  <c r="Q3150" i="6" l="1"/>
  <c r="Q2679" i="6" l="1"/>
  <c r="Q2563" i="6" l="1"/>
  <c r="Q2685" i="6"/>
  <c r="R2685" i="6"/>
  <c r="Q2691" i="6" l="1"/>
  <c r="L2655" i="6" l="1"/>
  <c r="Q2697" i="6"/>
  <c r="R2697" i="6"/>
  <c r="L2656" i="6" l="1"/>
  <c r="L2657" i="6" s="1"/>
  <c r="L2658" i="6"/>
  <c r="L2659" i="6" l="1"/>
  <c r="L2660" i="6" l="1"/>
  <c r="Q2574" i="6"/>
  <c r="Q3166" i="6"/>
  <c r="L2661" i="6" l="1"/>
  <c r="L2662" i="6" l="1"/>
  <c r="L2663" i="6" l="1"/>
  <c r="L2664" i="6" l="1"/>
  <c r="L2665" i="6" s="1"/>
  <c r="L2666" i="6" s="1"/>
  <c r="L2667" i="6" s="1"/>
  <c r="L2668" i="6" s="1"/>
  <c r="L2669" i="6" s="1"/>
  <c r="L2670" i="6" l="1"/>
  <c r="L2671" i="6" l="1"/>
  <c r="Q2585" i="6"/>
  <c r="L2672" i="6" l="1"/>
  <c r="L2673" i="6" l="1"/>
  <c r="L2674" i="6" l="1"/>
  <c r="L2675" i="6" s="1"/>
  <c r="L2676" i="6" l="1"/>
  <c r="L2677" i="6" s="1"/>
  <c r="L2678" i="6" s="1"/>
  <c r="L2679" i="6" l="1"/>
  <c r="Q2593" i="6"/>
  <c r="R2725" i="6"/>
  <c r="Q2725" i="6"/>
  <c r="L2680" i="6" l="1"/>
  <c r="L2681" i="6" s="1"/>
  <c r="L2682" i="6" s="1"/>
  <c r="L2683" i="6" s="1"/>
  <c r="L2684" i="6" l="1"/>
  <c r="Q3190" i="6"/>
  <c r="L2685" i="6" l="1"/>
  <c r="L2686" i="6" s="1"/>
  <c r="L2687" i="6"/>
  <c r="Q2601" i="6"/>
  <c r="L2688" i="6" l="1"/>
  <c r="L2689" i="6" s="1"/>
  <c r="L2690" i="6" s="1"/>
  <c r="L2691" i="6" l="1"/>
  <c r="L2692" i="6" s="1"/>
  <c r="L2693" i="6" s="1"/>
  <c r="L2694" i="6" s="1"/>
  <c r="Q2609" i="6" s="1"/>
  <c r="Q2731" i="6"/>
  <c r="Q3198" i="6"/>
  <c r="L2695" i="6" l="1"/>
  <c r="L2696" i="6" l="1"/>
  <c r="L2697" i="6" l="1"/>
  <c r="R2737" i="6"/>
  <c r="Q2737" i="6"/>
  <c r="Q3214" i="6"/>
  <c r="L2698" i="6" l="1"/>
  <c r="L2699" i="6" s="1"/>
  <c r="L2700" i="6" s="1"/>
  <c r="L2701" i="6" l="1"/>
  <c r="L2702" i="6" l="1"/>
  <c r="L2703" i="6" s="1"/>
  <c r="L2704" i="6" l="1"/>
  <c r="L2705" i="6" s="1"/>
  <c r="Q3222" i="6"/>
  <c r="L2706" i="6" l="1"/>
  <c r="L2707" i="6" s="1"/>
  <c r="L2708" i="6" s="1"/>
  <c r="L2709" i="6" s="1"/>
  <c r="L2710" i="6" s="1"/>
  <c r="L2711" i="6" s="1"/>
  <c r="L2712" i="6" s="1"/>
  <c r="L2713" i="6" s="1"/>
  <c r="L2714" i="6" s="1"/>
  <c r="L2715" i="6" s="1"/>
  <c r="L2716" i="6" s="1"/>
  <c r="L2717" i="6" s="1"/>
  <c r="Q2620" i="6"/>
  <c r="L2718" i="6" l="1"/>
  <c r="Q2743" i="6"/>
  <c r="L2719" i="6" l="1"/>
  <c r="L2720" i="6" s="1"/>
  <c r="Q2633" i="6"/>
  <c r="L2721" i="6"/>
  <c r="L2722" i="6" s="1"/>
  <c r="L2723" i="6" s="1"/>
  <c r="L2724" i="6" s="1"/>
  <c r="L2725" i="6" s="1"/>
  <c r="L2726" i="6" s="1"/>
  <c r="Q2641" i="6" s="1"/>
  <c r="L2727" i="6" l="1"/>
  <c r="L2728" i="6" l="1"/>
  <c r="L2729" i="6" s="1"/>
  <c r="L2730" i="6" s="1"/>
  <c r="L2731" i="6" s="1"/>
  <c r="L2732" i="6" s="1"/>
  <c r="L2733" i="6" s="1"/>
  <c r="Q2752" i="6"/>
  <c r="Q3238" i="6"/>
  <c r="L2734" i="6" l="1"/>
  <c r="L2735" i="6" l="1"/>
  <c r="Q3246" i="6"/>
  <c r="L2736" i="6" l="1"/>
  <c r="Q2651" i="6" l="1"/>
  <c r="L2737" i="6"/>
  <c r="L2738" i="6" l="1"/>
  <c r="L2739" i="6" l="1"/>
  <c r="Q3262" i="6"/>
  <c r="L2740" i="6" l="1"/>
  <c r="L2741" i="6" s="1"/>
  <c r="L2742" i="6" l="1"/>
  <c r="Q2775" i="6"/>
  <c r="L2743" i="6" l="1"/>
  <c r="L2744" i="6" s="1"/>
  <c r="L2745" i="6" l="1"/>
  <c r="L2746" i="6" l="1"/>
  <c r="L2747" i="6" s="1"/>
  <c r="L2748" i="6" s="1"/>
  <c r="L2749" i="6" s="1"/>
  <c r="L2750" i="6" s="1"/>
  <c r="L2751" i="6" s="1"/>
  <c r="Q3270" i="6"/>
  <c r="L2752" i="6" l="1"/>
  <c r="L2753" i="6" l="1"/>
  <c r="L2754" i="6" l="1"/>
  <c r="L2755" i="6" l="1"/>
  <c r="Q2788" i="6"/>
  <c r="L2756" i="6" l="1"/>
  <c r="L2757" i="6" s="1"/>
  <c r="L2758" i="6" l="1"/>
  <c r="Q2657" i="6"/>
  <c r="L2759" i="6" l="1"/>
  <c r="L2760" i="6" l="1"/>
  <c r="L2761" i="6" s="1"/>
  <c r="L2762" i="6" s="1"/>
  <c r="L2763" i="6" s="1"/>
  <c r="L2764" i="6" l="1"/>
  <c r="Q2663" i="6"/>
  <c r="Q2797" i="6"/>
  <c r="L2765" i="6" l="1"/>
  <c r="L2766" i="6" s="1"/>
  <c r="L2767" i="6" l="1"/>
  <c r="L2768" i="6" l="1"/>
  <c r="Q3288" i="6"/>
  <c r="L2769" i="6" l="1"/>
  <c r="Q2808" i="6"/>
  <c r="L2770" i="6" l="1"/>
  <c r="Q2669" i="6"/>
  <c r="L2771" i="6" l="1"/>
  <c r="Q2815" i="6"/>
  <c r="L2772" i="6" l="1"/>
  <c r="L2773" i="6" l="1"/>
  <c r="L2774" i="6" s="1"/>
  <c r="Q3298" i="6"/>
  <c r="L2775" i="6" l="1"/>
  <c r="L2776" i="6" l="1"/>
  <c r="Q2675" i="6"/>
  <c r="L2777" i="6" l="1"/>
  <c r="L2778" i="6" s="1"/>
  <c r="L2779" i="6" s="1"/>
  <c r="L2780" i="6" s="1"/>
  <c r="L2781" i="6" s="1"/>
  <c r="L2782" i="6" s="1"/>
  <c r="R2822" i="6"/>
  <c r="Q2822" i="6"/>
  <c r="L2783" i="6" l="1"/>
  <c r="Q2682" i="6"/>
  <c r="L2784" i="6" l="1"/>
  <c r="L2785" i="6" s="1"/>
  <c r="L2786" i="6" s="1"/>
  <c r="L2787" i="6" s="1"/>
  <c r="L2788" i="6" s="1"/>
  <c r="L2789" i="6" s="1"/>
  <c r="L2790" i="6" s="1"/>
  <c r="L2791" i="6" l="1"/>
  <c r="Q2690" i="6"/>
  <c r="L2792" i="6" l="1"/>
  <c r="L2793" i="6" s="1"/>
  <c r="L2794" i="6" s="1"/>
  <c r="L2795" i="6" s="1"/>
  <c r="Q2829" i="6"/>
  <c r="L2796" i="6" l="1"/>
  <c r="L2797" i="6" l="1"/>
  <c r="L2798" i="6" l="1"/>
  <c r="Q2836" i="6"/>
  <c r="R2836" i="6"/>
  <c r="L2799" i="6" l="1"/>
  <c r="L2800" i="6" l="1"/>
  <c r="Q2842" i="6"/>
  <c r="L2801" i="6" l="1"/>
  <c r="L2802" i="6" l="1"/>
  <c r="L2803" i="6" s="1"/>
  <c r="L2804" i="6" l="1"/>
  <c r="Q2703" i="6"/>
  <c r="L2805" i="6" l="1"/>
  <c r="L2806" i="6" s="1"/>
  <c r="L2807" i="6" l="1"/>
  <c r="L2808" i="6" s="1"/>
  <c r="L2809" i="6" s="1"/>
  <c r="L2810" i="6" s="1"/>
  <c r="L2811" i="6" l="1"/>
  <c r="Q2710" i="6"/>
  <c r="L2812" i="6" l="1"/>
  <c r="L2813" i="6" s="1"/>
  <c r="L2814" i="6" s="1"/>
  <c r="L2815" i="6" s="1"/>
  <c r="L2816" i="6" s="1"/>
  <c r="L2817" i="6" s="1"/>
  <c r="L2818" i="6" l="1"/>
  <c r="L2819" i="6" l="1"/>
  <c r="Q2853" i="6"/>
  <c r="L2820" i="6" l="1"/>
  <c r="L2821" i="6" s="1"/>
  <c r="L2822" i="6" s="1"/>
  <c r="L2823" i="6" s="1"/>
  <c r="L2824" i="6" s="1"/>
  <c r="L2825" i="6" s="1"/>
  <c r="L2826" i="6" s="1"/>
  <c r="Q2719" i="6"/>
  <c r="L2827" i="6" l="1"/>
  <c r="Q2726" i="6"/>
  <c r="Q3358" i="6"/>
  <c r="L2828" i="6" l="1"/>
  <c r="L2829" i="6" s="1"/>
  <c r="L2830" i="6" s="1"/>
  <c r="L2831" i="6" s="1"/>
  <c r="L2832" i="6" s="1"/>
  <c r="L2833" i="6" s="1"/>
  <c r="L2834" i="6" s="1"/>
  <c r="L2835" i="6" s="1"/>
  <c r="Q3366" i="6"/>
  <c r="L2836" i="6" l="1"/>
  <c r="L2837" i="6" s="1"/>
  <c r="L2838" i="6" s="1"/>
  <c r="Q2735" i="6"/>
  <c r="L2839" i="6" l="1"/>
  <c r="Q2860" i="6"/>
  <c r="L2840" i="6" l="1"/>
  <c r="L2841" i="6" s="1"/>
  <c r="L2842" i="6" s="1"/>
  <c r="L2843" i="6" s="1"/>
  <c r="L2844" i="6" s="1"/>
  <c r="L2845" i="6" l="1"/>
  <c r="L2846" i="6" s="1"/>
  <c r="Q2744" i="6"/>
  <c r="L2847" i="6" l="1"/>
  <c r="L2848" i="6" l="1"/>
  <c r="Q3382" i="6"/>
  <c r="L2849" i="6" l="1"/>
  <c r="L2850" i="6" s="1"/>
  <c r="L2851" i="6" s="1"/>
  <c r="L2852" i="6" l="1"/>
  <c r="Q2751" i="6"/>
  <c r="Q2867" i="6"/>
  <c r="R2867" i="6"/>
  <c r="L2853" i="6" l="1"/>
  <c r="L2854" i="6" s="1"/>
  <c r="L2855" i="6" l="1"/>
  <c r="L2856" i="6" s="1"/>
  <c r="L2857" i="6" s="1"/>
  <c r="L2858" i="6" s="1"/>
  <c r="L2859" i="6" s="1"/>
  <c r="L2860" i="6" l="1"/>
  <c r="Q2759" i="6"/>
  <c r="Q2874" i="6"/>
  <c r="Q3392" i="6"/>
  <c r="L2861" i="6" l="1"/>
  <c r="L2862" i="6" s="1"/>
  <c r="L2863" i="6" l="1"/>
  <c r="Q3402" i="6"/>
  <c r="L2864" i="6" l="1"/>
  <c r="L2865" i="6" l="1"/>
  <c r="L2866" i="6" l="1"/>
  <c r="L2867" i="6" l="1"/>
  <c r="Q2766" i="6"/>
  <c r="L2868" i="6" l="1"/>
  <c r="Q2881" i="6"/>
  <c r="L2869" i="6" l="1"/>
  <c r="L2870" i="6" s="1"/>
  <c r="L2871" i="6" s="1"/>
  <c r="L2872" i="6" s="1"/>
  <c r="L2873" i="6" l="1"/>
  <c r="L2874" i="6" l="1"/>
  <c r="Q3412" i="6"/>
  <c r="L2875" i="6" l="1"/>
  <c r="L2876" i="6" s="1"/>
  <c r="L2877" i="6" s="1"/>
  <c r="L2878" i="6" s="1"/>
  <c r="L2879" i="6" s="1"/>
  <c r="L2880" i="6" s="1"/>
  <c r="L2881" i="6" s="1"/>
  <c r="L2882" i="6" s="1"/>
  <c r="Q2774" i="6"/>
  <c r="Q2887" i="6"/>
  <c r="L2883" i="6" l="1"/>
  <c r="L2884" i="6" l="1"/>
  <c r="L2885" i="6" s="1"/>
  <c r="L2886" i="6" s="1"/>
  <c r="L2887" i="6" s="1"/>
  <c r="L2888" i="6" s="1"/>
  <c r="L2889" i="6" s="1"/>
  <c r="L2890" i="6" s="1"/>
  <c r="Q2783" i="6"/>
  <c r="L2891" i="6" l="1"/>
  <c r="Q2893" i="6"/>
  <c r="L2892" i="6" l="1"/>
  <c r="L2893" i="6" l="1"/>
  <c r="Q3434" i="6"/>
  <c r="L2894" i="6" l="1"/>
  <c r="L2895" i="6" l="1"/>
  <c r="L2896" i="6" l="1"/>
  <c r="Q2795" i="6"/>
  <c r="L2897" i="6" l="1"/>
  <c r="L2898" i="6" s="1"/>
  <c r="L2899" i="6" s="1"/>
  <c r="L2900" i="6" l="1"/>
  <c r="L2901" i="6" l="1"/>
  <c r="L2902" i="6" s="1"/>
  <c r="L2903" i="6" s="1"/>
  <c r="L2904" i="6" s="1"/>
  <c r="L2905" i="6" s="1"/>
  <c r="L2906" i="6" s="1"/>
  <c r="Q2906" i="6"/>
  <c r="L2907" i="6" l="1"/>
  <c r="Q2806" i="6"/>
  <c r="Q3446" i="6"/>
  <c r="L2908" i="6" l="1"/>
  <c r="L2909" i="6" s="1"/>
  <c r="L2910" i="6" s="1"/>
  <c r="L2911" i="6" s="1"/>
  <c r="L2912" i="6" s="1"/>
  <c r="L2913" i="6" s="1"/>
  <c r="L2914" i="6" s="1"/>
  <c r="L2915" i="6" s="1"/>
  <c r="L2916" i="6" l="1"/>
  <c r="L2917" i="6" l="1"/>
  <c r="L2918" i="6" l="1"/>
  <c r="Q2817" i="6"/>
  <c r="Q2919" i="6"/>
  <c r="L2919" i="6" l="1"/>
  <c r="L2920" i="6" s="1"/>
  <c r="L2921" i="6" s="1"/>
  <c r="L2922" i="6" s="1"/>
  <c r="L2923" i="6" s="1"/>
  <c r="L2924" i="6" s="1"/>
  <c r="L2925" i="6" s="1"/>
  <c r="L2926" i="6" s="1"/>
  <c r="Q2927" i="6"/>
  <c r="L2927" i="6" l="1"/>
  <c r="L2928" i="6" l="1"/>
  <c r="Q2827" i="6"/>
  <c r="L2929" i="6" l="1"/>
  <c r="Q3458" i="6"/>
  <c r="L2930" i="6" l="1"/>
  <c r="L2931" i="6" l="1"/>
  <c r="L2932" i="6" s="1"/>
  <c r="L2933" i="6" s="1"/>
  <c r="L2934" i="6" s="1"/>
  <c r="L2935" i="6" s="1"/>
  <c r="L2936" i="6" s="1"/>
  <c r="L2937" i="6" s="1"/>
  <c r="L2938" i="6" s="1"/>
  <c r="L2939" i="6" l="1"/>
  <c r="L2940" i="6" s="1"/>
  <c r="L2941" i="6" s="1"/>
  <c r="L2942" i="6" s="1"/>
  <c r="L2943" i="6" s="1"/>
  <c r="L2944" i="6" s="1"/>
  <c r="Q2838" i="6"/>
  <c r="L2945" i="6" l="1"/>
  <c r="L2946" i="6" s="1"/>
  <c r="L2947" i="6" l="1"/>
  <c r="Q2846" i="6"/>
  <c r="L2948" i="6" l="1"/>
  <c r="L2949" i="6" s="1"/>
  <c r="L2950" i="6" s="1"/>
  <c r="L2951" i="6" s="1"/>
  <c r="L2952" i="6" s="1"/>
  <c r="L2953" i="6" s="1"/>
  <c r="L2954" i="6" s="1"/>
  <c r="Q2945" i="6"/>
  <c r="Q3484" i="6"/>
  <c r="L2955" i="6" l="1"/>
  <c r="Q2854" i="6"/>
  <c r="L2956" i="6" l="1"/>
  <c r="L2957" i="6" s="1"/>
  <c r="L2958" i="6" s="1"/>
  <c r="L2959" i="6" s="1"/>
  <c r="L2960" i="6" s="1"/>
  <c r="L2961" i="6" s="1"/>
  <c r="L2962" i="6" s="1"/>
  <c r="L2963" i="6" l="1"/>
  <c r="Q2862" i="6"/>
  <c r="Q2951" i="6"/>
  <c r="R2951" i="6"/>
  <c r="L2964" i="6" l="1"/>
  <c r="L2965" i="6" s="1"/>
  <c r="L2966" i="6" l="1"/>
  <c r="L2967" i="6" l="1"/>
  <c r="L2968" i="6" s="1"/>
  <c r="L2969" i="6" s="1"/>
  <c r="L2970" i="6" s="1"/>
  <c r="L2971" i="6" s="1"/>
  <c r="L2972" i="6" s="1"/>
  <c r="L2973" i="6" l="1"/>
  <c r="Q2872" i="6"/>
  <c r="L2974" i="6" l="1"/>
  <c r="L2975" i="6" l="1"/>
  <c r="L2976" i="6" l="1"/>
  <c r="R2963" i="6"/>
  <c r="Q2963" i="6"/>
  <c r="L2977" i="6" l="1"/>
  <c r="L2978" i="6" l="1"/>
  <c r="Q2969" i="6"/>
  <c r="L2979" i="6" l="1"/>
  <c r="L2980" i="6" s="1"/>
  <c r="L2981" i="6" s="1"/>
  <c r="L2982" i="6" s="1"/>
  <c r="Q3506" i="6"/>
  <c r="L2983" i="6" l="1"/>
  <c r="L2984" i="6" s="1"/>
  <c r="L2985" i="6" s="1"/>
  <c r="L2986" i="6" s="1"/>
  <c r="L2987" i="6" s="1"/>
  <c r="L2988" i="6" s="1"/>
  <c r="L2989" i="6" s="1"/>
  <c r="L2990" i="6" s="1"/>
  <c r="Q2882" i="6"/>
  <c r="L2991" i="6" l="1"/>
  <c r="Q2890" i="6"/>
  <c r="L2992" i="6" l="1"/>
  <c r="Q2976" i="6"/>
  <c r="L2993" i="6" l="1"/>
  <c r="L2994" i="6" l="1"/>
  <c r="Q3514" i="6"/>
  <c r="L2995" i="6" l="1"/>
  <c r="L2996" i="6" s="1"/>
  <c r="L2997" i="6" s="1"/>
  <c r="L2998" i="6" s="1"/>
  <c r="L2999" i="6" s="1"/>
  <c r="L3000" i="6" l="1"/>
  <c r="Q2899" i="6"/>
  <c r="L3001" i="6" l="1"/>
  <c r="L3002" i="6" s="1"/>
  <c r="L3003" i="6" s="1"/>
  <c r="L3004" i="6" s="1"/>
  <c r="L3005" i="6" s="1"/>
  <c r="L3006" i="6" s="1"/>
  <c r="Q2985" i="6"/>
  <c r="R2985" i="6"/>
  <c r="L3007" i="6" l="1"/>
  <c r="L3008" i="6" l="1"/>
  <c r="Q2907" i="6"/>
  <c r="L3009" i="6" l="1"/>
  <c r="L3010" i="6" s="1"/>
  <c r="L3011" i="6" s="1"/>
  <c r="L3012" i="6" s="1"/>
  <c r="L3013" i="6" s="1"/>
  <c r="Q2991" i="6"/>
  <c r="L3014" i="6" l="1"/>
  <c r="Q3522" i="6"/>
  <c r="L3015" i="6" l="1"/>
  <c r="L3016" i="6" l="1"/>
  <c r="Q2915" i="6"/>
  <c r="Q3003" i="6"/>
  <c r="R3003" i="6"/>
  <c r="L3017" i="6" l="1"/>
  <c r="L3018" i="6" l="1"/>
  <c r="Q3009" i="6"/>
  <c r="L3019" i="6" l="1"/>
  <c r="L3020" i="6" l="1"/>
  <c r="L3021" i="6" l="1"/>
  <c r="Q3530" i="6"/>
  <c r="L3022" i="6" l="1"/>
  <c r="L3023" i="6" s="1"/>
  <c r="L3024" i="6" s="1"/>
  <c r="L3025" i="6" l="1"/>
  <c r="L3026" i="6" l="1"/>
  <c r="L3027" i="6" l="1"/>
  <c r="L3028" i="6" s="1"/>
  <c r="L3029" i="6" s="1"/>
  <c r="L3030" i="6" s="1"/>
  <c r="Q2926" i="6"/>
  <c r="L3031" i="6" l="1"/>
  <c r="L3032" i="6" l="1"/>
  <c r="Q3544" i="6"/>
  <c r="L3033" i="6" l="1"/>
  <c r="L3034" i="6" l="1"/>
  <c r="L3035" i="6" l="1"/>
  <c r="L3036" i="6" l="1"/>
  <c r="Q2935" i="6"/>
  <c r="L3037" i="6" l="1"/>
  <c r="L3038" i="6" l="1"/>
  <c r="L3039" i="6" l="1"/>
  <c r="L3040" i="6" s="1"/>
  <c r="L3041" i="6" s="1"/>
  <c r="L3042" i="6" s="1"/>
  <c r="L3043" i="6" s="1"/>
  <c r="Q3027" i="6"/>
  <c r="L3044" i="6" l="1"/>
  <c r="L3045" i="6" l="1"/>
  <c r="Q2944" i="6"/>
  <c r="L3046" i="6" l="1"/>
  <c r="L3047" i="6" s="1"/>
  <c r="L3048" i="6" s="1"/>
  <c r="L3049" i="6" s="1"/>
  <c r="L3050" i="6" s="1"/>
  <c r="L3051" i="6" s="1"/>
  <c r="L3052" i="6" s="1"/>
  <c r="L3053" i="6" s="1"/>
  <c r="L3054" i="6" s="1"/>
  <c r="L3055" i="6" s="1"/>
  <c r="L3056" i="6" s="1"/>
  <c r="Q3039" i="6"/>
  <c r="L3057" i="6" l="1"/>
  <c r="Q3561" i="6"/>
  <c r="L3058" i="6" l="1"/>
  <c r="L3059" i="6" s="1"/>
  <c r="L3060" i="6" s="1"/>
  <c r="L3061" i="6" s="1"/>
  <c r="L3062" i="6" s="1"/>
  <c r="L3063" i="6" s="1"/>
  <c r="L3064" i="6" s="1"/>
  <c r="L3065" i="6" s="1"/>
  <c r="Q2957" i="6"/>
  <c r="L3066" i="6" l="1"/>
  <c r="Q2965" i="6"/>
  <c r="L3067" i="6" l="1"/>
  <c r="L3068" i="6" s="1"/>
  <c r="L3069" i="6" s="1"/>
  <c r="Q3048" i="6"/>
  <c r="L3070" i="6" l="1"/>
  <c r="L3071" i="6" s="1"/>
  <c r="L3072" i="6" s="1"/>
  <c r="L3073" i="6" s="1"/>
  <c r="L3074" i="6" s="1"/>
  <c r="L3075" i="6" s="1"/>
  <c r="L3076" i="6" s="1"/>
  <c r="L3077" i="6" s="1"/>
  <c r="L3078" i="6" s="1"/>
  <c r="Q2978" i="6" l="1"/>
  <c r="L3079" i="6"/>
  <c r="L3080" i="6" s="1"/>
  <c r="L3081" i="6" s="1"/>
  <c r="L3082" i="6" s="1"/>
  <c r="L3083" i="6" l="1"/>
  <c r="L3084" i="6" l="1"/>
  <c r="L3085" i="6" l="1"/>
  <c r="L3086" i="6" s="1"/>
  <c r="L3087" i="6" s="1"/>
  <c r="L3088" i="6" s="1"/>
  <c r="L3089" i="6" s="1"/>
  <c r="L3090" i="6" l="1"/>
  <c r="Q2990" i="6" l="1"/>
  <c r="L3091" i="6"/>
  <c r="Q3055" i="6"/>
  <c r="L3092" i="6" l="1"/>
  <c r="L3093" i="6" l="1"/>
  <c r="Q3579" i="6"/>
  <c r="L3094" i="6" l="1"/>
  <c r="L3095" i="6" l="1"/>
  <c r="L3096" i="6" l="1"/>
  <c r="L3097" i="6" s="1"/>
  <c r="L3098" i="6" l="1"/>
  <c r="Q2997" i="6"/>
  <c r="Q3064" i="6"/>
  <c r="L3099" i="6" l="1"/>
  <c r="L3100" i="6" s="1"/>
  <c r="L3101" i="6" s="1"/>
  <c r="L3102" i="6" s="1"/>
  <c r="L3103" i="6" s="1"/>
  <c r="L3104" i="6" s="1"/>
  <c r="L3105" i="6" s="1"/>
  <c r="L3106" i="6" s="1"/>
  <c r="L3107" i="6" l="1"/>
  <c r="Q3006" i="6"/>
  <c r="L3108" i="6" l="1"/>
  <c r="L3109" i="6" s="1"/>
  <c r="L3110" i="6" s="1"/>
  <c r="L3111" i="6" l="1"/>
  <c r="L3112" i="6" l="1"/>
  <c r="Q3012" i="6"/>
  <c r="L3113" i="6" l="1"/>
  <c r="Q3071" i="6"/>
  <c r="L3114" i="6" l="1"/>
  <c r="L3115" i="6" l="1"/>
  <c r="Q3597" i="6"/>
  <c r="L3116" i="6" l="1"/>
  <c r="Q3077" i="6"/>
  <c r="L3117" i="6" l="1"/>
  <c r="L3118" i="6" l="1"/>
  <c r="L3119" i="6" l="1"/>
  <c r="Q3018" i="6"/>
  <c r="Q3084" i="6"/>
  <c r="R3084" i="6"/>
  <c r="L3120" i="6" l="1"/>
  <c r="L3121" i="6" l="1"/>
  <c r="L3122" i="6" l="1"/>
  <c r="L3123" i="6" l="1"/>
  <c r="L3124" i="6" s="1"/>
  <c r="L3125" i="6" l="1"/>
  <c r="Q3024" i="6"/>
  <c r="Q3090" i="6"/>
  <c r="Q3611" i="6"/>
  <c r="L3126" i="6" l="1"/>
  <c r="L3127" i="6" l="1"/>
  <c r="L3128" i="6" l="1"/>
  <c r="Q3618" i="6"/>
  <c r="L3129" i="6" l="1"/>
  <c r="Q3625" i="6"/>
  <c r="L3130" i="6" l="1"/>
  <c r="L3131" i="6" l="1"/>
  <c r="Q3030" i="6"/>
  <c r="L3132" i="6" l="1"/>
  <c r="L3133" i="6" l="1"/>
  <c r="L3134" i="6" l="1"/>
  <c r="L3135" i="6" l="1"/>
  <c r="L3136" i="6" l="1"/>
  <c r="L3137" i="6" s="1"/>
  <c r="L3138" i="6" s="1"/>
  <c r="L3139" i="6" s="1"/>
  <c r="L3140" i="6" s="1"/>
  <c r="L3141" i="6" s="1"/>
  <c r="L3142" i="6" s="1"/>
  <c r="L3143" i="6" s="1"/>
  <c r="L3144" i="6" l="1"/>
  <c r="Q3043" i="6"/>
  <c r="Q3639" i="6"/>
  <c r="L3145" i="6" l="1"/>
  <c r="L3146" i="6" s="1"/>
  <c r="L3147" i="6" s="1"/>
  <c r="L3148" i="6" s="1"/>
  <c r="L3149" i="6" l="1"/>
  <c r="L3150" i="6" l="1"/>
  <c r="L3151" i="6" s="1"/>
  <c r="L3152" i="6" s="1"/>
  <c r="L3153" i="6" s="1"/>
  <c r="L3154" i="6" s="1"/>
  <c r="L3155" i="6" s="1"/>
  <c r="L3156" i="6" s="1"/>
  <c r="L3157" i="6" l="1"/>
  <c r="Q3056" i="6"/>
  <c r="Q3646" i="6"/>
  <c r="L3158" i="6" l="1"/>
  <c r="L3159" i="6" s="1"/>
  <c r="L3160" i="6" s="1"/>
  <c r="L3161" i="6" s="1"/>
  <c r="L3162" i="6" s="1"/>
  <c r="L3163" i="6" s="1"/>
  <c r="L3164" i="6" s="1"/>
  <c r="L3165" i="6" s="1"/>
  <c r="L3166" i="6" s="1"/>
  <c r="L3167" i="6" s="1"/>
  <c r="L3168" i="6" s="1"/>
  <c r="L3169" i="6" s="1"/>
  <c r="L3170" i="6" l="1"/>
  <c r="Q3069" i="6"/>
  <c r="L3171" i="6" l="1"/>
  <c r="L3172" i="6" s="1"/>
  <c r="L3173" i="6" s="1"/>
  <c r="L3174" i="6" s="1"/>
  <c r="L3175" i="6" s="1"/>
  <c r="L3176" i="6" s="1"/>
  <c r="L3177" i="6" s="1"/>
  <c r="L3178" i="6" s="1"/>
  <c r="L3179" i="6" s="1"/>
  <c r="L3180" i="6" s="1"/>
  <c r="L3181" i="6" s="1"/>
  <c r="L3182" i="6" s="1"/>
  <c r="L3183" i="6" l="1"/>
  <c r="Q3082" i="6"/>
  <c r="L3184" i="6" l="1"/>
  <c r="L3185" i="6" l="1"/>
  <c r="Q3655" i="6"/>
  <c r="L3186" i="6" l="1"/>
  <c r="L3187" i="6" l="1"/>
  <c r="L3188" i="6" l="1"/>
  <c r="L3189" i="6" l="1"/>
  <c r="L3190" i="6" l="1"/>
  <c r="Q3089" i="6"/>
  <c r="L3191" i="6" l="1"/>
  <c r="Q3664" i="6"/>
  <c r="L3192" i="6" l="1"/>
  <c r="L3193" i="6" l="1"/>
  <c r="L3194" i="6" l="1"/>
  <c r="L3195" i="6" s="1"/>
  <c r="L3196" i="6" s="1"/>
  <c r="L3197" i="6" s="1"/>
  <c r="L3198" i="6" s="1"/>
  <c r="Q3128" i="6"/>
  <c r="L3199" i="6" l="1"/>
  <c r="Q3098" i="6"/>
  <c r="L3200" i="6" l="1"/>
  <c r="L3201" i="6" s="1"/>
  <c r="L3202" i="6" s="1"/>
  <c r="L3203" i="6" s="1"/>
  <c r="L3204" i="6" s="1"/>
  <c r="Q3673" i="6"/>
  <c r="L3205" i="6" l="1"/>
  <c r="Q3104" i="6"/>
  <c r="L3206" i="6" l="1"/>
  <c r="L3207" i="6" s="1"/>
  <c r="L3208" i="6" s="1"/>
  <c r="L3209" i="6" s="1"/>
  <c r="L3210" i="6" s="1"/>
  <c r="L3211" i="6" l="1"/>
  <c r="L3212" i="6" s="1"/>
  <c r="L3213" i="6" s="1"/>
  <c r="L3214" i="6" s="1"/>
  <c r="L3215" i="6" s="1"/>
  <c r="L3216" i="6" s="1"/>
  <c r="Q3110" i="6"/>
  <c r="Q3134" i="6"/>
  <c r="L3217" i="6" l="1"/>
  <c r="L3218" i="6" s="1"/>
  <c r="L3219" i="6" s="1"/>
  <c r="L3220" i="6" s="1"/>
  <c r="L3221" i="6" s="1"/>
  <c r="L3222" i="6" s="1"/>
  <c r="Q3116" i="6"/>
  <c r="L3223" i="6" l="1"/>
  <c r="L3224" i="6" s="1"/>
  <c r="L3225" i="6" s="1"/>
  <c r="L3226" i="6" s="1"/>
  <c r="L3227" i="6" s="1"/>
  <c r="L3228" i="6" s="1"/>
  <c r="L3229" i="6" s="1"/>
  <c r="L3230" i="6" s="1"/>
  <c r="L3231" i="6" s="1"/>
  <c r="L3232" i="6" s="1"/>
  <c r="L3233" i="6" s="1"/>
  <c r="L3234" i="6" s="1"/>
  <c r="L3235" i="6" s="1"/>
  <c r="Q3122" i="6"/>
  <c r="Q3135" i="6" l="1"/>
  <c r="L3236" i="6"/>
  <c r="L3237" i="6" s="1"/>
  <c r="L3238" i="6" s="1"/>
  <c r="L3239" i="6" s="1"/>
  <c r="L3240" i="6" s="1"/>
  <c r="L3241" i="6" s="1"/>
  <c r="L3242" i="6" s="1"/>
  <c r="Q3140" i="6"/>
  <c r="L3243" i="6" l="1"/>
  <c r="Q3682" i="6"/>
  <c r="L3244" i="6" l="1"/>
  <c r="L3245" i="6" s="1"/>
  <c r="L3246" i="6" s="1"/>
  <c r="L3247" i="6" s="1"/>
  <c r="R3146" i="6"/>
  <c r="Q3146" i="6"/>
  <c r="L3248" i="6" l="1"/>
  <c r="Q3148" i="6" s="1"/>
  <c r="L3249" i="6" l="1"/>
  <c r="L3250" i="6" l="1"/>
  <c r="L3251" i="6" l="1"/>
  <c r="Q3691" i="6"/>
  <c r="L3252" i="6" l="1"/>
  <c r="L3253" i="6" l="1"/>
  <c r="Q3152" i="6"/>
  <c r="L3254" i="6" l="1"/>
  <c r="L3255" i="6" l="1"/>
  <c r="L3256" i="6" l="1"/>
  <c r="L3257" i="6" l="1"/>
  <c r="L3258" i="6" s="1"/>
  <c r="L3259" i="6" l="1"/>
  <c r="Q3158" i="6"/>
  <c r="Q3700" i="6"/>
  <c r="L3260" i="6" l="1"/>
  <c r="L3261" i="6" l="1"/>
  <c r="Q3161" i="6" s="1"/>
  <c r="Q3709" i="6"/>
  <c r="L3262" i="6" l="1"/>
  <c r="L3263" i="6" l="1"/>
  <c r="Q3718" i="6"/>
  <c r="L3264" i="6" l="1"/>
  <c r="L3265" i="6" l="1"/>
  <c r="L3266" i="6" s="1"/>
  <c r="Q3164" i="6"/>
  <c r="Q3727" i="6"/>
  <c r="L3267" i="6" l="1"/>
  <c r="L3268" i="6" l="1"/>
  <c r="L3269" i="6" s="1"/>
  <c r="L3270" i="6" l="1"/>
  <c r="L3271" i="6"/>
  <c r="R3170" i="6"/>
  <c r="Q3170" i="6"/>
  <c r="L3272" i="6" l="1"/>
  <c r="L3273" i="6" l="1"/>
  <c r="L3274" i="6" l="1"/>
  <c r="L3275" i="6" l="1"/>
  <c r="L3276" i="6" s="1"/>
  <c r="Q3174" i="6"/>
  <c r="L3277" i="6"/>
  <c r="Q3176" i="6"/>
  <c r="L3278" i="6" l="1"/>
  <c r="L3279" i="6" l="1"/>
  <c r="L3280" i="6" l="1"/>
  <c r="Q3743" i="6"/>
  <c r="L3281" i="6" l="1"/>
  <c r="L3282" i="6" l="1"/>
  <c r="L3283" i="6" l="1"/>
  <c r="L3284" i="6" s="1"/>
  <c r="Q3182" i="6"/>
  <c r="Q3751" i="6"/>
  <c r="L3285" i="6" l="1"/>
  <c r="L3286" i="6" l="1"/>
  <c r="L3287" i="6" l="1"/>
  <c r="L3288" i="6" l="1"/>
  <c r="L3289" i="6" l="1"/>
  <c r="L3290" i="6" s="1"/>
  <c r="Q3188" i="6"/>
  <c r="L3291" i="6" l="1"/>
  <c r="L3292" i="6" l="1"/>
  <c r="Q3759" i="6"/>
  <c r="L3293" i="6" l="1"/>
  <c r="L3294" i="6" s="1"/>
  <c r="L3295" i="6" l="1"/>
  <c r="R3194" i="6"/>
  <c r="Q3194" i="6"/>
  <c r="L3296" i="6" l="1"/>
  <c r="Q3768" i="6"/>
  <c r="L3297" i="6" l="1"/>
  <c r="L3298" i="6" l="1"/>
  <c r="L3299" i="6" s="1"/>
  <c r="L3300" i="6" s="1"/>
  <c r="L3301" i="6" s="1"/>
  <c r="Q3200" i="6"/>
  <c r="L3302" i="6" l="1"/>
  <c r="Q3202" i="6" s="1"/>
  <c r="Q3777" i="6"/>
  <c r="L3303" i="6" l="1"/>
  <c r="L3304" i="6" l="1"/>
  <c r="L3305" i="6" l="1"/>
  <c r="L3306" i="6" l="1"/>
  <c r="L3307" i="6" l="1"/>
  <c r="L3308" i="6" s="1"/>
  <c r="Q3206" i="6"/>
  <c r="L3309" i="6" l="1"/>
  <c r="Q3786" i="6"/>
  <c r="L3310" i="6" l="1"/>
  <c r="L3311" i="6" l="1"/>
  <c r="L3312" i="6" l="1"/>
  <c r="Q3793" i="6"/>
  <c r="L3313" i="6" l="1"/>
  <c r="L3314" i="6" s="1"/>
  <c r="Q3212" i="6"/>
  <c r="L3315" i="6" l="1"/>
  <c r="L3316" i="6" l="1"/>
  <c r="L3317" i="6" l="1"/>
  <c r="L3318" i="6" s="1"/>
  <c r="Q3216" i="6"/>
  <c r="L3319" i="6"/>
  <c r="R3218" i="6"/>
  <c r="Q3218" i="6"/>
  <c r="L3320" i="6" l="1"/>
  <c r="Q3801" i="6"/>
  <c r="L3321" i="6" l="1"/>
  <c r="L3322" i="6" l="1"/>
  <c r="L3323" i="6" l="1"/>
  <c r="L3324" i="6" l="1"/>
  <c r="L3325" i="6" l="1"/>
  <c r="L3326" i="6" s="1"/>
  <c r="Q3224" i="6"/>
  <c r="L3327" i="6" l="1"/>
  <c r="L3328" i="6" l="1"/>
  <c r="Q3810" i="6"/>
  <c r="L3329" i="6" l="1"/>
  <c r="L3330" i="6" l="1"/>
  <c r="L3331" i="6" l="1"/>
  <c r="L3332" i="6" s="1"/>
  <c r="Q3230" i="6"/>
  <c r="L3333" i="6" l="1"/>
  <c r="L3334" i="6" l="1"/>
  <c r="L3335" i="6" l="1"/>
  <c r="L3336" i="6" l="1"/>
  <c r="L3337" i="6"/>
  <c r="Q3236" i="6"/>
  <c r="Q3819" i="6"/>
  <c r="L3338" i="6" l="1"/>
  <c r="L3339" i="6" l="1"/>
  <c r="L3340" i="6" l="1"/>
  <c r="L3341" i="6" s="1"/>
  <c r="L3342" i="6" s="1"/>
  <c r="L3343" i="6" l="1"/>
  <c r="Q3243" i="6" s="1"/>
  <c r="Q3242" i="6"/>
  <c r="R3242" i="6"/>
  <c r="L3344" i="6" l="1"/>
  <c r="L3345" i="6" l="1"/>
  <c r="Q3827" i="6"/>
  <c r="L3346" i="6" l="1"/>
  <c r="L3347" i="6" l="1"/>
  <c r="L3348" i="6" s="1"/>
  <c r="L3349" i="6" l="1"/>
  <c r="Q3248" i="6"/>
  <c r="L3350" i="6" l="1"/>
  <c r="L3351" i="6" l="1"/>
  <c r="Q3835" i="6"/>
  <c r="L3352" i="6" l="1"/>
  <c r="L3353" i="6" l="1"/>
  <c r="R3843" i="6"/>
  <c r="Q3843" i="6"/>
  <c r="L3354" i="6" l="1"/>
  <c r="L3355" i="6" l="1"/>
  <c r="L3356" i="6" s="1"/>
  <c r="Q3256" i="6" s="1"/>
  <c r="Q3254" i="6"/>
  <c r="L3357" i="6" l="1"/>
  <c r="L3358" i="6" l="1"/>
  <c r="L3359" i="6" l="1"/>
  <c r="L3360" i="6" l="1"/>
  <c r="L3361" i="6" l="1"/>
  <c r="L3362" i="6" s="1"/>
  <c r="Q3260" i="6"/>
  <c r="L3363" i="6" l="1"/>
  <c r="L3364" i="6" l="1"/>
  <c r="L3365" i="6" l="1"/>
  <c r="L3366" i="6" s="1"/>
  <c r="L3367" i="6" s="1"/>
  <c r="Q3266" i="6"/>
  <c r="R3266" i="6"/>
  <c r="L3368" i="6" l="1"/>
  <c r="L3369" i="6" l="1"/>
  <c r="Q3269" i="6" s="1"/>
  <c r="L3370" i="6" l="1"/>
  <c r="L3371" i="6" s="1"/>
  <c r="L3372" i="6" s="1"/>
  <c r="Q3866" i="6"/>
  <c r="L3373" i="6" l="1"/>
  <c r="Q3272" i="6"/>
  <c r="L3374" i="6" l="1"/>
  <c r="L3375" i="6" l="1"/>
  <c r="L3376" i="6" l="1"/>
  <c r="L3377" i="6" l="1"/>
  <c r="L3378" i="6" l="1"/>
  <c r="L3379" i="6" l="1"/>
  <c r="Q3278" i="6"/>
  <c r="L3380" i="6" l="1"/>
  <c r="L3381" i="6" s="1"/>
  <c r="L3382" i="6" s="1"/>
  <c r="R3284" i="6"/>
  <c r="Q3284" i="6"/>
  <c r="L3383" i="6" l="1"/>
  <c r="Q3282" i="6"/>
  <c r="Q3875" i="6"/>
  <c r="L3384" i="6" l="1"/>
  <c r="L3385" i="6" s="1"/>
  <c r="Q3290" i="6"/>
  <c r="L3386" i="6" l="1"/>
  <c r="L3387" i="6" s="1"/>
  <c r="L3388" i="6" s="1"/>
  <c r="L3389" i="6" s="1"/>
  <c r="L3390" i="6" s="1"/>
  <c r="L3391" i="6" s="1"/>
  <c r="L3392" i="6" s="1"/>
  <c r="L3393" i="6" l="1"/>
  <c r="L3394" i="6" l="1"/>
  <c r="Q3296" i="6"/>
  <c r="L3395" i="6" l="1"/>
  <c r="L3396" i="6" l="1"/>
  <c r="Q3295" i="6"/>
  <c r="L3397" i="6" l="1"/>
  <c r="Q3302" i="6"/>
  <c r="R3302" i="6"/>
  <c r="Q3884" i="6"/>
  <c r="L3398" i="6" l="1"/>
  <c r="L3399" i="6" s="1"/>
  <c r="L3400" i="6" s="1"/>
  <c r="L3401" i="6" s="1"/>
  <c r="L3402" i="6" s="1"/>
  <c r="L3403" i="6" s="1"/>
  <c r="L3404" i="6" s="1"/>
  <c r="L3405" i="6" s="1"/>
  <c r="L3406" i="6" s="1"/>
  <c r="L3407" i="6" s="1"/>
  <c r="L3408" i="6" l="1"/>
  <c r="L3409" i="6" l="1"/>
  <c r="Q3308" i="6"/>
  <c r="L3410" i="6" l="1"/>
  <c r="L3411" i="6" s="1"/>
  <c r="L3412" i="6" s="1"/>
  <c r="L3413" i="6" s="1"/>
  <c r="L3414" i="6" l="1"/>
  <c r="L3415" i="6"/>
  <c r="Q3314" i="6"/>
  <c r="Q3893" i="6"/>
  <c r="L3416" i="6" l="1"/>
  <c r="L3417" i="6" s="1"/>
  <c r="L3418" i="6" s="1"/>
  <c r="L3419" i="6" s="1"/>
  <c r="L3420" i="6" l="1"/>
  <c r="L3421" i="6"/>
  <c r="Q3320" i="6"/>
  <c r="L3422" i="6" l="1"/>
  <c r="L3423" i="6" l="1"/>
  <c r="L3424" i="6" l="1"/>
  <c r="L3425" i="6" l="1"/>
  <c r="L3426" i="6" l="1"/>
  <c r="L3427" i="6" l="1"/>
  <c r="R3326" i="6"/>
  <c r="Q3326" i="6"/>
  <c r="L3428" i="6" l="1"/>
  <c r="L3429" i="6" s="1"/>
  <c r="L3430" i="6" s="1"/>
  <c r="L3431" i="6" s="1"/>
  <c r="L3432" i="6" s="1"/>
  <c r="Q3332" i="6"/>
  <c r="Q3908" i="6"/>
  <c r="L3433" i="6" l="1"/>
  <c r="Q3333" i="6" s="1"/>
  <c r="L3434" i="6"/>
  <c r="L3435" i="6" l="1"/>
  <c r="L3436" i="6"/>
  <c r="L3437" i="6" l="1"/>
  <c r="Q3915" i="6"/>
  <c r="L3438" i="6" l="1"/>
  <c r="L3439" i="6"/>
  <c r="R3338" i="6"/>
  <c r="Q3338" i="6"/>
  <c r="L3440" i="6" l="1"/>
  <c r="L3441" i="6" s="1"/>
  <c r="L3442" i="6" s="1"/>
  <c r="L3443" i="6" s="1"/>
  <c r="L3444" i="6" s="1"/>
  <c r="L3445" i="6" l="1"/>
  <c r="Q3344" i="6"/>
  <c r="Q3922" i="6"/>
  <c r="L3446" i="6" l="1"/>
  <c r="L3447" i="6" l="1"/>
  <c r="L3448" i="6" s="1"/>
  <c r="Q3346" i="6"/>
  <c r="Q3350" i="6"/>
  <c r="R3350" i="6"/>
  <c r="L3449" i="6" l="1"/>
  <c r="L3450" i="6" s="1"/>
  <c r="L3451" i="6" s="1"/>
  <c r="L3452" i="6" s="1"/>
  <c r="L3453" i="6" s="1"/>
  <c r="L3454" i="6" l="1"/>
  <c r="Q3354" i="6" s="1"/>
  <c r="L3455" i="6" l="1"/>
  <c r="L3456" i="6" l="1"/>
  <c r="Q3929" i="6"/>
  <c r="L3457" i="6" l="1"/>
  <c r="Q3356" i="6"/>
  <c r="L3458" i="6" l="1"/>
  <c r="L3459" i="6" s="1"/>
  <c r="L3460" i="6" l="1"/>
  <c r="L3461" i="6" s="1"/>
  <c r="L3462" i="6" s="1"/>
  <c r="L3463" i="6" s="1"/>
  <c r="L3464" i="6" s="1"/>
  <c r="R3362" i="6"/>
  <c r="Q3362" i="6"/>
  <c r="L3465" i="6" l="1"/>
  <c r="Q3364" i="6"/>
  <c r="Q3368" i="6"/>
  <c r="L3466" i="6" l="1"/>
  <c r="L3467" i="6" s="1"/>
  <c r="L3468" i="6" s="1"/>
  <c r="L3469" i="6" s="1"/>
  <c r="L3470" i="6" s="1"/>
  <c r="L3471" i="6" l="1"/>
  <c r="L3472" i="6" l="1"/>
  <c r="Q3951" i="6"/>
  <c r="L3473" i="6" l="1"/>
  <c r="L3474" i="6" l="1"/>
  <c r="Q3373" i="6"/>
  <c r="L3475" i="6"/>
  <c r="Q3374" i="6"/>
  <c r="L3476" i="6" l="1"/>
  <c r="L3477" i="6" s="1"/>
  <c r="L3478" i="6" s="1"/>
  <c r="L3479" i="6" s="1"/>
  <c r="L3480" i="6" l="1"/>
  <c r="L3481" i="6" s="1"/>
  <c r="Q3379" i="6"/>
  <c r="L3482" i="6" l="1"/>
  <c r="L3483" i="6" l="1"/>
  <c r="L3484" i="6" l="1"/>
  <c r="Q3965" i="6"/>
  <c r="L3485" i="6" l="1"/>
  <c r="Q3385" i="6"/>
  <c r="L3486" i="6" l="1"/>
  <c r="L3487" i="6" s="1"/>
  <c r="L3488" i="6" s="1"/>
  <c r="L3489" i="6" s="1"/>
  <c r="L3490" i="6" l="1"/>
  <c r="L3491" i="6" l="1"/>
  <c r="Q3391" i="6" l="1"/>
  <c r="L3492" i="6"/>
  <c r="Q3398" i="6"/>
  <c r="Q3972" i="6"/>
  <c r="L3493" i="6" l="1"/>
  <c r="L3494" i="6" l="1"/>
  <c r="L3495" i="6" s="1"/>
  <c r="L3496" i="6" s="1"/>
  <c r="L3497" i="6" s="1"/>
  <c r="Q3406" i="6"/>
  <c r="Q3397" i="6" l="1"/>
  <c r="L3498" i="6"/>
  <c r="L3499" i="6" l="1"/>
  <c r="L3500" i="6" s="1"/>
  <c r="L3501" i="6" s="1"/>
  <c r="L3502" i="6" s="1"/>
  <c r="L3503" i="6" s="1"/>
  <c r="L3504" i="6" s="1"/>
  <c r="Q3979" i="6"/>
  <c r="L3505" i="6" l="1"/>
  <c r="L3506" i="6" s="1"/>
  <c r="L3507" i="6" s="1"/>
  <c r="Q3404" i="6"/>
  <c r="Q3414" i="6"/>
  <c r="L3508" i="6" l="1"/>
  <c r="L3509" i="6" l="1"/>
  <c r="L3510" i="6" s="1"/>
  <c r="L3511" i="6" s="1"/>
  <c r="L3512" i="6" s="1"/>
  <c r="L3513" i="6" s="1"/>
  <c r="L3514" i="6" l="1"/>
  <c r="Q3413" i="6"/>
  <c r="L3515" i="6" l="1"/>
  <c r="L3516" i="6" s="1"/>
  <c r="Q3422" i="6"/>
  <c r="L3517" i="6" l="1"/>
  <c r="L3518" i="6" l="1"/>
  <c r="L3519" i="6" l="1"/>
  <c r="Q3419" i="6" l="1"/>
  <c r="L3520" i="6"/>
  <c r="L3521" i="6" l="1"/>
  <c r="L3522" i="6" s="1"/>
  <c r="L3523" i="6" s="1"/>
  <c r="L3524" i="6" s="1"/>
  <c r="L3525" i="6" s="1"/>
  <c r="Q3425" i="6" l="1"/>
  <c r="L3526" i="6"/>
  <c r="L3527" i="6" l="1"/>
  <c r="L3528" i="6" s="1"/>
  <c r="L3529" i="6" s="1"/>
  <c r="L3530" i="6" s="1"/>
  <c r="L3531" i="6" s="1"/>
  <c r="Q3435" i="6"/>
  <c r="L3532" i="6" l="1"/>
  <c r="Q3431" i="6"/>
  <c r="L3533" i="6" l="1"/>
  <c r="L3534" i="6" s="1"/>
  <c r="L3535" i="6" l="1"/>
  <c r="L3536" i="6" s="1"/>
  <c r="L3537" i="6" s="1"/>
  <c r="L3538" i="6" l="1"/>
  <c r="Q3437" i="6"/>
  <c r="L3539" i="6" l="1"/>
  <c r="L3540" i="6" s="1"/>
  <c r="L3541" i="6" s="1"/>
  <c r="L3542" i="6" s="1"/>
  <c r="L3543" i="6" s="1"/>
  <c r="Q3444" i="6"/>
  <c r="L3544" i="6" l="1"/>
  <c r="L3545" i="6" l="1"/>
  <c r="L3546" i="6" s="1"/>
  <c r="L3547" i="6" s="1"/>
  <c r="L3548" i="6" s="1"/>
  <c r="Q3453" i="6"/>
  <c r="L3549" i="6" l="1"/>
  <c r="L3550" i="6" s="1"/>
  <c r="L3551" i="6" s="1"/>
  <c r="L3552" i="6" s="1"/>
  <c r="Q3448" i="6"/>
  <c r="Q3462" i="6"/>
  <c r="L3553" i="6" l="1"/>
  <c r="L3554" i="6" l="1"/>
  <c r="Q3475" i="6"/>
  <c r="L3555" i="6" l="1"/>
  <c r="L3556" i="6" s="1"/>
  <c r="L3557" i="6" s="1"/>
  <c r="L3558" i="6" s="1"/>
  <c r="L3559" i="6" s="1"/>
  <c r="Q3486" i="6"/>
  <c r="L3560" i="6" l="1"/>
  <c r="Q3459" i="6"/>
  <c r="L3561" i="6" l="1"/>
  <c r="L3562" i="6" s="1"/>
  <c r="L3563" i="6" s="1"/>
  <c r="L3564" i="6" s="1"/>
  <c r="L3565" i="6" s="1"/>
  <c r="L3566" i="6" s="1"/>
  <c r="L3567" i="6" s="1"/>
  <c r="L3568" i="6" s="1"/>
  <c r="L3569" i="6" s="1"/>
  <c r="L3570" i="6" s="1"/>
  <c r="Q3497" i="6"/>
  <c r="L3571" i="6" l="1"/>
  <c r="Q3470" i="6"/>
  <c r="L3572" i="6" l="1"/>
  <c r="L3573" i="6" l="1"/>
  <c r="L3574" i="6" l="1"/>
  <c r="Q3508" i="6"/>
  <c r="L3575" i="6" l="1"/>
  <c r="L3576" i="6" s="1"/>
  <c r="L3577" i="6" l="1"/>
  <c r="Q3519" i="6"/>
  <c r="L3578" i="6" l="1"/>
  <c r="L3579" i="6" l="1"/>
  <c r="L3580" i="6" l="1"/>
  <c r="Q3541" i="6"/>
  <c r="L3581" i="6" l="1"/>
  <c r="L3582" i="6" l="1"/>
  <c r="Q3481" i="6"/>
  <c r="L3583" i="6" l="1"/>
  <c r="L3584" i="6" l="1"/>
  <c r="L3585" i="6" l="1"/>
  <c r="L3586" i="6" l="1"/>
  <c r="L3587" i="6" l="1"/>
  <c r="L3588" i="6" l="1"/>
  <c r="L3589" i="6" l="1"/>
  <c r="L3590" i="6" l="1"/>
  <c r="Q3489" i="6"/>
  <c r="L3591" i="6" l="1"/>
  <c r="L3592" i="6" s="1"/>
  <c r="L3593" i="6" s="1"/>
  <c r="L3594" i="6" s="1"/>
  <c r="Q3566" i="6"/>
  <c r="L3595" i="6" l="1"/>
  <c r="L3596" i="6" s="1"/>
  <c r="L3597" i="6" s="1"/>
  <c r="L3598" i="6" s="1"/>
  <c r="Q3498" i="6" l="1"/>
  <c r="L3599" i="6"/>
  <c r="L3600" i="6" s="1"/>
  <c r="L3601" i="6" s="1"/>
  <c r="L3602" i="6" s="1"/>
  <c r="L3603" i="6" s="1"/>
  <c r="L3604" i="6" s="1"/>
  <c r="L3605" i="6" l="1"/>
  <c r="L3606" i="6" l="1"/>
  <c r="L3607" i="6" l="1"/>
  <c r="L3608" i="6" l="1"/>
  <c r="Q3507" i="6"/>
  <c r="L3609" i="6" l="1"/>
  <c r="L3610" i="6" s="1"/>
  <c r="L3611" i="6" s="1"/>
  <c r="L3612" i="6" s="1"/>
  <c r="L3613" i="6" s="1"/>
  <c r="L3614" i="6" s="1"/>
  <c r="L3615" i="6" l="1"/>
  <c r="L3616" i="6" l="1"/>
  <c r="L3617" i="6" l="1"/>
  <c r="Q3516" i="6"/>
  <c r="L3618" i="6" l="1"/>
  <c r="L3619" i="6" l="1"/>
  <c r="L3620" i="6" s="1"/>
  <c r="L3621" i="6" s="1"/>
  <c r="L3622" i="6" s="1"/>
  <c r="L3623" i="6" s="1"/>
  <c r="L3624" i="6" s="1"/>
  <c r="L3625" i="6" l="1"/>
  <c r="L3626" i="6" l="1"/>
  <c r="L3627" i="6" l="1"/>
  <c r="L3628" i="6" l="1"/>
  <c r="Q3527" i="6"/>
  <c r="L3629" i="6" l="1"/>
  <c r="L3630" i="6" s="1"/>
  <c r="L3631" i="6" s="1"/>
  <c r="L3632" i="6" s="1"/>
  <c r="Q3596" i="6"/>
  <c r="L3633" i="6" l="1"/>
  <c r="L3634" i="6" l="1"/>
  <c r="L3635" i="6" l="1"/>
  <c r="L3636" i="6" s="1"/>
  <c r="L3637" i="6" s="1"/>
  <c r="L3638" i="6" s="1"/>
  <c r="L3639" i="6" s="1"/>
  <c r="L3640" i="6" s="1"/>
  <c r="L3641" i="6" s="1"/>
  <c r="L3642" i="6" s="1"/>
  <c r="Q3534" i="6"/>
  <c r="Q3619" i="6"/>
  <c r="L3643" i="6" l="1"/>
  <c r="Q3543" i="6" l="1"/>
  <c r="L3644" i="6"/>
  <c r="L3645" i="6" l="1"/>
  <c r="L3646" i="6" l="1"/>
  <c r="L3647" i="6" l="1"/>
  <c r="L3648" i="6" l="1"/>
  <c r="L3649" i="6" l="1"/>
  <c r="L3650" i="6" s="1"/>
  <c r="L3651" i="6" s="1"/>
  <c r="L3652" i="6" s="1"/>
  <c r="Q3627" i="6"/>
  <c r="L3653" i="6" l="1"/>
  <c r="L3654" i="6" s="1"/>
  <c r="Q3552" i="6"/>
  <c r="L3655" i="6" l="1"/>
  <c r="L3656" i="6" s="1"/>
  <c r="L3657" i="6" s="1"/>
  <c r="L3658" i="6" s="1"/>
  <c r="L3659" i="6" s="1"/>
  <c r="L3660" i="6" s="1"/>
  <c r="L3661" i="6" s="1"/>
  <c r="L3662" i="6" s="1"/>
  <c r="L3663" i="6" s="1"/>
  <c r="L3664" i="6" s="1"/>
  <c r="L3665" i="6" s="1"/>
  <c r="L3666" i="6" s="1"/>
  <c r="Q3560" i="6" l="1"/>
  <c r="L3667" i="6"/>
  <c r="Q3635" i="6"/>
  <c r="L3668" i="6" l="1"/>
  <c r="L3669" i="6" l="1"/>
  <c r="L3670" i="6" l="1"/>
  <c r="L3671" i="6" l="1"/>
  <c r="L3672" i="6" s="1"/>
  <c r="L3673" i="6" s="1"/>
  <c r="L3674" i="6" s="1"/>
  <c r="L3675" i="6" s="1"/>
  <c r="L3676" i="6" s="1"/>
  <c r="Q3570" i="6"/>
  <c r="Q3576" i="6"/>
  <c r="L3677" i="6"/>
  <c r="L3678" i="6" l="1"/>
  <c r="L3679" i="6" l="1"/>
  <c r="L3680" i="6"/>
  <c r="Q3643" i="6"/>
  <c r="L3681" i="6" l="1"/>
  <c r="L3682" i="6" l="1"/>
  <c r="L3683" i="6" l="1"/>
  <c r="Q3582" i="6"/>
  <c r="L3684" i="6" l="1"/>
  <c r="L3685" i="6" s="1"/>
  <c r="L3686" i="6" s="1"/>
  <c r="L3687" i="6" s="1"/>
  <c r="L3688" i="6" s="1"/>
  <c r="Q3588" i="6" l="1"/>
  <c r="L3689" i="6"/>
  <c r="L3690" i="6" l="1"/>
  <c r="L3691" i="6" s="1"/>
  <c r="L3692" i="6" s="1"/>
  <c r="L3693" i="6" l="1"/>
  <c r="L3694" i="6" l="1"/>
  <c r="L3695" i="6" l="1"/>
  <c r="Q3594" i="6"/>
  <c r="L3696" i="6" l="1"/>
  <c r="L3697" i="6" s="1"/>
  <c r="L3698" i="6" s="1"/>
  <c r="L3699" i="6" s="1"/>
  <c r="L3700" i="6" s="1"/>
  <c r="L3701" i="6" s="1"/>
  <c r="L3702" i="6" l="1"/>
  <c r="Q3662" i="6"/>
  <c r="L3703" i="6" l="1"/>
  <c r="L3704" i="6" l="1"/>
  <c r="Q3672" i="6"/>
  <c r="L3705" i="6" l="1"/>
  <c r="Q3604" i="6"/>
  <c r="L3706" i="6" l="1"/>
  <c r="L3707" i="6" s="1"/>
  <c r="L3708" i="6" s="1"/>
  <c r="L3709" i="6" s="1"/>
  <c r="L3710" i="6" s="1"/>
  <c r="L3711" i="6" s="1"/>
  <c r="L3712" i="6" s="1"/>
  <c r="L3713" i="6" s="1"/>
  <c r="L3714" i="6" s="1"/>
  <c r="R3678" i="6"/>
  <c r="Q3678" i="6"/>
  <c r="L3715" i="6" l="1"/>
  <c r="L3716" i="6" s="1"/>
  <c r="L3717" i="6" s="1"/>
  <c r="L3718" i="6" s="1"/>
  <c r="L3719" i="6" s="1"/>
  <c r="L3720" i="6" s="1"/>
  <c r="L3721" i="6" s="1"/>
  <c r="L3722" i="6" s="1"/>
  <c r="L3723" i="6" s="1"/>
  <c r="L3724" i="6" s="1"/>
  <c r="Q3614" i="6"/>
  <c r="Q3624" i="6" l="1"/>
  <c r="L3725" i="6"/>
  <c r="L3726" i="6" s="1"/>
  <c r="L3727" i="6" l="1"/>
  <c r="Q3684" i="6"/>
  <c r="L3728" i="6" l="1"/>
  <c r="L3729" i="6" s="1"/>
  <c r="L3730" i="6" s="1"/>
  <c r="L3731" i="6" s="1"/>
  <c r="L3732" i="6" s="1"/>
  <c r="L3733" i="6" l="1"/>
  <c r="Q3632" i="6"/>
  <c r="L3734" i="6" l="1"/>
  <c r="L3735" i="6" s="1"/>
  <c r="Q3690" i="6"/>
  <c r="L3736" i="6" l="1"/>
  <c r="L3737" i="6" l="1"/>
  <c r="L3738" i="6" s="1"/>
  <c r="L3739" i="6" s="1"/>
  <c r="L3740" i="6" s="1"/>
  <c r="L3741" i="6" s="1"/>
  <c r="L3742" i="6" s="1"/>
  <c r="L3743" i="6" l="1"/>
  <c r="Q3642" i="6"/>
  <c r="Q3696" i="6"/>
  <c r="L3744" i="6" l="1"/>
  <c r="L3745" i="6" l="1"/>
  <c r="L3746" i="6" l="1"/>
  <c r="L3747" i="6" s="1"/>
  <c r="L3748" i="6" s="1"/>
  <c r="L3749" i="6" l="1"/>
  <c r="Q3648" i="6"/>
  <c r="Q3705" i="6"/>
  <c r="L3750" i="6" l="1"/>
  <c r="L3751" i="6" s="1"/>
  <c r="L3752" i="6" s="1"/>
  <c r="L3753" i="6" s="1"/>
  <c r="L3754" i="6" l="1"/>
  <c r="L3755" i="6" l="1"/>
  <c r="Q3654" i="6"/>
  <c r="L3756" i="6" l="1"/>
  <c r="L3757" i="6" l="1"/>
  <c r="L3758" i="6" l="1"/>
  <c r="L3759" i="6" s="1"/>
  <c r="L3760" i="6" s="1"/>
  <c r="Q3660" i="6" l="1"/>
  <c r="L3761" i="6"/>
  <c r="Q3716" i="6"/>
  <c r="L3762" i="6" l="1"/>
  <c r="L3763" i="6" s="1"/>
  <c r="L3764" i="6" l="1"/>
  <c r="L3765" i="6" l="1"/>
  <c r="L3766" i="6" l="1"/>
  <c r="Q3666" i="6" l="1"/>
  <c r="L3767" i="6"/>
  <c r="R3722" i="6"/>
  <c r="Q3722" i="6"/>
  <c r="L3768" i="6" l="1"/>
  <c r="L3769" i="6" s="1"/>
  <c r="L3770" i="6" s="1"/>
  <c r="L3771" i="6" s="1"/>
  <c r="L3772" i="6" s="1"/>
  <c r="L3773" i="6" s="1"/>
  <c r="L3774" i="6" s="1"/>
  <c r="L3775" i="6" s="1"/>
  <c r="L3776" i="6" s="1"/>
  <c r="L3777" i="6" s="1"/>
  <c r="L3778" i="6" s="1"/>
  <c r="L3779" i="6" s="1"/>
  <c r="L3780" i="6" l="1"/>
  <c r="L3781" i="6" s="1"/>
  <c r="L3782" i="6" s="1"/>
  <c r="L3783" i="6" s="1"/>
  <c r="L3784" i="6" s="1"/>
  <c r="Q3679" i="6"/>
  <c r="Q3728" i="6"/>
  <c r="L3785" i="6" l="1"/>
  <c r="L3786" i="6" s="1"/>
  <c r="L3787" i="6" s="1"/>
  <c r="L3788" i="6" s="1"/>
  <c r="L3789" i="6" s="1"/>
  <c r="L3790" i="6" s="1"/>
  <c r="L3791" i="6" s="1"/>
  <c r="L3792" i="6" s="1"/>
  <c r="L3793" i="6" l="1"/>
  <c r="L3794" i="6" s="1"/>
  <c r="L3795" i="6" s="1"/>
  <c r="L3796" i="6" s="1"/>
  <c r="L3797" i="6" s="1"/>
  <c r="Q3692" i="6"/>
  <c r="L3798" i="6" l="1"/>
  <c r="Q3734" i="6"/>
  <c r="L3799" i="6" l="1"/>
  <c r="L3800" i="6" s="1"/>
  <c r="L3801" i="6" s="1"/>
  <c r="Q3701" i="6" l="1"/>
  <c r="L3802" i="6"/>
  <c r="L3803" i="6" l="1"/>
  <c r="L3804" i="6" s="1"/>
  <c r="L3805" i="6" s="1"/>
  <c r="L3806" i="6" s="1"/>
  <c r="L3807" i="6" s="1"/>
  <c r="L3808" i="6" s="1"/>
  <c r="L3809" i="6" s="1"/>
  <c r="L3810" i="6" l="1"/>
  <c r="L3811" i="6" l="1"/>
  <c r="L3812" i="6" s="1"/>
  <c r="L3813" i="6" s="1"/>
  <c r="L3814" i="6" s="1"/>
  <c r="L3815" i="6" l="1"/>
  <c r="L3816" i="6" s="1"/>
  <c r="L3817" i="6" s="1"/>
  <c r="L3818" i="6" s="1"/>
  <c r="Q3714" i="6"/>
  <c r="Q3740" i="6"/>
  <c r="L3819" i="6" l="1"/>
  <c r="L3820" i="6" l="1"/>
  <c r="L3821" i="6" l="1"/>
  <c r="L3822" i="6" s="1"/>
  <c r="L3823" i="6" s="1"/>
  <c r="L3824" i="6" s="1"/>
  <c r="Q3746" i="6"/>
  <c r="L3825" i="6" l="1"/>
  <c r="L3826" i="6" l="1"/>
  <c r="Q3726" i="6"/>
  <c r="L3827" i="6" l="1"/>
  <c r="L3828" i="6" s="1"/>
  <c r="L3829" i="6" s="1"/>
  <c r="L3830" i="6" s="1"/>
  <c r="L3831" i="6" l="1"/>
  <c r="Q3755" i="6"/>
  <c r="L3832" i="6" l="1"/>
  <c r="L3833" i="6" l="1"/>
  <c r="L3834" i="6" l="1"/>
  <c r="L3835" i="6" l="1"/>
  <c r="Q3766" i="6"/>
  <c r="Q3735" i="6" l="1"/>
  <c r="L3836" i="6"/>
  <c r="L3837" i="6" l="1"/>
  <c r="L3838" i="6" l="1"/>
  <c r="L3839" i="6" l="1"/>
  <c r="L3840" i="6" l="1"/>
  <c r="L3841" i="6" s="1"/>
  <c r="L3842" i="6" s="1"/>
  <c r="L3843" i="6" s="1"/>
  <c r="L3844" i="6" s="1"/>
  <c r="L3845" i="6" s="1"/>
  <c r="L3846" i="6" s="1"/>
  <c r="L3847" i="6" s="1"/>
  <c r="L3848" i="6" s="1"/>
  <c r="L3849" i="6" s="1"/>
  <c r="L3850" i="6" s="1"/>
  <c r="L3851" i="6" s="1"/>
  <c r="L3852" i="6" s="1"/>
  <c r="L3853" i="6" s="1"/>
  <c r="Q3744" i="6"/>
  <c r="Q3780" i="6"/>
  <c r="L3854" i="6" l="1"/>
  <c r="Q3753" i="6"/>
  <c r="L3855" i="6" l="1"/>
  <c r="L3856" i="6" l="1"/>
  <c r="L3857" i="6" l="1"/>
  <c r="L3858" i="6" l="1"/>
  <c r="L3859" i="6" l="1"/>
  <c r="L3860" i="6" l="1"/>
  <c r="Q3787" i="6"/>
  <c r="L3861" i="6" l="1"/>
  <c r="L3862" i="6" l="1"/>
  <c r="L3863" i="6" s="1"/>
  <c r="L3864" i="6" l="1"/>
  <c r="Q3763" i="6"/>
  <c r="L3865" i="6" l="1"/>
  <c r="L3866" i="6" s="1"/>
  <c r="L3867" i="6" s="1"/>
  <c r="L3868" i="6" s="1"/>
  <c r="L3869" i="6" s="1"/>
  <c r="L3870" i="6" s="1"/>
  <c r="L3871" i="6" s="1"/>
  <c r="L3872" i="6" s="1"/>
  <c r="L3873" i="6" l="1"/>
  <c r="Q3794" i="6"/>
  <c r="L3874" i="6" l="1"/>
  <c r="Q3773" i="6"/>
  <c r="L3875" i="6" l="1"/>
  <c r="L3876" i="6" s="1"/>
  <c r="L3877" i="6" s="1"/>
  <c r="L3878" i="6" s="1"/>
  <c r="L3879" i="6" s="1"/>
  <c r="L3880" i="6" s="1"/>
  <c r="L3881" i="6" s="1"/>
  <c r="L3882" i="6" l="1"/>
  <c r="L3883" i="6" s="1"/>
  <c r="L3884" i="6" s="1"/>
  <c r="Q3784" i="6" l="1"/>
  <c r="L3885" i="6"/>
  <c r="L3886" i="6" s="1"/>
  <c r="L3887" i="6" s="1"/>
  <c r="L3888" i="6" s="1"/>
  <c r="L3889" i="6" s="1"/>
  <c r="L3890" i="6" s="1"/>
  <c r="L3891" i="6" s="1"/>
  <c r="L3892" i="6" s="1"/>
  <c r="L3893" i="6" s="1"/>
  <c r="L3894" i="6" s="1"/>
  <c r="L3895" i="6" s="1"/>
  <c r="L3896" i="6" s="1"/>
  <c r="L3897" i="6" s="1"/>
  <c r="Q3800" i="6"/>
  <c r="L3898" i="6" l="1"/>
  <c r="L3899" i="6" s="1"/>
  <c r="L3900" i="6" s="1"/>
  <c r="L3901" i="6" s="1"/>
  <c r="L3902" i="6" s="1"/>
  <c r="Q3797" i="6"/>
  <c r="L3903" i="6" l="1"/>
  <c r="L3904" i="6" s="1"/>
  <c r="L3905" i="6" s="1"/>
  <c r="L3906" i="6" s="1"/>
  <c r="L3907" i="6" l="1"/>
  <c r="L3908" i="6" l="1"/>
  <c r="L3909" i="6" l="1"/>
  <c r="Q3808" i="6"/>
  <c r="Q3809" i="6" l="1"/>
  <c r="L3910" i="6"/>
  <c r="L3911" i="6" l="1"/>
  <c r="L3912" i="6" s="1"/>
  <c r="L3913" i="6" s="1"/>
  <c r="L3914" i="6" s="1"/>
  <c r="L3915" i="6" s="1"/>
  <c r="L3916" i="6" l="1"/>
  <c r="Q3815" i="6"/>
  <c r="L3917" i="6" l="1"/>
  <c r="L3918" i="6" s="1"/>
  <c r="L3919" i="6" l="1"/>
  <c r="Q3818" i="6"/>
  <c r="L3920" i="6"/>
  <c r="L3921" i="6" l="1"/>
  <c r="L3922" i="6" s="1"/>
  <c r="L3923" i="6" s="1"/>
  <c r="L3924" i="6" s="1"/>
  <c r="L3925" i="6" l="1"/>
  <c r="Q3824" i="6"/>
  <c r="L3926" i="6" l="1"/>
  <c r="L3927" i="6" s="1"/>
  <c r="L3928" i="6" l="1"/>
  <c r="L3929" i="6" l="1"/>
  <c r="L3930" i="6" s="1"/>
  <c r="L3931" i="6" l="1"/>
  <c r="L3932" i="6" s="1"/>
  <c r="L3933" i="6" s="1"/>
  <c r="L3934" i="6" s="1"/>
  <c r="Q3830" i="6"/>
  <c r="Q3833" i="6"/>
  <c r="L3935" i="6" l="1"/>
  <c r="L3936" i="6" s="1"/>
  <c r="Q3836" i="6" s="1"/>
  <c r="L3937" i="6" l="1"/>
  <c r="L3938" i="6" l="1"/>
  <c r="L3939" i="6" l="1"/>
  <c r="L3940" i="6" l="1"/>
  <c r="L3941" i="6" l="1"/>
  <c r="L3942" i="6" s="1"/>
  <c r="L3943" i="6" l="1"/>
  <c r="Q3842" i="6"/>
  <c r="L3944" i="6" l="1"/>
  <c r="L3945" i="6" l="1"/>
  <c r="L3946" i="6" l="1"/>
  <c r="L3947" i="6" l="1"/>
  <c r="L3948" i="6" s="1"/>
  <c r="L3949" i="6" l="1"/>
  <c r="Q3849" i="6" s="1"/>
  <c r="L3950" i="6" l="1"/>
  <c r="L3951" i="6" s="1"/>
  <c r="L3952" i="6" l="1"/>
  <c r="Q3851" i="6"/>
  <c r="L3953" i="6" l="1"/>
  <c r="L3954" i="6" s="1"/>
  <c r="L3955" i="6" l="1"/>
  <c r="L3956" i="6" l="1"/>
  <c r="L3957" i="6" l="1"/>
  <c r="Q3857" i="6" s="1"/>
  <c r="L3958" i="6" l="1"/>
  <c r="L3959" i="6" l="1"/>
  <c r="L3960" i="6" s="1"/>
  <c r="L3961" i="6" s="1"/>
  <c r="L3962" i="6" s="1"/>
  <c r="L3963" i="6" l="1"/>
  <c r="L3964" i="6" l="1"/>
  <c r="L3965" i="6" l="1"/>
  <c r="Q3864" i="6"/>
  <c r="L3966" i="6" l="1"/>
  <c r="L3967" i="6" l="1"/>
  <c r="L3968" i="6" s="1"/>
  <c r="L3969" i="6" s="1"/>
  <c r="L3970" i="6" s="1"/>
  <c r="L3971" i="6" l="1"/>
  <c r="L3972" i="6" s="1"/>
  <c r="Q3874" i="6"/>
  <c r="L3973" i="6" l="1"/>
  <c r="Q3872" i="6"/>
  <c r="L3974" i="6" l="1"/>
  <c r="L3975" i="6" s="1"/>
  <c r="L3976" i="6" s="1"/>
  <c r="Q3882" i="6"/>
  <c r="L3977" i="6" l="1"/>
  <c r="L3978" i="6" l="1"/>
  <c r="L3979" i="6" l="1"/>
  <c r="L3980" i="6" s="1"/>
  <c r="L3981" i="6" s="1"/>
  <c r="L3982" i="6" l="1"/>
  <c r="Q3881" i="6"/>
  <c r="L3983" i="6" l="1"/>
  <c r="L3984" i="6" s="1"/>
  <c r="L3985" i="6" s="1"/>
  <c r="L3986" i="6" l="1"/>
  <c r="L3987" i="6" s="1"/>
  <c r="L3988" i="6" s="1"/>
  <c r="L3989" i="6" s="1"/>
  <c r="L3990" i="6" s="1"/>
  <c r="L3991" i="6" l="1"/>
  <c r="Q3890" i="6"/>
  <c r="I16" i="6" l="1"/>
  <c r="J16" i="6" s="1"/>
  <c r="I72" i="6"/>
  <c r="J72" i="6" s="1"/>
  <c r="I2151" i="6"/>
  <c r="J2151" i="6" s="1"/>
  <c r="I1450" i="6" s="1"/>
  <c r="J1450" i="6" s="1"/>
  <c r="M1450" i="6" s="1"/>
  <c r="O1450" i="6" s="1"/>
  <c r="Q3898" i="6"/>
  <c r="Q3907" i="6" l="1"/>
  <c r="Q3901" i="6"/>
  <c r="Q3906" i="6"/>
  <c r="Q3916" i="6" l="1"/>
  <c r="Q3919" i="6" l="1"/>
  <c r="Q3925" i="6" l="1"/>
  <c r="Q3927" i="6" l="1"/>
  <c r="Q3936" i="6" l="1"/>
  <c r="Q3943" i="6" l="1"/>
  <c r="Q3942" i="6"/>
  <c r="Q3948" i="6" l="1"/>
  <c r="Q3952" i="6" l="1"/>
  <c r="Q3954" i="6" l="1"/>
  <c r="Q3958" i="6" l="1"/>
  <c r="Q3962" i="6"/>
  <c r="Q3964" i="6" l="1"/>
  <c r="Q3975" i="6" l="1"/>
  <c r="Q3970" i="6" l="1"/>
  <c r="Q3976" i="6"/>
  <c r="Q3985" i="6" l="1"/>
  <c r="Q3986" i="6"/>
  <c r="M439" i="2" l="1"/>
  <c r="M399" i="6"/>
  <c r="M442" i="2"/>
  <c r="M1978" i="6"/>
  <c r="M1977" i="6"/>
  <c r="O1977" i="6" s="1"/>
  <c r="M400" i="6"/>
  <c r="O400" i="6" l="1"/>
  <c r="O442" i="2"/>
  <c r="O1978" i="6"/>
  <c r="M2040" i="6"/>
  <c r="M2415" i="6"/>
  <c r="M566" i="6"/>
  <c r="M2309" i="6"/>
  <c r="O2309" i="6" s="1"/>
  <c r="M2318" i="6"/>
  <c r="M2734" i="6"/>
  <c r="O2734" i="6" s="1"/>
  <c r="M2437" i="6"/>
  <c r="M3055" i="6"/>
  <c r="M2581" i="6"/>
  <c r="O2581" i="6" s="1"/>
  <c r="M2220" i="6"/>
  <c r="M2663" i="6"/>
  <c r="M2961" i="6"/>
  <c r="O2961" i="6" s="1"/>
  <c r="M2404" i="6"/>
  <c r="O2404" i="6" s="1"/>
  <c r="M2514" i="6"/>
  <c r="O2514" i="6" s="1"/>
  <c r="M2809" i="6"/>
  <c r="O2809" i="6" s="1"/>
  <c r="M2543" i="6"/>
  <c r="M2787" i="6"/>
  <c r="O2787" i="6" s="1"/>
  <c r="M3094" i="6"/>
  <c r="O3094" i="6" s="1"/>
  <c r="M3066" i="6"/>
  <c r="O3066" i="6" s="1"/>
  <c r="M2202" i="6"/>
  <c r="I2199" i="6" s="1"/>
  <c r="J2199" i="6" s="1"/>
  <c r="I1963" i="6" s="1"/>
  <c r="J1963" i="6" s="1"/>
  <c r="M1963" i="6" s="1"/>
  <c r="M2426" i="6"/>
  <c r="O2426" i="6" s="1"/>
  <c r="M2560" i="6"/>
  <c r="M2031" i="6"/>
  <c r="M2798" i="6"/>
  <c r="O2798" i="6" s="1"/>
  <c r="M2534" i="6"/>
  <c r="O2534" i="6" s="1"/>
  <c r="M2831" i="6"/>
  <c r="O2831" i="6" s="1"/>
  <c r="M2459" i="6"/>
  <c r="O2459" i="6" s="1"/>
  <c r="M2300" i="6"/>
  <c r="M2076" i="6"/>
  <c r="M2503" i="6"/>
  <c r="O2503" i="6" s="1"/>
  <c r="M2598" i="6"/>
  <c r="O2598" i="6" s="1"/>
  <c r="M2129" i="6"/>
  <c r="M2895" i="6"/>
  <c r="O2895" i="6" s="1"/>
  <c r="M2906" i="6"/>
  <c r="M3046" i="6"/>
  <c r="O3046" i="6" s="1"/>
  <c r="M2382" i="6"/>
  <c r="O2382" i="6" s="1"/>
  <c r="M2525" i="6"/>
  <c r="O2525" i="6" s="1"/>
  <c r="M2673" i="6"/>
  <c r="O2673" i="6" s="1"/>
  <c r="M3037" i="6"/>
  <c r="O3037" i="6" s="1"/>
  <c r="M2820" i="6"/>
  <c r="O2820" i="6" s="1"/>
  <c r="M2121" i="6"/>
  <c r="M2853" i="6"/>
  <c r="M2147" i="6"/>
  <c r="M2371" i="6"/>
  <c r="M2111" i="6"/>
  <c r="M3103" i="6"/>
  <c r="O3103" i="6" s="1"/>
  <c r="M2096" i="6"/>
  <c r="M2349" i="6"/>
  <c r="O2349" i="6" s="1"/>
  <c r="M2694" i="6"/>
  <c r="O2694" i="6" s="1"/>
  <c r="M2570" i="6"/>
  <c r="O2570" i="6" s="1"/>
  <c r="M2842" i="6"/>
  <c r="M2174" i="6"/>
  <c r="M2590" i="6"/>
  <c r="O2590" i="6" s="1"/>
  <c r="M2765" i="6"/>
  <c r="O2765" i="6" s="1"/>
  <c r="M2191" i="6"/>
  <c r="M2551" i="6"/>
  <c r="M2723" i="6"/>
  <c r="M2448" i="6"/>
  <c r="O2448" i="6" s="1"/>
  <c r="M2714" i="6"/>
  <c r="O2714" i="6" s="1"/>
  <c r="M2949" i="6"/>
  <c r="O2949" i="6" s="1"/>
  <c r="M2492" i="6"/>
  <c r="O2492" i="6" s="1"/>
  <c r="M2049" i="6"/>
  <c r="M471" i="6"/>
  <c r="O471" i="6" s="1"/>
  <c r="M500" i="6"/>
  <c r="M280" i="6"/>
  <c r="O280" i="6" s="1"/>
  <c r="M830" i="6"/>
  <c r="O830" i="6" s="1"/>
  <c r="M766" i="6"/>
  <c r="O766" i="6" s="1"/>
  <c r="M1001" i="6"/>
  <c r="M866" i="6"/>
  <c r="M1098" i="6"/>
  <c r="M1804" i="6"/>
  <c r="M1022" i="6"/>
  <c r="M928" i="6"/>
  <c r="M440" i="6"/>
  <c r="M854" i="6"/>
  <c r="M610" i="6"/>
  <c r="O610" i="6" s="1"/>
  <c r="M493" i="6"/>
  <c r="O493" i="6" s="1"/>
  <c r="M480" i="6"/>
  <c r="M1307" i="6"/>
  <c r="M1789" i="6"/>
  <c r="M710" i="6"/>
  <c r="O710" i="6" s="1"/>
  <c r="M2192" i="6"/>
  <c r="M2203" i="6"/>
  <c r="O2203" i="6" s="1"/>
  <c r="M1670" i="6"/>
  <c r="O1670" i="6" s="1"/>
  <c r="M2032" i="6"/>
  <c r="O2032" i="6" s="1"/>
  <c r="M552" i="6"/>
  <c r="M1595" i="6"/>
  <c r="M2166" i="6"/>
  <c r="O2166" i="6" s="1"/>
  <c r="M567" i="6"/>
  <c r="M1895" i="6"/>
  <c r="O1895" i="6" s="1"/>
  <c r="M1887" i="6"/>
  <c r="O1887" i="6" s="1"/>
  <c r="M636" i="6"/>
  <c r="O636" i="6" s="1"/>
  <c r="M1797" i="6"/>
  <c r="O1797" i="6" s="1"/>
  <c r="M1609" i="6"/>
  <c r="M532" i="6"/>
  <c r="M2221" i="6"/>
  <c r="O2221" i="6" s="1"/>
  <c r="M1736" i="6"/>
  <c r="O1736" i="6" s="1"/>
  <c r="M43" i="6"/>
  <c r="M1679" i="6"/>
  <c r="O1679" i="6" s="1"/>
  <c r="M371" i="6"/>
  <c r="O371" i="6" s="1"/>
  <c r="M2561" i="6"/>
  <c r="O2561" i="6" s="1"/>
  <c r="M1229" i="6"/>
  <c r="M1940" i="6"/>
  <c r="O1940" i="6" s="1"/>
  <c r="M518" i="6"/>
  <c r="M2977" i="6"/>
  <c r="O2977" i="6" s="1"/>
  <c r="M2175" i="6"/>
  <c r="M1959" i="6"/>
  <c r="O1959" i="6" s="1"/>
  <c r="M434" i="6"/>
  <c r="O434" i="6" s="1"/>
  <c r="M1755" i="6"/>
  <c r="I1755" i="6" s="1"/>
  <c r="J1755" i="6" s="1"/>
  <c r="M1449" i="6"/>
  <c r="M1931" i="6"/>
  <c r="O1931" i="6" s="1"/>
  <c r="M525" i="6"/>
  <c r="O525" i="6" s="1"/>
  <c r="M2050" i="6"/>
  <c r="O2050" i="6" s="1"/>
  <c r="M918" i="6"/>
  <c r="O918" i="6" s="1"/>
  <c r="M442" i="6"/>
  <c r="O442" i="6" s="1"/>
  <c r="M1294" i="6"/>
  <c r="O1294" i="6" s="1"/>
  <c r="M1765" i="6"/>
  <c r="M625" i="6"/>
  <c r="O625" i="6" s="1"/>
  <c r="M2112" i="6"/>
  <c r="M2041" i="6"/>
  <c r="O2041" i="6" s="1"/>
  <c r="M1031" i="6"/>
  <c r="M1906" i="6"/>
  <c r="O1906" i="6" s="1"/>
  <c r="M2552" i="6"/>
  <c r="I2552" i="6" s="1"/>
  <c r="J2552" i="6" s="1"/>
  <c r="I53" i="6" s="1"/>
  <c r="J53" i="6" s="1"/>
  <c r="M1837" i="6"/>
  <c r="M546" i="6"/>
  <c r="M1773" i="6"/>
  <c r="M1397" i="6"/>
  <c r="O1397" i="6" s="1"/>
  <c r="M382" i="6"/>
  <c r="O382" i="6" s="1"/>
  <c r="M2184" i="6"/>
  <c r="O2184" i="6" s="1"/>
  <c r="M1242" i="6"/>
  <c r="O1242" i="6" s="1"/>
  <c r="M36" i="6"/>
  <c r="I35" i="6" s="1"/>
  <c r="J35" i="6" s="1"/>
  <c r="M1624" i="6"/>
  <c r="O1624" i="6" s="1"/>
  <c r="M1268" i="6"/>
  <c r="O1268" i="6" s="1"/>
  <c r="M661" i="6"/>
  <c r="O661" i="6" s="1"/>
  <c r="M1854" i="6"/>
  <c r="O1854" i="6" s="1"/>
  <c r="M1662" i="6"/>
  <c r="O1662" i="6" s="1"/>
  <c r="M1024" i="6"/>
  <c r="O1024" i="6" s="1"/>
  <c r="M2087" i="6"/>
  <c r="O2087" i="6" s="1"/>
  <c r="M3078" i="6"/>
  <c r="O3078" i="6" s="1"/>
  <c r="M643" i="6"/>
  <c r="O643" i="6" s="1"/>
  <c r="M2077" i="6"/>
  <c r="M2724" i="6"/>
  <c r="O2724" i="6" s="1"/>
  <c r="M409" i="6"/>
  <c r="O409" i="6" s="1"/>
  <c r="M1914" i="6"/>
  <c r="O1914" i="6" s="1"/>
  <c r="M653" i="6"/>
  <c r="O653" i="6" s="1"/>
  <c r="M1699" i="6"/>
  <c r="M1645" i="6"/>
  <c r="O1645" i="6" s="1"/>
  <c r="M1949" i="6"/>
  <c r="M517" i="6"/>
  <c r="M1788" i="6"/>
  <c r="O1788" i="6" s="1"/>
  <c r="M1381" i="6"/>
  <c r="M1280" i="6"/>
  <c r="M635" i="6"/>
  <c r="O635" i="6" s="1"/>
  <c r="M1099" i="6"/>
  <c r="M1267" i="6"/>
  <c r="O1267" i="6" s="1"/>
  <c r="M1653" i="6"/>
  <c r="O1653" i="6" s="1"/>
  <c r="M1715" i="6"/>
  <c r="O1715" i="6" s="1"/>
  <c r="M624" i="6"/>
  <c r="M1644" i="6"/>
  <c r="O1644" i="6" s="1"/>
  <c r="M747" i="6"/>
  <c r="M1764" i="6"/>
  <c r="O1764" i="6" s="1"/>
  <c r="M709" i="6"/>
  <c r="M1199" i="6"/>
  <c r="M1448" i="6"/>
  <c r="M1623" i="6"/>
  <c r="M1023" i="6"/>
  <c r="O1023" i="6" s="1"/>
  <c r="M2976" i="6"/>
  <c r="M1002" i="6"/>
  <c r="M1306" i="6"/>
  <c r="O1306" i="6" s="1"/>
  <c r="M819" i="6"/>
  <c r="M1661" i="6"/>
  <c r="M1293" i="6"/>
  <c r="O1293" i="6" s="1"/>
  <c r="M1939" i="6"/>
  <c r="M545" i="6"/>
  <c r="M1754" i="6"/>
  <c r="O1754" i="6" s="1"/>
  <c r="M553" i="6"/>
  <c r="O553" i="6" s="1"/>
  <c r="M3077" i="6"/>
  <c r="M1796" i="6"/>
  <c r="O1796" i="6" s="1"/>
  <c r="M1780" i="6"/>
  <c r="M1772" i="6"/>
  <c r="O1772" i="6" s="1"/>
  <c r="M1241" i="6"/>
  <c r="O1241" i="6" s="1"/>
  <c r="M441" i="6"/>
  <c r="O441" i="6" s="1"/>
  <c r="M1724" i="6"/>
  <c r="M1406" i="6"/>
  <c r="M942" i="6"/>
  <c r="O942" i="6" s="1"/>
  <c r="M779" i="6"/>
  <c r="M845" i="6"/>
  <c r="M789" i="6"/>
  <c r="M992" i="6"/>
  <c r="O992" i="6" s="1"/>
  <c r="M674" i="6"/>
  <c r="O674" i="6" s="1"/>
  <c r="M972" i="6"/>
  <c r="O972" i="6" s="1"/>
  <c r="M887" i="6"/>
  <c r="O887" i="6" s="1"/>
  <c r="M1013" i="6"/>
  <c r="O1013" i="6" s="1"/>
  <c r="M684" i="6"/>
  <c r="O684" i="6" s="1"/>
  <c r="M694" i="6"/>
  <c r="O694" i="6" s="1"/>
  <c r="M897" i="6"/>
  <c r="M962" i="6"/>
  <c r="O962" i="6" s="1"/>
  <c r="M718" i="6"/>
  <c r="O718" i="6" s="1"/>
  <c r="M1556" i="6"/>
  <c r="M1853" i="6"/>
  <c r="M1838" i="6"/>
  <c r="O1838" i="6" s="1"/>
  <c r="M1382" i="6"/>
  <c r="O1382" i="6" s="1"/>
  <c r="M3753" i="6"/>
  <c r="M3384" i="6"/>
  <c r="O3384" i="6" s="1"/>
  <c r="M3729" i="6"/>
  <c r="O3729" i="6" s="1"/>
  <c r="M3151" i="6"/>
  <c r="M3223" i="6"/>
  <c r="M3486" i="6"/>
  <c r="M3159" i="6"/>
  <c r="M3787" i="6"/>
  <c r="M3647" i="6"/>
  <c r="M3448" i="6"/>
  <c r="M3215" i="6"/>
  <c r="M3143" i="6"/>
  <c r="M3263" i="6"/>
  <c r="M3895" i="6"/>
  <c r="O3895" i="6" s="1"/>
  <c r="M3886" i="6"/>
  <c r="O3886" i="6" s="1"/>
  <c r="M3515" i="6"/>
  <c r="M3255" i="6"/>
  <c r="M3111" i="6"/>
  <c r="M3778" i="6"/>
  <c r="M3289" i="6"/>
  <c r="M3532" i="6"/>
  <c r="O3532" i="6" s="1"/>
  <c r="M3877" i="6"/>
  <c r="O3877" i="6" s="1"/>
  <c r="M3794" i="6"/>
  <c r="M3310" i="6"/>
  <c r="O3310" i="6" s="1"/>
  <c r="M3394" i="6"/>
  <c r="O3394" i="6" s="1"/>
  <c r="M3656" i="6"/>
  <c r="M3683" i="6"/>
  <c r="M3239" i="6"/>
  <c r="M3665" i="6"/>
  <c r="M3674" i="6"/>
  <c r="M3127" i="6"/>
  <c r="M3719" i="6"/>
  <c r="M3346" i="6"/>
  <c r="M3414" i="6"/>
  <c r="M3424" i="6"/>
  <c r="O3424" i="6" s="1"/>
  <c r="M3119" i="6"/>
  <c r="M3701" i="6"/>
  <c r="M3167" i="6"/>
  <c r="M3280" i="6"/>
  <c r="O3280" i="6" s="1"/>
  <c r="M3183" i="6"/>
  <c r="M3769" i="6"/>
  <c r="M3837" i="6"/>
  <c r="O3837" i="6" s="1"/>
  <c r="M3589" i="6"/>
  <c r="M3580" i="6"/>
  <c r="M3523" i="6"/>
  <c r="M3404" i="6"/>
  <c r="M3135" i="6"/>
  <c r="M3360" i="6"/>
  <c r="O3360" i="6" s="1"/>
  <c r="M3571" i="6"/>
  <c r="M3820" i="6"/>
  <c r="M3376" i="6"/>
  <c r="O3376" i="6" s="1"/>
  <c r="M3710" i="6"/>
  <c r="M3199" i="6"/>
  <c r="M1121" i="6"/>
  <c r="O1121" i="6" s="1"/>
  <c r="M1145" i="6"/>
  <c r="O1145" i="6" s="1"/>
  <c r="M1039" i="6"/>
  <c r="O1039" i="6" s="1"/>
  <c r="M1170" i="6"/>
  <c r="M433" i="6"/>
  <c r="M3829" i="6"/>
  <c r="O3829" i="6" s="1"/>
  <c r="M757" i="6"/>
  <c r="M1690" i="6"/>
  <c r="M906" i="6"/>
  <c r="M778" i="6"/>
  <c r="M971" i="6"/>
  <c r="M961" i="6"/>
  <c r="M693" i="6"/>
  <c r="M717" i="6"/>
  <c r="M844" i="6"/>
  <c r="M683" i="6"/>
  <c r="M896" i="6"/>
  <c r="M798" i="6"/>
  <c r="M981" i="6"/>
  <c r="M788" i="6"/>
  <c r="M876" i="6"/>
  <c r="M55" i="6"/>
  <c r="M1992" i="6"/>
  <c r="M470" i="6"/>
  <c r="M63" i="6"/>
  <c r="M1905" i="6"/>
  <c r="M1913" i="6"/>
  <c r="M1877" i="6"/>
  <c r="M758" i="6"/>
  <c r="M1576" i="6"/>
  <c r="O1576" i="6" s="1"/>
  <c r="M1395" i="6"/>
  <c r="M1405" i="6"/>
  <c r="M1091" i="6"/>
  <c r="M1566" i="6"/>
  <c r="O1566" i="6" s="1"/>
  <c r="M1993" i="6"/>
  <c r="O1993" i="6" s="1"/>
  <c r="M1633" i="6"/>
  <c r="M531" i="6"/>
  <c r="M3054" i="6"/>
  <c r="M2862" i="6"/>
  <c r="M2299" i="6"/>
  <c r="M2337" i="6"/>
  <c r="M3036" i="6"/>
  <c r="M2381" i="6"/>
  <c r="M3009" i="6"/>
  <c r="M2502" i="6"/>
  <c r="M2597" i="6"/>
  <c r="M2436" i="6"/>
  <c r="M2542" i="6"/>
  <c r="M2915" i="6"/>
  <c r="M2733" i="6"/>
  <c r="M2662" i="6"/>
  <c r="M2672" i="6"/>
  <c r="M2894" i="6"/>
  <c r="M2317" i="6"/>
  <c r="I2313" i="6" s="1"/>
  <c r="J2313" i="6" s="1"/>
  <c r="I3667" i="6" s="1"/>
  <c r="J3667" i="6" s="1"/>
  <c r="M3667" i="6" s="1"/>
  <c r="O3667" i="6" s="1"/>
  <c r="M2830" i="6"/>
  <c r="M3027" i="6"/>
  <c r="M3045" i="6"/>
  <c r="M2458" i="6"/>
  <c r="M2414" i="6"/>
  <c r="M2926" i="6"/>
  <c r="M2348" i="6"/>
  <c r="M2533" i="6"/>
  <c r="I2531" i="6" s="1"/>
  <c r="J2531" i="6" s="1"/>
  <c r="I48" i="6" s="1"/>
  <c r="J48" i="6" s="1"/>
  <c r="M2569" i="6"/>
  <c r="M3065" i="6"/>
  <c r="M2852" i="6"/>
  <c r="M2764" i="6"/>
  <c r="M2743" i="6"/>
  <c r="M2693" i="6"/>
  <c r="M2703" i="6"/>
  <c r="M2469" i="6"/>
  <c r="M2905" i="6"/>
  <c r="M2326" i="6"/>
  <c r="M2948" i="6"/>
  <c r="M2308" i="6"/>
  <c r="M2513" i="6"/>
  <c r="M3102" i="6"/>
  <c r="M2491" i="6"/>
  <c r="M3018" i="6"/>
  <c r="M2425" i="6"/>
  <c r="M2359" i="6"/>
  <c r="M2370" i="6"/>
  <c r="M2403" i="6"/>
  <c r="M2580" i="6"/>
  <c r="M2120" i="6"/>
  <c r="M2786" i="6"/>
  <c r="M2713" i="6"/>
  <c r="M2589" i="6"/>
  <c r="M1930" i="6"/>
  <c r="M1698" i="6"/>
  <c r="M1228" i="6"/>
  <c r="M61" i="6"/>
  <c r="I58" i="6" s="1"/>
  <c r="J58" i="6" s="1"/>
  <c r="M62" i="6"/>
  <c r="O62" i="6" s="1"/>
  <c r="M1555" i="6"/>
  <c r="M927" i="6"/>
  <c r="M765" i="6"/>
  <c r="M829" i="6"/>
  <c r="M492" i="6"/>
  <c r="M1805" i="6"/>
  <c r="O1805" i="6" s="1"/>
  <c r="M609" i="6"/>
  <c r="M479" i="6"/>
  <c r="M419" i="6"/>
  <c r="M1565" i="6"/>
  <c r="M1575" i="6"/>
  <c r="M3333" i="6"/>
  <c r="M3788" i="6"/>
  <c r="O3788" i="6" s="1"/>
  <c r="M3836" i="6"/>
  <c r="M3507" i="6"/>
  <c r="M3744" i="6"/>
  <c r="M3524" i="6"/>
  <c r="O3524" i="6" s="1"/>
  <c r="M3184" i="6"/>
  <c r="O3184" i="6" s="1"/>
  <c r="M3752" i="6"/>
  <c r="M3216" i="6"/>
  <c r="M3770" i="6"/>
  <c r="O3770" i="6" s="1"/>
  <c r="M3240" i="6"/>
  <c r="O3240" i="6" s="1"/>
  <c r="M3684" i="6"/>
  <c r="M3168" i="6"/>
  <c r="O3168" i="6" s="1"/>
  <c r="M3383" i="6"/>
  <c r="M3447" i="6"/>
  <c r="M3546" i="6"/>
  <c r="O3546" i="6" s="1"/>
  <c r="M3208" i="6"/>
  <c r="O3208" i="6" s="1"/>
  <c r="M3279" i="6"/>
  <c r="M3264" i="6"/>
  <c r="O3264" i="6" s="1"/>
  <c r="M3423" i="6"/>
  <c r="M3803" i="6"/>
  <c r="O3803" i="6" s="1"/>
  <c r="M3795" i="6"/>
  <c r="O3795" i="6" s="1"/>
  <c r="M3435" i="6"/>
  <c r="M3516" i="6"/>
  <c r="M3779" i="6"/>
  <c r="O3779" i="6" s="1"/>
  <c r="M3290" i="6"/>
  <c r="M3309" i="6"/>
  <c r="M3572" i="6"/>
  <c r="O3572" i="6" s="1"/>
  <c r="M3675" i="6"/>
  <c r="O3675" i="6" s="1"/>
  <c r="M3657" i="6"/>
  <c r="O3657" i="6" s="1"/>
  <c r="M3619" i="6"/>
  <c r="M3485" i="6"/>
  <c r="M3581" i="6"/>
  <c r="O3581" i="6" s="1"/>
  <c r="M3200" i="6"/>
  <c r="M3821" i="6"/>
  <c r="O3821" i="6" s="1"/>
  <c r="M3413" i="6"/>
  <c r="M3720" i="6"/>
  <c r="O3720" i="6" s="1"/>
  <c r="M3160" i="6"/>
  <c r="M2183" i="6"/>
  <c r="M3393" i="6"/>
  <c r="M3112" i="6"/>
  <c r="O3112" i="6" s="1"/>
  <c r="M3120" i="6"/>
  <c r="M3459" i="6"/>
  <c r="M3248" i="6"/>
  <c r="M3403" i="6"/>
  <c r="M3224" i="6"/>
  <c r="M3359" i="6"/>
  <c r="M3598" i="6"/>
  <c r="M3128" i="6"/>
  <c r="M3590" i="6"/>
  <c r="O3590" i="6" s="1"/>
  <c r="M3256" i="6"/>
  <c r="M3345" i="6"/>
  <c r="M3152" i="6"/>
  <c r="M3648" i="6"/>
  <c r="M3711" i="6"/>
  <c r="O3711" i="6" s="1"/>
  <c r="M3144" i="6"/>
  <c r="O3144" i="6" s="1"/>
  <c r="M3612" i="6"/>
  <c r="M3640" i="6"/>
  <c r="M1134" i="6"/>
  <c r="O1134" i="6" s="1"/>
  <c r="M1146" i="6"/>
  <c r="M1040" i="6"/>
  <c r="O1040" i="6" s="1"/>
  <c r="M1120" i="6"/>
  <c r="O1120" i="6" s="1"/>
  <c r="M1132" i="6"/>
  <c r="M1157" i="6"/>
  <c r="M1144" i="6"/>
  <c r="M1038" i="6"/>
  <c r="M1169" i="6"/>
  <c r="M3828" i="6"/>
  <c r="M1610" i="6"/>
  <c r="O1610" i="6" s="1"/>
  <c r="M539" i="6"/>
  <c r="O539" i="6" s="1"/>
  <c r="O399" i="6"/>
  <c r="R398" i="6" s="1"/>
  <c r="M1634" i="6"/>
  <c r="O1634" i="6" s="1"/>
  <c r="M1816" i="6"/>
  <c r="O439" i="2"/>
  <c r="I2307" i="6" l="1"/>
  <c r="J2307" i="6" s="1"/>
  <c r="I3334" i="6" s="1"/>
  <c r="J3334" i="6" s="1"/>
  <c r="M3334" i="6" s="1"/>
  <c r="O3334" i="6" s="1"/>
  <c r="O2300" i="6"/>
  <c r="I2175" i="6"/>
  <c r="J2175" i="6" s="1"/>
  <c r="I1652" i="6" s="1"/>
  <c r="J1652" i="6" s="1"/>
  <c r="O2192" i="6"/>
  <c r="O2371" i="6"/>
  <c r="O2415" i="6"/>
  <c r="I2037" i="6"/>
  <c r="J2037" i="6" s="1"/>
  <c r="I2022" i="6" s="1"/>
  <c r="J2022" i="6" s="1"/>
  <c r="M2022" i="6" s="1"/>
  <c r="O2022" i="6" s="1"/>
  <c r="O1963" i="6"/>
  <c r="I2217" i="6"/>
  <c r="J2217" i="6" s="1"/>
  <c r="I2417" i="6" s="1"/>
  <c r="J2417" i="6" s="1"/>
  <c r="M2417" i="6" s="1"/>
  <c r="O2417" i="6" s="1"/>
  <c r="I1744" i="6"/>
  <c r="J1744" i="6" s="1"/>
  <c r="I1734" i="6"/>
  <c r="J1734" i="6" s="1"/>
  <c r="I2049" i="6"/>
  <c r="J2049" i="6" s="1"/>
  <c r="I2026" i="6" s="1"/>
  <c r="J2026" i="6" s="1"/>
  <c r="M2026" i="6" s="1"/>
  <c r="O2026" i="6" s="1"/>
  <c r="O3120" i="6"/>
  <c r="I63" i="2"/>
  <c r="J63" i="2" s="1"/>
  <c r="O3160" i="6"/>
  <c r="O2175" i="6"/>
  <c r="R2175" i="6" s="1"/>
  <c r="O1199" i="6"/>
  <c r="O3404" i="6"/>
  <c r="O1556" i="6"/>
  <c r="O3648" i="6"/>
  <c r="O758" i="6"/>
  <c r="O3256" i="6"/>
  <c r="O3448" i="6"/>
  <c r="O789" i="6"/>
  <c r="O897" i="6"/>
  <c r="O845" i="6"/>
  <c r="O1780" i="6"/>
  <c r="O2112" i="6"/>
  <c r="O1449" i="6"/>
  <c r="O3516" i="6"/>
  <c r="O3216" i="6"/>
  <c r="O1755" i="6"/>
  <c r="R1755" i="6" s="1"/>
  <c r="O1789" i="6"/>
  <c r="O1099" i="6"/>
  <c r="O2552" i="6"/>
  <c r="I68" i="2"/>
  <c r="J68" i="2" s="1"/>
  <c r="O3753" i="6"/>
  <c r="O779" i="6"/>
  <c r="O1773" i="6"/>
  <c r="O1307" i="6"/>
  <c r="O2121" i="6"/>
  <c r="O2437" i="6"/>
  <c r="O3346" i="6"/>
  <c r="O2543" i="6"/>
  <c r="O1170" i="6"/>
  <c r="R438" i="2"/>
  <c r="M2435" i="6"/>
  <c r="M2576" i="6"/>
  <c r="I2574" i="6" s="1"/>
  <c r="J2574" i="6" s="1"/>
  <c r="M2524" i="6"/>
  <c r="M3963" i="6"/>
  <c r="O3963" i="6" s="1"/>
  <c r="M3386" i="6"/>
  <c r="N846" i="2"/>
  <c r="N863" i="2"/>
  <c r="N777" i="2"/>
  <c r="N148" i="2"/>
  <c r="N176" i="2"/>
  <c r="M1659" i="6"/>
  <c r="O1659" i="6" s="1"/>
  <c r="M319" i="6"/>
  <c r="M3522" i="6"/>
  <c r="O3522" i="6" s="1"/>
  <c r="M3621" i="6"/>
  <c r="O3621" i="6" s="1"/>
  <c r="M776" i="6"/>
  <c r="M597" i="6"/>
  <c r="M951" i="6"/>
  <c r="O951" i="6" s="1"/>
  <c r="M813" i="6"/>
  <c r="M533" i="6"/>
  <c r="O533" i="6" s="1"/>
  <c r="M2401" i="6"/>
  <c r="O2401" i="6" s="1"/>
  <c r="M2516" i="6"/>
  <c r="M2241" i="6"/>
  <c r="M712" i="6"/>
  <c r="M785" i="6"/>
  <c r="M1685" i="6"/>
  <c r="O1685" i="6" s="1"/>
  <c r="N227" i="2"/>
  <c r="M520" i="6"/>
  <c r="O520" i="6" s="1"/>
  <c r="M2756" i="6"/>
  <c r="O2756" i="6" s="1"/>
  <c r="M2046" i="6"/>
  <c r="O2046" i="6" s="1"/>
  <c r="M2790" i="6"/>
  <c r="M2801" i="6"/>
  <c r="O2801" i="6" s="1"/>
  <c r="M2181" i="6"/>
  <c r="M2165" i="6"/>
  <c r="O2165" i="6" s="1"/>
  <c r="M2079" i="6"/>
  <c r="M2393" i="6"/>
  <c r="O2393" i="6" s="1"/>
  <c r="M623" i="6"/>
  <c r="M2474" i="6"/>
  <c r="M3375" i="6"/>
  <c r="M3666" i="6"/>
  <c r="M3476" i="6"/>
  <c r="M2563" i="6"/>
  <c r="M2844" i="6"/>
  <c r="O2844" i="6" s="1"/>
  <c r="M2799" i="6"/>
  <c r="O2799" i="6" s="1"/>
  <c r="M3761" i="6"/>
  <c r="O3761" i="6" s="1"/>
  <c r="M3644" i="6"/>
  <c r="M2189" i="6"/>
  <c r="O2189" i="6" s="1"/>
  <c r="M761" i="6"/>
  <c r="N243" i="2"/>
  <c r="N216" i="2"/>
  <c r="N206" i="2"/>
  <c r="N236" i="2"/>
  <c r="N836" i="2"/>
  <c r="N261" i="2"/>
  <c r="Q259" i="2" s="1"/>
  <c r="N384" i="2"/>
  <c r="N226" i="2"/>
  <c r="N253" i="2"/>
  <c r="Q251" i="2" s="1"/>
  <c r="M3010" i="6"/>
  <c r="O3010" i="6" s="1"/>
  <c r="M1669" i="6"/>
  <c r="O1669" i="6" s="1"/>
  <c r="M1727" i="6"/>
  <c r="O1727" i="6" s="1"/>
  <c r="M913" i="6"/>
  <c r="M569" i="6"/>
  <c r="O569" i="6" s="1"/>
  <c r="M836" i="6"/>
  <c r="M794" i="6"/>
  <c r="M456" i="6"/>
  <c r="O456" i="6" s="1"/>
  <c r="M2655" i="6"/>
  <c r="O2655" i="6" s="1"/>
  <c r="R2651" i="6" s="1"/>
  <c r="M1677" i="6"/>
  <c r="M157" i="6"/>
  <c r="O157" i="6" s="1"/>
  <c r="M895" i="6"/>
  <c r="M3875" i="6"/>
  <c r="M959" i="6"/>
  <c r="M3956" i="6"/>
  <c r="O3956" i="6" s="1"/>
  <c r="M877" i="6"/>
  <c r="O877" i="6" s="1"/>
  <c r="M519" i="6"/>
  <c r="O519" i="6" s="1"/>
  <c r="M2107" i="6"/>
  <c r="M3028" i="6"/>
  <c r="O3028" i="6" s="1"/>
  <c r="M720" i="6"/>
  <c r="M1210" i="6"/>
  <c r="M648" i="6"/>
  <c r="M586" i="6"/>
  <c r="O586" i="6" s="1"/>
  <c r="M3884" i="6"/>
  <c r="O3884" i="6" s="1"/>
  <c r="M1693" i="6"/>
  <c r="O1693" i="6" s="1"/>
  <c r="M1513" i="6"/>
  <c r="O1513" i="6" s="1"/>
  <c r="M378" i="6"/>
  <c r="O378" i="6" s="1"/>
  <c r="M680" i="6"/>
  <c r="M803" i="6"/>
  <c r="M868" i="6"/>
  <c r="O868" i="6" s="1"/>
  <c r="M904" i="6"/>
  <c r="M3019" i="6"/>
  <c r="O3019" i="6" s="1"/>
  <c r="M886" i="6"/>
  <c r="O886" i="6" s="1"/>
  <c r="M3747" i="6"/>
  <c r="M3049" i="6"/>
  <c r="M3056" i="6"/>
  <c r="M534" i="6"/>
  <c r="M2755" i="6"/>
  <c r="O2755" i="6" s="1"/>
  <c r="M2506" i="6"/>
  <c r="M3955" i="6"/>
  <c r="M3620" i="6"/>
  <c r="O3620" i="6" s="1"/>
  <c r="M3760" i="6"/>
  <c r="O3760" i="6" s="1"/>
  <c r="N160" i="2"/>
  <c r="N147" i="2"/>
  <c r="M547" i="6"/>
  <c r="O547" i="6" s="1"/>
  <c r="M3708" i="6"/>
  <c r="M3699" i="6"/>
  <c r="M2368" i="6"/>
  <c r="M2173" i="6"/>
  <c r="M2157" i="6"/>
  <c r="O3128" i="6"/>
  <c r="R3128" i="6" s="1"/>
  <c r="O1146" i="6"/>
  <c r="O3077" i="6"/>
  <c r="O2976" i="6"/>
  <c r="O546" i="6"/>
  <c r="O1229" i="6"/>
  <c r="O2906" i="6"/>
  <c r="O3200" i="6"/>
  <c r="R3200" i="6" s="1"/>
  <c r="O3290" i="6"/>
  <c r="R3290" i="6" s="1"/>
  <c r="O3152" i="6"/>
  <c r="R3152" i="6" s="1"/>
  <c r="O3224" i="6"/>
  <c r="R3224" i="6" s="1"/>
  <c r="O63" i="6"/>
  <c r="O1280" i="6"/>
  <c r="O1699" i="6"/>
  <c r="O1765" i="6"/>
  <c r="O928" i="6"/>
  <c r="O3055" i="6"/>
  <c r="O518" i="6"/>
  <c r="O3414" i="6"/>
  <c r="O3486" i="6"/>
  <c r="O819" i="6"/>
  <c r="O2077" i="6"/>
  <c r="O2853" i="6"/>
  <c r="R2853" i="6" s="1"/>
  <c r="O3684" i="6"/>
  <c r="R3684" i="6" s="1"/>
  <c r="O1406" i="6"/>
  <c r="O480" i="6"/>
  <c r="O2842" i="6"/>
  <c r="O2663" i="6"/>
  <c r="O1816" i="6"/>
  <c r="O3248" i="6"/>
  <c r="R3248" i="6" s="1"/>
  <c r="O1002" i="6"/>
  <c r="O532" i="6"/>
  <c r="O567" i="6"/>
  <c r="O866" i="6"/>
  <c r="O2318" i="6"/>
  <c r="M1654" i="6"/>
  <c r="O1654" i="6" s="1"/>
  <c r="N1510" i="2"/>
  <c r="M1510" i="2"/>
  <c r="N1369" i="2"/>
  <c r="M1369" i="2"/>
  <c r="O1157" i="6"/>
  <c r="O3619" i="6"/>
  <c r="O3383" i="6"/>
  <c r="M732" i="2"/>
  <c r="N732" i="2"/>
  <c r="O1565" i="6"/>
  <c r="O419" i="6"/>
  <c r="O609" i="6"/>
  <c r="O492" i="6"/>
  <c r="R491" i="6" s="1"/>
  <c r="O765" i="6"/>
  <c r="N1071" i="2"/>
  <c r="M1071" i="2"/>
  <c r="O2589" i="6"/>
  <c r="O2786" i="6"/>
  <c r="O2491" i="6"/>
  <c r="O2703" i="6"/>
  <c r="O2852" i="6"/>
  <c r="R2851" i="6" s="1"/>
  <c r="O2533" i="6"/>
  <c r="O2926" i="6"/>
  <c r="O2317" i="6"/>
  <c r="O2542" i="6"/>
  <c r="O2299" i="6"/>
  <c r="N20" i="2"/>
  <c r="M20" i="2"/>
  <c r="O1091" i="6"/>
  <c r="O1405" i="6"/>
  <c r="O1877" i="6"/>
  <c r="O470" i="6"/>
  <c r="R469" i="6" s="1"/>
  <c r="M73" i="2"/>
  <c r="N73" i="2"/>
  <c r="O798" i="6"/>
  <c r="O693" i="6"/>
  <c r="N1023" i="2"/>
  <c r="M1023" i="2"/>
  <c r="M1272" i="2"/>
  <c r="N1272" i="2"/>
  <c r="O1272" i="2" s="1"/>
  <c r="M478" i="2"/>
  <c r="N478" i="2"/>
  <c r="M1385" i="2"/>
  <c r="N1385" i="2"/>
  <c r="O3710" i="6"/>
  <c r="O3580" i="6"/>
  <c r="O3674" i="6"/>
  <c r="O3656" i="6"/>
  <c r="O3778" i="6"/>
  <c r="O3111" i="6"/>
  <c r="O3143" i="6"/>
  <c r="O3223" i="6"/>
  <c r="R3222" i="6" s="1"/>
  <c r="M824" i="2"/>
  <c r="N824" i="2"/>
  <c r="N813" i="2"/>
  <c r="M813" i="2"/>
  <c r="O1724" i="6"/>
  <c r="N744" i="2"/>
  <c r="M744" i="2"/>
  <c r="N862" i="2"/>
  <c r="M862" i="2"/>
  <c r="O1448" i="6"/>
  <c r="M406" i="2"/>
  <c r="N406" i="2"/>
  <c r="M649" i="2"/>
  <c r="N649" i="2"/>
  <c r="O1381" i="6"/>
  <c r="R1380" i="6" s="1"/>
  <c r="M764" i="2"/>
  <c r="N764" i="2"/>
  <c r="N1590" i="2"/>
  <c r="M1590" i="2"/>
  <c r="N1252" i="2"/>
  <c r="M1252" i="2"/>
  <c r="N994" i="2"/>
  <c r="M994" i="2"/>
  <c r="N623" i="2"/>
  <c r="M623" i="2"/>
  <c r="M745" i="2"/>
  <c r="N745" i="2"/>
  <c r="M615" i="2"/>
  <c r="N615" i="2"/>
  <c r="O615" i="2" s="1"/>
  <c r="M1250" i="2"/>
  <c r="N1250" i="2"/>
  <c r="N361" i="2"/>
  <c r="M524" i="2"/>
  <c r="N524" i="2"/>
  <c r="O2220" i="6"/>
  <c r="O1038" i="6"/>
  <c r="N1482" i="2"/>
  <c r="M1482" i="2"/>
  <c r="N1358" i="2"/>
  <c r="M1358" i="2"/>
  <c r="M1428" i="2"/>
  <c r="N1428" i="2"/>
  <c r="N1498" i="2"/>
  <c r="M1498" i="2"/>
  <c r="O3459" i="6"/>
  <c r="O3435" i="6"/>
  <c r="O3423" i="6"/>
  <c r="O3744" i="6"/>
  <c r="M1143" i="2"/>
  <c r="N1143" i="2"/>
  <c r="O2120" i="6"/>
  <c r="O2370" i="6"/>
  <c r="O3102" i="6"/>
  <c r="O2948" i="6"/>
  <c r="O2693" i="6"/>
  <c r="O2414" i="6"/>
  <c r="O3045" i="6"/>
  <c r="O2894" i="6"/>
  <c r="O2733" i="6"/>
  <c r="O2436" i="6"/>
  <c r="O1633" i="6"/>
  <c r="M3095" i="6"/>
  <c r="O3095" i="6" s="1"/>
  <c r="M3104" i="6"/>
  <c r="N958" i="2"/>
  <c r="O876" i="6"/>
  <c r="M872" i="2"/>
  <c r="N872" i="2"/>
  <c r="M1045" i="2"/>
  <c r="N1045" i="2"/>
  <c r="M1095" i="2"/>
  <c r="N1095" i="2"/>
  <c r="M1034" i="2"/>
  <c r="N1034" i="2"/>
  <c r="M409" i="2"/>
  <c r="M1398" i="2"/>
  <c r="N1398" i="2"/>
  <c r="M1468" i="2"/>
  <c r="N1468" i="2"/>
  <c r="M690" i="2"/>
  <c r="O3135" i="6"/>
  <c r="O3589" i="6"/>
  <c r="O3665" i="6"/>
  <c r="O3255" i="6"/>
  <c r="R3254" i="6" s="1"/>
  <c r="O3263" i="6"/>
  <c r="O3215" i="6"/>
  <c r="O3159" i="6"/>
  <c r="R3158" i="6" s="1"/>
  <c r="M1096" i="2"/>
  <c r="N1096" i="2"/>
  <c r="N884" i="2"/>
  <c r="M884" i="2"/>
  <c r="N1085" i="2"/>
  <c r="M1085" i="2"/>
  <c r="N1107" i="2"/>
  <c r="M1107" i="2"/>
  <c r="O545" i="6"/>
  <c r="R544" i="6" s="1"/>
  <c r="O709" i="6"/>
  <c r="O747" i="6"/>
  <c r="N632" i="2"/>
  <c r="N598" i="2"/>
  <c r="M598" i="2"/>
  <c r="N1521" i="2"/>
  <c r="M1521" i="2"/>
  <c r="M479" i="2"/>
  <c r="N479" i="2"/>
  <c r="N108" i="2"/>
  <c r="M1602" i="2"/>
  <c r="N1602" i="2"/>
  <c r="O1837" i="6"/>
  <c r="R1836" i="6" s="1"/>
  <c r="N666" i="2"/>
  <c r="M666" i="2"/>
  <c r="M765" i="2"/>
  <c r="N765" i="2"/>
  <c r="M451" i="2"/>
  <c r="N451" i="2"/>
  <c r="N534" i="2"/>
  <c r="O1098" i="6"/>
  <c r="M450" i="2"/>
  <c r="N450" i="2"/>
  <c r="N1144" i="2"/>
  <c r="M1144" i="2"/>
  <c r="O2049" i="6"/>
  <c r="O2174" i="6"/>
  <c r="O2147" i="6"/>
  <c r="O2076" i="6"/>
  <c r="R2075" i="6" s="1"/>
  <c r="O2202" i="6"/>
  <c r="O2040" i="6"/>
  <c r="N1440" i="2"/>
  <c r="M1440" i="2"/>
  <c r="O1132" i="6"/>
  <c r="M1467" i="2"/>
  <c r="N1467" i="2"/>
  <c r="N1413" i="2"/>
  <c r="M1413" i="2"/>
  <c r="M1273" i="2"/>
  <c r="N1273" i="2"/>
  <c r="O3640" i="6"/>
  <c r="O3345" i="6"/>
  <c r="O3598" i="6"/>
  <c r="O3413" i="6"/>
  <c r="O3507" i="6"/>
  <c r="O829" i="6"/>
  <c r="O927" i="6"/>
  <c r="O61" i="6"/>
  <c r="R58" i="6" s="1"/>
  <c r="O1228" i="6"/>
  <c r="O2359" i="6"/>
  <c r="O2743" i="6"/>
  <c r="O3065" i="6"/>
  <c r="R3064" i="6" s="1"/>
  <c r="O2597" i="6"/>
  <c r="O3009" i="6"/>
  <c r="O3036" i="6"/>
  <c r="R3035" i="6" s="1"/>
  <c r="O1395" i="6"/>
  <c r="O788" i="6"/>
  <c r="O683" i="6"/>
  <c r="N1106" i="2"/>
  <c r="M1106" i="2"/>
  <c r="O961" i="6"/>
  <c r="M605" i="2"/>
  <c r="N605" i="2"/>
  <c r="N1483" i="2"/>
  <c r="M1483" i="2"/>
  <c r="O3820" i="6"/>
  <c r="O3523" i="6"/>
  <c r="O3769" i="6"/>
  <c r="O3183" i="6"/>
  <c r="R3182" i="6" s="1"/>
  <c r="O3515" i="6"/>
  <c r="R3514" i="6" s="1"/>
  <c r="O3151" i="6"/>
  <c r="M802" i="2"/>
  <c r="N802" i="2"/>
  <c r="O1939" i="6"/>
  <c r="R1938" i="6" s="1"/>
  <c r="M1058" i="2"/>
  <c r="N1058" i="2"/>
  <c r="O1623" i="6"/>
  <c r="N58" i="2"/>
  <c r="M58" i="2"/>
  <c r="M907" i="2"/>
  <c r="N907" i="2"/>
  <c r="O1609" i="6"/>
  <c r="M788" i="2"/>
  <c r="N788" i="2"/>
  <c r="N1057" i="2"/>
  <c r="M1057" i="2"/>
  <c r="O440" i="6"/>
  <c r="M733" i="2"/>
  <c r="N733" i="2"/>
  <c r="O2191" i="6"/>
  <c r="O2111" i="6"/>
  <c r="O2129" i="6"/>
  <c r="O2031" i="6"/>
  <c r="R2031" i="6" s="1"/>
  <c r="O566" i="6"/>
  <c r="R565" i="6" s="1"/>
  <c r="M665" i="2"/>
  <c r="N665" i="2"/>
  <c r="M1655" i="6"/>
  <c r="O1655" i="6" s="1"/>
  <c r="N1287" i="2"/>
  <c r="M1287" i="2"/>
  <c r="N1384" i="2"/>
  <c r="M1384" i="2"/>
  <c r="N1289" i="2"/>
  <c r="M1289" i="2"/>
  <c r="O3359" i="6"/>
  <c r="O3393" i="6"/>
  <c r="O2183" i="6"/>
  <c r="O3309" i="6"/>
  <c r="R3308" i="6" s="1"/>
  <c r="O3752" i="6"/>
  <c r="O3836" i="6"/>
  <c r="O1575" i="6"/>
  <c r="N89" i="2"/>
  <c r="M89" i="2"/>
  <c r="N83" i="2"/>
  <c r="M83" i="2"/>
  <c r="O1698" i="6"/>
  <c r="O2713" i="6"/>
  <c r="O2513" i="6"/>
  <c r="O2326" i="6"/>
  <c r="O2469" i="6"/>
  <c r="O2569" i="6"/>
  <c r="O2672" i="6"/>
  <c r="O2915" i="6"/>
  <c r="O2502" i="6"/>
  <c r="R2501" i="6" s="1"/>
  <c r="O2862" i="6"/>
  <c r="M614" i="2"/>
  <c r="N614" i="2"/>
  <c r="M588" i="6"/>
  <c r="O588" i="6" s="1"/>
  <c r="M691" i="2"/>
  <c r="O691" i="2" s="1"/>
  <c r="N1531" i="2"/>
  <c r="O1905" i="6"/>
  <c r="N1540" i="2"/>
  <c r="M1540" i="2"/>
  <c r="M3096" i="6"/>
  <c r="O3096" i="6" s="1"/>
  <c r="M3105" i="6"/>
  <c r="O3105" i="6" s="1"/>
  <c r="M1239" i="2"/>
  <c r="N1239" i="2"/>
  <c r="N1214" i="2"/>
  <c r="M812" i="2"/>
  <c r="N812" i="2"/>
  <c r="O971" i="6"/>
  <c r="O778" i="6"/>
  <c r="N919" i="2"/>
  <c r="M919" i="2"/>
  <c r="M1370" i="2"/>
  <c r="N1370" i="2"/>
  <c r="M1412" i="2"/>
  <c r="N1412" i="2"/>
  <c r="N1288" i="2"/>
  <c r="M1288" i="2"/>
  <c r="O3167" i="6"/>
  <c r="O3239" i="6"/>
  <c r="O3794" i="6"/>
  <c r="N1182" i="2"/>
  <c r="M1182" i="2"/>
  <c r="N1193" i="2"/>
  <c r="M1193" i="2"/>
  <c r="M1035" i="2"/>
  <c r="N1035" i="2"/>
  <c r="N1577" i="2"/>
  <c r="M1577" i="2"/>
  <c r="M1227" i="2"/>
  <c r="N1227" i="2"/>
  <c r="O517" i="6"/>
  <c r="N640" i="2"/>
  <c r="M640" i="2"/>
  <c r="M648" i="2"/>
  <c r="N648" i="2"/>
  <c r="O43" i="6"/>
  <c r="O1595" i="6"/>
  <c r="M1059" i="2"/>
  <c r="N1059" i="2"/>
  <c r="M463" i="2"/>
  <c r="N463" i="2"/>
  <c r="O1022" i="6"/>
  <c r="M717" i="2"/>
  <c r="N717" i="2"/>
  <c r="N558" i="2"/>
  <c r="M558" i="2"/>
  <c r="O2560" i="6"/>
  <c r="R2559" i="6" s="1"/>
  <c r="M624" i="2"/>
  <c r="N624" i="2"/>
  <c r="O3828" i="6"/>
  <c r="M1397" i="2"/>
  <c r="N1397" i="2"/>
  <c r="N1496" i="2"/>
  <c r="M1411" i="2"/>
  <c r="N1411" i="2"/>
  <c r="N1399" i="2"/>
  <c r="M1399" i="2"/>
  <c r="M1469" i="2"/>
  <c r="N1469" i="2"/>
  <c r="O479" i="6"/>
  <c r="M1006" i="2"/>
  <c r="N1006" i="2"/>
  <c r="M1975" i="6"/>
  <c r="O1930" i="6"/>
  <c r="R1928" i="6" s="1"/>
  <c r="O2580" i="6"/>
  <c r="O2425" i="6"/>
  <c r="O2308" i="6"/>
  <c r="O2905" i="6"/>
  <c r="O3027" i="6"/>
  <c r="O2662" i="6"/>
  <c r="O3054" i="6"/>
  <c r="R3053" i="6" s="1"/>
  <c r="M408" i="2"/>
  <c r="O408" i="2" s="1"/>
  <c r="M1663" i="6"/>
  <c r="O1663" i="6" s="1"/>
  <c r="M372" i="6"/>
  <c r="M1311" i="2"/>
  <c r="N1311" i="2"/>
  <c r="N1159" i="2"/>
  <c r="M1159" i="2"/>
  <c r="O981" i="6"/>
  <c r="N883" i="2"/>
  <c r="M883" i="2"/>
  <c r="N1203" i="2"/>
  <c r="O844" i="6"/>
  <c r="M823" i="2"/>
  <c r="N823" i="2"/>
  <c r="M1117" i="2"/>
  <c r="N1117" i="2"/>
  <c r="O906" i="6"/>
  <c r="O757" i="6"/>
  <c r="O433" i="6"/>
  <c r="N1511" i="2"/>
  <c r="M1511" i="2"/>
  <c r="N107" i="2"/>
  <c r="O3701" i="6"/>
  <c r="O3719" i="6"/>
  <c r="O3683" i="6"/>
  <c r="R3682" i="6" s="1"/>
  <c r="O3647" i="6"/>
  <c r="R3646" i="6" s="1"/>
  <c r="N970" i="2"/>
  <c r="N1240" i="2"/>
  <c r="M1240" i="2"/>
  <c r="M1118" i="2"/>
  <c r="N1118" i="2"/>
  <c r="N1024" i="2"/>
  <c r="M1024" i="2"/>
  <c r="N981" i="2"/>
  <c r="N895" i="2"/>
  <c r="M895" i="2"/>
  <c r="M487" i="2"/>
  <c r="N487" i="2"/>
  <c r="O1661" i="6"/>
  <c r="N993" i="2"/>
  <c r="M993" i="2"/>
  <c r="M641" i="2"/>
  <c r="N641" i="2"/>
  <c r="M1589" i="2"/>
  <c r="N1589" i="2"/>
  <c r="O1949" i="6"/>
  <c r="M488" i="2"/>
  <c r="N488" i="2"/>
  <c r="M1610" i="2"/>
  <c r="N1610" i="2"/>
  <c r="N757" i="2"/>
  <c r="M757" i="2"/>
  <c r="M419" i="2"/>
  <c r="N419" i="2"/>
  <c r="N1301" i="2"/>
  <c r="M407" i="2"/>
  <c r="N407" i="2"/>
  <c r="O552" i="6"/>
  <c r="R551" i="6" s="1"/>
  <c r="N633" i="2"/>
  <c r="M633" i="2"/>
  <c r="N1226" i="2"/>
  <c r="O854" i="6"/>
  <c r="M314" i="2"/>
  <c r="N314" i="2"/>
  <c r="O1001" i="6"/>
  <c r="N1072" i="2"/>
  <c r="M1072" i="2"/>
  <c r="O500" i="6"/>
  <c r="O2723" i="6"/>
  <c r="O2096" i="6"/>
  <c r="M1703" i="6"/>
  <c r="M1702" i="6"/>
  <c r="O1702" i="6" s="1"/>
  <c r="O1169" i="6"/>
  <c r="N1426" i="2"/>
  <c r="M1426" i="2"/>
  <c r="O1144" i="6"/>
  <c r="N1386" i="2"/>
  <c r="M1386" i="2"/>
  <c r="N1455" i="2"/>
  <c r="O3612" i="6"/>
  <c r="R3611" i="6" s="1"/>
  <c r="O3403" i="6"/>
  <c r="O3485" i="6"/>
  <c r="O3279" i="6"/>
  <c r="R3278" i="6" s="1"/>
  <c r="O3447" i="6"/>
  <c r="O3333" i="6"/>
  <c r="N533" i="2"/>
  <c r="N462" i="2"/>
  <c r="M462" i="2"/>
  <c r="O1555" i="6"/>
  <c r="N1609" i="2"/>
  <c r="M1609" i="2"/>
  <c r="O2403" i="6"/>
  <c r="O3018" i="6"/>
  <c r="O2764" i="6"/>
  <c r="O2348" i="6"/>
  <c r="O2458" i="6"/>
  <c r="O2830" i="6"/>
  <c r="O2381" i="6"/>
  <c r="O2337" i="6"/>
  <c r="O531" i="6"/>
  <c r="R530" i="6" s="1"/>
  <c r="M1643" i="6"/>
  <c r="M1329" i="2"/>
  <c r="N1329" i="2"/>
  <c r="M920" i="2"/>
  <c r="N920" i="2"/>
  <c r="O1913" i="6"/>
  <c r="M1320" i="2"/>
  <c r="J1319" i="2" s="1"/>
  <c r="J1320" i="2" s="1"/>
  <c r="N1320" i="2"/>
  <c r="O1992" i="6"/>
  <c r="O55" i="6"/>
  <c r="R54" i="6" s="1"/>
  <c r="N894" i="2"/>
  <c r="M894" i="2"/>
  <c r="O896" i="6"/>
  <c r="M1192" i="2"/>
  <c r="N1192" i="2"/>
  <c r="O717" i="6"/>
  <c r="M947" i="2"/>
  <c r="N947" i="2"/>
  <c r="O1690" i="6"/>
  <c r="N1427" i="2"/>
  <c r="M1427" i="2"/>
  <c r="M1441" i="2"/>
  <c r="N1441" i="2"/>
  <c r="M591" i="6"/>
  <c r="O591" i="6" s="1"/>
  <c r="M1005" i="6"/>
  <c r="O1005" i="6" s="1"/>
  <c r="M996" i="2"/>
  <c r="M909" i="2"/>
  <c r="O909" i="2" s="1"/>
  <c r="M920" i="6"/>
  <c r="O920" i="6" s="1"/>
  <c r="M750" i="6"/>
  <c r="O750" i="6" s="1"/>
  <c r="M1230" i="2"/>
  <c r="O1230" i="2" s="1"/>
  <c r="M1133" i="2"/>
  <c r="O1133" i="2" s="1"/>
  <c r="M822" i="6"/>
  <c r="O822" i="6" s="1"/>
  <c r="M1061" i="2"/>
  <c r="M858" i="6"/>
  <c r="O858" i="6" s="1"/>
  <c r="O3199" i="6"/>
  <c r="R3198" i="6" s="1"/>
  <c r="O3571" i="6"/>
  <c r="O3119" i="6"/>
  <c r="O3127" i="6"/>
  <c r="O3289" i="6"/>
  <c r="O3787" i="6"/>
  <c r="O1853" i="6"/>
  <c r="R1852" i="6" s="1"/>
  <c r="N948" i="2"/>
  <c r="M948" i="2"/>
  <c r="N873" i="2"/>
  <c r="M873" i="2"/>
  <c r="M1565" i="2"/>
  <c r="N1565" i="2"/>
  <c r="M1601" i="2"/>
  <c r="N1601" i="2"/>
  <c r="N597" i="2"/>
  <c r="M597" i="2"/>
  <c r="N756" i="2"/>
  <c r="M756" i="2"/>
  <c r="N1251" i="2"/>
  <c r="M1251" i="2"/>
  <c r="M906" i="2"/>
  <c r="N906" i="2"/>
  <c r="O624" i="6"/>
  <c r="O36" i="6"/>
  <c r="R35" i="6" s="1"/>
  <c r="M1228" i="2"/>
  <c r="N1228" i="2"/>
  <c r="O1031" i="6"/>
  <c r="M1261" i="2"/>
  <c r="N1261" i="2"/>
  <c r="M1578" i="2"/>
  <c r="N1578" i="2"/>
  <c r="N50" i="2"/>
  <c r="Q46" i="2" s="1"/>
  <c r="M50" i="2"/>
  <c r="M776" i="2"/>
  <c r="N776" i="2"/>
  <c r="N486" i="2"/>
  <c r="N1129" i="2"/>
  <c r="O1804" i="6"/>
  <c r="M418" i="2"/>
  <c r="N418" i="2"/>
  <c r="M992" i="2"/>
  <c r="N992" i="2"/>
  <c r="M1229" i="2"/>
  <c r="M995" i="2"/>
  <c r="O995" i="2" s="1"/>
  <c r="M1004" i="6"/>
  <c r="O1004" i="6" s="1"/>
  <c r="M1060" i="2"/>
  <c r="O1060" i="2" s="1"/>
  <c r="M919" i="6"/>
  <c r="O919" i="6" s="1"/>
  <c r="M1132" i="2"/>
  <c r="M908" i="2"/>
  <c r="O2551" i="6"/>
  <c r="J79" i="2" l="1"/>
  <c r="J80" i="2" s="1"/>
  <c r="I76" i="2"/>
  <c r="J76" i="2" s="1"/>
  <c r="I52" i="6"/>
  <c r="J52" i="6" s="1"/>
  <c r="M52" i="6" s="1"/>
  <c r="O52" i="6" s="1"/>
  <c r="I50" i="6"/>
  <c r="J50" i="6" s="1"/>
  <c r="R2661" i="6"/>
  <c r="I19" i="2"/>
  <c r="J19" i="2" s="1"/>
  <c r="J22" i="2"/>
  <c r="J23" i="2" s="1"/>
  <c r="I2563" i="6"/>
  <c r="J2563" i="6" s="1"/>
  <c r="I49" i="6" s="1"/>
  <c r="J49" i="6" s="1"/>
  <c r="I67" i="2"/>
  <c r="J67" i="2" s="1"/>
  <c r="I65" i="2"/>
  <c r="J65" i="2" s="1"/>
  <c r="N63" i="2"/>
  <c r="O63" i="2" s="1"/>
  <c r="M63" i="2"/>
  <c r="M53" i="6"/>
  <c r="O53" i="6" s="1"/>
  <c r="O1703" i="6"/>
  <c r="O1210" i="6"/>
  <c r="O3666" i="6"/>
  <c r="O720" i="6"/>
  <c r="O2079" i="6"/>
  <c r="O2506" i="6"/>
  <c r="O712" i="6"/>
  <c r="O372" i="6"/>
  <c r="O2241" i="6"/>
  <c r="O2157" i="6"/>
  <c r="R2157" i="6" s="1"/>
  <c r="O680" i="6"/>
  <c r="O534" i="6"/>
  <c r="O3056" i="6"/>
  <c r="O1677" i="6"/>
  <c r="R1668" i="6"/>
  <c r="R3126" i="6"/>
  <c r="R1689" i="6"/>
  <c r="R3150" i="6"/>
  <c r="R3422" i="6"/>
  <c r="R3579" i="6"/>
  <c r="R2380" i="6"/>
  <c r="R2378" i="6"/>
  <c r="R1574" i="6"/>
  <c r="R2201" i="6"/>
  <c r="R2199" i="6"/>
  <c r="R2840" i="6"/>
  <c r="R3366" i="6"/>
  <c r="R3246" i="6"/>
  <c r="R3320" i="6"/>
  <c r="R851" i="6"/>
  <c r="R2914" i="6"/>
  <c r="R3206" i="6"/>
  <c r="R3506" i="6"/>
  <c r="R3270" i="6"/>
  <c r="R2128" i="6"/>
  <c r="R2457" i="6"/>
  <c r="R3625" i="6"/>
  <c r="R3561" i="6"/>
  <c r="R2893" i="6"/>
  <c r="R2552" i="6"/>
  <c r="R516" i="6"/>
  <c r="R2532" i="6"/>
  <c r="R2531" i="6"/>
  <c r="R1723" i="6"/>
  <c r="R2763" i="6"/>
  <c r="R2904" i="6"/>
  <c r="R3412" i="6"/>
  <c r="R1547" i="6"/>
  <c r="R2925" i="6"/>
  <c r="R2039" i="6"/>
  <c r="R2037" i="6"/>
  <c r="R2829" i="6"/>
  <c r="R1090" i="6"/>
  <c r="R3382" i="6"/>
  <c r="R3134" i="6"/>
  <c r="R1814" i="6"/>
  <c r="R2596" i="6"/>
  <c r="R2785" i="6"/>
  <c r="R1030" i="6"/>
  <c r="R3332" i="6"/>
  <c r="R3288" i="6"/>
  <c r="R2048" i="6"/>
  <c r="R2049" i="6"/>
  <c r="R2219" i="6"/>
  <c r="R2217" i="6"/>
  <c r="R2316" i="6"/>
  <c r="R2313" i="6"/>
  <c r="O1118" i="2"/>
  <c r="O717" i="2"/>
  <c r="O1427" i="2"/>
  <c r="O1072" i="2"/>
  <c r="O1521" i="2"/>
  <c r="Q904" i="2"/>
  <c r="O1441" i="2"/>
  <c r="O1498" i="2"/>
  <c r="O1386" i="2"/>
  <c r="O487" i="2"/>
  <c r="O948" i="2"/>
  <c r="Q1284" i="2"/>
  <c r="Q742" i="2"/>
  <c r="Q787" i="2"/>
  <c r="M863" i="2"/>
  <c r="O863" i="2" s="1"/>
  <c r="M3920" i="6"/>
  <c r="M3663" i="6"/>
  <c r="O3663" i="6" s="1"/>
  <c r="Q146" i="2"/>
  <c r="O2524" i="6"/>
  <c r="Q529" i="2"/>
  <c r="O3386" i="6"/>
  <c r="O2435" i="6"/>
  <c r="O2576" i="6"/>
  <c r="R2574" i="6" s="1"/>
  <c r="N372" i="2"/>
  <c r="Q775" i="2"/>
  <c r="M3907" i="6"/>
  <c r="M2846" i="6"/>
  <c r="M671" i="2"/>
  <c r="O671" i="2" s="1"/>
  <c r="M571" i="6"/>
  <c r="O571" i="6" s="1"/>
  <c r="O3747" i="6"/>
  <c r="O648" i="6"/>
  <c r="O959" i="6"/>
  <c r="O2107" i="6"/>
  <c r="O3875" i="6"/>
  <c r="O3375" i="6"/>
  <c r="N720" i="2"/>
  <c r="Q719" i="2" s="1"/>
  <c r="Q1104" i="2"/>
  <c r="O1273" i="2"/>
  <c r="O836" i="6"/>
  <c r="N827" i="2"/>
  <c r="M827" i="2"/>
  <c r="N951" i="2"/>
  <c r="M951" i="2"/>
  <c r="M818" i="2"/>
  <c r="N818" i="2"/>
  <c r="M799" i="2"/>
  <c r="N799" i="2"/>
  <c r="O319" i="6"/>
  <c r="O2516" i="6"/>
  <c r="R2515" i="6" s="1"/>
  <c r="N189" i="2"/>
  <c r="M931" i="2"/>
  <c r="N931" i="2"/>
  <c r="N197" i="2"/>
  <c r="M405" i="2"/>
  <c r="N405" i="2"/>
  <c r="M854" i="2"/>
  <c r="N854" i="2"/>
  <c r="M1147" i="2"/>
  <c r="N1147" i="2"/>
  <c r="N914" i="2"/>
  <c r="M914" i="2"/>
  <c r="O3049" i="6"/>
  <c r="R3048" i="6" s="1"/>
  <c r="M740" i="6"/>
  <c r="O740" i="6" s="1"/>
  <c r="O904" i="6"/>
  <c r="O794" i="6"/>
  <c r="Q225" i="2"/>
  <c r="N1043" i="2"/>
  <c r="O1043" i="2" s="1"/>
  <c r="M1043" i="2"/>
  <c r="N1165" i="2"/>
  <c r="M1165" i="2"/>
  <c r="M669" i="2"/>
  <c r="N669" i="2"/>
  <c r="N69" i="2"/>
  <c r="M69" i="2"/>
  <c r="O895" i="6"/>
  <c r="O813" i="6"/>
  <c r="R811" i="6" s="1"/>
  <c r="O913" i="6"/>
  <c r="R911" i="6" s="1"/>
  <c r="N543" i="2"/>
  <c r="M543" i="2"/>
  <c r="N1053" i="2"/>
  <c r="M1053" i="2"/>
  <c r="M972" i="2"/>
  <c r="N972" i="2"/>
  <c r="M1138" i="2"/>
  <c r="N1138" i="2"/>
  <c r="N700" i="2"/>
  <c r="O761" i="6"/>
  <c r="M2754" i="6"/>
  <c r="O2754" i="6" s="1"/>
  <c r="N630" i="2"/>
  <c r="O630" i="2" s="1"/>
  <c r="M630" i="2"/>
  <c r="O785" i="6"/>
  <c r="O776" i="6"/>
  <c r="M40" i="2"/>
  <c r="N40" i="2"/>
  <c r="N808" i="2"/>
  <c r="M808" i="2"/>
  <c r="M739" i="2"/>
  <c r="N739" i="2"/>
  <c r="M629" i="2"/>
  <c r="N629" i="2"/>
  <c r="N687" i="2"/>
  <c r="M687" i="2"/>
  <c r="M941" i="2"/>
  <c r="N941" i="2"/>
  <c r="N359" i="2"/>
  <c r="N320" i="2"/>
  <c r="N289" i="2"/>
  <c r="N333" i="2"/>
  <c r="M1128" i="6"/>
  <c r="O1128" i="6" s="1"/>
  <c r="O803" i="6"/>
  <c r="R801" i="6" s="1"/>
  <c r="M709" i="2"/>
  <c r="N709" i="2"/>
  <c r="N32" i="2"/>
  <c r="M32" i="2"/>
  <c r="N758" i="2"/>
  <c r="M758" i="2"/>
  <c r="N1156" i="2"/>
  <c r="M1156" i="2"/>
  <c r="M961" i="2"/>
  <c r="N961" i="2"/>
  <c r="M1063" i="2"/>
  <c r="N1063" i="2"/>
  <c r="O3644" i="6"/>
  <c r="M738" i="2"/>
  <c r="N738" i="2"/>
  <c r="M602" i="2"/>
  <c r="N602" i="2"/>
  <c r="M514" i="2"/>
  <c r="O514" i="2" s="1"/>
  <c r="R513" i="2" s="1"/>
  <c r="M531" i="2"/>
  <c r="O531" i="2" s="1"/>
  <c r="N876" i="2"/>
  <c r="M876" i="2"/>
  <c r="N545" i="2"/>
  <c r="M545" i="2"/>
  <c r="N864" i="2"/>
  <c r="Q862" i="2" s="1"/>
  <c r="N205" i="2"/>
  <c r="Q204" i="2" s="1"/>
  <c r="M729" i="2"/>
  <c r="N729" i="2"/>
  <c r="M645" i="2"/>
  <c r="N645" i="2"/>
  <c r="M1157" i="2"/>
  <c r="N1157" i="2"/>
  <c r="O1157" i="2" s="1"/>
  <c r="M1139" i="2"/>
  <c r="N1139" i="2"/>
  <c r="M644" i="2"/>
  <c r="N644" i="2"/>
  <c r="M1166" i="2"/>
  <c r="N1166" i="2"/>
  <c r="N1148" i="2"/>
  <c r="M1148" i="2"/>
  <c r="R2523" i="6"/>
  <c r="R3374" i="6"/>
  <c r="O1413" i="2"/>
  <c r="O994" i="2"/>
  <c r="O1385" i="2"/>
  <c r="O873" i="2"/>
  <c r="O598" i="2"/>
  <c r="O908" i="2"/>
  <c r="O409" i="2"/>
  <c r="O1132" i="2"/>
  <c r="O1229" i="2"/>
  <c r="O1061" i="2"/>
  <c r="O996" i="2"/>
  <c r="O1251" i="2"/>
  <c r="O1228" i="2"/>
  <c r="O2474" i="6"/>
  <c r="R2473" i="6" s="1"/>
  <c r="O3708" i="6"/>
  <c r="O623" i="6"/>
  <c r="O3920" i="6"/>
  <c r="M952" i="6"/>
  <c r="M976" i="6"/>
  <c r="M960" i="6"/>
  <c r="M968" i="6"/>
  <c r="O2790" i="6"/>
  <c r="O3476" i="6"/>
  <c r="R3475" i="6" s="1"/>
  <c r="O2181" i="6"/>
  <c r="R2181" i="6" s="1"/>
  <c r="O2368" i="6"/>
  <c r="O2563" i="6"/>
  <c r="M548" i="6"/>
  <c r="O2173" i="6"/>
  <c r="O3955" i="6"/>
  <c r="O3699" i="6"/>
  <c r="O3104" i="6"/>
  <c r="M2422" i="6"/>
  <c r="I2416" i="6" s="1"/>
  <c r="J2416" i="6" s="1"/>
  <c r="R3566" i="6"/>
  <c r="R2013" i="6"/>
  <c r="R2775" i="6"/>
  <c r="R1168" i="6"/>
  <c r="R3544" i="6"/>
  <c r="R3541" i="6"/>
  <c r="R2959" i="6"/>
  <c r="R2307" i="6"/>
  <c r="R2164" i="6"/>
  <c r="R3238" i="6"/>
  <c r="R3236" i="6"/>
  <c r="R2861" i="6"/>
  <c r="R2860" i="6"/>
  <c r="R2753" i="6"/>
  <c r="R2881" i="6"/>
  <c r="R2182" i="6"/>
  <c r="R3044" i="6"/>
  <c r="R2369" i="6"/>
  <c r="R3434" i="6"/>
  <c r="R2005" i="6"/>
  <c r="R2490" i="6"/>
  <c r="R1912" i="6"/>
  <c r="R2468" i="6"/>
  <c r="R2460" i="6"/>
  <c r="R2712" i="6"/>
  <c r="R3835" i="6"/>
  <c r="R3392" i="6"/>
  <c r="R2102" i="6"/>
  <c r="R2190" i="6"/>
  <c r="R439" i="6"/>
  <c r="R2479" i="6"/>
  <c r="R2796" i="6"/>
  <c r="R3597" i="6"/>
  <c r="R3596" i="6"/>
  <c r="R2056" i="6"/>
  <c r="R2173" i="6"/>
  <c r="R3664" i="6"/>
  <c r="R2446" i="6"/>
  <c r="R2447" i="6"/>
  <c r="R2413" i="6"/>
  <c r="R2408" i="6"/>
  <c r="R2119" i="6"/>
  <c r="R3497" i="6"/>
  <c r="R1876" i="6"/>
  <c r="R2298" i="6"/>
  <c r="R3851" i="6"/>
  <c r="R3508" i="6"/>
  <c r="R2424" i="6"/>
  <c r="R3166" i="6"/>
  <c r="R3164" i="6"/>
  <c r="R3118" i="6"/>
  <c r="R1885" i="6"/>
  <c r="R3446" i="6"/>
  <c r="R3402" i="6"/>
  <c r="R2722" i="6"/>
  <c r="R2579" i="6"/>
  <c r="R2575" i="6"/>
  <c r="R3751" i="6"/>
  <c r="R1957" i="6"/>
  <c r="R2991" i="6"/>
  <c r="R3214" i="6"/>
  <c r="R3212" i="6"/>
  <c r="R2435" i="6"/>
  <c r="R2434" i="6"/>
  <c r="R2692" i="6"/>
  <c r="R2691" i="6"/>
  <c r="R3884" i="6"/>
  <c r="R1109" i="6"/>
  <c r="R2022" i="6"/>
  <c r="R380" i="6"/>
  <c r="R1447" i="6"/>
  <c r="R3655" i="6"/>
  <c r="R2541" i="6"/>
  <c r="R2536" i="6"/>
  <c r="R2702" i="6"/>
  <c r="R2588" i="6"/>
  <c r="R3875" i="6"/>
  <c r="R2906" i="6"/>
  <c r="R2336" i="6"/>
  <c r="R432" i="6"/>
  <c r="R2807" i="6"/>
  <c r="R2808" i="6"/>
  <c r="R1021" i="6"/>
  <c r="R2550" i="6"/>
  <c r="R2549" i="6"/>
  <c r="R3786" i="6"/>
  <c r="R3787" i="6"/>
  <c r="R2095" i="6"/>
  <c r="R1948" i="6"/>
  <c r="R1920" i="6"/>
  <c r="R3026" i="6"/>
  <c r="R3827" i="6"/>
  <c r="R1097" i="6"/>
  <c r="R3262" i="6"/>
  <c r="R3260" i="6"/>
  <c r="R1632" i="6"/>
  <c r="R2732" i="6"/>
  <c r="R2731" i="6"/>
  <c r="R2947" i="6"/>
  <c r="R2945" i="6"/>
  <c r="R3727" i="6"/>
  <c r="R3728" i="6"/>
  <c r="R2085" i="6"/>
  <c r="R3190" i="6"/>
  <c r="R3673" i="6"/>
  <c r="R3672" i="6"/>
  <c r="R2818" i="6"/>
  <c r="R2815" i="6"/>
  <c r="R2036" i="6"/>
  <c r="R1803" i="6"/>
  <c r="R2347" i="6"/>
  <c r="R2343" i="6"/>
  <c r="R1713" i="6"/>
  <c r="R3017" i="6"/>
  <c r="R1554" i="6"/>
  <c r="R3298" i="6"/>
  <c r="R3296" i="6"/>
  <c r="R3718" i="6"/>
  <c r="R3716" i="6"/>
  <c r="R756" i="6"/>
  <c r="R42" i="6"/>
  <c r="R1904" i="6"/>
  <c r="R2671" i="6"/>
  <c r="R2670" i="6"/>
  <c r="R3866" i="6"/>
  <c r="R3358" i="6"/>
  <c r="R3356" i="6"/>
  <c r="R2110" i="6"/>
  <c r="R1622" i="6"/>
  <c r="R3819" i="6"/>
  <c r="R3008" i="6"/>
  <c r="R3009" i="6"/>
  <c r="R2742" i="6"/>
  <c r="R3893" i="6"/>
  <c r="R2999" i="6"/>
  <c r="R2146" i="6"/>
  <c r="R1868" i="6"/>
  <c r="R2679" i="6"/>
  <c r="R3458" i="6"/>
  <c r="R3734" i="6"/>
  <c r="R3142" i="6"/>
  <c r="R3140" i="6"/>
  <c r="R1893" i="6"/>
  <c r="R3618" i="6"/>
  <c r="R3619" i="6"/>
  <c r="R1991" i="6"/>
  <c r="R1992" i="6"/>
  <c r="R2402" i="6"/>
  <c r="R1586" i="6"/>
  <c r="R3700" i="6"/>
  <c r="R1929" i="6"/>
  <c r="R3793" i="6"/>
  <c r="R3794" i="6"/>
  <c r="R2568" i="6"/>
  <c r="R2512" i="6"/>
  <c r="R2030" i="6"/>
  <c r="R3942" i="6"/>
  <c r="R2358" i="6"/>
  <c r="R3639" i="6"/>
  <c r="R3743" i="6"/>
  <c r="R3740" i="6"/>
  <c r="R3709" i="6"/>
  <c r="R1564" i="6"/>
  <c r="Q482" i="2"/>
  <c r="O1288" i="2"/>
  <c r="O666" i="2"/>
  <c r="O813" i="2"/>
  <c r="O1412" i="2"/>
  <c r="O765" i="2"/>
  <c r="O824" i="2"/>
  <c r="O1578" i="2"/>
  <c r="O641" i="2"/>
  <c r="O1240" i="2"/>
  <c r="O1227" i="2"/>
  <c r="O451" i="2"/>
  <c r="O1602" i="2"/>
  <c r="O1085" i="2"/>
  <c r="O745" i="2"/>
  <c r="O1511" i="2"/>
  <c r="O649" i="2"/>
  <c r="O993" i="2"/>
  <c r="O1398" i="2"/>
  <c r="O1590" i="2"/>
  <c r="Q1071" i="2"/>
  <c r="O920" i="2"/>
  <c r="O407" i="2"/>
  <c r="O895" i="2"/>
  <c r="O463" i="2"/>
  <c r="O1193" i="2"/>
  <c r="O1483" i="2"/>
  <c r="Q1440" i="2"/>
  <c r="O1610" i="2"/>
  <c r="O1370" i="2"/>
  <c r="O1289" i="2"/>
  <c r="O479" i="2"/>
  <c r="O1107" i="2"/>
  <c r="O884" i="2"/>
  <c r="O1252" i="2"/>
  <c r="O757" i="2"/>
  <c r="O1399" i="2"/>
  <c r="O1182" i="2"/>
  <c r="O1144" i="2"/>
  <c r="O1096" i="2"/>
  <c r="O524" i="2"/>
  <c r="O633" i="2"/>
  <c r="O419" i="2"/>
  <c r="O488" i="2"/>
  <c r="O1469" i="2"/>
  <c r="O624" i="2"/>
  <c r="O1059" i="2"/>
  <c r="O1035" i="2"/>
  <c r="O83" i="2"/>
  <c r="O907" i="2"/>
  <c r="Q57" i="2"/>
  <c r="O802" i="2"/>
  <c r="O1468" i="2"/>
  <c r="O1428" i="2"/>
  <c r="O1024" i="2"/>
  <c r="Q1024" i="2"/>
  <c r="O733" i="2"/>
  <c r="O1058" i="2"/>
  <c r="Q108" i="2"/>
  <c r="O89" i="2"/>
  <c r="R1660" i="6"/>
  <c r="M90" i="2"/>
  <c r="J96" i="2" s="1"/>
  <c r="J97" i="2" s="1"/>
  <c r="M68" i="6"/>
  <c r="O68" i="6" s="1"/>
  <c r="R60" i="6" s="1"/>
  <c r="M953" i="6"/>
  <c r="M1172" i="2"/>
  <c r="O1172" i="2" s="1"/>
  <c r="M1097" i="2"/>
  <c r="M888" i="6"/>
  <c r="M1257" i="6"/>
  <c r="O1257" i="6" s="1"/>
  <c r="M1297" i="6"/>
  <c r="O1297" i="6" s="1"/>
  <c r="M789" i="2"/>
  <c r="O789" i="2" s="1"/>
  <c r="M662" i="6"/>
  <c r="O947" i="2"/>
  <c r="Q946" i="2"/>
  <c r="O1192" i="2"/>
  <c r="Q1191" i="2"/>
  <c r="O1643" i="6"/>
  <c r="M1457" i="2"/>
  <c r="O1457" i="2" s="1"/>
  <c r="M1500" i="2"/>
  <c r="O1500" i="2" s="1"/>
  <c r="M1388" i="2"/>
  <c r="O1388" i="2" s="1"/>
  <c r="M1430" i="2"/>
  <c r="O1430" i="2" s="1"/>
  <c r="M1057" i="6"/>
  <c r="O1057" i="6" s="1"/>
  <c r="M1161" i="6"/>
  <c r="O1161" i="6" s="1"/>
  <c r="M1471" i="2"/>
  <c r="O1471" i="2" s="1"/>
  <c r="M1415" i="2"/>
  <c r="O1415" i="2" s="1"/>
  <c r="M1401" i="2"/>
  <c r="O1401" i="2" s="1"/>
  <c r="M1123" i="6"/>
  <c r="O1123" i="6" s="1"/>
  <c r="M1042" i="6"/>
  <c r="O1042" i="6" s="1"/>
  <c r="O1589" i="2"/>
  <c r="M790" i="2"/>
  <c r="M1763" i="6"/>
  <c r="I1761" i="6" s="1"/>
  <c r="J1761" i="6" s="1"/>
  <c r="I1741" i="6" s="1"/>
  <c r="J1741" i="6" s="1"/>
  <c r="M1741" i="6" s="1"/>
  <c r="O1741" i="6" s="1"/>
  <c r="M1787" i="6"/>
  <c r="M151" i="6"/>
  <c r="O151" i="6" s="1"/>
  <c r="M264" i="2"/>
  <c r="O264" i="2" s="1"/>
  <c r="R263" i="2" s="1"/>
  <c r="M389" i="2"/>
  <c r="O389" i="2" s="1"/>
  <c r="M311" i="6"/>
  <c r="O311" i="6" s="1"/>
  <c r="M182" i="2"/>
  <c r="O182" i="2" s="1"/>
  <c r="M3974" i="6"/>
  <c r="O3974" i="6" s="1"/>
  <c r="M3967" i="6"/>
  <c r="O3967" i="6" s="1"/>
  <c r="M333" i="6"/>
  <c r="O333" i="6" s="1"/>
  <c r="M368" i="2"/>
  <c r="M1460" i="6"/>
  <c r="O1460" i="6" s="1"/>
  <c r="M1374" i="6"/>
  <c r="M1431" i="6"/>
  <c r="O1431" i="6" s="1"/>
  <c r="M1440" i="6"/>
  <c r="O1440" i="6" s="1"/>
  <c r="M328" i="6"/>
  <c r="O328" i="6" s="1"/>
  <c r="M363" i="2"/>
  <c r="O363" i="2" s="1"/>
  <c r="R362" i="2" s="1"/>
  <c r="M1470" i="2"/>
  <c r="M1160" i="6"/>
  <c r="M1135" i="6"/>
  <c r="M1499" i="2"/>
  <c r="M1387" i="2"/>
  <c r="M1274" i="2"/>
  <c r="M1456" i="2"/>
  <c r="O1456" i="2" s="1"/>
  <c r="M1122" i="6"/>
  <c r="O1122" i="6" s="1"/>
  <c r="M1041" i="6"/>
  <c r="M1414" i="2"/>
  <c r="O1414" i="2" s="1"/>
  <c r="M1400" i="2"/>
  <c r="N88" i="2"/>
  <c r="M88" i="2"/>
  <c r="N87" i="2"/>
  <c r="M87" i="2"/>
  <c r="O1540" i="2"/>
  <c r="Q1539" i="2"/>
  <c r="R1697" i="6"/>
  <c r="O1384" i="2"/>
  <c r="Q1383" i="2"/>
  <c r="M502" i="6"/>
  <c r="O502" i="6" s="1"/>
  <c r="Q1083" i="2"/>
  <c r="M1368" i="2"/>
  <c r="O1368" i="2" s="1"/>
  <c r="M1277" i="2"/>
  <c r="O1277" i="2" s="1"/>
  <c r="M1483" i="6"/>
  <c r="O1483" i="6" s="1"/>
  <c r="M1535" i="6"/>
  <c r="O1535" i="6" s="1"/>
  <c r="M1527" i="6"/>
  <c r="R3092" i="6"/>
  <c r="Q631" i="2"/>
  <c r="M777" i="2"/>
  <c r="M654" i="6"/>
  <c r="M644" i="6"/>
  <c r="M766" i="2"/>
  <c r="O766" i="2" s="1"/>
  <c r="M3953" i="6"/>
  <c r="O3953" i="6" s="1"/>
  <c r="Q715" i="2"/>
  <c r="O764" i="2"/>
  <c r="Q763" i="2"/>
  <c r="M334" i="6"/>
  <c r="O334" i="6" s="1"/>
  <c r="M3981" i="6"/>
  <c r="O3981" i="6" s="1"/>
  <c r="M1183" i="2"/>
  <c r="O1183" i="2" s="1"/>
  <c r="M1119" i="2"/>
  <c r="M685" i="6"/>
  <c r="M885" i="2"/>
  <c r="M949" i="2"/>
  <c r="M963" i="6"/>
  <c r="M814" i="2"/>
  <c r="O73" i="2"/>
  <c r="Q72" i="2"/>
  <c r="O732" i="2"/>
  <c r="Q731" i="2"/>
  <c r="O906" i="2"/>
  <c r="Q905" i="2"/>
  <c r="O1565" i="2"/>
  <c r="Q1563" i="2"/>
  <c r="M331" i="6"/>
  <c r="O331" i="6" s="1"/>
  <c r="M366" i="2"/>
  <c r="O366" i="2" s="1"/>
  <c r="O50" i="2"/>
  <c r="Q49" i="2"/>
  <c r="O597" i="2"/>
  <c r="R596" i="2" s="1"/>
  <c r="Q596" i="2"/>
  <c r="O894" i="2"/>
  <c r="Q893" i="2"/>
  <c r="O462" i="2"/>
  <c r="Q461" i="2"/>
  <c r="O1426" i="2"/>
  <c r="Q1425" i="2"/>
  <c r="R853" i="6"/>
  <c r="Q105" i="2"/>
  <c r="Q1495" i="2"/>
  <c r="M747" i="2"/>
  <c r="O747" i="2" s="1"/>
  <c r="M627" i="6"/>
  <c r="O627" i="6" s="1"/>
  <c r="Q647" i="2"/>
  <c r="O648" i="2"/>
  <c r="M3903" i="6"/>
  <c r="O3903" i="6" s="1"/>
  <c r="M3980" i="6"/>
  <c r="M3959" i="6"/>
  <c r="M3916" i="6"/>
  <c r="M3973" i="6"/>
  <c r="M3966" i="6"/>
  <c r="M3923" i="6"/>
  <c r="M1612" i="6"/>
  <c r="O812" i="2"/>
  <c r="Q811" i="2"/>
  <c r="Q1213" i="2"/>
  <c r="O1239" i="2"/>
  <c r="R1238" i="2" s="1"/>
  <c r="Q1238" i="2"/>
  <c r="M754" i="2"/>
  <c r="M2973" i="6"/>
  <c r="O2973" i="6" s="1"/>
  <c r="M3074" i="6"/>
  <c r="O3074" i="6" s="1"/>
  <c r="O665" i="2"/>
  <c r="Q664" i="2"/>
  <c r="O58" i="2"/>
  <c r="R57" i="2" s="1"/>
  <c r="M3931" i="6"/>
  <c r="O3931" i="6" s="1"/>
  <c r="M3960" i="6"/>
  <c r="O3960" i="6" s="1"/>
  <c r="O1106" i="2"/>
  <c r="Q1105" i="2"/>
  <c r="M365" i="2"/>
  <c r="M330" i="6"/>
  <c r="O330" i="6" s="1"/>
  <c r="O1034" i="2"/>
  <c r="Q1033" i="2"/>
  <c r="O1045" i="2"/>
  <c r="Q1044" i="2"/>
  <c r="Q968" i="2"/>
  <c r="M498" i="2"/>
  <c r="M510" i="6"/>
  <c r="O510" i="6" s="1"/>
  <c r="M569" i="2"/>
  <c r="M837" i="2"/>
  <c r="O837" i="2" s="1"/>
  <c r="M506" i="2"/>
  <c r="M577" i="2"/>
  <c r="M450" i="6"/>
  <c r="O450" i="6" s="1"/>
  <c r="R3101" i="6"/>
  <c r="O1482" i="2"/>
  <c r="Q1481" i="2"/>
  <c r="Q357" i="2"/>
  <c r="O862" i="2"/>
  <c r="Q861" i="2"/>
  <c r="O1510" i="2"/>
  <c r="Q1509" i="2"/>
  <c r="O992" i="2"/>
  <c r="Q991" i="2"/>
  <c r="O776" i="2"/>
  <c r="Q773" i="2"/>
  <c r="O1601" i="2"/>
  <c r="Q1599" i="2"/>
  <c r="O314" i="2"/>
  <c r="Q308" i="2"/>
  <c r="M1753" i="6"/>
  <c r="M836" i="2"/>
  <c r="O836" i="2" s="1"/>
  <c r="M568" i="2"/>
  <c r="O568" i="2" s="1"/>
  <c r="M509" i="6"/>
  <c r="O509" i="6" s="1"/>
  <c r="M1795" i="6"/>
  <c r="M1771" i="6"/>
  <c r="M1779" i="6"/>
  <c r="M1209" i="6"/>
  <c r="O1117" i="2"/>
  <c r="Q1116" i="2"/>
  <c r="M364" i="2"/>
  <c r="O1975" i="6"/>
  <c r="O1287" i="2"/>
  <c r="Q1286" i="2"/>
  <c r="R369" i="6"/>
  <c r="O605" i="2"/>
  <c r="Q604" i="2"/>
  <c r="M507" i="2"/>
  <c r="O507" i="2" s="1"/>
  <c r="M451" i="6"/>
  <c r="O451" i="6" s="1"/>
  <c r="M578" i="2"/>
  <c r="M511" i="6"/>
  <c r="O511" i="6" s="1"/>
  <c r="M846" i="2"/>
  <c r="O846" i="2" s="1"/>
  <c r="M499" i="2"/>
  <c r="O499" i="2" s="1"/>
  <c r="M838" i="2"/>
  <c r="O838" i="2" s="1"/>
  <c r="M458" i="6"/>
  <c r="O458" i="6" s="1"/>
  <c r="O1440" i="2"/>
  <c r="Q1439" i="2"/>
  <c r="R746" i="6"/>
  <c r="M3988" i="6"/>
  <c r="O3988" i="6" s="1"/>
  <c r="M3910" i="6"/>
  <c r="O3910" i="6" s="1"/>
  <c r="O690" i="2"/>
  <c r="M1303" i="2"/>
  <c r="O1303" i="2" s="1"/>
  <c r="M1523" i="2"/>
  <c r="M1068" i="6"/>
  <c r="O1068" i="6" s="1"/>
  <c r="O1143" i="2"/>
  <c r="Q1142" i="2"/>
  <c r="M3473" i="6"/>
  <c r="M3533" i="6"/>
  <c r="O1250" i="2"/>
  <c r="Q1249" i="2"/>
  <c r="M3804" i="6"/>
  <c r="M3762" i="6"/>
  <c r="M3771" i="6"/>
  <c r="M3525" i="6"/>
  <c r="M1408" i="6"/>
  <c r="M1398" i="6"/>
  <c r="M3780" i="6"/>
  <c r="O406" i="2"/>
  <c r="Q405" i="2"/>
  <c r="M2285" i="6"/>
  <c r="M2293" i="6"/>
  <c r="O2293" i="6" s="1"/>
  <c r="M2272" i="6"/>
  <c r="O2272" i="6" s="1"/>
  <c r="M2279" i="6"/>
  <c r="O2279" i="6" s="1"/>
  <c r="M3924" i="6"/>
  <c r="O3924" i="6" s="1"/>
  <c r="M338" i="2"/>
  <c r="O338" i="2" s="1"/>
  <c r="M382" i="2"/>
  <c r="M347" i="6"/>
  <c r="O347" i="6" s="1"/>
  <c r="Q1180" i="2"/>
  <c r="M1522" i="2"/>
  <c r="O1522" i="2" s="1"/>
  <c r="M971" i="2"/>
  <c r="O971" i="2" s="1"/>
  <c r="M1205" i="2"/>
  <c r="O1205" i="2" s="1"/>
  <c r="Q522" i="2"/>
  <c r="Q532" i="2"/>
  <c r="Q1225" i="2"/>
  <c r="Q1202" i="2"/>
  <c r="O1159" i="2"/>
  <c r="Q1158" i="2"/>
  <c r="M651" i="6"/>
  <c r="O1397" i="2"/>
  <c r="Q1396" i="2"/>
  <c r="M466" i="2"/>
  <c r="O466" i="2" s="1"/>
  <c r="M720" i="2"/>
  <c r="M719" i="2"/>
  <c r="M930" i="6"/>
  <c r="O930" i="6" s="1"/>
  <c r="M1146" i="2"/>
  <c r="M1231" i="6"/>
  <c r="O1231" i="6" s="1"/>
  <c r="M332" i="6"/>
  <c r="O332" i="6" s="1"/>
  <c r="M367" i="2"/>
  <c r="O367" i="2" s="1"/>
  <c r="M153" i="6"/>
  <c r="O153" i="6" s="1"/>
  <c r="M391" i="2"/>
  <c r="O391" i="2" s="1"/>
  <c r="M184" i="2"/>
  <c r="M356" i="6"/>
  <c r="O356" i="6" s="1"/>
  <c r="M362" i="2"/>
  <c r="O362" i="2" s="1"/>
  <c r="M1318" i="6"/>
  <c r="M3487" i="6"/>
  <c r="Q1270" i="2"/>
  <c r="M652" i="6"/>
  <c r="O652" i="6" s="1"/>
  <c r="M775" i="2"/>
  <c r="O1467" i="2"/>
  <c r="Q1466" i="2"/>
  <c r="M1296" i="6"/>
  <c r="O1296" i="6" s="1"/>
  <c r="M943" i="6"/>
  <c r="M1309" i="6"/>
  <c r="O1309" i="6" s="1"/>
  <c r="M1244" i="6"/>
  <c r="M1086" i="2"/>
  <c r="O1086" i="2" s="1"/>
  <c r="M1270" i="6"/>
  <c r="M803" i="2"/>
  <c r="O803" i="2" s="1"/>
  <c r="M675" i="6"/>
  <c r="M878" i="6"/>
  <c r="M1025" i="2"/>
  <c r="O623" i="2"/>
  <c r="Q622" i="2"/>
  <c r="O1023" i="2"/>
  <c r="Q1022" i="2"/>
  <c r="Q979" i="2"/>
  <c r="O20" i="2"/>
  <c r="R19" i="2" s="1"/>
  <c r="Q19" i="2"/>
  <c r="O1261" i="2"/>
  <c r="Q1260" i="2"/>
  <c r="Q417" i="2"/>
  <c r="O418" i="2"/>
  <c r="O1329" i="2"/>
  <c r="Q1328" i="2"/>
  <c r="M634" i="6"/>
  <c r="O634" i="6" s="1"/>
  <c r="M755" i="2"/>
  <c r="O755" i="2" s="1"/>
  <c r="M3075" i="6"/>
  <c r="O3075" i="6" s="1"/>
  <c r="M2974" i="6"/>
  <c r="O2974" i="6" s="1"/>
  <c r="M1611" i="6"/>
  <c r="O823" i="2"/>
  <c r="Q822" i="2"/>
  <c r="O1311" i="2"/>
  <c r="Q1310" i="2"/>
  <c r="M1319" i="6"/>
  <c r="O1319" i="6" s="1"/>
  <c r="Q557" i="2"/>
  <c r="O558" i="2"/>
  <c r="O640" i="2"/>
  <c r="R639" i="2" s="1"/>
  <c r="Q639" i="2"/>
  <c r="O1577" i="2"/>
  <c r="O919" i="2"/>
  <c r="R918" i="2" s="1"/>
  <c r="Q918" i="2"/>
  <c r="O1057" i="2"/>
  <c r="Q1056" i="2"/>
  <c r="M1652" i="6"/>
  <c r="O1652" i="6" s="1"/>
  <c r="M497" i="2"/>
  <c r="O497" i="2" s="1"/>
  <c r="M381" i="2"/>
  <c r="O381" i="2" s="1"/>
  <c r="M3952" i="6"/>
  <c r="M183" i="2"/>
  <c r="O183" i="2" s="1"/>
  <c r="M355" i="6"/>
  <c r="O355" i="6" s="1"/>
  <c r="M390" i="2"/>
  <c r="O390" i="2" s="1"/>
  <c r="M152" i="6"/>
  <c r="O152" i="6" s="1"/>
  <c r="M1651" i="6"/>
  <c r="M1430" i="6"/>
  <c r="O1430" i="6" s="1"/>
  <c r="M1439" i="6"/>
  <c r="O1439" i="6" s="1"/>
  <c r="M611" i="6"/>
  <c r="M1145" i="2"/>
  <c r="O1145" i="2" s="1"/>
  <c r="M718" i="2"/>
  <c r="O718" i="2" s="1"/>
  <c r="M311" i="2"/>
  <c r="O311" i="2" s="1"/>
  <c r="R309" i="2" s="1"/>
  <c r="M325" i="6"/>
  <c r="M277" i="6"/>
  <c r="O277" i="6" s="1"/>
  <c r="M154" i="6"/>
  <c r="O154" i="6" s="1"/>
  <c r="O478" i="2"/>
  <c r="Q477" i="2"/>
  <c r="M810" i="6"/>
  <c r="M1108" i="2"/>
  <c r="O1108" i="2" s="1"/>
  <c r="M874" i="2"/>
  <c r="M993" i="6"/>
  <c r="M719" i="6"/>
  <c r="M982" i="2"/>
  <c r="O982" i="2" s="1"/>
  <c r="M1216" i="2"/>
  <c r="O1216" i="2" s="1"/>
  <c r="M1416" i="6"/>
  <c r="M1429" i="6"/>
  <c r="O1429" i="6" s="1"/>
  <c r="M1438" i="6"/>
  <c r="O1438" i="6" s="1"/>
  <c r="Q1128" i="2"/>
  <c r="O1320" i="2"/>
  <c r="R1319" i="2" s="1"/>
  <c r="Q1319" i="2"/>
  <c r="Q485" i="2"/>
  <c r="O756" i="2"/>
  <c r="Q753" i="2"/>
  <c r="R817" i="6"/>
  <c r="O1609" i="2"/>
  <c r="Q1608" i="2"/>
  <c r="R1000" i="6"/>
  <c r="O883" i="2"/>
  <c r="Q882" i="2"/>
  <c r="Q800" i="2"/>
  <c r="O597" i="6"/>
  <c r="O1006" i="2"/>
  <c r="Q1005" i="2"/>
  <c r="O1411" i="2"/>
  <c r="Q1410" i="2"/>
  <c r="M746" i="2"/>
  <c r="O746" i="2" s="1"/>
  <c r="M626" i="6"/>
  <c r="M567" i="2"/>
  <c r="M896" i="2"/>
  <c r="M825" i="2"/>
  <c r="M1194" i="2"/>
  <c r="M973" i="6"/>
  <c r="M695" i="6"/>
  <c r="M2067" i="6"/>
  <c r="O614" i="2"/>
  <c r="Q613" i="2"/>
  <c r="O788" i="2"/>
  <c r="Q786" i="2"/>
  <c r="M3692" i="6"/>
  <c r="M767" i="2"/>
  <c r="M645" i="6"/>
  <c r="O645" i="6" s="1"/>
  <c r="Q546" i="2"/>
  <c r="O450" i="2"/>
  <c r="Q449" i="2"/>
  <c r="M559" i="2"/>
  <c r="M501" i="6"/>
  <c r="O1095" i="2"/>
  <c r="Q1094" i="2"/>
  <c r="O872" i="2"/>
  <c r="Q871" i="2"/>
  <c r="Q1336" i="2"/>
  <c r="M1442" i="6"/>
  <c r="O1442" i="6" s="1"/>
  <c r="O1358" i="2"/>
  <c r="Q1357" i="2"/>
  <c r="O744" i="2"/>
  <c r="Q743" i="2"/>
  <c r="O1071" i="2"/>
  <c r="Q1070" i="2"/>
  <c r="O1369" i="2"/>
  <c r="Q1366" i="2"/>
  <c r="O827" i="2" l="1"/>
  <c r="O808" i="2"/>
  <c r="O1147" i="2"/>
  <c r="I2338" i="6"/>
  <c r="J2338" i="6" s="1"/>
  <c r="I1815" i="6"/>
  <c r="J1815" i="6" s="1"/>
  <c r="I865" i="6"/>
  <c r="J865" i="6" s="1"/>
  <c r="I974" i="6"/>
  <c r="J974" i="6" s="1"/>
  <c r="I2684" i="6"/>
  <c r="J2684" i="6" s="1"/>
  <c r="I1180" i="6"/>
  <c r="J1180" i="6" s="1"/>
  <c r="I1201" i="6"/>
  <c r="J1201" i="6" s="1"/>
  <c r="I3499" i="6"/>
  <c r="J3499" i="6" s="1"/>
  <c r="I1073" i="6"/>
  <c r="J1073" i="6" s="1"/>
  <c r="I1084" i="6"/>
  <c r="J1084" i="6" s="1"/>
  <c r="I1110" i="6"/>
  <c r="J1110" i="6" s="1"/>
  <c r="M1110" i="6" s="1"/>
  <c r="O1110" i="6" s="1"/>
  <c r="I957" i="6"/>
  <c r="J957" i="6" s="1"/>
  <c r="M957" i="6" s="1"/>
  <c r="I2346" i="6"/>
  <c r="J2346" i="6" s="1"/>
  <c r="I1171" i="6"/>
  <c r="J1171" i="6" s="1"/>
  <c r="I2455" i="6"/>
  <c r="J2455" i="6" s="1"/>
  <c r="I3850" i="6"/>
  <c r="J3850" i="6" s="1"/>
  <c r="I907" i="6"/>
  <c r="J907" i="6" s="1"/>
  <c r="I882" i="6"/>
  <c r="J882" i="6" s="1"/>
  <c r="I2462" i="6"/>
  <c r="J2462" i="6" s="1"/>
  <c r="I3745" i="6"/>
  <c r="J3745" i="6" s="1"/>
  <c r="I982" i="6"/>
  <c r="J982" i="6" s="1"/>
  <c r="I1026" i="6"/>
  <c r="J1026" i="6" s="1"/>
  <c r="I2712" i="6"/>
  <c r="J2712" i="6" s="1"/>
  <c r="M2712" i="6" s="1"/>
  <c r="I2891" i="6"/>
  <c r="J2891" i="6" s="1"/>
  <c r="M2891" i="6" s="1"/>
  <c r="I899" i="6"/>
  <c r="J899" i="6" s="1"/>
  <c r="I3866" i="6"/>
  <c r="J3866" i="6" s="1"/>
  <c r="I949" i="6"/>
  <c r="J949" i="6" s="1"/>
  <c r="M949" i="6" s="1"/>
  <c r="I2496" i="6"/>
  <c r="J2496" i="6" s="1"/>
  <c r="I933" i="6"/>
  <c r="J933" i="6" s="1"/>
  <c r="I2508" i="6"/>
  <c r="J2508" i="6" s="1"/>
  <c r="I2901" i="6"/>
  <c r="J2901" i="6" s="1"/>
  <c r="I1823" i="6"/>
  <c r="J1823" i="6" s="1"/>
  <c r="I1164" i="6"/>
  <c r="J1164" i="6" s="1"/>
  <c r="I839" i="6"/>
  <c r="J839" i="6" s="1"/>
  <c r="M839" i="6" s="1"/>
  <c r="O839" i="6" s="1"/>
  <c r="I1859" i="6"/>
  <c r="J1859" i="6" s="1"/>
  <c r="M1859" i="6" s="1"/>
  <c r="O1859" i="6" s="1"/>
  <c r="I2114" i="6"/>
  <c r="J2114" i="6" s="1"/>
  <c r="M2114" i="6" s="1"/>
  <c r="O2114" i="6" s="1"/>
  <c r="I1092" i="6"/>
  <c r="J1092" i="6" s="1"/>
  <c r="M1092" i="6" s="1"/>
  <c r="I2936" i="6"/>
  <c r="J2936" i="6" s="1"/>
  <c r="M2936" i="6" s="1"/>
  <c r="I2928" i="6"/>
  <c r="J2928" i="6" s="1"/>
  <c r="M2928" i="6" s="1"/>
  <c r="I941" i="6"/>
  <c r="J941" i="6" s="1"/>
  <c r="M941" i="6" s="1"/>
  <c r="I3510" i="6"/>
  <c r="J3510" i="6" s="1"/>
  <c r="M3510" i="6" s="1"/>
  <c r="O3510" i="6" s="1"/>
  <c r="I3737" i="6"/>
  <c r="J3737" i="6" s="1"/>
  <c r="M3737" i="6" s="1"/>
  <c r="O3737" i="6" s="1"/>
  <c r="I2884" i="6"/>
  <c r="J2884" i="6" s="1"/>
  <c r="M2884" i="6" s="1"/>
  <c r="O2884" i="6" s="1"/>
  <c r="I857" i="6"/>
  <c r="J857" i="6" s="1"/>
  <c r="M857" i="6" s="1"/>
  <c r="O857" i="6" s="1"/>
  <c r="I2736" i="6"/>
  <c r="J2736" i="6" s="1"/>
  <c r="I2122" i="6"/>
  <c r="J2122" i="6" s="1"/>
  <c r="M2122" i="6" s="1"/>
  <c r="I1102" i="6"/>
  <c r="J1102" i="6" s="1"/>
  <c r="M1102" i="6" s="1"/>
  <c r="O1102" i="6" s="1"/>
  <c r="I873" i="6"/>
  <c r="J873" i="6" s="1"/>
  <c r="M873" i="6" s="1"/>
  <c r="I380" i="6"/>
  <c r="J380" i="6" s="1"/>
  <c r="M380" i="6" s="1"/>
  <c r="I2438" i="6"/>
  <c r="J2438" i="6" s="1"/>
  <c r="M2438" i="6" s="1"/>
  <c r="I1017" i="6"/>
  <c r="J1017" i="6" s="1"/>
  <c r="M1017" i="6" s="1"/>
  <c r="I917" i="6"/>
  <c r="J917" i="6" s="1"/>
  <c r="M917" i="6" s="1"/>
  <c r="O917" i="6" s="1"/>
  <c r="I1009" i="6"/>
  <c r="J1009" i="6" s="1"/>
  <c r="M1009" i="6" s="1"/>
  <c r="O1009" i="6" s="1"/>
  <c r="I925" i="6"/>
  <c r="J925" i="6" s="1"/>
  <c r="M925" i="6" s="1"/>
  <c r="O925" i="6" s="1"/>
  <c r="I3727" i="6"/>
  <c r="J3727" i="6" s="1"/>
  <c r="M3727" i="6" s="1"/>
  <c r="I1066" i="6"/>
  <c r="J1066" i="6" s="1"/>
  <c r="M1066" i="6" s="1"/>
  <c r="I1188" i="6"/>
  <c r="J1188" i="6" s="1"/>
  <c r="M1188" i="6" s="1"/>
  <c r="O1188" i="6" s="1"/>
  <c r="I1056" i="6"/>
  <c r="J1056" i="6" s="1"/>
  <c r="M1056" i="6" s="1"/>
  <c r="O1056" i="6" s="1"/>
  <c r="I991" i="6"/>
  <c r="J991" i="6" s="1"/>
  <c r="M991" i="6" s="1"/>
  <c r="I2767" i="6"/>
  <c r="J2767" i="6" s="1"/>
  <c r="M2767" i="6" s="1"/>
  <c r="I2408" i="6"/>
  <c r="J2408" i="6" s="1"/>
  <c r="M2408" i="6" s="1"/>
  <c r="I1045" i="6"/>
  <c r="J1045" i="6" s="1"/>
  <c r="M1045" i="6" s="1"/>
  <c r="O1045" i="6" s="1"/>
  <c r="I967" i="6"/>
  <c r="J967" i="6" s="1"/>
  <c r="M967" i="6" s="1"/>
  <c r="I3716" i="6"/>
  <c r="J3716" i="6" s="1"/>
  <c r="M3716" i="6" s="1"/>
  <c r="O3716" i="6" s="1"/>
  <c r="I1119" i="6"/>
  <c r="J1119" i="6" s="1"/>
  <c r="M1119" i="6" s="1"/>
  <c r="O1119" i="6" s="1"/>
  <c r="I2446" i="6"/>
  <c r="J2446" i="6" s="1"/>
  <c r="M2446" i="6" s="1"/>
  <c r="I1842" i="6"/>
  <c r="J1842" i="6" s="1"/>
  <c r="M1842" i="6" s="1"/>
  <c r="O1842" i="6" s="1"/>
  <c r="I1036" i="6"/>
  <c r="J1036" i="6" s="1"/>
  <c r="M1036" i="6" s="1"/>
  <c r="O1036" i="6" s="1"/>
  <c r="I1148" i="6"/>
  <c r="J1148" i="6" s="1"/>
  <c r="M1148" i="6" s="1"/>
  <c r="O1148" i="6" s="1"/>
  <c r="I1851" i="6"/>
  <c r="J1851" i="6" s="1"/>
  <c r="M1851" i="6" s="1"/>
  <c r="O1851" i="6" s="1"/>
  <c r="I2727" i="6"/>
  <c r="J2727" i="6" s="1"/>
  <c r="M2727" i="6" s="1"/>
  <c r="I1832" i="6"/>
  <c r="J1832" i="6" s="1"/>
  <c r="M1832" i="6" s="1"/>
  <c r="I891" i="6"/>
  <c r="J891" i="6" s="1"/>
  <c r="M891" i="6" s="1"/>
  <c r="O891" i="6" s="1"/>
  <c r="I2430" i="6"/>
  <c r="J2430" i="6" s="1"/>
  <c r="M2430" i="6" s="1"/>
  <c r="I847" i="6"/>
  <c r="J847" i="6" s="1"/>
  <c r="M847" i="6" s="1"/>
  <c r="O847" i="6" s="1"/>
  <c r="I2909" i="6"/>
  <c r="J2909" i="6" s="1"/>
  <c r="M2909" i="6" s="1"/>
  <c r="I2752" i="6"/>
  <c r="J2752" i="6" s="1"/>
  <c r="M2752" i="6" s="1"/>
  <c r="I999" i="6"/>
  <c r="J999" i="6" s="1"/>
  <c r="M999" i="6" s="1"/>
  <c r="O687" i="2"/>
  <c r="O654" i="6"/>
  <c r="I656" i="6"/>
  <c r="J656" i="6" s="1"/>
  <c r="I64" i="2"/>
  <c r="J64" i="2" s="1"/>
  <c r="I1355" i="2"/>
  <c r="J1355" i="2" s="1"/>
  <c r="I1235" i="2"/>
  <c r="J1235" i="2" s="1"/>
  <c r="I1345" i="2"/>
  <c r="J1345" i="2" s="1"/>
  <c r="I1276" i="2"/>
  <c r="J1276" i="2" s="1"/>
  <c r="N1276" i="2" s="1"/>
  <c r="I1380" i="2"/>
  <c r="J1380" i="2" s="1"/>
  <c r="I1264" i="2"/>
  <c r="J1264" i="2" s="1"/>
  <c r="I1310" i="2"/>
  <c r="J1310" i="2" s="1"/>
  <c r="I1255" i="2"/>
  <c r="J1255" i="2" s="1"/>
  <c r="I1365" i="2"/>
  <c r="J1365" i="2" s="1"/>
  <c r="I1160" i="2"/>
  <c r="J1160" i="2" s="1"/>
  <c r="I1215" i="2"/>
  <c r="J1215" i="2" s="1"/>
  <c r="I1151" i="2"/>
  <c r="J1151" i="2" s="1"/>
  <c r="I1092" i="2"/>
  <c r="J1092" i="2" s="1"/>
  <c r="I1036" i="2"/>
  <c r="J1036" i="2" s="1"/>
  <c r="I1027" i="2"/>
  <c r="J1027" i="2" s="1"/>
  <c r="I423" i="2"/>
  <c r="J423" i="2" s="1"/>
  <c r="I1204" i="2"/>
  <c r="J1204" i="2" s="1"/>
  <c r="I1083" i="2"/>
  <c r="J1083" i="2" s="1"/>
  <c r="I1337" i="2"/>
  <c r="J1337" i="2" s="1"/>
  <c r="I1140" i="2"/>
  <c r="J1140" i="2" s="1"/>
  <c r="I1074" i="2"/>
  <c r="J1074" i="2" s="1"/>
  <c r="I1018" i="2"/>
  <c r="J1018" i="2" s="1"/>
  <c r="I969" i="2"/>
  <c r="J969" i="2" s="1"/>
  <c r="I1131" i="2"/>
  <c r="J1131" i="2" s="1"/>
  <c r="I1065" i="2"/>
  <c r="J1065" i="2" s="1"/>
  <c r="I1008" i="2"/>
  <c r="J1008" i="2" s="1"/>
  <c r="N1008" i="2" s="1"/>
  <c r="I960" i="2"/>
  <c r="J960" i="2" s="1"/>
  <c r="I1191" i="2"/>
  <c r="J1191" i="2" s="1"/>
  <c r="I1121" i="2"/>
  <c r="J1121" i="2" s="1"/>
  <c r="I1244" i="2"/>
  <c r="J1244" i="2" s="1"/>
  <c r="I1181" i="2"/>
  <c r="J1181" i="2" s="1"/>
  <c r="I1056" i="2"/>
  <c r="J1056" i="2" s="1"/>
  <c r="I1112" i="2"/>
  <c r="J1112" i="2" s="1"/>
  <c r="N1112" i="2" s="1"/>
  <c r="I998" i="2"/>
  <c r="J998" i="2" s="1"/>
  <c r="I1104" i="2"/>
  <c r="J1104" i="2" s="1"/>
  <c r="I1047" i="2"/>
  <c r="J1047" i="2" s="1"/>
  <c r="I989" i="2"/>
  <c r="J989" i="2" s="1"/>
  <c r="I1170" i="2"/>
  <c r="J1170" i="2" s="1"/>
  <c r="I1223" i="2"/>
  <c r="J1223" i="2" s="1"/>
  <c r="I980" i="2"/>
  <c r="J980" i="2" s="1"/>
  <c r="N980" i="2" s="1"/>
  <c r="M2496" i="6"/>
  <c r="M982" i="6"/>
  <c r="M1026" i="6"/>
  <c r="M3745" i="6"/>
  <c r="M2338" i="6"/>
  <c r="M2508" i="6"/>
  <c r="O2508" i="6" s="1"/>
  <c r="M1171" i="6"/>
  <c r="M1073" i="6"/>
  <c r="M882" i="6"/>
  <c r="O882" i="6" s="1"/>
  <c r="M907" i="6"/>
  <c r="M974" i="6"/>
  <c r="O974" i="6" s="1"/>
  <c r="M1201" i="6"/>
  <c r="O1201" i="6" s="1"/>
  <c r="M865" i="6"/>
  <c r="M2736" i="6"/>
  <c r="M3866" i="6"/>
  <c r="O3866" i="6" s="1"/>
  <c r="M2684" i="6"/>
  <c r="O2684" i="6" s="1"/>
  <c r="M1823" i="6"/>
  <c r="M1164" i="6"/>
  <c r="O1164" i="6" s="1"/>
  <c r="M2455" i="6"/>
  <c r="O2455" i="6" s="1"/>
  <c r="M933" i="6"/>
  <c r="O933" i="6" s="1"/>
  <c r="M3499" i="6"/>
  <c r="M2462" i="6"/>
  <c r="M1180" i="6"/>
  <c r="O1180" i="6" s="1"/>
  <c r="M3850" i="6"/>
  <c r="M2346" i="6"/>
  <c r="M899" i="6"/>
  <c r="O899" i="6" s="1"/>
  <c r="M2901" i="6"/>
  <c r="O2901" i="6" s="1"/>
  <c r="M1815" i="6"/>
  <c r="J745" i="2"/>
  <c r="J746" i="2" s="1"/>
  <c r="O90" i="2"/>
  <c r="I92" i="2"/>
  <c r="O87" i="2"/>
  <c r="I742" i="2"/>
  <c r="J742" i="2" s="1"/>
  <c r="G18" i="1"/>
  <c r="H18" i="1" s="1"/>
  <c r="I18" i="1" s="1"/>
  <c r="I17" i="1" s="1"/>
  <c r="I16" i="1" s="1"/>
  <c r="I15" i="1" s="1"/>
  <c r="C9" i="12" s="1"/>
  <c r="O818" i="2"/>
  <c r="G33" i="1"/>
  <c r="H33" i="1" s="1"/>
  <c r="I33" i="1" s="1"/>
  <c r="O662" i="6"/>
  <c r="O1527" i="6"/>
  <c r="O325" i="6"/>
  <c r="O2846" i="6"/>
  <c r="O1244" i="6"/>
  <c r="O931" i="2"/>
  <c r="O814" i="2"/>
  <c r="O364" i="2"/>
  <c r="O767" i="2"/>
  <c r="O1499" i="2"/>
  <c r="O1097" i="2"/>
  <c r="O777" i="2"/>
  <c r="O758" i="2"/>
  <c r="O874" i="2"/>
  <c r="O368" i="2"/>
  <c r="O184" i="2"/>
  <c r="O559" i="2"/>
  <c r="O1025" i="2"/>
  <c r="O790" i="2"/>
  <c r="O1274" i="2"/>
  <c r="O1523" i="2"/>
  <c r="R3662" i="6"/>
  <c r="R834" i="6"/>
  <c r="R2495" i="6"/>
  <c r="R2562" i="6"/>
  <c r="R2563" i="6"/>
  <c r="O69" i="2"/>
  <c r="O1156" i="2"/>
  <c r="O602" i="2"/>
  <c r="O709" i="2"/>
  <c r="O644" i="2"/>
  <c r="R1056" i="2"/>
  <c r="R1225" i="2"/>
  <c r="R449" i="2"/>
  <c r="R882" i="2"/>
  <c r="R622" i="2"/>
  <c r="R664" i="2"/>
  <c r="O729" i="2"/>
  <c r="O1138" i="2"/>
  <c r="O405" i="2"/>
  <c r="O972" i="2"/>
  <c r="O629" i="2"/>
  <c r="O799" i="2"/>
  <c r="Q30" i="2"/>
  <c r="O739" i="2"/>
  <c r="O545" i="2"/>
  <c r="O669" i="2"/>
  <c r="O854" i="2"/>
  <c r="O543" i="2"/>
  <c r="R1328" i="2"/>
  <c r="R742" i="2"/>
  <c r="O645" i="2"/>
  <c r="O961" i="2"/>
  <c r="O1165" i="2"/>
  <c r="Q929" i="2"/>
  <c r="Q628" i="2"/>
  <c r="O720" i="2"/>
  <c r="Q970" i="2"/>
  <c r="R1041" i="2"/>
  <c r="Q728" i="2"/>
  <c r="Q1041" i="2"/>
  <c r="O3907" i="6"/>
  <c r="M485" i="2"/>
  <c r="O485" i="2" s="1"/>
  <c r="M533" i="2"/>
  <c r="M516" i="2"/>
  <c r="O516" i="2" s="1"/>
  <c r="M915" i="2"/>
  <c r="N383" i="2"/>
  <c r="Q382" i="2" s="1"/>
  <c r="M394" i="2"/>
  <c r="M318" i="6"/>
  <c r="O318" i="6" s="1"/>
  <c r="M336" i="6"/>
  <c r="M762" i="6"/>
  <c r="O762" i="6" s="1"/>
  <c r="M2190" i="6"/>
  <c r="O2190" i="6" s="1"/>
  <c r="M3645" i="6"/>
  <c r="O3645" i="6" s="1"/>
  <c r="R3643" i="6" s="1"/>
  <c r="M3706" i="6"/>
  <c r="M3697" i="6"/>
  <c r="O3697" i="6" s="1"/>
  <c r="R3696" i="6" s="1"/>
  <c r="M50" i="6"/>
  <c r="O50" i="6" s="1"/>
  <c r="M67" i="2"/>
  <c r="M616" i="2"/>
  <c r="M486" i="2"/>
  <c r="M1290" i="2"/>
  <c r="M1280" i="2"/>
  <c r="M1270" i="2"/>
  <c r="O1270" i="2" s="1"/>
  <c r="N434" i="2"/>
  <c r="N344" i="2"/>
  <c r="N331" i="2"/>
  <c r="N305" i="2"/>
  <c r="M369" i="6"/>
  <c r="M231" i="6"/>
  <c r="O231" i="6" s="1"/>
  <c r="M3921" i="6"/>
  <c r="M3930" i="6"/>
  <c r="M49" i="6"/>
  <c r="O49" i="6" s="1"/>
  <c r="M632" i="2"/>
  <c r="O632" i="2" s="1"/>
  <c r="M617" i="2"/>
  <c r="O617" i="2" s="1"/>
  <c r="M496" i="2"/>
  <c r="O496" i="2" s="1"/>
  <c r="M396" i="6"/>
  <c r="O396" i="6" s="1"/>
  <c r="M484" i="2"/>
  <c r="O484" i="2" s="1"/>
  <c r="M532" i="2"/>
  <c r="O532" i="2" s="1"/>
  <c r="M494" i="2"/>
  <c r="O494" i="2" s="1"/>
  <c r="M515" i="2"/>
  <c r="O515" i="2" s="1"/>
  <c r="M587" i="6"/>
  <c r="O587" i="6" s="1"/>
  <c r="M64" i="6"/>
  <c r="M2369" i="6"/>
  <c r="O2369" i="6" s="1"/>
  <c r="R2367" i="6" s="1"/>
  <c r="N68" i="2"/>
  <c r="O68" i="2" s="1"/>
  <c r="M68" i="2"/>
  <c r="M1566" i="2"/>
  <c r="M1417" i="2"/>
  <c r="M1312" i="2"/>
  <c r="M1271" i="2"/>
  <c r="N1520" i="2"/>
  <c r="M1497" i="2"/>
  <c r="N1246" i="2"/>
  <c r="M1189" i="2"/>
  <c r="N1599" i="2"/>
  <c r="M1532" i="2"/>
  <c r="M1509" i="2"/>
  <c r="M1452" i="2"/>
  <c r="N1347" i="2"/>
  <c r="M1324" i="2"/>
  <c r="M1392" i="2"/>
  <c r="N1258" i="2"/>
  <c r="M1221" i="2"/>
  <c r="N1199" i="2"/>
  <c r="M1281" i="2"/>
  <c r="M1179" i="2"/>
  <c r="N1300" i="2"/>
  <c r="Q1300" i="2" s="1"/>
  <c r="M2213" i="6"/>
  <c r="I2211" i="6" s="1"/>
  <c r="J2211" i="6" s="1"/>
  <c r="I2397" i="6" s="1"/>
  <c r="J2397" i="6" s="1"/>
  <c r="M2397" i="6" s="1"/>
  <c r="M2205" i="6"/>
  <c r="M1613" i="6"/>
  <c r="O1613" i="6" s="1"/>
  <c r="M1198" i="6"/>
  <c r="M1033" i="6"/>
  <c r="M1104" i="6"/>
  <c r="M1250" i="6"/>
  <c r="O1250" i="6" s="1"/>
  <c r="M1499" i="6"/>
  <c r="O1499" i="6" s="1"/>
  <c r="M2197" i="6"/>
  <c r="I2193" i="6" s="1"/>
  <c r="J2193" i="6" s="1"/>
  <c r="I1691" i="6" s="1"/>
  <c r="J1691" i="6" s="1"/>
  <c r="M1691" i="6" s="1"/>
  <c r="M1649" i="6"/>
  <c r="M1428" i="6"/>
  <c r="O1428" i="6" s="1"/>
  <c r="M1407" i="6"/>
  <c r="O1407" i="6" s="1"/>
  <c r="M1396" i="6"/>
  <c r="M1446" i="6"/>
  <c r="M1115" i="6"/>
  <c r="O1115" i="6" s="1"/>
  <c r="M1230" i="6"/>
  <c r="M1271" i="6"/>
  <c r="M1003" i="6"/>
  <c r="O1003" i="6" s="1"/>
  <c r="R1002" i="6" s="1"/>
  <c r="M2257" i="6"/>
  <c r="O2257" i="6" s="1"/>
  <c r="M2304" i="6"/>
  <c r="M1386" i="6"/>
  <c r="M1417" i="6"/>
  <c r="M1622" i="6"/>
  <c r="M1260" i="6"/>
  <c r="M1159" i="6"/>
  <c r="O1159" i="6" s="1"/>
  <c r="M1177" i="6"/>
  <c r="M2277" i="6"/>
  <c r="M1021" i="6"/>
  <c r="M2224" i="6"/>
  <c r="M2267" i="6"/>
  <c r="M1640" i="6"/>
  <c r="M1456" i="6"/>
  <c r="M1343" i="6"/>
  <c r="O1343" i="6" s="1"/>
  <c r="M1604" i="6"/>
  <c r="M1012" i="6"/>
  <c r="M985" i="6"/>
  <c r="O985" i="6" s="1"/>
  <c r="R984" i="6" s="1"/>
  <c r="M1067" i="6"/>
  <c r="O1067" i="6" s="1"/>
  <c r="R1064" i="6" s="1"/>
  <c r="M1136" i="6"/>
  <c r="O1136" i="6" s="1"/>
  <c r="M3628" i="6"/>
  <c r="M2920" i="6"/>
  <c r="O2920" i="6" s="1"/>
  <c r="M2249" i="6"/>
  <c r="O2249" i="6" s="1"/>
  <c r="M1563" i="6"/>
  <c r="M1364" i="6"/>
  <c r="O1364" i="6" s="1"/>
  <c r="M1541" i="6"/>
  <c r="O1541" i="6" s="1"/>
  <c r="M1553" i="6"/>
  <c r="M1312" i="6"/>
  <c r="O1312" i="6" s="1"/>
  <c r="M994" i="6"/>
  <c r="O994" i="6" s="1"/>
  <c r="M1167" i="6"/>
  <c r="M1631" i="6"/>
  <c r="M2287" i="6"/>
  <c r="O2287" i="6" s="1"/>
  <c r="M1219" i="6"/>
  <c r="M3446" i="6"/>
  <c r="O3446" i="6" s="1"/>
  <c r="M3817" i="6"/>
  <c r="O3817" i="6" s="1"/>
  <c r="M2242" i="6"/>
  <c r="M2016" i="6"/>
  <c r="O2016" i="6" s="1"/>
  <c r="M2093" i="6"/>
  <c r="O2093" i="6" s="1"/>
  <c r="M1718" i="6"/>
  <c r="O1718" i="6" s="1"/>
  <c r="M1892" i="6"/>
  <c r="O1892" i="6" s="1"/>
  <c r="M2320" i="6"/>
  <c r="O2320" i="6" s="1"/>
  <c r="M1768" i="6"/>
  <c r="O1768" i="6" s="1"/>
  <c r="M1710" i="6"/>
  <c r="O1710" i="6" s="1"/>
  <c r="M3802" i="6"/>
  <c r="O3802" i="6" s="1"/>
  <c r="M2044" i="6"/>
  <c r="M1752" i="6"/>
  <c r="O1752" i="6" s="1"/>
  <c r="M1979" i="6"/>
  <c r="O1979" i="6" s="1"/>
  <c r="M2328" i="6"/>
  <c r="O2328" i="6" s="1"/>
  <c r="M1849" i="6"/>
  <c r="M1934" i="6"/>
  <c r="O1934" i="6" s="1"/>
  <c r="M2336" i="6"/>
  <c r="O2336" i="6" s="1"/>
  <c r="M1876" i="6"/>
  <c r="O1876" i="6" s="1"/>
  <c r="M2116" i="6"/>
  <c r="O2116" i="6" s="1"/>
  <c r="M3416" i="6"/>
  <c r="O3416" i="6" s="1"/>
  <c r="M2234" i="6"/>
  <c r="M3455" i="6"/>
  <c r="O3455" i="6" s="1"/>
  <c r="M1926" i="6"/>
  <c r="O1926" i="6" s="1"/>
  <c r="M2124" i="6"/>
  <c r="O2124" i="6" s="1"/>
  <c r="M1701" i="6"/>
  <c r="O1701" i="6" s="1"/>
  <c r="M2148" i="6"/>
  <c r="M1818" i="6"/>
  <c r="O1818" i="6" s="1"/>
  <c r="M1942" i="6"/>
  <c r="M1801" i="6"/>
  <c r="M1793" i="6"/>
  <c r="O1793" i="6" s="1"/>
  <c r="M3900" i="6"/>
  <c r="O3900" i="6" s="1"/>
  <c r="M3437" i="6"/>
  <c r="M2384" i="6"/>
  <c r="M1810" i="6"/>
  <c r="O1810" i="6" s="1"/>
  <c r="M2030" i="6"/>
  <c r="M3041" i="6"/>
  <c r="O3041" i="6" s="1"/>
  <c r="M1901" i="6"/>
  <c r="O1901" i="6" s="1"/>
  <c r="M2108" i="6"/>
  <c r="O2108" i="6" s="1"/>
  <c r="M3826" i="6"/>
  <c r="O3826" i="6" s="1"/>
  <c r="M2360" i="6"/>
  <c r="O2360" i="6" s="1"/>
  <c r="M3835" i="6"/>
  <c r="O3835" i="6" s="1"/>
  <c r="M3400" i="6"/>
  <c r="O3400" i="6" s="1"/>
  <c r="M1825" i="6"/>
  <c r="O1825" i="6" s="1"/>
  <c r="M2085" i="6"/>
  <c r="O2085" i="6" s="1"/>
  <c r="M2000" i="6"/>
  <c r="O2000" i="6" s="1"/>
  <c r="M2352" i="6"/>
  <c r="O2352" i="6" s="1"/>
  <c r="M2008" i="6"/>
  <c r="O2008" i="6" s="1"/>
  <c r="M2376" i="6"/>
  <c r="M1971" i="6"/>
  <c r="O1971" i="6" s="1"/>
  <c r="M521" i="6"/>
  <c r="M1158" i="6"/>
  <c r="M3758" i="6"/>
  <c r="M3749" i="6"/>
  <c r="Q959" i="2"/>
  <c r="M3030" i="6"/>
  <c r="M570" i="6"/>
  <c r="O570" i="6" s="1"/>
  <c r="M3876" i="6"/>
  <c r="M432" i="6"/>
  <c r="O432" i="6" s="1"/>
  <c r="M413" i="6"/>
  <c r="M404" i="6"/>
  <c r="O404" i="6" s="1"/>
  <c r="M447" i="6"/>
  <c r="M362" i="6"/>
  <c r="M377" i="6"/>
  <c r="M346" i="6"/>
  <c r="O346" i="6" s="1"/>
  <c r="M232" i="6"/>
  <c r="O232" i="6" s="1"/>
  <c r="M370" i="6"/>
  <c r="M649" i="6"/>
  <c r="M354" i="6"/>
  <c r="O354" i="6" s="1"/>
  <c r="N658" i="2"/>
  <c r="M658" i="2"/>
  <c r="R1440" i="2"/>
  <c r="R1155" i="2"/>
  <c r="N1359" i="2"/>
  <c r="M1359" i="2"/>
  <c r="M3845" i="6"/>
  <c r="O3845" i="6" s="1"/>
  <c r="M2922" i="6"/>
  <c r="M404" i="2"/>
  <c r="N404" i="2"/>
  <c r="O1456" i="6"/>
  <c r="M1347" i="2"/>
  <c r="M820" i="6"/>
  <c r="N273" i="2"/>
  <c r="O941" i="2"/>
  <c r="R939" i="2" s="1"/>
  <c r="Q939" i="2"/>
  <c r="N1209" i="2"/>
  <c r="M1209" i="2"/>
  <c r="N887" i="2"/>
  <c r="M887" i="2"/>
  <c r="N1338" i="2"/>
  <c r="M1338" i="2"/>
  <c r="N1179" i="2"/>
  <c r="O951" i="2"/>
  <c r="Q949" i="2"/>
  <c r="M1766" i="6"/>
  <c r="M2845" i="6"/>
  <c r="M2789" i="6"/>
  <c r="M2800" i="6"/>
  <c r="N443" i="2"/>
  <c r="M443" i="2"/>
  <c r="Q28" i="2"/>
  <c r="Q31" i="2"/>
  <c r="O32" i="2"/>
  <c r="M307" i="2"/>
  <c r="N307" i="2"/>
  <c r="Q39" i="2"/>
  <c r="O40" i="2"/>
  <c r="R39" i="2" s="1"/>
  <c r="O914" i="2"/>
  <c r="N271" i="2"/>
  <c r="O1063" i="2"/>
  <c r="Q1061" i="2"/>
  <c r="M631" i="2"/>
  <c r="O631" i="2" s="1"/>
  <c r="R628" i="2" s="1"/>
  <c r="N1542" i="2"/>
  <c r="M1542" i="2"/>
  <c r="O1053" i="2"/>
  <c r="R1051" i="2" s="1"/>
  <c r="Q1051" i="2"/>
  <c r="Q996" i="2"/>
  <c r="Q1081" i="2"/>
  <c r="N668" i="2"/>
  <c r="M668" i="2"/>
  <c r="M670" i="2"/>
  <c r="O670" i="2" s="1"/>
  <c r="M710" i="2"/>
  <c r="N710" i="2"/>
  <c r="O876" i="2"/>
  <c r="N886" i="2"/>
  <c r="M886" i="2"/>
  <c r="N159" i="2"/>
  <c r="Q158" i="2" s="1"/>
  <c r="M1084" i="6"/>
  <c r="M1371" i="2"/>
  <c r="M1531" i="2"/>
  <c r="M505" i="2"/>
  <c r="O505" i="2" s="1"/>
  <c r="M495" i="2"/>
  <c r="O495" i="2" s="1"/>
  <c r="M405" i="6"/>
  <c r="O405" i="6" s="1"/>
  <c r="O738" i="2"/>
  <c r="R737" i="2" s="1"/>
  <c r="Q737" i="2"/>
  <c r="Q1155" i="2"/>
  <c r="O1148" i="2"/>
  <c r="Q1146" i="2"/>
  <c r="O1166" i="2"/>
  <c r="Q1164" i="2"/>
  <c r="O1139" i="2"/>
  <c r="Q1137" i="2"/>
  <c r="Q643" i="2"/>
  <c r="O1400" i="2"/>
  <c r="O498" i="2"/>
  <c r="O1194" i="2"/>
  <c r="O1387" i="2"/>
  <c r="O1470" i="2"/>
  <c r="O365" i="2"/>
  <c r="O1146" i="2"/>
  <c r="O382" i="2"/>
  <c r="O885" i="2"/>
  <c r="O775" i="2"/>
  <c r="R775" i="2" s="1"/>
  <c r="O949" i="2"/>
  <c r="O1119" i="2"/>
  <c r="O578" i="2"/>
  <c r="O825" i="2"/>
  <c r="O719" i="2"/>
  <c r="R719" i="2" s="1"/>
  <c r="O896" i="2"/>
  <c r="O569" i="2"/>
  <c r="M430" i="6"/>
  <c r="O430" i="6" s="1"/>
  <c r="M445" i="6"/>
  <c r="O445" i="6" s="1"/>
  <c r="M606" i="6"/>
  <c r="O548" i="6"/>
  <c r="O968" i="6"/>
  <c r="R966" i="6" s="1"/>
  <c r="O960" i="6"/>
  <c r="O2422" i="6"/>
  <c r="M3899" i="6"/>
  <c r="M3834" i="6"/>
  <c r="M3816" i="6"/>
  <c r="M3454" i="6"/>
  <c r="M3415" i="6"/>
  <c r="M3040" i="6"/>
  <c r="M3825" i="6"/>
  <c r="M3445" i="6"/>
  <c r="M3436" i="6"/>
  <c r="M2140" i="6"/>
  <c r="M2094" i="6"/>
  <c r="M1840" i="6"/>
  <c r="M1751" i="6"/>
  <c r="M1719" i="6"/>
  <c r="M2353" i="6"/>
  <c r="M2149" i="6"/>
  <c r="M2109" i="6"/>
  <c r="M2015" i="6"/>
  <c r="M1972" i="6"/>
  <c r="M1809" i="6"/>
  <c r="M1767" i="6"/>
  <c r="M1734" i="6"/>
  <c r="M2385" i="6"/>
  <c r="M2327" i="6"/>
  <c r="I2325" i="6" s="1"/>
  <c r="J2325" i="6" s="1"/>
  <c r="I3702" i="6" s="1"/>
  <c r="J3702" i="6" s="1"/>
  <c r="M3702" i="6" s="1"/>
  <c r="O3702" i="6" s="1"/>
  <c r="M2117" i="6"/>
  <c r="M2029" i="6"/>
  <c r="M1943" i="6"/>
  <c r="M1848" i="6"/>
  <c r="M1776" i="6"/>
  <c r="M1744" i="6"/>
  <c r="M1700" i="6"/>
  <c r="M2233" i="6"/>
  <c r="O2233" i="6" s="1"/>
  <c r="M2132" i="6"/>
  <c r="M2086" i="6"/>
  <c r="M2045" i="6"/>
  <c r="M1980" i="6"/>
  <c r="M1927" i="6"/>
  <c r="I1928" i="6" s="1"/>
  <c r="J1928" i="6" s="1"/>
  <c r="M1900" i="6"/>
  <c r="M1802" i="6"/>
  <c r="M1792" i="6"/>
  <c r="M2361" i="6"/>
  <c r="M1891" i="6"/>
  <c r="M1875" i="6"/>
  <c r="M1817" i="6"/>
  <c r="M2377" i="6"/>
  <c r="I2378" i="6" s="1"/>
  <c r="J2378" i="6" s="1"/>
  <c r="I2365" i="6" s="1"/>
  <c r="J2365" i="6" s="1"/>
  <c r="M2365" i="6" s="1"/>
  <c r="O2365" i="6" s="1"/>
  <c r="M2335" i="6"/>
  <c r="I2331" i="6" s="1"/>
  <c r="J2331" i="6" s="1"/>
  <c r="I3785" i="6" s="1"/>
  <c r="J3785" i="6" s="1"/>
  <c r="M3785" i="6" s="1"/>
  <c r="O3785" i="6" s="1"/>
  <c r="M2319" i="6"/>
  <c r="M2125" i="6"/>
  <c r="M1935" i="6"/>
  <c r="M1857" i="6"/>
  <c r="M1709" i="6"/>
  <c r="M3521" i="6"/>
  <c r="O3521" i="6" s="1"/>
  <c r="O976" i="6"/>
  <c r="M568" i="6"/>
  <c r="M446" i="6"/>
  <c r="O446" i="6" s="1"/>
  <c r="M412" i="6"/>
  <c r="O412" i="6" s="1"/>
  <c r="M403" i="6"/>
  <c r="O403" i="6" s="1"/>
  <c r="M431" i="6"/>
  <c r="O431" i="6" s="1"/>
  <c r="M3520" i="6"/>
  <c r="O952" i="6"/>
  <c r="O1416" i="6"/>
  <c r="O1612" i="6"/>
  <c r="O1270" i="6"/>
  <c r="O1374" i="6"/>
  <c r="R596" i="6"/>
  <c r="R1974" i="6"/>
  <c r="R1642" i="6"/>
  <c r="R1357" i="2"/>
  <c r="R405" i="2"/>
  <c r="R203" i="2"/>
  <c r="R970" i="2"/>
  <c r="R959" i="2"/>
  <c r="R417" i="2"/>
  <c r="R991" i="2"/>
  <c r="R49" i="2"/>
  <c r="R46" i="2"/>
  <c r="R1336" i="2"/>
  <c r="R1024" i="2"/>
  <c r="R477" i="2"/>
  <c r="R1310" i="2"/>
  <c r="R604" i="2"/>
  <c r="R731" i="2"/>
  <c r="R728" i="2"/>
  <c r="R631" i="2"/>
  <c r="R1539" i="2"/>
  <c r="R1260" i="2"/>
  <c r="R1081" i="2"/>
  <c r="R485" i="2"/>
  <c r="R700" i="2"/>
  <c r="R1249" i="2"/>
  <c r="R1509" i="2"/>
  <c r="R647" i="2"/>
  <c r="R643" i="2"/>
  <c r="R905" i="2"/>
  <c r="R1094" i="2"/>
  <c r="R1286" i="2"/>
  <c r="R800" i="2"/>
  <c r="R1116" i="2"/>
  <c r="R1495" i="2"/>
  <c r="R1425" i="2"/>
  <c r="Q82" i="2"/>
  <c r="R1396" i="2"/>
  <c r="R1608" i="2"/>
  <c r="R1383" i="2"/>
  <c r="R1410" i="2"/>
  <c r="R1466" i="2"/>
  <c r="R1439" i="2"/>
  <c r="R1270" i="2"/>
  <c r="R743" i="2"/>
  <c r="R1180" i="2"/>
  <c r="R1044" i="2"/>
  <c r="R1481" i="2"/>
  <c r="R1202" i="2"/>
  <c r="R811" i="2"/>
  <c r="R871" i="2"/>
  <c r="O973" i="6"/>
  <c r="O810" i="6"/>
  <c r="O3952" i="6"/>
  <c r="M263" i="2"/>
  <c r="O263" i="2" s="1"/>
  <c r="R822" i="2"/>
  <c r="O1611" i="6"/>
  <c r="O675" i="6"/>
  <c r="R672" i="6" s="1"/>
  <c r="O1398" i="6"/>
  <c r="O3533" i="6"/>
  <c r="O1779" i="6"/>
  <c r="R1105" i="2"/>
  <c r="M864" i="2"/>
  <c r="M711" i="6"/>
  <c r="O3923" i="6"/>
  <c r="R461" i="2"/>
  <c r="R71" i="2"/>
  <c r="R72" i="2"/>
  <c r="O888" i="6"/>
  <c r="M666" i="6"/>
  <c r="O666" i="6" s="1"/>
  <c r="M793" i="2"/>
  <c r="O793" i="2" s="1"/>
  <c r="M1258" i="6"/>
  <c r="O1258" i="6" s="1"/>
  <c r="M2978" i="6"/>
  <c r="M3080" i="6"/>
  <c r="O3080" i="6" s="1"/>
  <c r="M1310" i="6"/>
  <c r="M1284" i="6"/>
  <c r="O1284" i="6" s="1"/>
  <c r="M260" i="2"/>
  <c r="O260" i="2" s="1"/>
  <c r="M228" i="6"/>
  <c r="O228" i="6" s="1"/>
  <c r="M179" i="2"/>
  <c r="O179" i="2" s="1"/>
  <c r="M589" i="6"/>
  <c r="M692" i="2"/>
  <c r="O3762" i="6"/>
  <c r="R3759" i="6" s="1"/>
  <c r="O1209" i="6"/>
  <c r="R1208" i="6" s="1"/>
  <c r="O1771" i="6"/>
  <c r="O3966" i="6"/>
  <c r="O3916" i="6"/>
  <c r="O685" i="6"/>
  <c r="O1787" i="6"/>
  <c r="O501" i="6"/>
  <c r="M1253" i="6"/>
  <c r="M1600" i="2"/>
  <c r="M1279" i="6"/>
  <c r="M1305" i="6"/>
  <c r="M1240" i="6"/>
  <c r="M1266" i="6"/>
  <c r="O626" i="6"/>
  <c r="R623" i="6" s="1"/>
  <c r="O719" i="6"/>
  <c r="R557" i="2"/>
  <c r="O1408" i="6"/>
  <c r="R1404" i="6" s="1"/>
  <c r="O3804" i="6"/>
  <c r="O1795" i="6"/>
  <c r="R1795" i="6" s="1"/>
  <c r="O1753" i="6"/>
  <c r="O577" i="2"/>
  <c r="R576" i="2" s="1"/>
  <c r="M3079" i="6"/>
  <c r="R1213" i="2"/>
  <c r="O3959" i="6"/>
  <c r="O1041" i="6"/>
  <c r="O2067" i="6"/>
  <c r="O993" i="6"/>
  <c r="R1022" i="2"/>
  <c r="O943" i="6"/>
  <c r="O1318" i="6"/>
  <c r="M693" i="2"/>
  <c r="M590" i="6"/>
  <c r="O590" i="6" s="1"/>
  <c r="O3525" i="6"/>
  <c r="R1033" i="2"/>
  <c r="O3980" i="6"/>
  <c r="M2286" i="6"/>
  <c r="R1191" i="2"/>
  <c r="O3692" i="6"/>
  <c r="O695" i="6"/>
  <c r="O567" i="2"/>
  <c r="R566" i="2" s="1"/>
  <c r="O611" i="6"/>
  <c r="O3487" i="6"/>
  <c r="M259" i="2"/>
  <c r="M227" i="6"/>
  <c r="O227" i="6" s="1"/>
  <c r="O651" i="6"/>
  <c r="R1158" i="2"/>
  <c r="R532" i="2"/>
  <c r="M2975" i="6"/>
  <c r="O2975" i="6" s="1"/>
  <c r="M3076" i="6"/>
  <c r="O3076" i="6" s="1"/>
  <c r="O3473" i="6"/>
  <c r="R1142" i="2"/>
  <c r="O506" i="2"/>
  <c r="O3973" i="6"/>
  <c r="R893" i="2"/>
  <c r="O963" i="6"/>
  <c r="R1083" i="2"/>
  <c r="O88" i="2"/>
  <c r="R82" i="2" s="1"/>
  <c r="O1135" i="6"/>
  <c r="O1763" i="6"/>
  <c r="M1680" i="6"/>
  <c r="M2971" i="6"/>
  <c r="O1651" i="6"/>
  <c r="O878" i="6"/>
  <c r="O2285" i="6"/>
  <c r="O3780" i="6"/>
  <c r="O3771" i="6"/>
  <c r="M2292" i="6"/>
  <c r="I2289" i="6" s="1"/>
  <c r="J2289" i="6" s="1"/>
  <c r="I3149" i="6" s="1"/>
  <c r="J3149" i="6" s="1"/>
  <c r="M3149" i="6" s="1"/>
  <c r="O3149" i="6" s="1"/>
  <c r="M2278" i="6"/>
  <c r="M2271" i="6"/>
  <c r="R968" i="2"/>
  <c r="O754" i="2"/>
  <c r="R763" i="2"/>
  <c r="R715" i="2"/>
  <c r="O644" i="6"/>
  <c r="O1160" i="6"/>
  <c r="R946" i="2"/>
  <c r="O953" i="6"/>
  <c r="I1789" i="6" l="1"/>
  <c r="J1789" i="6" s="1"/>
  <c r="I1749" i="6"/>
  <c r="J1749" i="6" s="1"/>
  <c r="I2277" i="6"/>
  <c r="J2277" i="6" s="1"/>
  <c r="I3123" i="6" s="1"/>
  <c r="J3123" i="6" s="1"/>
  <c r="I1801" i="6"/>
  <c r="J1801" i="6" s="1"/>
  <c r="I1783" i="6" s="1"/>
  <c r="J1783" i="6" s="1"/>
  <c r="I1942" i="6"/>
  <c r="J1942" i="6" s="1"/>
  <c r="I2384" i="6"/>
  <c r="J2384" i="6" s="1"/>
  <c r="I2367" i="6" s="1"/>
  <c r="J2367" i="6" s="1"/>
  <c r="I2283" i="6"/>
  <c r="J2283" i="6" s="1"/>
  <c r="I3136" i="6" s="1"/>
  <c r="J3136" i="6" s="1"/>
  <c r="M3136" i="6" s="1"/>
  <c r="O3136" i="6" s="1"/>
  <c r="I1767" i="6"/>
  <c r="J1767" i="6" s="1"/>
  <c r="I1743" i="6" s="1"/>
  <c r="J1743" i="6" s="1"/>
  <c r="M980" i="2"/>
  <c r="I1935" i="6"/>
  <c r="J1935" i="6" s="1"/>
  <c r="O2397" i="6"/>
  <c r="I1742" i="6"/>
  <c r="J1742" i="6" s="1"/>
  <c r="M1742" i="6" s="1"/>
  <c r="O1742" i="6" s="1"/>
  <c r="I1735" i="6"/>
  <c r="J1735" i="6" s="1"/>
  <c r="M1735" i="6" s="1"/>
  <c r="O1735" i="6" s="1"/>
  <c r="J406" i="2"/>
  <c r="J407" i="2" s="1"/>
  <c r="I403" i="2"/>
  <c r="J403" i="2" s="1"/>
  <c r="O2148" i="6"/>
  <c r="I2145" i="6"/>
  <c r="J2145" i="6" s="1"/>
  <c r="I1437" i="6" s="1"/>
  <c r="J1437" i="6" s="1"/>
  <c r="I1912" i="6"/>
  <c r="J1912" i="6" s="1"/>
  <c r="I1921" i="6"/>
  <c r="J1921" i="6" s="1"/>
  <c r="M1921" i="6" s="1"/>
  <c r="O1921" i="6" s="1"/>
  <c r="O1691" i="6"/>
  <c r="O2376" i="6"/>
  <c r="R2372" i="6" s="1"/>
  <c r="I2372" i="6"/>
  <c r="J2372" i="6" s="1"/>
  <c r="I2366" i="6" s="1"/>
  <c r="J2366" i="6" s="1"/>
  <c r="M2366" i="6" s="1"/>
  <c r="O2366" i="6" s="1"/>
  <c r="I1807" i="6"/>
  <c r="J1807" i="6" s="1"/>
  <c r="I1782" i="6" s="1"/>
  <c r="J1782" i="6" s="1"/>
  <c r="M1782" i="6" s="1"/>
  <c r="O1782" i="6" s="1"/>
  <c r="O2304" i="6"/>
  <c r="I2301" i="6"/>
  <c r="J2301" i="6" s="1"/>
  <c r="I3283" i="6" s="1"/>
  <c r="J3283" i="6" s="1"/>
  <c r="M3283" i="6" s="1"/>
  <c r="O3283" i="6" s="1"/>
  <c r="O2030" i="6"/>
  <c r="I2031" i="6"/>
  <c r="J2031" i="6" s="1"/>
  <c r="I2025" i="6" s="1"/>
  <c r="J2025" i="6" s="1"/>
  <c r="M2025" i="6" s="1"/>
  <c r="O2025" i="6" s="1"/>
  <c r="I2043" i="6"/>
  <c r="J2043" i="6" s="1"/>
  <c r="I2024" i="6" s="1"/>
  <c r="J2024" i="6" s="1"/>
  <c r="M2024" i="6" s="1"/>
  <c r="O2024" i="6" s="1"/>
  <c r="O2267" i="6"/>
  <c r="R2265" i="6" s="1"/>
  <c r="I2265" i="6"/>
  <c r="J2265" i="6" s="1"/>
  <c r="I3057" i="6" s="1"/>
  <c r="J3057" i="6" s="1"/>
  <c r="M3057" i="6" s="1"/>
  <c r="O3057" i="6" s="1"/>
  <c r="O369" i="6"/>
  <c r="R366" i="6" s="1"/>
  <c r="I366" i="6"/>
  <c r="J366" i="6" s="1"/>
  <c r="I2223" i="6"/>
  <c r="J2223" i="6" s="1"/>
  <c r="I2519" i="6" s="1"/>
  <c r="J2519" i="6" s="1"/>
  <c r="M2519" i="6" s="1"/>
  <c r="O2234" i="6"/>
  <c r="I2235" i="6"/>
  <c r="J2235" i="6" s="1"/>
  <c r="I2691" i="6" s="1"/>
  <c r="J2691" i="6" s="1"/>
  <c r="M2691" i="6" s="1"/>
  <c r="O2691" i="6" s="1"/>
  <c r="I1784" i="6"/>
  <c r="J1784" i="6" s="1"/>
  <c r="M1784" i="6" s="1"/>
  <c r="O1784" i="6" s="1"/>
  <c r="I1775" i="6"/>
  <c r="J1775" i="6" s="1"/>
  <c r="M1775" i="6" s="1"/>
  <c r="O1775" i="6" s="1"/>
  <c r="I1919" i="6"/>
  <c r="J1919" i="6" s="1"/>
  <c r="M1919" i="6" s="1"/>
  <c r="O1919" i="6" s="1"/>
  <c r="I1911" i="6"/>
  <c r="J1911" i="6" s="1"/>
  <c r="M64" i="2"/>
  <c r="N64" i="2"/>
  <c r="O64" i="2" s="1"/>
  <c r="I1918" i="6"/>
  <c r="J1918" i="6" s="1"/>
  <c r="I1909" i="6"/>
  <c r="J1909" i="6" s="1"/>
  <c r="I1733" i="6"/>
  <c r="J1733" i="6" s="1"/>
  <c r="I546" i="2" s="1"/>
  <c r="J546" i="2" s="1"/>
  <c r="M546" i="2" s="1"/>
  <c r="I2205" i="6"/>
  <c r="J2205" i="6" s="1"/>
  <c r="I1976" i="6" s="1"/>
  <c r="J1976" i="6" s="1"/>
  <c r="M1976" i="6" s="1"/>
  <c r="I2319" i="6"/>
  <c r="J2319" i="6" s="1"/>
  <c r="I3680" i="6" s="1"/>
  <c r="J3680" i="6" s="1"/>
  <c r="M3680" i="6" s="1"/>
  <c r="O1073" i="6"/>
  <c r="O3499" i="6"/>
  <c r="O1823" i="6"/>
  <c r="O982" i="6"/>
  <c r="I2271" i="6"/>
  <c r="J2271" i="6" s="1"/>
  <c r="I3070" i="6" s="1"/>
  <c r="J3070" i="6" s="1"/>
  <c r="M3070" i="6" s="1"/>
  <c r="O380" i="6"/>
  <c r="O2446" i="6"/>
  <c r="O3727" i="6"/>
  <c r="O1092" i="6"/>
  <c r="O2752" i="6"/>
  <c r="O907" i="6"/>
  <c r="O957" i="6"/>
  <c r="N1104" i="2"/>
  <c r="O1104" i="2" s="1"/>
  <c r="M1104" i="2"/>
  <c r="M969" i="2"/>
  <c r="N969" i="2"/>
  <c r="O969" i="2" s="1"/>
  <c r="N1215" i="2"/>
  <c r="O1215" i="2" s="1"/>
  <c r="M1215" i="2"/>
  <c r="O2462" i="6"/>
  <c r="O1026" i="6"/>
  <c r="N998" i="2"/>
  <c r="M998" i="2"/>
  <c r="N1018" i="2"/>
  <c r="O1018" i="2" s="1"/>
  <c r="M1018" i="2"/>
  <c r="M1160" i="2"/>
  <c r="N1160" i="2"/>
  <c r="O873" i="6"/>
  <c r="O941" i="6"/>
  <c r="N1074" i="2"/>
  <c r="O1074" i="2" s="1"/>
  <c r="M1074" i="2"/>
  <c r="M1365" i="2"/>
  <c r="N1365" i="2"/>
  <c r="O1365" i="2" s="1"/>
  <c r="O949" i="6"/>
  <c r="O865" i="6"/>
  <c r="O1171" i="6"/>
  <c r="M1056" i="2"/>
  <c r="N1056" i="2"/>
  <c r="O1056" i="2" s="1"/>
  <c r="N1140" i="2"/>
  <c r="M1140" i="2"/>
  <c r="M1255" i="2"/>
  <c r="N1255" i="2"/>
  <c r="O1255" i="2" s="1"/>
  <c r="O1017" i="6"/>
  <c r="N1181" i="2"/>
  <c r="O1181" i="2" s="1"/>
  <c r="M1181" i="2"/>
  <c r="M1337" i="2"/>
  <c r="N1337" i="2"/>
  <c r="O1337" i="2" s="1"/>
  <c r="N1310" i="2"/>
  <c r="O1310" i="2" s="1"/>
  <c r="M1310" i="2"/>
  <c r="O2712" i="6"/>
  <c r="O999" i="6"/>
  <c r="O2496" i="6"/>
  <c r="N1244" i="2"/>
  <c r="O1244" i="2" s="1"/>
  <c r="M1244" i="2"/>
  <c r="N1083" i="2"/>
  <c r="M1083" i="2"/>
  <c r="M1264" i="2"/>
  <c r="N1264" i="2"/>
  <c r="O1264" i="2" s="1"/>
  <c r="O2346" i="6"/>
  <c r="O2891" i="6"/>
  <c r="O2438" i="6"/>
  <c r="N1121" i="2"/>
  <c r="M1121" i="2"/>
  <c r="M1204" i="2"/>
  <c r="N1204" i="2"/>
  <c r="O1204" i="2" s="1"/>
  <c r="M1380" i="2"/>
  <c r="N1380" i="2"/>
  <c r="O1380" i="2" s="1"/>
  <c r="O3850" i="6"/>
  <c r="O991" i="6"/>
  <c r="N1191" i="2"/>
  <c r="O1191" i="2" s="1"/>
  <c r="M1191" i="2"/>
  <c r="M423" i="2"/>
  <c r="N423" i="2"/>
  <c r="O423" i="2" s="1"/>
  <c r="M1743" i="6"/>
  <c r="O2408" i="6"/>
  <c r="N1223" i="2"/>
  <c r="M1223" i="2"/>
  <c r="N960" i="2"/>
  <c r="M960" i="2"/>
  <c r="M1027" i="2"/>
  <c r="N1027" i="2"/>
  <c r="O1027" i="2" s="1"/>
  <c r="N1345" i="2"/>
  <c r="O1345" i="2" s="1"/>
  <c r="M1345" i="2"/>
  <c r="O2122" i="6"/>
  <c r="O2338" i="6"/>
  <c r="N1170" i="2"/>
  <c r="M1170" i="2"/>
  <c r="N1036" i="2"/>
  <c r="M1036" i="2"/>
  <c r="N1235" i="2"/>
  <c r="O1235" i="2" s="1"/>
  <c r="M1235" i="2"/>
  <c r="O3706" i="6"/>
  <c r="O2044" i="6"/>
  <c r="O2242" i="6"/>
  <c r="R2241" i="6" s="1"/>
  <c r="O1815" i="6"/>
  <c r="O967" i="6"/>
  <c r="O2727" i="6"/>
  <c r="O2430" i="6"/>
  <c r="N989" i="2"/>
  <c r="O989" i="2" s="1"/>
  <c r="M989" i="2"/>
  <c r="M1065" i="2"/>
  <c r="N1065" i="2"/>
  <c r="O1065" i="2" s="1"/>
  <c r="M1092" i="2"/>
  <c r="N1092" i="2"/>
  <c r="M1355" i="2"/>
  <c r="N1355" i="2"/>
  <c r="O1355" i="2" s="1"/>
  <c r="O2909" i="6"/>
  <c r="O2736" i="6"/>
  <c r="O3745" i="6"/>
  <c r="N1047" i="2"/>
  <c r="O1047" i="2" s="1"/>
  <c r="M1047" i="2"/>
  <c r="N1131" i="2"/>
  <c r="O1131" i="2" s="1"/>
  <c r="M1131" i="2"/>
  <c r="N1151" i="2"/>
  <c r="O1151" i="2" s="1"/>
  <c r="M1151" i="2"/>
  <c r="I1532" i="2"/>
  <c r="J1532" i="2" s="1"/>
  <c r="J1537" i="2"/>
  <c r="J1538" i="2" s="1"/>
  <c r="J92" i="2"/>
  <c r="G35" i="1"/>
  <c r="H35" i="1" s="1"/>
  <c r="I35" i="1" s="1"/>
  <c r="G102" i="1"/>
  <c r="H102" i="1" s="1"/>
  <c r="I102" i="1" s="1"/>
  <c r="O1849" i="6"/>
  <c r="O2384" i="6"/>
  <c r="M2367" i="6"/>
  <c r="O2277" i="6"/>
  <c r="M3123" i="6"/>
  <c r="O1271" i="6"/>
  <c r="O3030" i="6"/>
  <c r="O3437" i="6"/>
  <c r="O336" i="6"/>
  <c r="O447" i="6"/>
  <c r="O413" i="6"/>
  <c r="O1801" i="6"/>
  <c r="M1783" i="6"/>
  <c r="O1783" i="6" s="1"/>
  <c r="O1942" i="6"/>
  <c r="O1219" i="6"/>
  <c r="O1417" i="6"/>
  <c r="O533" i="2"/>
  <c r="R1092" i="6"/>
  <c r="R2303" i="6"/>
  <c r="R2301" i="6"/>
  <c r="R3972" i="6"/>
  <c r="R3915" i="6"/>
  <c r="R970" i="6"/>
  <c r="R960" i="6"/>
  <c r="R3090" i="6"/>
  <c r="R797" i="6"/>
  <c r="R1762" i="6"/>
  <c r="R1761" i="6"/>
  <c r="R1317" i="6"/>
  <c r="R1594" i="6"/>
  <c r="R1608" i="6"/>
  <c r="R3344" i="6"/>
  <c r="R546" i="6"/>
  <c r="R641" i="6"/>
  <c r="R980" i="6"/>
  <c r="R777" i="6"/>
  <c r="R3705" i="6"/>
  <c r="R2421" i="6"/>
  <c r="R2416" i="6"/>
  <c r="R787" i="6"/>
  <c r="R682" i="6"/>
  <c r="O887" i="2"/>
  <c r="R996" i="2"/>
  <c r="O1338" i="2"/>
  <c r="R105" i="2"/>
  <c r="R1137" i="2"/>
  <c r="R1061" i="2"/>
  <c r="O443" i="2"/>
  <c r="R773" i="2"/>
  <c r="O307" i="2"/>
  <c r="O658" i="2"/>
  <c r="R31" i="2"/>
  <c r="R30" i="2"/>
  <c r="N1392" i="2"/>
  <c r="O2197" i="6"/>
  <c r="O2224" i="6"/>
  <c r="R2223" i="6" s="1"/>
  <c r="M1300" i="2"/>
  <c r="N1189" i="2"/>
  <c r="O1198" i="6"/>
  <c r="R1197" i="6" s="1"/>
  <c r="N915" i="2"/>
  <c r="N1497" i="2"/>
  <c r="N1324" i="2"/>
  <c r="O1324" i="2" s="1"/>
  <c r="R1323" i="2" s="1"/>
  <c r="N67" i="2"/>
  <c r="O67" i="2" s="1"/>
  <c r="N394" i="2"/>
  <c r="M1199" i="2"/>
  <c r="O1622" i="6"/>
  <c r="O1649" i="6"/>
  <c r="O1012" i="6"/>
  <c r="O1177" i="6"/>
  <c r="R1176" i="6" s="1"/>
  <c r="O3628" i="6"/>
  <c r="O1553" i="6"/>
  <c r="M1520" i="2"/>
  <c r="N1417" i="2"/>
  <c r="O1417" i="2" s="1"/>
  <c r="R1416" i="2" s="1"/>
  <c r="O1104" i="6"/>
  <c r="M2141" i="6"/>
  <c r="O2141" i="6" s="1"/>
  <c r="O1230" i="6"/>
  <c r="N1271" i="2"/>
  <c r="M434" i="2"/>
  <c r="O434" i="2" s="1"/>
  <c r="M305" i="2"/>
  <c r="O305" i="2" s="1"/>
  <c r="N1312" i="2"/>
  <c r="M2133" i="6"/>
  <c r="O2133" i="6" s="1"/>
  <c r="O1563" i="6"/>
  <c r="O1260" i="6"/>
  <c r="N1452" i="2"/>
  <c r="N1532" i="2"/>
  <c r="Q1532" i="2" s="1"/>
  <c r="M1246" i="2"/>
  <c r="N1381" i="2"/>
  <c r="M2078" i="6"/>
  <c r="O2078" i="6" s="1"/>
  <c r="R2077" i="6" s="1"/>
  <c r="O1167" i="6"/>
  <c r="O1021" i="6"/>
  <c r="O2213" i="6"/>
  <c r="M2110" i="6"/>
  <c r="O2110" i="6" s="1"/>
  <c r="O1066" i="6"/>
  <c r="N1221" i="2"/>
  <c r="R1612" i="6"/>
  <c r="O1033" i="6"/>
  <c r="O1446" i="6"/>
  <c r="R1445" i="6" s="1"/>
  <c r="O2936" i="6"/>
  <c r="O3930" i="6"/>
  <c r="M1258" i="2"/>
  <c r="O1604" i="6"/>
  <c r="R1603" i="6" s="1"/>
  <c r="O2205" i="6"/>
  <c r="O1396" i="6"/>
  <c r="Q913" i="2"/>
  <c r="N1566" i="2"/>
  <c r="O1386" i="6"/>
  <c r="N1509" i="2"/>
  <c r="O1631" i="6"/>
  <c r="M1599" i="2"/>
  <c r="O2928" i="6"/>
  <c r="R3986" i="6"/>
  <c r="N1281" i="2"/>
  <c r="O1640" i="6"/>
  <c r="N1372" i="2"/>
  <c r="Q1370" i="2" s="1"/>
  <c r="M1372" i="2"/>
  <c r="N1576" i="2"/>
  <c r="M1576" i="2"/>
  <c r="N688" i="2"/>
  <c r="M688" i="2"/>
  <c r="N1429" i="2"/>
  <c r="Q1428" i="2" s="1"/>
  <c r="M1429" i="2"/>
  <c r="N1611" i="2"/>
  <c r="M1611" i="2"/>
  <c r="N370" i="2"/>
  <c r="O3876" i="6"/>
  <c r="M308" i="2"/>
  <c r="O308" i="2" s="1"/>
  <c r="M360" i="2"/>
  <c r="O360" i="2" s="1"/>
  <c r="M347" i="2"/>
  <c r="O347" i="2" s="1"/>
  <c r="M1588" i="2"/>
  <c r="N1588" i="2"/>
  <c r="N318" i="2"/>
  <c r="N287" i="2"/>
  <c r="M1291" i="2"/>
  <c r="N1291" i="2"/>
  <c r="Q1289" i="2" s="1"/>
  <c r="O1084" i="6"/>
  <c r="R949" i="2"/>
  <c r="M572" i="6"/>
  <c r="O572" i="6" s="1"/>
  <c r="M672" i="2"/>
  <c r="O672" i="2" s="1"/>
  <c r="O1158" i="6"/>
  <c r="M3531" i="6"/>
  <c r="O3531" i="6" s="1"/>
  <c r="M1658" i="6"/>
  <c r="M457" i="6"/>
  <c r="M3530" i="6"/>
  <c r="O3530" i="6" s="1"/>
  <c r="M696" i="6"/>
  <c r="M671" i="6"/>
  <c r="M596" i="6"/>
  <c r="M679" i="6"/>
  <c r="M2188" i="6"/>
  <c r="M491" i="6"/>
  <c r="O491" i="6" s="1"/>
  <c r="M285" i="6"/>
  <c r="O285" i="6" s="1"/>
  <c r="M235" i="6"/>
  <c r="O235" i="6" s="1"/>
  <c r="M3029" i="6"/>
  <c r="O3029" i="6" s="1"/>
  <c r="M2505" i="6"/>
  <c r="O64" i="6"/>
  <c r="O820" i="6"/>
  <c r="O1766" i="6"/>
  <c r="O1734" i="6"/>
  <c r="R1733" i="6" s="1"/>
  <c r="R913" i="2"/>
  <c r="Q1496" i="2"/>
  <c r="O1221" i="2"/>
  <c r="R1220" i="2" s="1"/>
  <c r="Q1220" i="2"/>
  <c r="Q1323" i="2"/>
  <c r="O616" i="2"/>
  <c r="R613" i="2" s="1"/>
  <c r="N175" i="2"/>
  <c r="Q174" i="2" s="1"/>
  <c r="O3921" i="6"/>
  <c r="R3919" i="6" s="1"/>
  <c r="Q1530" i="2"/>
  <c r="Q1269" i="2"/>
  <c r="O1271" i="2"/>
  <c r="R1269" i="2" s="1"/>
  <c r="Q1474" i="2"/>
  <c r="Q1245" i="2"/>
  <c r="Q1508" i="2"/>
  <c r="O1359" i="2"/>
  <c r="R1358" i="2" s="1"/>
  <c r="Q1358" i="2"/>
  <c r="M320" i="6"/>
  <c r="O1209" i="2"/>
  <c r="R1208" i="2" s="1"/>
  <c r="Q1208" i="2"/>
  <c r="O980" i="2"/>
  <c r="Q1564" i="2"/>
  <c r="O1199" i="2"/>
  <c r="R1198" i="2" s="1"/>
  <c r="Q1198" i="2"/>
  <c r="O2800" i="6"/>
  <c r="O1179" i="2"/>
  <c r="Q1178" i="2"/>
  <c r="Q1188" i="2"/>
  <c r="O2922" i="6"/>
  <c r="R2919" i="6" s="1"/>
  <c r="R950" i="6"/>
  <c r="Q1257" i="2"/>
  <c r="O2789" i="6"/>
  <c r="Q1299" i="2"/>
  <c r="Q1463" i="2"/>
  <c r="Q1598" i="2"/>
  <c r="Q1404" i="2"/>
  <c r="Q1451" i="2"/>
  <c r="M2180" i="6"/>
  <c r="I2181" i="6" s="1"/>
  <c r="J2181" i="6" s="1"/>
  <c r="I1665" i="6" s="1"/>
  <c r="J1665" i="6" s="1"/>
  <c r="M1665" i="6" s="1"/>
  <c r="M2164" i="6"/>
  <c r="M2172" i="6"/>
  <c r="I2169" i="6" s="1"/>
  <c r="J2169" i="6" s="1"/>
  <c r="I1639" i="6" s="1"/>
  <c r="J1639" i="6" s="1"/>
  <c r="M1639" i="6" s="1"/>
  <c r="M2156" i="6"/>
  <c r="I2157" i="6" s="1"/>
  <c r="J2157" i="6" s="1"/>
  <c r="I1463" i="6" s="1"/>
  <c r="J1463" i="6" s="1"/>
  <c r="M1463" i="6" s="1"/>
  <c r="O2845" i="6"/>
  <c r="R2842" i="6" s="1"/>
  <c r="M2888" i="6"/>
  <c r="Q1519" i="2"/>
  <c r="M361" i="2"/>
  <c r="O361" i="2" s="1"/>
  <c r="M348" i="2"/>
  <c r="O348" i="2" s="1"/>
  <c r="M286" i="6"/>
  <c r="O1281" i="2"/>
  <c r="Q1279" i="2"/>
  <c r="Q1416" i="2"/>
  <c r="O1347" i="2"/>
  <c r="Q1346" i="2"/>
  <c r="O3079" i="6"/>
  <c r="M3058" i="6"/>
  <c r="R1146" i="2"/>
  <c r="O1542" i="2"/>
  <c r="Q1540" i="2"/>
  <c r="O1312" i="2"/>
  <c r="Q1311" i="2"/>
  <c r="Q1391" i="2"/>
  <c r="M1794" i="6"/>
  <c r="M2017" i="6"/>
  <c r="O2017" i="6" s="1"/>
  <c r="Q393" i="2"/>
  <c r="Q1380" i="2"/>
  <c r="O404" i="2"/>
  <c r="R403" i="2" s="1"/>
  <c r="Q403" i="2"/>
  <c r="N244" i="2"/>
  <c r="Q242" i="2" s="1"/>
  <c r="O1371" i="2"/>
  <c r="O1290" i="2"/>
  <c r="H9" i="12"/>
  <c r="F9" i="12"/>
  <c r="D9" i="12"/>
  <c r="E9" i="12"/>
  <c r="G9" i="12"/>
  <c r="M601" i="2"/>
  <c r="N601" i="2"/>
  <c r="M425" i="2"/>
  <c r="N425" i="2"/>
  <c r="M48" i="6"/>
  <c r="O1531" i="2"/>
  <c r="M877" i="2"/>
  <c r="N877" i="2"/>
  <c r="N332" i="2"/>
  <c r="Q330" i="2" s="1"/>
  <c r="N319" i="2"/>
  <c r="Q317" i="2" s="1"/>
  <c r="M306" i="2"/>
  <c r="N306" i="2"/>
  <c r="N86" i="2"/>
  <c r="M444" i="2"/>
  <c r="N444" i="2"/>
  <c r="O1280" i="2"/>
  <c r="M455" i="2"/>
  <c r="N455" i="2"/>
  <c r="N272" i="2"/>
  <c r="N55" i="2"/>
  <c r="M55" i="2"/>
  <c r="N288" i="2"/>
  <c r="Q286" i="2" s="1"/>
  <c r="M435" i="2"/>
  <c r="N435" i="2"/>
  <c r="M759" i="2"/>
  <c r="N759" i="2"/>
  <c r="M572" i="2"/>
  <c r="M581" i="2"/>
  <c r="O581" i="2" s="1"/>
  <c r="M563" i="2"/>
  <c r="O563" i="2" s="1"/>
  <c r="O710" i="2"/>
  <c r="R708" i="2" s="1"/>
  <c r="Q708" i="2"/>
  <c r="O486" i="2"/>
  <c r="M589" i="2"/>
  <c r="N589" i="2"/>
  <c r="N196" i="2"/>
  <c r="O886" i="2"/>
  <c r="R885" i="2" s="1"/>
  <c r="Q885" i="2"/>
  <c r="M590" i="2"/>
  <c r="N590" i="2"/>
  <c r="O668" i="2"/>
  <c r="R667" i="2" s="1"/>
  <c r="Q667" i="2"/>
  <c r="N215" i="2"/>
  <c r="Q212" i="2" s="1"/>
  <c r="M798" i="2"/>
  <c r="N798" i="2"/>
  <c r="M817" i="2"/>
  <c r="N817" i="2"/>
  <c r="N235" i="2"/>
  <c r="Q234" i="2" s="1"/>
  <c r="N845" i="2"/>
  <c r="M845" i="2"/>
  <c r="N826" i="2"/>
  <c r="M826" i="2"/>
  <c r="N188" i="2"/>
  <c r="M807" i="2"/>
  <c r="N807" i="2"/>
  <c r="M544" i="2"/>
  <c r="N544" i="2"/>
  <c r="M657" i="2"/>
  <c r="N657" i="2"/>
  <c r="N835" i="2"/>
  <c r="M835" i="2"/>
  <c r="R1270" i="6"/>
  <c r="O693" i="2"/>
  <c r="O259" i="2"/>
  <c r="M2296" i="6"/>
  <c r="M704" i="6"/>
  <c r="M688" i="6"/>
  <c r="O377" i="6"/>
  <c r="R376" i="6" s="1"/>
  <c r="O568" i="6"/>
  <c r="O1857" i="6"/>
  <c r="O1817" i="6"/>
  <c r="O1792" i="6"/>
  <c r="R1789" i="6" s="1"/>
  <c r="O2045" i="6"/>
  <c r="O1776" i="6"/>
  <c r="R1774" i="6" s="1"/>
  <c r="O2029" i="6"/>
  <c r="O2149" i="6"/>
  <c r="R2147" i="6" s="1"/>
  <c r="O649" i="6"/>
  <c r="O1935" i="6"/>
  <c r="O1875" i="6"/>
  <c r="R1874" i="6" s="1"/>
  <c r="O1802" i="6"/>
  <c r="R1800" i="6" s="1"/>
  <c r="O2086" i="6"/>
  <c r="R2084" i="6" s="1"/>
  <c r="O1848" i="6"/>
  <c r="R1847" i="6" s="1"/>
  <c r="O2117" i="6"/>
  <c r="R2115" i="6" s="1"/>
  <c r="O1809" i="6"/>
  <c r="O2353" i="6"/>
  <c r="O2094" i="6"/>
  <c r="R2092" i="6" s="1"/>
  <c r="O3445" i="6"/>
  <c r="R3444" i="6" s="1"/>
  <c r="O3415" i="6"/>
  <c r="O3758" i="6"/>
  <c r="R3755" i="6" s="1"/>
  <c r="O2125" i="6"/>
  <c r="R2123" i="6" s="1"/>
  <c r="O1891" i="6"/>
  <c r="O1832" i="6"/>
  <c r="O2132" i="6"/>
  <c r="O2327" i="6"/>
  <c r="O1719" i="6"/>
  <c r="R1717" i="6" s="1"/>
  <c r="O2140" i="6"/>
  <c r="O3825" i="6"/>
  <c r="M1958" i="6"/>
  <c r="O1958" i="6" s="1"/>
  <c r="O3454" i="6"/>
  <c r="M731" i="6"/>
  <c r="O521" i="6"/>
  <c r="O3749" i="6"/>
  <c r="R3746" i="6" s="1"/>
  <c r="O2319" i="6"/>
  <c r="O1900" i="6"/>
  <c r="O2385" i="6"/>
  <c r="R2383" i="6" s="1"/>
  <c r="O1972" i="6"/>
  <c r="R1970" i="6" s="1"/>
  <c r="O1751" i="6"/>
  <c r="O2767" i="6"/>
  <c r="O3816" i="6"/>
  <c r="R3815" i="6" s="1"/>
  <c r="O2978" i="6"/>
  <c r="M2744" i="6"/>
  <c r="M1692" i="6"/>
  <c r="I1690" i="6" s="1"/>
  <c r="J1690" i="6" s="1"/>
  <c r="M2392" i="6"/>
  <c r="I2390" i="6" s="1"/>
  <c r="J2390" i="6" s="1"/>
  <c r="I2364" i="6" s="1"/>
  <c r="J2364" i="6" s="1"/>
  <c r="M2364" i="6" s="1"/>
  <c r="O2364" i="6" s="1"/>
  <c r="M1684" i="6"/>
  <c r="M2400" i="6"/>
  <c r="I2396" i="6" s="1"/>
  <c r="J2396" i="6" s="1"/>
  <c r="I42" i="6" s="1"/>
  <c r="J42" i="6" s="1"/>
  <c r="M558" i="6"/>
  <c r="O3520" i="6"/>
  <c r="O370" i="6"/>
  <c r="R368" i="6" s="1"/>
  <c r="O2335" i="6"/>
  <c r="O1927" i="6"/>
  <c r="R1925" i="6" s="1"/>
  <c r="O1700" i="6"/>
  <c r="R1699" i="6" s="1"/>
  <c r="O1943" i="6"/>
  <c r="R1941" i="6" s="1"/>
  <c r="O2015" i="6"/>
  <c r="O3436" i="6"/>
  <c r="O3040" i="6"/>
  <c r="R3039" i="6" s="1"/>
  <c r="O3834" i="6"/>
  <c r="M1965" i="6"/>
  <c r="O1965" i="6" s="1"/>
  <c r="O362" i="6"/>
  <c r="R360" i="6" s="1"/>
  <c r="O1709" i="6"/>
  <c r="O2377" i="6"/>
  <c r="R2375" i="6" s="1"/>
  <c r="O2361" i="6"/>
  <c r="R2359" i="6" s="1"/>
  <c r="O1980" i="6"/>
  <c r="R1978" i="6" s="1"/>
  <c r="O1744" i="6"/>
  <c r="R1742" i="6" s="1"/>
  <c r="O1767" i="6"/>
  <c r="R1767" i="6" s="1"/>
  <c r="O2109" i="6"/>
  <c r="R2106" i="6" s="1"/>
  <c r="O1840" i="6"/>
  <c r="M1964" i="6"/>
  <c r="O3899" i="6"/>
  <c r="R3898" i="6" s="1"/>
  <c r="M483" i="6"/>
  <c r="O606" i="6"/>
  <c r="R604" i="6" s="1"/>
  <c r="O1310" i="6"/>
  <c r="R1310" i="6" s="1"/>
  <c r="O2286" i="6"/>
  <c r="R2283" i="6" s="1"/>
  <c r="R418" i="6"/>
  <c r="R1394" i="6"/>
  <c r="R1395" i="6"/>
  <c r="R1156" i="6"/>
  <c r="R1157" i="6"/>
  <c r="R3691" i="6"/>
  <c r="R3690" i="6"/>
  <c r="R990" i="6"/>
  <c r="R993" i="6"/>
  <c r="R1794" i="6"/>
  <c r="R716" i="6"/>
  <c r="R719" i="6"/>
  <c r="R622" i="6"/>
  <c r="R3965" i="6"/>
  <c r="R3962" i="6"/>
  <c r="R3922" i="6"/>
  <c r="R3951" i="6"/>
  <c r="R3948" i="6"/>
  <c r="R895" i="6"/>
  <c r="R893" i="6"/>
  <c r="R1143" i="6"/>
  <c r="R632" i="6"/>
  <c r="R1650" i="6"/>
  <c r="R1648" i="6"/>
  <c r="R3979" i="6"/>
  <c r="R3975" i="6"/>
  <c r="R3522" i="6"/>
  <c r="R926" i="6"/>
  <c r="R608" i="6"/>
  <c r="R3908" i="6"/>
  <c r="R3906" i="6"/>
  <c r="R940" i="6"/>
  <c r="R843" i="6"/>
  <c r="R844" i="6"/>
  <c r="R1778" i="6"/>
  <c r="R3954" i="6"/>
  <c r="R1770" i="6"/>
  <c r="R885" i="6"/>
  <c r="R792" i="6"/>
  <c r="R884" i="6"/>
  <c r="R3530" i="6"/>
  <c r="R3462" i="6"/>
  <c r="R958" i="6"/>
  <c r="R456" i="6"/>
  <c r="R3777" i="6"/>
  <c r="R3780" i="6"/>
  <c r="R736" i="6"/>
  <c r="R738" i="6"/>
  <c r="R1131" i="6"/>
  <c r="R1135" i="6"/>
  <c r="R3484" i="6"/>
  <c r="R3486" i="6"/>
  <c r="R1227" i="6"/>
  <c r="R1229" i="6"/>
  <c r="R1786" i="6"/>
  <c r="R1054" i="6"/>
  <c r="R905" i="6"/>
  <c r="R902" i="6"/>
  <c r="R650" i="6"/>
  <c r="R3929" i="6"/>
  <c r="R3927" i="6"/>
  <c r="R2066" i="6"/>
  <c r="R2064" i="6"/>
  <c r="R3768" i="6"/>
  <c r="R3766" i="6"/>
  <c r="R875" i="6"/>
  <c r="R783" i="6"/>
  <c r="R507" i="6"/>
  <c r="R692" i="6"/>
  <c r="R1752" i="6"/>
  <c r="R3801" i="6"/>
  <c r="R478" i="6"/>
  <c r="R499" i="6"/>
  <c r="R3810" i="6"/>
  <c r="R1065" i="6"/>
  <c r="R505" i="2"/>
  <c r="R1563" i="2"/>
  <c r="R753" i="2"/>
  <c r="R750" i="2"/>
  <c r="R495" i="2"/>
  <c r="M3081" i="6"/>
  <c r="O3081" i="6" s="1"/>
  <c r="M155" i="6"/>
  <c r="M312" i="6"/>
  <c r="O312" i="6" s="1"/>
  <c r="M392" i="2"/>
  <c r="O392" i="2" s="1"/>
  <c r="M265" i="2"/>
  <c r="O265" i="2" s="1"/>
  <c r="M233" i="6"/>
  <c r="O233" i="6" s="1"/>
  <c r="M357" i="6"/>
  <c r="O357" i="6" s="1"/>
  <c r="M278" i="6"/>
  <c r="O278" i="6" s="1"/>
  <c r="M312" i="2"/>
  <c r="O312" i="2" s="1"/>
  <c r="O1240" i="6"/>
  <c r="O1253" i="6"/>
  <c r="M279" i="6"/>
  <c r="O279" i="6" s="1"/>
  <c r="M313" i="2"/>
  <c r="O864" i="2"/>
  <c r="M665" i="6"/>
  <c r="O2271" i="6"/>
  <c r="R2271" i="6" s="1"/>
  <c r="O2971" i="6"/>
  <c r="M383" i="2"/>
  <c r="M341" i="2"/>
  <c r="O341" i="2" s="1"/>
  <c r="M253" i="2"/>
  <c r="O253" i="2" s="1"/>
  <c r="M348" i="6"/>
  <c r="O348" i="6" s="1"/>
  <c r="M384" i="2"/>
  <c r="O384" i="2" s="1"/>
  <c r="M174" i="2"/>
  <c r="M349" i="6"/>
  <c r="O349" i="6" s="1"/>
  <c r="M254" i="2"/>
  <c r="O254" i="2" s="1"/>
  <c r="M1968" i="6"/>
  <c r="M867" i="6"/>
  <c r="M1243" i="6"/>
  <c r="O1243" i="6" s="1"/>
  <c r="M1269" i="6"/>
  <c r="O1269" i="6" s="1"/>
  <c r="M1295" i="6"/>
  <c r="O1295" i="6" s="1"/>
  <c r="M257" i="2"/>
  <c r="O257" i="2" s="1"/>
  <c r="M177" i="2"/>
  <c r="O177" i="2" s="1"/>
  <c r="O1305" i="6"/>
  <c r="R1299" i="6" s="1"/>
  <c r="O692" i="2"/>
  <c r="R689" i="2" s="1"/>
  <c r="M934" i="2"/>
  <c r="M767" i="6"/>
  <c r="O2278" i="6"/>
  <c r="M178" i="2"/>
  <c r="O178" i="2" s="1"/>
  <c r="M258" i="2"/>
  <c r="O258" i="2" s="1"/>
  <c r="M2240" i="6"/>
  <c r="I2241" i="6" s="1"/>
  <c r="J2241" i="6" s="1"/>
  <c r="I2945" i="6" s="1"/>
  <c r="J2945" i="6" s="1"/>
  <c r="M2945" i="6" s="1"/>
  <c r="M2232" i="6"/>
  <c r="I2229" i="6" s="1"/>
  <c r="J2229" i="6" s="1"/>
  <c r="I2621" i="6" s="1"/>
  <c r="J2621" i="6" s="1"/>
  <c r="M2621" i="6" s="1"/>
  <c r="O2621" i="6" s="1"/>
  <c r="R2620" i="6" s="1"/>
  <c r="M2263" i="6"/>
  <c r="I2259" i="6" s="1"/>
  <c r="J2259" i="6" s="1"/>
  <c r="I3031" i="6" s="1"/>
  <c r="J3031" i="6" s="1"/>
  <c r="M3031" i="6" s="1"/>
  <c r="O3031" i="6" s="1"/>
  <c r="M2256" i="6"/>
  <c r="I2253" i="6" s="1"/>
  <c r="J2253" i="6" s="1"/>
  <c r="I3044" i="6" s="1"/>
  <c r="J3044" i="6" s="1"/>
  <c r="M3044" i="6" s="1"/>
  <c r="O3044" i="6" s="1"/>
  <c r="M2248" i="6"/>
  <c r="O1279" i="6"/>
  <c r="M378" i="2"/>
  <c r="O589" i="6"/>
  <c r="M377" i="2"/>
  <c r="O377" i="2" s="1"/>
  <c r="M393" i="2"/>
  <c r="M234" i="6"/>
  <c r="O234" i="6" s="1"/>
  <c r="M358" i="6"/>
  <c r="M266" i="2"/>
  <c r="M156" i="6"/>
  <c r="O156" i="6" s="1"/>
  <c r="M176" i="2"/>
  <c r="O176" i="2" s="1"/>
  <c r="M386" i="2"/>
  <c r="M351" i="6"/>
  <c r="M256" i="2"/>
  <c r="O256" i="2" s="1"/>
  <c r="M343" i="2"/>
  <c r="M660" i="6"/>
  <c r="M787" i="2"/>
  <c r="O1680" i="6"/>
  <c r="M1461" i="6"/>
  <c r="O1461" i="6" s="1"/>
  <c r="M1373" i="6"/>
  <c r="M1490" i="6"/>
  <c r="O1490" i="6" s="1"/>
  <c r="M1534" i="6"/>
  <c r="O1534" i="6" s="1"/>
  <c r="M1542" i="6"/>
  <c r="M1482" i="6"/>
  <c r="O1482" i="6" s="1"/>
  <c r="M1332" i="6"/>
  <c r="O1332" i="6" s="1"/>
  <c r="M1346" i="6"/>
  <c r="O1346" i="6" s="1"/>
  <c r="M1526" i="6"/>
  <c r="O1526" i="6" s="1"/>
  <c r="M1415" i="6"/>
  <c r="M1518" i="6"/>
  <c r="M1468" i="6"/>
  <c r="O1468" i="6" s="1"/>
  <c r="M1360" i="6"/>
  <c r="O1360" i="6" s="1"/>
  <c r="M1459" i="6"/>
  <c r="I1449" i="6" s="1"/>
  <c r="J1449" i="6" s="1"/>
  <c r="I371" i="2" s="1"/>
  <c r="J371" i="2" s="1"/>
  <c r="M1437" i="6"/>
  <c r="M1353" i="6"/>
  <c r="O1353" i="6" s="1"/>
  <c r="M1497" i="6"/>
  <c r="O1497" i="6" s="1"/>
  <c r="M1475" i="6"/>
  <c r="M342" i="2"/>
  <c r="O342" i="2" s="1"/>
  <c r="M350" i="6"/>
  <c r="O350" i="6" s="1"/>
  <c r="M255" i="2"/>
  <c r="O255" i="2" s="1"/>
  <c r="R254" i="2" s="1"/>
  <c r="M385" i="2"/>
  <c r="O385" i="2" s="1"/>
  <c r="M175" i="2"/>
  <c r="O1266" i="6"/>
  <c r="O1600" i="2"/>
  <c r="O711" i="6"/>
  <c r="O2292" i="6"/>
  <c r="M324" i="6"/>
  <c r="O324" i="6" s="1"/>
  <c r="M276" i="6"/>
  <c r="O276" i="6" s="1"/>
  <c r="M359" i="2"/>
  <c r="O359" i="2" s="1"/>
  <c r="M310" i="2"/>
  <c r="O310" i="2" s="1"/>
  <c r="M376" i="2"/>
  <c r="O376" i="2" s="1"/>
  <c r="M1008" i="2"/>
  <c r="M831" i="6"/>
  <c r="R2284" i="6"/>
  <c r="M309" i="2"/>
  <c r="M323" i="6"/>
  <c r="M1510" i="6"/>
  <c r="M1345" i="6"/>
  <c r="M1331" i="6"/>
  <c r="M1481" i="6"/>
  <c r="M1474" i="6"/>
  <c r="M1489" i="6"/>
  <c r="M1517" i="6"/>
  <c r="M1525" i="6"/>
  <c r="M1338" i="6"/>
  <c r="M1359" i="6"/>
  <c r="M1467" i="6"/>
  <c r="M1352" i="6"/>
  <c r="M1533" i="6"/>
  <c r="O590" i="2" l="1"/>
  <c r="R2043" i="6"/>
  <c r="I1330" i="6"/>
  <c r="J1330" i="6" s="1"/>
  <c r="M371" i="2"/>
  <c r="N371" i="2"/>
  <c r="Q369" i="2" s="1"/>
  <c r="I2518" i="6"/>
  <c r="J2518" i="6" s="1"/>
  <c r="O2519" i="6"/>
  <c r="R2518" i="6" s="1"/>
  <c r="I3615" i="6"/>
  <c r="J3615" i="6" s="1"/>
  <c r="I3605" i="6"/>
  <c r="J3605" i="6" s="1"/>
  <c r="I3596" i="6"/>
  <c r="J3596" i="6" s="1"/>
  <c r="M3596" i="6" s="1"/>
  <c r="O3596" i="6" s="1"/>
  <c r="I388" i="6"/>
  <c r="J388" i="6" s="1"/>
  <c r="O1639" i="6"/>
  <c r="I1638" i="6"/>
  <c r="J1638" i="6" s="1"/>
  <c r="I2163" i="6"/>
  <c r="J2163" i="6" s="1"/>
  <c r="I1606" i="6" s="1"/>
  <c r="J1606" i="6" s="1"/>
  <c r="M1606" i="6" s="1"/>
  <c r="O1665" i="6"/>
  <c r="I2295" i="6"/>
  <c r="J2295" i="6" s="1"/>
  <c r="I3162" i="6" s="1"/>
  <c r="J3162" i="6" s="1"/>
  <c r="M3162" i="6" s="1"/>
  <c r="O1794" i="6"/>
  <c r="I1795" i="6"/>
  <c r="J1795" i="6" s="1"/>
  <c r="I2187" i="6"/>
  <c r="J2187" i="6" s="1"/>
  <c r="I1678" i="6" s="1"/>
  <c r="J1678" i="6" s="1"/>
  <c r="M1678" i="6" s="1"/>
  <c r="I2247" i="6"/>
  <c r="J2247" i="6" s="1"/>
  <c r="I2966" i="6" s="1"/>
  <c r="J2966" i="6" s="1"/>
  <c r="M2966" i="6" s="1"/>
  <c r="I1962" i="6"/>
  <c r="J1962" i="6" s="1"/>
  <c r="I662" i="2" s="1"/>
  <c r="J662" i="2" s="1"/>
  <c r="I3303" i="6"/>
  <c r="J3303" i="6" s="1"/>
  <c r="M3303" i="6" s="1"/>
  <c r="O3303" i="6" s="1"/>
  <c r="I3260" i="6"/>
  <c r="J3260" i="6" s="1"/>
  <c r="M3260" i="6" s="1"/>
  <c r="O3260" i="6" s="1"/>
  <c r="I3218" i="6"/>
  <c r="J3218" i="6" s="1"/>
  <c r="M3218" i="6" s="1"/>
  <c r="O3218" i="6" s="1"/>
  <c r="I3234" i="6"/>
  <c r="J3234" i="6" s="1"/>
  <c r="M3234" i="6" s="1"/>
  <c r="O3234" i="6" s="1"/>
  <c r="I339" i="6"/>
  <c r="J339" i="6" s="1"/>
  <c r="M339" i="6" s="1"/>
  <c r="O339" i="6" s="1"/>
  <c r="I523" i="6"/>
  <c r="J523" i="6" s="1"/>
  <c r="M523" i="6" s="1"/>
  <c r="O523" i="6" s="1"/>
  <c r="I3315" i="6"/>
  <c r="J3315" i="6" s="1"/>
  <c r="M3315" i="6" s="1"/>
  <c r="O3315" i="6" s="1"/>
  <c r="I3178" i="6"/>
  <c r="J3178" i="6" s="1"/>
  <c r="M3178" i="6" s="1"/>
  <c r="O3178" i="6" s="1"/>
  <c r="I3273" i="6"/>
  <c r="J3273" i="6" s="1"/>
  <c r="M3273" i="6" s="1"/>
  <c r="O3273" i="6" s="1"/>
  <c r="I3193" i="6"/>
  <c r="J3193" i="6" s="1"/>
  <c r="M3193" i="6" s="1"/>
  <c r="O3193" i="6" s="1"/>
  <c r="I3245" i="6"/>
  <c r="J3245" i="6" s="1"/>
  <c r="M3245" i="6" s="1"/>
  <c r="O3245" i="6" s="1"/>
  <c r="I3891" i="6"/>
  <c r="J3891" i="6" s="1"/>
  <c r="M3891" i="6" s="1"/>
  <c r="O3891" i="6" s="1"/>
  <c r="I3203" i="6"/>
  <c r="J3203" i="6" s="1"/>
  <c r="M3203" i="6" s="1"/>
  <c r="O3203" i="6" s="1"/>
  <c r="R3435" i="6"/>
  <c r="I1462" i="6"/>
  <c r="J1462" i="6" s="1"/>
  <c r="O1463" i="6"/>
  <c r="R3027" i="6"/>
  <c r="I2363" i="6"/>
  <c r="J2363" i="6" s="1"/>
  <c r="I618" i="6" s="1"/>
  <c r="J618" i="6" s="1"/>
  <c r="I593" i="2"/>
  <c r="J593" i="2" s="1"/>
  <c r="M593" i="2" s="1"/>
  <c r="O3680" i="6"/>
  <c r="I1975" i="6"/>
  <c r="J1975" i="6" s="1"/>
  <c r="I698" i="2" s="1"/>
  <c r="J698" i="2" s="1"/>
  <c r="O1976" i="6"/>
  <c r="O3070" i="6"/>
  <c r="I1570" i="6"/>
  <c r="J1570" i="6" s="1"/>
  <c r="M1570" i="6" s="1"/>
  <c r="O1570" i="6" s="1"/>
  <c r="I1597" i="6"/>
  <c r="J1597" i="6" s="1"/>
  <c r="M1597" i="6" s="1"/>
  <c r="O1597" i="6" s="1"/>
  <c r="I1557" i="6"/>
  <c r="J1557" i="6" s="1"/>
  <c r="M1557" i="6" s="1"/>
  <c r="I484" i="6"/>
  <c r="J484" i="6" s="1"/>
  <c r="M484" i="6" s="1"/>
  <c r="O484" i="6" s="1"/>
  <c r="I1588" i="6"/>
  <c r="J1588" i="6" s="1"/>
  <c r="M1588" i="6" s="1"/>
  <c r="O1588" i="6" s="1"/>
  <c r="I1547" i="6"/>
  <c r="J1547" i="6" s="1"/>
  <c r="M1547" i="6" s="1"/>
  <c r="O1547" i="6" s="1"/>
  <c r="O1743" i="6"/>
  <c r="R1740" i="6" s="1"/>
  <c r="I1740" i="6"/>
  <c r="J1740" i="6" s="1"/>
  <c r="I549" i="2" s="1"/>
  <c r="J549" i="2" s="1"/>
  <c r="M549" i="2" s="1"/>
  <c r="O549" i="2" s="1"/>
  <c r="O1036" i="2"/>
  <c r="O1092" i="2"/>
  <c r="O1170" i="2"/>
  <c r="N593" i="2"/>
  <c r="I357" i="2"/>
  <c r="J357" i="2" s="1"/>
  <c r="I345" i="2"/>
  <c r="J345" i="2" s="1"/>
  <c r="I373" i="2"/>
  <c r="J373" i="2" s="1"/>
  <c r="O2945" i="6"/>
  <c r="I1612" i="2"/>
  <c r="J1612" i="2" s="1"/>
  <c r="I1593" i="2"/>
  <c r="J1593" i="2" s="1"/>
  <c r="I1583" i="2"/>
  <c r="J1583" i="2" s="1"/>
  <c r="I1328" i="2"/>
  <c r="J1328" i="2" s="1"/>
  <c r="I1495" i="2"/>
  <c r="J1495" i="2" s="1"/>
  <c r="I1366" i="2"/>
  <c r="J1366" i="2" s="1"/>
  <c r="I1486" i="2"/>
  <c r="J1486" i="2" s="1"/>
  <c r="I923" i="2"/>
  <c r="J923" i="2" s="1"/>
  <c r="I855" i="2"/>
  <c r="J855" i="2" s="1"/>
  <c r="I913" i="2"/>
  <c r="J913" i="2" s="1"/>
  <c r="I902" i="2"/>
  <c r="J902" i="2" s="1"/>
  <c r="I841" i="2"/>
  <c r="J841" i="2" s="1"/>
  <c r="I891" i="2"/>
  <c r="J891" i="2" s="1"/>
  <c r="I943" i="2"/>
  <c r="J943" i="2" s="1"/>
  <c r="I879" i="2"/>
  <c r="J879" i="2" s="1"/>
  <c r="I933" i="2"/>
  <c r="J933" i="2" s="1"/>
  <c r="I869" i="2"/>
  <c r="J869" i="2" s="1"/>
  <c r="O1160" i="2"/>
  <c r="I1604" i="2"/>
  <c r="J1604" i="2" s="1"/>
  <c r="N1604" i="2" s="1"/>
  <c r="I1543" i="2"/>
  <c r="J1543" i="2" s="1"/>
  <c r="M1543" i="2" s="1"/>
  <c r="I1574" i="2"/>
  <c r="J1574" i="2" s="1"/>
  <c r="N1574" i="2" s="1"/>
  <c r="O1574" i="2" s="1"/>
  <c r="I1564" i="2"/>
  <c r="J1564" i="2" s="1"/>
  <c r="M1564" i="2" s="1"/>
  <c r="I1405" i="2"/>
  <c r="J1405" i="2" s="1"/>
  <c r="I1554" i="2"/>
  <c r="J1554" i="2" s="1"/>
  <c r="I1382" i="2"/>
  <c r="J1382" i="2" s="1"/>
  <c r="M1382" i="2" s="1"/>
  <c r="I686" i="2"/>
  <c r="J686" i="2" s="1"/>
  <c r="N686" i="2" s="1"/>
  <c r="I674" i="2"/>
  <c r="J674" i="2" s="1"/>
  <c r="M674" i="2" s="1"/>
  <c r="O960" i="2"/>
  <c r="I53" i="2"/>
  <c r="J53" i="2" s="1"/>
  <c r="M42" i="6"/>
  <c r="I41" i="6" s="1"/>
  <c r="J41" i="6" s="1"/>
  <c r="O1083" i="2"/>
  <c r="I594" i="2"/>
  <c r="J594" i="2" s="1"/>
  <c r="I522" i="2"/>
  <c r="J522" i="2" s="1"/>
  <c r="O1223" i="2"/>
  <c r="O1121" i="2"/>
  <c r="O1140" i="2"/>
  <c r="O998" i="2"/>
  <c r="I433" i="2"/>
  <c r="J433" i="2" s="1"/>
  <c r="M3615" i="6"/>
  <c r="M3605" i="6"/>
  <c r="M388" i="6"/>
  <c r="O388" i="6" s="1"/>
  <c r="O1520" i="2"/>
  <c r="R1519" i="2" s="1"/>
  <c r="O1258" i="2"/>
  <c r="R1257" i="2" s="1"/>
  <c r="O1300" i="2"/>
  <c r="O1246" i="2"/>
  <c r="G52" i="1"/>
  <c r="H52" i="1" s="1"/>
  <c r="I52" i="1" s="1"/>
  <c r="G213" i="1"/>
  <c r="H213" i="1" s="1"/>
  <c r="I213" i="1" s="1"/>
  <c r="O546" i="2"/>
  <c r="M1909" i="6"/>
  <c r="M1918" i="6"/>
  <c r="O3123" i="6"/>
  <c r="O2367" i="6"/>
  <c r="R2363" i="6" s="1"/>
  <c r="O1557" i="6"/>
  <c r="O1518" i="6"/>
  <c r="O1475" i="6"/>
  <c r="O286" i="6"/>
  <c r="O358" i="6"/>
  <c r="O351" i="6"/>
  <c r="O483" i="6"/>
  <c r="O1599" i="2"/>
  <c r="O1532" i="2"/>
  <c r="R1532" i="2" s="1"/>
  <c r="O1189" i="2"/>
  <c r="O386" i="2"/>
  <c r="O1392" i="2"/>
  <c r="O266" i="2"/>
  <c r="O572" i="2"/>
  <c r="O1497" i="2"/>
  <c r="R1942" i="6"/>
  <c r="R1782" i="6"/>
  <c r="R1639" i="6"/>
  <c r="R1638" i="6"/>
  <c r="R3635" i="6"/>
  <c r="R2927" i="6"/>
  <c r="R1725" i="6"/>
  <c r="R1933" i="6"/>
  <c r="R1935" i="6"/>
  <c r="R2384" i="6"/>
  <c r="R1630" i="6"/>
  <c r="R518" i="6"/>
  <c r="R2139" i="6"/>
  <c r="R3414" i="6"/>
  <c r="R1856" i="6"/>
  <c r="R1883" i="6"/>
  <c r="R2326" i="6"/>
  <c r="R2325" i="6"/>
  <c r="R2351" i="6"/>
  <c r="R3406" i="6"/>
  <c r="R1385" i="6"/>
  <c r="R1011" i="6"/>
  <c r="R3800" i="6"/>
  <c r="R2334" i="6"/>
  <c r="R2331" i="6"/>
  <c r="R1750" i="6"/>
  <c r="R1749" i="6"/>
  <c r="R1808" i="6"/>
  <c r="R1807" i="6"/>
  <c r="R1839" i="6"/>
  <c r="R162" i="6"/>
  <c r="R2131" i="6"/>
  <c r="R2788" i="6"/>
  <c r="R2797" i="6"/>
  <c r="R2752" i="6"/>
  <c r="R3874" i="6"/>
  <c r="R1032" i="6"/>
  <c r="R3833" i="6"/>
  <c r="R2028" i="6"/>
  <c r="R2204" i="6"/>
  <c r="R2205" i="6"/>
  <c r="R1621" i="6"/>
  <c r="R1103" i="6"/>
  <c r="R1975" i="6"/>
  <c r="R1259" i="6"/>
  <c r="R1801" i="6"/>
  <c r="R2291" i="6"/>
  <c r="R2289" i="6"/>
  <c r="R3453" i="6"/>
  <c r="R2196" i="6"/>
  <c r="R2193" i="6"/>
  <c r="R1998" i="6"/>
  <c r="R1823" i="6"/>
  <c r="R532" i="6"/>
  <c r="R1816" i="6"/>
  <c r="R1321" i="6"/>
  <c r="R2212" i="6"/>
  <c r="R2211" i="6"/>
  <c r="R1551" i="6"/>
  <c r="R1708" i="6"/>
  <c r="R1083" i="6"/>
  <c r="R1074" i="6"/>
  <c r="R1020" i="6"/>
  <c r="R3627" i="6"/>
  <c r="R3519" i="6"/>
  <c r="R2006" i="6"/>
  <c r="R1561" i="6"/>
  <c r="R2318" i="6"/>
  <c r="R2319" i="6"/>
  <c r="R1166" i="6"/>
  <c r="O1452" i="2"/>
  <c r="O394" i="2"/>
  <c r="O1566" i="2"/>
  <c r="R1564" i="2" s="1"/>
  <c r="R1245" i="2"/>
  <c r="R1380" i="2"/>
  <c r="R1188" i="2"/>
  <c r="Q1610" i="2"/>
  <c r="R1540" i="2"/>
  <c r="O1509" i="2"/>
  <c r="Q104" i="2"/>
  <c r="R1178" i="2"/>
  <c r="R1496" i="2"/>
  <c r="R1299" i="2"/>
  <c r="Q184" i="2"/>
  <c r="R1404" i="2"/>
  <c r="Q1485" i="2"/>
  <c r="O915" i="2"/>
  <c r="R1391" i="2"/>
  <c r="R1474" i="2"/>
  <c r="Q314" i="2"/>
  <c r="R1311" i="2"/>
  <c r="R1451" i="2"/>
  <c r="R1463" i="2"/>
  <c r="R1346" i="2"/>
  <c r="O175" i="2"/>
  <c r="R1791" i="6"/>
  <c r="O2505" i="6"/>
  <c r="R2504" i="6" s="1"/>
  <c r="O2188" i="6"/>
  <c r="R2187" i="6" s="1"/>
  <c r="R1530" i="2"/>
  <c r="R3077" i="6"/>
  <c r="R567" i="6"/>
  <c r="R2014" i="6"/>
  <c r="R1765" i="6"/>
  <c r="O1291" i="2"/>
  <c r="R1289" i="2" s="1"/>
  <c r="O1372" i="2"/>
  <c r="R1370" i="2" s="1"/>
  <c r="M530" i="2"/>
  <c r="R1279" i="2"/>
  <c r="M1903" i="6"/>
  <c r="O1903" i="6" s="1"/>
  <c r="M977" i="6"/>
  <c r="O977" i="6" s="1"/>
  <c r="M1167" i="2"/>
  <c r="O688" i="2"/>
  <c r="M1951" i="6"/>
  <c r="O1951" i="6" s="1"/>
  <c r="M1894" i="6"/>
  <c r="O1894" i="6" s="1"/>
  <c r="O1611" i="2"/>
  <c r="M1660" i="6"/>
  <c r="O1660" i="6" s="1"/>
  <c r="M821" i="6"/>
  <c r="O821" i="6" s="1"/>
  <c r="R819" i="6" s="1"/>
  <c r="M1912" i="6"/>
  <c r="O1912" i="6" s="1"/>
  <c r="M1129" i="2"/>
  <c r="M978" i="6"/>
  <c r="O978" i="6" s="1"/>
  <c r="Q1587" i="2"/>
  <c r="O1588" i="2"/>
  <c r="R1587" i="2" s="1"/>
  <c r="O1429" i="2"/>
  <c r="R1428" i="2" s="1"/>
  <c r="Q1575" i="2"/>
  <c r="O1576" i="2"/>
  <c r="M981" i="2"/>
  <c r="O981" i="2" s="1"/>
  <c r="R979" i="2" s="1"/>
  <c r="M236" i="6"/>
  <c r="O236" i="6" s="1"/>
  <c r="M897" i="2"/>
  <c r="M1168" i="2"/>
  <c r="O1168" i="2" s="1"/>
  <c r="R63" i="6"/>
  <c r="O3058" i="6"/>
  <c r="O2156" i="6"/>
  <c r="R2155" i="6" s="1"/>
  <c r="M542" i="2"/>
  <c r="M455" i="6"/>
  <c r="O2172" i="6"/>
  <c r="O320" i="6"/>
  <c r="O2164" i="6"/>
  <c r="R2163" i="6" s="1"/>
  <c r="M905" i="2"/>
  <c r="M754" i="6"/>
  <c r="M1675" i="6"/>
  <c r="I1664" i="6" s="1"/>
  <c r="J1664" i="6" s="1"/>
  <c r="O2180" i="6"/>
  <c r="R2179" i="6" s="1"/>
  <c r="O2888" i="6"/>
  <c r="M1676" i="6"/>
  <c r="O1676" i="6" s="1"/>
  <c r="O665" i="6"/>
  <c r="O589" i="2"/>
  <c r="R588" i="2" s="1"/>
  <c r="Q588" i="2"/>
  <c r="O444" i="2"/>
  <c r="R442" i="2" s="1"/>
  <c r="Q442" i="2"/>
  <c r="O48" i="6"/>
  <c r="O435" i="2"/>
  <c r="R433" i="2" s="1"/>
  <c r="Q433" i="2"/>
  <c r="O306" i="2"/>
  <c r="Q304" i="2"/>
  <c r="O877" i="2"/>
  <c r="R875" i="2" s="1"/>
  <c r="Q875" i="2"/>
  <c r="M65" i="2"/>
  <c r="N65" i="2"/>
  <c r="O601" i="2"/>
  <c r="R600" i="2" s="1"/>
  <c r="Q600" i="2"/>
  <c r="M1120" i="2"/>
  <c r="M1112" i="2"/>
  <c r="O455" i="2"/>
  <c r="Q454" i="2"/>
  <c r="O371" i="2"/>
  <c r="M513" i="2"/>
  <c r="M483" i="2"/>
  <c r="Q195" i="2"/>
  <c r="O55" i="2"/>
  <c r="Q54" i="2"/>
  <c r="Q270" i="2"/>
  <c r="Q84" i="2"/>
  <c r="O759" i="2"/>
  <c r="Q757" i="2"/>
  <c r="O425" i="2"/>
  <c r="R423" i="2" s="1"/>
  <c r="Q423" i="2"/>
  <c r="O544" i="2"/>
  <c r="Q541" i="2"/>
  <c r="O798" i="2"/>
  <c r="R797" i="2" s="1"/>
  <c r="Q797" i="2"/>
  <c r="Q698" i="2"/>
  <c r="Q844" i="2"/>
  <c r="O845" i="2"/>
  <c r="Q834" i="2"/>
  <c r="O835" i="2"/>
  <c r="R834" i="2" s="1"/>
  <c r="Q187" i="2"/>
  <c r="Q853" i="2"/>
  <c r="O657" i="2"/>
  <c r="R656" i="2" s="1"/>
  <c r="Q656" i="2"/>
  <c r="O817" i="2"/>
  <c r="R816" i="2" s="1"/>
  <c r="Q816" i="2"/>
  <c r="O807" i="2"/>
  <c r="R806" i="2" s="1"/>
  <c r="Q806" i="2"/>
  <c r="O826" i="2"/>
  <c r="R825" i="2" s="1"/>
  <c r="Q825" i="2"/>
  <c r="O378" i="2"/>
  <c r="O313" i="2"/>
  <c r="O383" i="2"/>
  <c r="R382" i="2" s="1"/>
  <c r="O174" i="2"/>
  <c r="R174" i="2" s="1"/>
  <c r="O343" i="2"/>
  <c r="O393" i="2"/>
  <c r="R393" i="2" s="1"/>
  <c r="O1964" i="6"/>
  <c r="O2400" i="6"/>
  <c r="M3809" i="6"/>
  <c r="M1950" i="6"/>
  <c r="M1957" i="6"/>
  <c r="O731" i="6"/>
  <c r="O679" i="6"/>
  <c r="R678" i="6" s="1"/>
  <c r="O696" i="6"/>
  <c r="O1684" i="6"/>
  <c r="R1683" i="6" s="1"/>
  <c r="O2744" i="6"/>
  <c r="M3885" i="6"/>
  <c r="O3885" i="6" s="1"/>
  <c r="M1902" i="6"/>
  <c r="M1893" i="6"/>
  <c r="M1911" i="6"/>
  <c r="O671" i="6"/>
  <c r="O457" i="6"/>
  <c r="O688" i="6"/>
  <c r="O2296" i="6"/>
  <c r="R2295" i="6" s="1"/>
  <c r="O558" i="6"/>
  <c r="O2392" i="6"/>
  <c r="O596" i="6"/>
  <c r="O1658" i="6"/>
  <c r="O1692" i="6"/>
  <c r="O704" i="6"/>
  <c r="O155" i="6"/>
  <c r="R155" i="6" s="1"/>
  <c r="R586" i="6"/>
  <c r="R1218" i="6"/>
  <c r="R2286" i="6"/>
  <c r="R2270" i="6"/>
  <c r="R2266" i="6"/>
  <c r="R1249" i="6"/>
  <c r="R708" i="6"/>
  <c r="R711" i="6"/>
  <c r="R1676" i="6"/>
  <c r="R2277" i="6"/>
  <c r="R2276" i="6"/>
  <c r="R1599" i="2"/>
  <c r="R1598" i="2"/>
  <c r="R371" i="2"/>
  <c r="R861" i="2"/>
  <c r="R862" i="2"/>
  <c r="R327" i="2"/>
  <c r="R1239" i="6"/>
  <c r="R1252" i="6"/>
  <c r="M2979" i="6"/>
  <c r="R1291" i="6"/>
  <c r="O1352" i="6"/>
  <c r="O1459" i="6"/>
  <c r="M340" i="2"/>
  <c r="O767" i="6"/>
  <c r="O1338" i="6"/>
  <c r="O831" i="6"/>
  <c r="O1467" i="6"/>
  <c r="O1517" i="6"/>
  <c r="R1516" i="6" s="1"/>
  <c r="O1331" i="6"/>
  <c r="O323" i="6"/>
  <c r="O309" i="2"/>
  <c r="O1008" i="2"/>
  <c r="O1542" i="6"/>
  <c r="O934" i="2"/>
  <c r="R1265" i="6"/>
  <c r="M149" i="6"/>
  <c r="M180" i="2"/>
  <c r="M261" i="2"/>
  <c r="M229" i="6"/>
  <c r="O229" i="6" s="1"/>
  <c r="O1525" i="6"/>
  <c r="O1474" i="6"/>
  <c r="R1473" i="6" s="1"/>
  <c r="O1345" i="6"/>
  <c r="O1415" i="6"/>
  <c r="M1276" i="2"/>
  <c r="O787" i="2"/>
  <c r="M379" i="2"/>
  <c r="O379" i="2" s="1"/>
  <c r="M344" i="6"/>
  <c r="O2263" i="6"/>
  <c r="R1304" i="6"/>
  <c r="O1533" i="6"/>
  <c r="O1373" i="6"/>
  <c r="R1372" i="6" s="1"/>
  <c r="O660" i="6"/>
  <c r="O2248" i="6"/>
  <c r="O2232" i="6"/>
  <c r="R2229" i="6" s="1"/>
  <c r="O1481" i="6"/>
  <c r="O1510" i="6"/>
  <c r="O1437" i="6"/>
  <c r="O2240" i="6"/>
  <c r="R2145" i="6" s="1"/>
  <c r="O1359" i="6"/>
  <c r="O1489" i="6"/>
  <c r="M380" i="2"/>
  <c r="M345" i="6"/>
  <c r="O345" i="6" s="1"/>
  <c r="O2256" i="6"/>
  <c r="R2253" i="6" s="1"/>
  <c r="R1278" i="6"/>
  <c r="O867" i="6"/>
  <c r="O1968" i="6"/>
  <c r="R1967" i="6" s="1"/>
  <c r="R1462" i="6" l="1"/>
  <c r="I700" i="2"/>
  <c r="J700" i="2" s="1"/>
  <c r="I294" i="2"/>
  <c r="J294" i="2" s="1"/>
  <c r="I395" i="2"/>
  <c r="J395" i="2" s="1"/>
  <c r="N1382" i="2"/>
  <c r="O1382" i="2" s="1"/>
  <c r="M1604" i="2"/>
  <c r="N674" i="2"/>
  <c r="M1574" i="2"/>
  <c r="N1543" i="2"/>
  <c r="I1605" i="6"/>
  <c r="J1605" i="6" s="1"/>
  <c r="O1606" i="6"/>
  <c r="R1605" i="6" s="1"/>
  <c r="I1404" i="2"/>
  <c r="J1404" i="2" s="1"/>
  <c r="I1525" i="2"/>
  <c r="J1525" i="2" s="1"/>
  <c r="I1516" i="2"/>
  <c r="J1516" i="2" s="1"/>
  <c r="I1220" i="6"/>
  <c r="J1220" i="6" s="1"/>
  <c r="M1220" i="6" s="1"/>
  <c r="O1220" i="6" s="1"/>
  <c r="I1324" i="6"/>
  <c r="J1324" i="6" s="1"/>
  <c r="M1324" i="6" s="1"/>
  <c r="O1324" i="6" s="1"/>
  <c r="I1316" i="6"/>
  <c r="J1316" i="6" s="1"/>
  <c r="M1316" i="6" s="1"/>
  <c r="O1316" i="6" s="1"/>
  <c r="O2966" i="6"/>
  <c r="I1677" i="6"/>
  <c r="J1677" i="6" s="1"/>
  <c r="I2614" i="6" s="1"/>
  <c r="O1678" i="6"/>
  <c r="O3162" i="6"/>
  <c r="I1781" i="6"/>
  <c r="J1781" i="6" s="1"/>
  <c r="M1781" i="6" s="1"/>
  <c r="I1774" i="6"/>
  <c r="J1774" i="6" s="1"/>
  <c r="M1774" i="6" s="1"/>
  <c r="I1109" i="6"/>
  <c r="J1109" i="6" s="1"/>
  <c r="M1109" i="6" s="1"/>
  <c r="O1109" i="6" s="1"/>
  <c r="I1035" i="6"/>
  <c r="J1035" i="6" s="1"/>
  <c r="M1035" i="6" s="1"/>
  <c r="I924" i="6"/>
  <c r="J924" i="6" s="1"/>
  <c r="M924" i="6" s="1"/>
  <c r="O924" i="6" s="1"/>
  <c r="I1147" i="6"/>
  <c r="J1147" i="6" s="1"/>
  <c r="M1147" i="6" s="1"/>
  <c r="I1858" i="6"/>
  <c r="J1858" i="6" s="1"/>
  <c r="M1858" i="6" s="1"/>
  <c r="I3715" i="6"/>
  <c r="J3715" i="6" s="1"/>
  <c r="M3715" i="6" s="1"/>
  <c r="I1064" i="6"/>
  <c r="J1064" i="6" s="1"/>
  <c r="M1064" i="6" s="1"/>
  <c r="O1064" i="6" s="1"/>
  <c r="I2447" i="6"/>
  <c r="J2447" i="6" s="1"/>
  <c r="M2447" i="6" s="1"/>
  <c r="I2900" i="6"/>
  <c r="J2900" i="6" s="1"/>
  <c r="M2900" i="6" s="1"/>
  <c r="I2908" i="6"/>
  <c r="J2908" i="6" s="1"/>
  <c r="M2908" i="6" s="1"/>
  <c r="O2908" i="6" s="1"/>
  <c r="I966" i="6"/>
  <c r="J966" i="6" s="1"/>
  <c r="M966" i="6" s="1"/>
  <c r="I898" i="6"/>
  <c r="J898" i="6" s="1"/>
  <c r="M898" i="6" s="1"/>
  <c r="I2463" i="6"/>
  <c r="J2463" i="6" s="1"/>
  <c r="M2463" i="6" s="1"/>
  <c r="I3508" i="6"/>
  <c r="J3508" i="6" s="1"/>
  <c r="M3508" i="6" s="1"/>
  <c r="O3508" i="6" s="1"/>
  <c r="I2892" i="6"/>
  <c r="J2892" i="6" s="1"/>
  <c r="M2892" i="6" s="1"/>
  <c r="O2892" i="6" s="1"/>
  <c r="I983" i="6"/>
  <c r="J983" i="6" s="1"/>
  <c r="M983" i="6" s="1"/>
  <c r="I1824" i="6"/>
  <c r="J1824" i="6" s="1"/>
  <c r="M1824" i="6" s="1"/>
  <c r="I3728" i="6"/>
  <c r="J3728" i="6" s="1"/>
  <c r="M3728" i="6" s="1"/>
  <c r="I2927" i="6"/>
  <c r="J2927" i="6" s="1"/>
  <c r="M2927" i="6" s="1"/>
  <c r="O2927" i="6" s="1"/>
  <c r="I2507" i="6"/>
  <c r="J2507" i="6" s="1"/>
  <c r="M2507" i="6" s="1"/>
  <c r="I2753" i="6"/>
  <c r="J2753" i="6" s="1"/>
  <c r="M2753" i="6" s="1"/>
  <c r="I2737" i="6"/>
  <c r="J2737" i="6" s="1"/>
  <c r="M2737" i="6" s="1"/>
  <c r="O2737" i="6" s="1"/>
  <c r="I381" i="6"/>
  <c r="J381" i="6" s="1"/>
  <c r="M381" i="6" s="1"/>
  <c r="I890" i="6"/>
  <c r="J890" i="6" s="1"/>
  <c r="M890" i="6" s="1"/>
  <c r="I1074" i="6"/>
  <c r="J1074" i="6" s="1"/>
  <c r="M1074" i="6" s="1"/>
  <c r="O1074" i="6" s="1"/>
  <c r="I2683" i="6"/>
  <c r="J2683" i="6" s="1"/>
  <c r="M2683" i="6" s="1"/>
  <c r="I1841" i="6"/>
  <c r="J1841" i="6" s="1"/>
  <c r="M1841" i="6" s="1"/>
  <c r="I864" i="6"/>
  <c r="J864" i="6" s="1"/>
  <c r="M864" i="6" s="1"/>
  <c r="I2113" i="6"/>
  <c r="J2113" i="6" s="1"/>
  <c r="M2113" i="6" s="1"/>
  <c r="I1850" i="6"/>
  <c r="J1850" i="6" s="1"/>
  <c r="M1850" i="6" s="1"/>
  <c r="I3851" i="6"/>
  <c r="J3851" i="6" s="1"/>
  <c r="M3851" i="6" s="1"/>
  <c r="O3851" i="6" s="1"/>
  <c r="I1018" i="6"/>
  <c r="J1018" i="6" s="1"/>
  <c r="M1018" i="6" s="1"/>
  <c r="I2937" i="6"/>
  <c r="J2937" i="6" s="1"/>
  <c r="M2937" i="6" s="1"/>
  <c r="O2937" i="6" s="1"/>
  <c r="I846" i="6"/>
  <c r="J846" i="6" s="1"/>
  <c r="M846" i="6" s="1"/>
  <c r="O846" i="6" s="1"/>
  <c r="I990" i="6"/>
  <c r="J990" i="6" s="1"/>
  <c r="M990" i="6" s="1"/>
  <c r="I2711" i="6"/>
  <c r="J2711" i="6" s="1"/>
  <c r="M2711" i="6" s="1"/>
  <c r="O2711" i="6" s="1"/>
  <c r="I2495" i="6"/>
  <c r="J2495" i="6" s="1"/>
  <c r="M2495" i="6" s="1"/>
  <c r="I2409" i="6"/>
  <c r="J2409" i="6" s="1"/>
  <c r="M2409" i="6" s="1"/>
  <c r="I1044" i="6"/>
  <c r="J1044" i="6" s="1"/>
  <c r="M1044" i="6" s="1"/>
  <c r="O1044" i="6" s="1"/>
  <c r="I3865" i="6"/>
  <c r="J3865" i="6" s="1"/>
  <c r="M3865" i="6" s="1"/>
  <c r="I856" i="6"/>
  <c r="J856" i="6" s="1"/>
  <c r="M856" i="6" s="1"/>
  <c r="O856" i="6" s="1"/>
  <c r="I1100" i="6"/>
  <c r="J1100" i="6" s="1"/>
  <c r="M1100" i="6" s="1"/>
  <c r="O1100" i="6" s="1"/>
  <c r="I1833" i="6"/>
  <c r="J1833" i="6" s="1"/>
  <c r="M1833" i="6" s="1"/>
  <c r="I3746" i="6"/>
  <c r="J3746" i="6" s="1"/>
  <c r="M3746" i="6" s="1"/>
  <c r="O3746" i="6" s="1"/>
  <c r="I1054" i="6"/>
  <c r="J1054" i="6" s="1"/>
  <c r="M1054" i="6" s="1"/>
  <c r="O1054" i="6" s="1"/>
  <c r="I2883" i="6"/>
  <c r="J2883" i="6" s="1"/>
  <c r="M2883" i="6" s="1"/>
  <c r="I3500" i="6"/>
  <c r="J3500" i="6" s="1"/>
  <c r="M3500" i="6" s="1"/>
  <c r="O3500" i="6" s="1"/>
  <c r="I1093" i="6"/>
  <c r="J1093" i="6" s="1"/>
  <c r="M1093" i="6" s="1"/>
  <c r="I1000" i="6"/>
  <c r="J1000" i="6" s="1"/>
  <c r="M1000" i="6" s="1"/>
  <c r="I2768" i="6"/>
  <c r="J2768" i="6" s="1"/>
  <c r="M2768" i="6" s="1"/>
  <c r="O2768" i="6" s="1"/>
  <c r="I2347" i="6"/>
  <c r="J2347" i="6" s="1"/>
  <c r="M2347" i="6" s="1"/>
  <c r="I2431" i="6"/>
  <c r="J2431" i="6" s="1"/>
  <c r="M2431" i="6" s="1"/>
  <c r="I940" i="6"/>
  <c r="J940" i="6" s="1"/>
  <c r="M940" i="6" s="1"/>
  <c r="I1204" i="6"/>
  <c r="J1204" i="6" s="1"/>
  <c r="M1204" i="6" s="1"/>
  <c r="O1204" i="6" s="1"/>
  <c r="I1008" i="6"/>
  <c r="J1008" i="6" s="1"/>
  <c r="M1008" i="6" s="1"/>
  <c r="I908" i="6"/>
  <c r="J908" i="6" s="1"/>
  <c r="M908" i="6" s="1"/>
  <c r="I2454" i="6"/>
  <c r="J2454" i="6" s="1"/>
  <c r="M2454" i="6" s="1"/>
  <c r="I1179" i="6"/>
  <c r="J1179" i="6" s="1"/>
  <c r="M1179" i="6" s="1"/>
  <c r="I838" i="6"/>
  <c r="J838" i="6" s="1"/>
  <c r="M838" i="6" s="1"/>
  <c r="O838" i="6" s="1"/>
  <c r="I2728" i="6"/>
  <c r="J2728" i="6" s="1"/>
  <c r="M2728" i="6" s="1"/>
  <c r="O2728" i="6" s="1"/>
  <c r="I932" i="6"/>
  <c r="J932" i="6" s="1"/>
  <c r="M932" i="6" s="1"/>
  <c r="I3736" i="6"/>
  <c r="J3736" i="6" s="1"/>
  <c r="M3736" i="6" s="1"/>
  <c r="I2123" i="6"/>
  <c r="J2123" i="6" s="1"/>
  <c r="M2123" i="6" s="1"/>
  <c r="I1118" i="6"/>
  <c r="J1118" i="6" s="1"/>
  <c r="I874" i="6"/>
  <c r="J874" i="6" s="1"/>
  <c r="M874" i="6" s="1"/>
  <c r="I1172" i="6"/>
  <c r="J1172" i="6" s="1"/>
  <c r="M1172" i="6" s="1"/>
  <c r="I2339" i="6"/>
  <c r="J2339" i="6" s="1"/>
  <c r="M2339" i="6" s="1"/>
  <c r="I975" i="6"/>
  <c r="J975" i="6" s="1"/>
  <c r="M975" i="6" s="1"/>
  <c r="I1027" i="6"/>
  <c r="J1027" i="6" s="1"/>
  <c r="M1027" i="6" s="1"/>
  <c r="I1163" i="6"/>
  <c r="J1163" i="6" s="1"/>
  <c r="M1163" i="6" s="1"/>
  <c r="I950" i="6"/>
  <c r="J950" i="6" s="1"/>
  <c r="M950" i="6" s="1"/>
  <c r="I1814" i="6"/>
  <c r="J1814" i="6" s="1"/>
  <c r="M1814" i="6" s="1"/>
  <c r="I2439" i="6"/>
  <c r="J2439" i="6" s="1"/>
  <c r="M2439" i="6" s="1"/>
  <c r="I1190" i="6"/>
  <c r="J1190" i="6" s="1"/>
  <c r="M1190" i="6" s="1"/>
  <c r="O1190" i="6" s="1"/>
  <c r="I1083" i="6"/>
  <c r="J1083" i="6" s="1"/>
  <c r="M1083" i="6" s="1"/>
  <c r="O1083" i="6" s="1"/>
  <c r="I881" i="6"/>
  <c r="J881" i="6" s="1"/>
  <c r="M881" i="6" s="1"/>
  <c r="I958" i="6"/>
  <c r="J958" i="6" s="1"/>
  <c r="M958" i="6" s="1"/>
  <c r="I1367" i="2"/>
  <c r="J1367" i="2" s="1"/>
  <c r="I1073" i="2"/>
  <c r="J1073" i="2" s="1"/>
  <c r="I1055" i="2"/>
  <c r="J1055" i="2" s="1"/>
  <c r="I1309" i="2"/>
  <c r="J1309" i="2" s="1"/>
  <c r="I1017" i="2"/>
  <c r="J1017" i="2" s="1"/>
  <c r="I1171" i="2"/>
  <c r="J1171" i="2" s="1"/>
  <c r="I979" i="2"/>
  <c r="J979" i="2" s="1"/>
  <c r="I1275" i="2"/>
  <c r="J1275" i="2" s="1"/>
  <c r="I1103" i="2"/>
  <c r="J1103" i="2" s="1"/>
  <c r="I424" i="2"/>
  <c r="J424" i="2" s="1"/>
  <c r="I1122" i="2"/>
  <c r="J1122" i="2" s="1"/>
  <c r="I988" i="2"/>
  <c r="J988" i="2" s="1"/>
  <c r="I1161" i="2"/>
  <c r="J1161" i="2" s="1"/>
  <c r="I1346" i="2"/>
  <c r="J1346" i="2" s="1"/>
  <c r="I1213" i="2"/>
  <c r="J1213" i="2" s="1"/>
  <c r="I1253" i="2"/>
  <c r="J1253" i="2" s="1"/>
  <c r="I1383" i="2"/>
  <c r="J1383" i="2" s="1"/>
  <c r="I1150" i="2"/>
  <c r="J1150" i="2" s="1"/>
  <c r="I1064" i="2"/>
  <c r="J1064" i="2" s="1"/>
  <c r="I1093" i="2"/>
  <c r="J1093" i="2" s="1"/>
  <c r="I1234" i="2"/>
  <c r="J1234" i="2" s="1"/>
  <c r="I1084" i="2"/>
  <c r="J1084" i="2" s="1"/>
  <c r="I1007" i="2"/>
  <c r="J1007" i="2" s="1"/>
  <c r="I1037" i="2"/>
  <c r="J1037" i="2" s="1"/>
  <c r="I1336" i="2"/>
  <c r="J1336" i="2" s="1"/>
  <c r="I1354" i="2"/>
  <c r="J1354" i="2" s="1"/>
  <c r="I959" i="2"/>
  <c r="J959" i="2" s="1"/>
  <c r="I1190" i="2"/>
  <c r="J1190" i="2" s="1"/>
  <c r="I1141" i="2"/>
  <c r="J1141" i="2" s="1"/>
  <c r="I1113" i="2"/>
  <c r="J1113" i="2" s="1"/>
  <c r="I968" i="2"/>
  <c r="J968" i="2" s="1"/>
  <c r="I1130" i="2"/>
  <c r="J1130" i="2" s="1"/>
  <c r="I1026" i="2"/>
  <c r="J1026" i="2" s="1"/>
  <c r="I999" i="2"/>
  <c r="J999" i="2" s="1"/>
  <c r="I1245" i="2"/>
  <c r="J1245" i="2" s="1"/>
  <c r="I1263" i="2"/>
  <c r="J1263" i="2" s="1"/>
  <c r="I1202" i="2"/>
  <c r="J1202" i="2" s="1"/>
  <c r="I1180" i="2"/>
  <c r="J1180" i="2" s="1"/>
  <c r="I1224" i="2"/>
  <c r="J1224" i="2" s="1"/>
  <c r="I1949" i="6"/>
  <c r="J1949" i="6" s="1"/>
  <c r="I1922" i="6" s="1"/>
  <c r="J1922" i="6" s="1"/>
  <c r="M1922" i="6" s="1"/>
  <c r="O1922" i="6" s="1"/>
  <c r="I1221" i="6"/>
  <c r="J1221" i="6" s="1"/>
  <c r="M1221" i="6" s="1"/>
  <c r="I1349" i="6"/>
  <c r="J1349" i="6" s="1"/>
  <c r="M1349" i="6" s="1"/>
  <c r="O1349" i="6" s="1"/>
  <c r="I594" i="6"/>
  <c r="J594" i="6" s="1"/>
  <c r="M594" i="6" s="1"/>
  <c r="I1339" i="6"/>
  <c r="J1339" i="6" s="1"/>
  <c r="M1339" i="6" s="1"/>
  <c r="O1339" i="6" s="1"/>
  <c r="I1394" i="6"/>
  <c r="J1394" i="6" s="1"/>
  <c r="M1394" i="6" s="1"/>
  <c r="O1394" i="6" s="1"/>
  <c r="I1203" i="6"/>
  <c r="J1203" i="6" s="1"/>
  <c r="M1203" i="6" s="1"/>
  <c r="O1203" i="6" s="1"/>
  <c r="I605" i="6"/>
  <c r="J605" i="6" s="1"/>
  <c r="M605" i="6" s="1"/>
  <c r="I1367" i="6"/>
  <c r="J1367" i="6" s="1"/>
  <c r="M1367" i="6" s="1"/>
  <c r="O1367" i="6" s="1"/>
  <c r="I1358" i="6"/>
  <c r="J1358" i="6" s="1"/>
  <c r="M1358" i="6" s="1"/>
  <c r="O1358" i="6" s="1"/>
  <c r="I3460" i="6"/>
  <c r="J3460" i="6" s="1"/>
  <c r="M3460" i="6" s="1"/>
  <c r="I3318" i="6"/>
  <c r="J3318" i="6" s="1"/>
  <c r="M3318" i="6" s="1"/>
  <c r="O3318" i="6" s="1"/>
  <c r="I3304" i="6"/>
  <c r="J3304" i="6" s="1"/>
  <c r="M3304" i="6" s="1"/>
  <c r="O3304" i="6" s="1"/>
  <c r="I2785" i="6"/>
  <c r="J2785" i="6" s="1"/>
  <c r="M2785" i="6" s="1"/>
  <c r="O2785" i="6" s="1"/>
  <c r="I3450" i="6"/>
  <c r="J3450" i="6" s="1"/>
  <c r="M3450" i="6" s="1"/>
  <c r="O3450" i="6" s="1"/>
  <c r="I462" i="6"/>
  <c r="J462" i="6" s="1"/>
  <c r="M462" i="6" s="1"/>
  <c r="O462" i="6" s="1"/>
  <c r="I524" i="6"/>
  <c r="J524" i="6" s="1"/>
  <c r="M524" i="6" s="1"/>
  <c r="O524" i="6" s="1"/>
  <c r="R523" i="6" s="1"/>
  <c r="I584" i="6"/>
  <c r="J584" i="6" s="1"/>
  <c r="M584" i="6" s="1"/>
  <c r="O584" i="6" s="1"/>
  <c r="I2587" i="6"/>
  <c r="J2587" i="6" s="1"/>
  <c r="M2587" i="6" s="1"/>
  <c r="O2587" i="6" s="1"/>
  <c r="I1651" i="6"/>
  <c r="J1651" i="6" s="1"/>
  <c r="I2863" i="6"/>
  <c r="J2863" i="6" s="1"/>
  <c r="M2863" i="6" s="1"/>
  <c r="O2863" i="6" s="1"/>
  <c r="I3873" i="6"/>
  <c r="J3873" i="6" s="1"/>
  <c r="M3873" i="6" s="1"/>
  <c r="O3873" i="6" s="1"/>
  <c r="I1384" i="6"/>
  <c r="J1384" i="6" s="1"/>
  <c r="M1384" i="6" s="1"/>
  <c r="I827" i="6"/>
  <c r="J827" i="6" s="1"/>
  <c r="M827" i="6" s="1"/>
  <c r="O827" i="6" s="1"/>
  <c r="I2819" i="6"/>
  <c r="J2819" i="6" s="1"/>
  <c r="M2819" i="6" s="1"/>
  <c r="O2819" i="6" s="1"/>
  <c r="I3544" i="6"/>
  <c r="J3544" i="6" s="1"/>
  <c r="M3544" i="6" s="1"/>
  <c r="O3544" i="6" s="1"/>
  <c r="I790" i="6"/>
  <c r="J790" i="6" s="1"/>
  <c r="M790" i="6" s="1"/>
  <c r="I760" i="6"/>
  <c r="J760" i="6" s="1"/>
  <c r="M760" i="6" s="1"/>
  <c r="O760" i="6" s="1"/>
  <c r="I3765" i="6"/>
  <c r="J3765" i="6" s="1"/>
  <c r="M3765" i="6" s="1"/>
  <c r="O3765" i="6" s="1"/>
  <c r="I2544" i="6"/>
  <c r="J2544" i="6" s="1"/>
  <c r="M2544" i="6" s="1"/>
  <c r="O2544" i="6" s="1"/>
  <c r="I1426" i="6"/>
  <c r="J1426" i="6" s="1"/>
  <c r="M1426" i="6" s="1"/>
  <c r="O1426" i="6" s="1"/>
  <c r="I1189" i="6"/>
  <c r="J1189" i="6" s="1"/>
  <c r="M1189" i="6" s="1"/>
  <c r="O1189" i="6" s="1"/>
  <c r="R1188" i="6" s="1"/>
  <c r="I748" i="6"/>
  <c r="J748" i="6" s="1"/>
  <c r="M748" i="6" s="1"/>
  <c r="O748" i="6" s="1"/>
  <c r="I2594" i="6"/>
  <c r="J2594" i="6" s="1"/>
  <c r="M2594" i="6" s="1"/>
  <c r="O2594" i="6" s="1"/>
  <c r="I1401" i="6"/>
  <c r="J1401" i="6" s="1"/>
  <c r="M1401" i="6" s="1"/>
  <c r="O1401" i="6" s="1"/>
  <c r="I809" i="6"/>
  <c r="J809" i="6" s="1"/>
  <c r="M809" i="6" s="1"/>
  <c r="O809" i="6" s="1"/>
  <c r="I818" i="6"/>
  <c r="J818" i="6" s="1"/>
  <c r="M818" i="6" s="1"/>
  <c r="O818" i="6" s="1"/>
  <c r="I736" i="6"/>
  <c r="J736" i="6" s="1"/>
  <c r="M736" i="6" s="1"/>
  <c r="O736" i="6" s="1"/>
  <c r="I1375" i="6"/>
  <c r="J1375" i="6" s="1"/>
  <c r="M1375" i="6" s="1"/>
  <c r="O1375" i="6" s="1"/>
  <c r="I2005" i="6"/>
  <c r="J2005" i="6" s="1"/>
  <c r="M2005" i="6" s="1"/>
  <c r="O2005" i="6" s="1"/>
  <c r="I780" i="6"/>
  <c r="J780" i="6" s="1"/>
  <c r="M780" i="6" s="1"/>
  <c r="O780" i="6" s="1"/>
  <c r="I3927" i="6"/>
  <c r="J3927" i="6" s="1"/>
  <c r="M3927" i="6" s="1"/>
  <c r="O3927" i="6" s="1"/>
  <c r="I1714" i="6"/>
  <c r="J1714" i="6" s="1"/>
  <c r="M1714" i="6" s="1"/>
  <c r="O1714" i="6" s="1"/>
  <c r="I1156" i="6"/>
  <c r="J1156" i="6" s="1"/>
  <c r="M1156" i="6" s="1"/>
  <c r="O1156" i="6" s="1"/>
  <c r="I1899" i="6"/>
  <c r="J1899" i="6" s="1"/>
  <c r="M1899" i="6" s="1"/>
  <c r="O1899" i="6" s="1"/>
  <c r="I3986" i="6"/>
  <c r="J3986" i="6" s="1"/>
  <c r="M3986" i="6" s="1"/>
  <c r="O3986" i="6" s="1"/>
  <c r="I3693" i="6"/>
  <c r="J3693" i="6" s="1"/>
  <c r="M3693" i="6" s="1"/>
  <c r="O3693" i="6" s="1"/>
  <c r="I3908" i="6"/>
  <c r="J3908" i="6" s="1"/>
  <c r="M3908" i="6" s="1"/>
  <c r="O3908" i="6" s="1"/>
  <c r="I1300" i="6"/>
  <c r="J1300" i="6" s="1"/>
  <c r="M1300" i="6" s="1"/>
  <c r="O1300" i="6" s="1"/>
  <c r="I3978" i="6"/>
  <c r="J3978" i="6" s="1"/>
  <c r="M3978" i="6" s="1"/>
  <c r="O3978" i="6" s="1"/>
  <c r="I2013" i="6"/>
  <c r="J2013" i="6" s="1"/>
  <c r="M2013" i="6" s="1"/>
  <c r="O2013" i="6" s="1"/>
  <c r="I2916" i="6"/>
  <c r="J2916" i="6" s="1"/>
  <c r="M2916" i="6" s="1"/>
  <c r="O2916" i="6" s="1"/>
  <c r="I800" i="6"/>
  <c r="J800" i="6" s="1"/>
  <c r="M800" i="6" s="1"/>
  <c r="O800" i="6" s="1"/>
  <c r="I3518" i="6"/>
  <c r="J3518" i="6" s="1"/>
  <c r="M3518" i="6" s="1"/>
  <c r="O3518" i="6" s="1"/>
  <c r="I3529" i="6"/>
  <c r="J3529" i="6" s="1"/>
  <c r="M3529" i="6" s="1"/>
  <c r="O3529" i="6" s="1"/>
  <c r="I3754" i="6"/>
  <c r="J3754" i="6" s="1"/>
  <c r="M3754" i="6" s="1"/>
  <c r="O3754" i="6" s="1"/>
  <c r="I2829" i="6"/>
  <c r="J2829" i="6" s="1"/>
  <c r="M2829" i="6" s="1"/>
  <c r="O2829" i="6" s="1"/>
  <c r="I2807" i="6"/>
  <c r="J2807" i="6" s="1"/>
  <c r="M2807" i="6" s="1"/>
  <c r="O2807" i="6" s="1"/>
  <c r="I2603" i="6"/>
  <c r="J2603" i="6" s="1"/>
  <c r="M2603" i="6" s="1"/>
  <c r="O2603" i="6" s="1"/>
  <c r="I2796" i="6"/>
  <c r="J2796" i="6" s="1"/>
  <c r="M2796" i="6" s="1"/>
  <c r="O2796" i="6" s="1"/>
  <c r="I2354" i="6"/>
  <c r="J2354" i="6" s="1"/>
  <c r="M2354" i="6" s="1"/>
  <c r="O2354" i="6" s="1"/>
  <c r="I769" i="6"/>
  <c r="J769" i="6" s="1"/>
  <c r="M769" i="6" s="1"/>
  <c r="O769" i="6" s="1"/>
  <c r="I3775" i="6"/>
  <c r="J3775" i="6" s="1"/>
  <c r="M3775" i="6" s="1"/>
  <c r="O3775" i="6" s="1"/>
  <c r="I3918" i="6"/>
  <c r="J3918" i="6" s="1"/>
  <c r="M3918" i="6" s="1"/>
  <c r="O3918" i="6" s="1"/>
  <c r="I3883" i="6"/>
  <c r="J3883" i="6" s="1"/>
  <c r="M3883" i="6" s="1"/>
  <c r="O3883" i="6" s="1"/>
  <c r="I1292" i="6"/>
  <c r="J1292" i="6" s="1"/>
  <c r="M1292" i="6" s="1"/>
  <c r="O1292" i="6" s="1"/>
  <c r="R1290" i="6" s="1"/>
  <c r="I1956" i="6"/>
  <c r="J1956" i="6" s="1"/>
  <c r="I1920" i="6" s="1"/>
  <c r="J1920" i="6" s="1"/>
  <c r="M1920" i="6" s="1"/>
  <c r="O1920" i="6" s="1"/>
  <c r="N1564" i="2"/>
  <c r="O1564" i="2" s="1"/>
  <c r="O1604" i="2"/>
  <c r="I1598" i="6"/>
  <c r="J1598" i="6" s="1"/>
  <c r="M1598" i="6" s="1"/>
  <c r="O1598" i="6" s="1"/>
  <c r="I1559" i="6"/>
  <c r="J1559" i="6" s="1"/>
  <c r="M1559" i="6" s="1"/>
  <c r="O1559" i="6" s="1"/>
  <c r="I1548" i="6"/>
  <c r="J1548" i="6" s="1"/>
  <c r="M1548" i="6" s="1"/>
  <c r="O1548" i="6" s="1"/>
  <c r="I1587" i="6"/>
  <c r="J1587" i="6" s="1"/>
  <c r="M1587" i="6" s="1"/>
  <c r="O1587" i="6" s="1"/>
  <c r="I1568" i="6"/>
  <c r="J1568" i="6" s="1"/>
  <c r="M1568" i="6" s="1"/>
  <c r="O1568" i="6" s="1"/>
  <c r="I487" i="6"/>
  <c r="J487" i="6" s="1"/>
  <c r="M487" i="6" s="1"/>
  <c r="O487" i="6" s="1"/>
  <c r="I3246" i="6"/>
  <c r="J3246" i="6" s="1"/>
  <c r="M3246" i="6" s="1"/>
  <c r="O3246" i="6" s="1"/>
  <c r="I3892" i="6"/>
  <c r="J3892" i="6" s="1"/>
  <c r="M3892" i="6" s="1"/>
  <c r="O3892" i="6" s="1"/>
  <c r="I3176" i="6"/>
  <c r="J3176" i="6" s="1"/>
  <c r="M3176" i="6" s="1"/>
  <c r="O3176" i="6" s="1"/>
  <c r="R3176" i="6" s="1"/>
  <c r="I3272" i="6"/>
  <c r="J3272" i="6" s="1"/>
  <c r="M3272" i="6" s="1"/>
  <c r="O3272" i="6" s="1"/>
  <c r="R3272" i="6" s="1"/>
  <c r="I3232" i="6"/>
  <c r="J3232" i="6" s="1"/>
  <c r="M3232" i="6" s="1"/>
  <c r="O3232" i="6" s="1"/>
  <c r="I3192" i="6"/>
  <c r="J3192" i="6" s="1"/>
  <c r="M3192" i="6" s="1"/>
  <c r="O3192" i="6" s="1"/>
  <c r="I3221" i="6"/>
  <c r="J3221" i="6" s="1"/>
  <c r="M3221" i="6" s="1"/>
  <c r="O3221" i="6" s="1"/>
  <c r="I3257" i="6"/>
  <c r="J3257" i="6" s="1"/>
  <c r="M3257" i="6" s="1"/>
  <c r="O3257" i="6" s="1"/>
  <c r="I316" i="6"/>
  <c r="J316" i="6" s="1"/>
  <c r="M316" i="6" s="1"/>
  <c r="O316" i="6" s="1"/>
  <c r="I3204" i="6"/>
  <c r="J3204" i="6" s="1"/>
  <c r="M3204" i="6" s="1"/>
  <c r="O3204" i="6" s="1"/>
  <c r="I616" i="6"/>
  <c r="J616" i="6" s="1"/>
  <c r="M616" i="6" s="1"/>
  <c r="O616" i="6" s="1"/>
  <c r="I267" i="6"/>
  <c r="J267" i="6" s="1"/>
  <c r="M267" i="6" s="1"/>
  <c r="O267" i="6" s="1"/>
  <c r="I341" i="6"/>
  <c r="J341" i="6" s="1"/>
  <c r="I326" i="6"/>
  <c r="J326" i="6" s="1"/>
  <c r="M326" i="6" s="1"/>
  <c r="O326" i="6" s="1"/>
  <c r="I359" i="6"/>
  <c r="J359" i="6" s="1"/>
  <c r="M359" i="6" s="1"/>
  <c r="O359" i="6" s="1"/>
  <c r="O1221" i="6"/>
  <c r="O3605" i="6"/>
  <c r="O3615" i="6"/>
  <c r="O3460" i="6"/>
  <c r="M913" i="2"/>
  <c r="N913" i="2"/>
  <c r="O913" i="2" s="1"/>
  <c r="N1554" i="2"/>
  <c r="M1554" i="2"/>
  <c r="M855" i="2"/>
  <c r="N855" i="2"/>
  <c r="M662" i="2"/>
  <c r="N662" i="2"/>
  <c r="O662" i="2" s="1"/>
  <c r="M1405" i="2"/>
  <c r="N1405" i="2"/>
  <c r="N923" i="2"/>
  <c r="O923" i="2" s="1"/>
  <c r="M923" i="2"/>
  <c r="M522" i="2"/>
  <c r="N522" i="2"/>
  <c r="O522" i="2" s="1"/>
  <c r="N1486" i="2"/>
  <c r="O1486" i="2" s="1"/>
  <c r="M1486" i="2"/>
  <c r="M594" i="2"/>
  <c r="N594" i="2"/>
  <c r="O594" i="2" s="1"/>
  <c r="O42" i="6"/>
  <c r="R41" i="6" s="1"/>
  <c r="M1366" i="2"/>
  <c r="N1366" i="2"/>
  <c r="O1366" i="2" s="1"/>
  <c r="N53" i="2"/>
  <c r="M53" i="2"/>
  <c r="M869" i="2"/>
  <c r="N869" i="2"/>
  <c r="O869" i="2" s="1"/>
  <c r="M1495" i="2"/>
  <c r="N1495" i="2"/>
  <c r="O1495" i="2" s="1"/>
  <c r="I561" i="2"/>
  <c r="J561" i="2" s="1"/>
  <c r="N561" i="2" s="1"/>
  <c r="O561" i="2" s="1"/>
  <c r="M933" i="2"/>
  <c r="N933" i="2"/>
  <c r="O933" i="2" s="1"/>
  <c r="M1328" i="2"/>
  <c r="N1328" i="2"/>
  <c r="O1328" i="2" s="1"/>
  <c r="O593" i="2"/>
  <c r="M433" i="2"/>
  <c r="N433" i="2"/>
  <c r="O433" i="2" s="1"/>
  <c r="N879" i="2"/>
  <c r="M879" i="2"/>
  <c r="M1583" i="2"/>
  <c r="N1583" i="2"/>
  <c r="M943" i="2"/>
  <c r="N943" i="2"/>
  <c r="N1593" i="2"/>
  <c r="M1593" i="2"/>
  <c r="M891" i="2"/>
  <c r="N891" i="2"/>
  <c r="N1612" i="2"/>
  <c r="M1612" i="2"/>
  <c r="M841" i="2"/>
  <c r="N841" i="2"/>
  <c r="O841" i="2" s="1"/>
  <c r="O1384" i="6"/>
  <c r="O790" i="6"/>
  <c r="N902" i="2"/>
  <c r="M902" i="2"/>
  <c r="M698" i="2"/>
  <c r="N698" i="2"/>
  <c r="N345" i="2"/>
  <c r="M345" i="2"/>
  <c r="M395" i="2"/>
  <c r="N395" i="2"/>
  <c r="O1918" i="6"/>
  <c r="M357" i="2"/>
  <c r="N357" i="2"/>
  <c r="O357" i="2" s="1"/>
  <c r="O1543" i="2"/>
  <c r="O1909" i="6"/>
  <c r="N294" i="2"/>
  <c r="Q266" i="2" s="1"/>
  <c r="M294" i="2"/>
  <c r="M700" i="2"/>
  <c r="O700" i="2" s="1"/>
  <c r="M618" i="6"/>
  <c r="O618" i="6" s="1"/>
  <c r="N373" i="2"/>
  <c r="M373" i="2"/>
  <c r="O674" i="2"/>
  <c r="O180" i="2"/>
  <c r="O380" i="2"/>
  <c r="O340" i="2"/>
  <c r="R2743" i="6"/>
  <c r="R1657" i="6"/>
  <c r="R1651" i="6"/>
  <c r="R1677" i="6"/>
  <c r="R2262" i="6"/>
  <c r="R2259" i="6"/>
  <c r="R1337" i="6"/>
  <c r="R595" i="6"/>
  <c r="R695" i="6"/>
  <c r="R2399" i="6"/>
  <c r="R2396" i="6"/>
  <c r="R703" i="6"/>
  <c r="R2391" i="6"/>
  <c r="R2390" i="6"/>
  <c r="R664" i="6"/>
  <c r="R2171" i="6"/>
  <c r="R2169" i="6"/>
  <c r="R557" i="6"/>
  <c r="R1540" i="6"/>
  <c r="R1449" i="6"/>
  <c r="R1963" i="6"/>
  <c r="R1962" i="6"/>
  <c r="R729" i="6"/>
  <c r="R1488" i="6"/>
  <c r="R687" i="6"/>
  <c r="R2887" i="6"/>
  <c r="R1358" i="6"/>
  <c r="R1691" i="6"/>
  <c r="R1690" i="6"/>
  <c r="R3055" i="6"/>
  <c r="R454" i="2"/>
  <c r="R1575" i="2"/>
  <c r="R54" i="2"/>
  <c r="R1610" i="2"/>
  <c r="R853" i="2"/>
  <c r="R1485" i="2"/>
  <c r="R1508" i="2"/>
  <c r="R1005" i="2"/>
  <c r="R844" i="2"/>
  <c r="R1366" i="2"/>
  <c r="R84" i="2"/>
  <c r="R369" i="2"/>
  <c r="O897" i="2"/>
  <c r="R896" i="2" s="1"/>
  <c r="R974" i="6"/>
  <c r="M650" i="6"/>
  <c r="O650" i="6" s="1"/>
  <c r="M923" i="6"/>
  <c r="I923" i="6" s="1"/>
  <c r="J923" i="6" s="1"/>
  <c r="M1105" i="2"/>
  <c r="O1167" i="2"/>
  <c r="R1164" i="2" s="1"/>
  <c r="M579" i="2"/>
  <c r="M570" i="2"/>
  <c r="O570" i="2" s="1"/>
  <c r="R270" i="2"/>
  <c r="M489" i="6"/>
  <c r="O489" i="6" s="1"/>
  <c r="M481" i="6"/>
  <c r="O481" i="6" s="1"/>
  <c r="O455" i="6"/>
  <c r="R317" i="6"/>
  <c r="R187" i="2"/>
  <c r="R257" i="6"/>
  <c r="O754" i="6"/>
  <c r="R753" i="6" s="1"/>
  <c r="O905" i="2"/>
  <c r="M686" i="2"/>
  <c r="O1675" i="6"/>
  <c r="O542" i="2"/>
  <c r="R541" i="2" s="1"/>
  <c r="R3882" i="6"/>
  <c r="O1129" i="2"/>
  <c r="O1112" i="2"/>
  <c r="Q64" i="2"/>
  <c r="O65" i="2"/>
  <c r="O530" i="2"/>
  <c r="R529" i="2" s="1"/>
  <c r="O1120" i="2"/>
  <c r="O483" i="2"/>
  <c r="R482" i="2" s="1"/>
  <c r="M760" i="2"/>
  <c r="O513" i="2"/>
  <c r="R512" i="2" s="1"/>
  <c r="R204" i="2"/>
  <c r="R330" i="2"/>
  <c r="O261" i="2"/>
  <c r="O149" i="6"/>
  <c r="M237" i="6"/>
  <c r="O237" i="6" s="1"/>
  <c r="O1911" i="6"/>
  <c r="O1893" i="6"/>
  <c r="O1902" i="6"/>
  <c r="M929" i="6"/>
  <c r="M944" i="6"/>
  <c r="M936" i="6"/>
  <c r="O1957" i="6"/>
  <c r="R1956" i="6" s="1"/>
  <c r="O2979" i="6"/>
  <c r="M444" i="6"/>
  <c r="M429" i="6"/>
  <c r="M420" i="6"/>
  <c r="M411" i="6"/>
  <c r="M402" i="6"/>
  <c r="O1950" i="6"/>
  <c r="R1949" i="6" s="1"/>
  <c r="O3809" i="6"/>
  <c r="O344" i="6"/>
  <c r="R344" i="6" s="1"/>
  <c r="R1330" i="6"/>
  <c r="R1331" i="6"/>
  <c r="R1344" i="6"/>
  <c r="R1342" i="6"/>
  <c r="R2239" i="6"/>
  <c r="R2240" i="6"/>
  <c r="R1509" i="6"/>
  <c r="R1498" i="6"/>
  <c r="R1480" i="6"/>
  <c r="R1477" i="6"/>
  <c r="R2231" i="6"/>
  <c r="R2232" i="6"/>
  <c r="R1532" i="6"/>
  <c r="R1531" i="6"/>
  <c r="R1351" i="6"/>
  <c r="R1352" i="6"/>
  <c r="R864" i="6"/>
  <c r="R866" i="6"/>
  <c r="R774" i="6"/>
  <c r="R2255" i="6"/>
  <c r="R2256" i="6"/>
  <c r="R2247" i="6"/>
  <c r="R2248" i="6"/>
  <c r="R1363" i="6"/>
  <c r="R1524" i="6"/>
  <c r="R1519" i="6"/>
  <c r="R1466" i="6"/>
  <c r="R659" i="6"/>
  <c r="R828" i="6"/>
  <c r="R764" i="6"/>
  <c r="R760" i="6"/>
  <c r="R670" i="6"/>
  <c r="R1458" i="6"/>
  <c r="R1455" i="6"/>
  <c r="R286" i="2"/>
  <c r="R357" i="2"/>
  <c r="R929" i="2"/>
  <c r="R1070" i="2"/>
  <c r="R1071" i="2"/>
  <c r="R786" i="2"/>
  <c r="R787" i="2"/>
  <c r="R308" i="2"/>
  <c r="R304" i="2"/>
  <c r="M344" i="2"/>
  <c r="M150" i="6"/>
  <c r="O150" i="6" s="1"/>
  <c r="M262" i="2"/>
  <c r="M181" i="2"/>
  <c r="M310" i="6"/>
  <c r="O310" i="6" s="1"/>
  <c r="M230" i="6"/>
  <c r="M1441" i="6"/>
  <c r="I1436" i="6" s="1"/>
  <c r="J1436" i="6" s="1"/>
  <c r="O1276" i="2"/>
  <c r="R280" i="2"/>
  <c r="I3517" i="6" l="1"/>
  <c r="J3517" i="6" s="1"/>
  <c r="M3517" i="6" s="1"/>
  <c r="I817" i="6"/>
  <c r="J817" i="6" s="1"/>
  <c r="M817" i="6" s="1"/>
  <c r="I828" i="6"/>
  <c r="J828" i="6" s="1"/>
  <c r="M828" i="6" s="1"/>
  <c r="I2808" i="6"/>
  <c r="J2808" i="6" s="1"/>
  <c r="M2808" i="6" s="1"/>
  <c r="O2808" i="6" s="1"/>
  <c r="I749" i="6"/>
  <c r="J749" i="6" s="1"/>
  <c r="M749" i="6" s="1"/>
  <c r="O749" i="6" s="1"/>
  <c r="I799" i="6"/>
  <c r="J799" i="6" s="1"/>
  <c r="M799" i="6" s="1"/>
  <c r="I2797" i="6"/>
  <c r="J2797" i="6" s="1"/>
  <c r="M2797" i="6" s="1"/>
  <c r="O2797" i="6" s="1"/>
  <c r="I1427" i="6"/>
  <c r="J1427" i="6" s="1"/>
  <c r="M1427" i="6" s="1"/>
  <c r="I1385" i="6"/>
  <c r="J1385" i="6" s="1"/>
  <c r="M1385" i="6" s="1"/>
  <c r="I3545" i="6"/>
  <c r="J3545" i="6" s="1"/>
  <c r="M3545" i="6" s="1"/>
  <c r="O3545" i="6" s="1"/>
  <c r="I781" i="6"/>
  <c r="J781" i="6" s="1"/>
  <c r="M781" i="6" s="1"/>
  <c r="I2828" i="6"/>
  <c r="J2828" i="6" s="1"/>
  <c r="M2828" i="6" s="1"/>
  <c r="O2828" i="6" s="1"/>
  <c r="I3917" i="6"/>
  <c r="J3917" i="6" s="1"/>
  <c r="M3917" i="6" s="1"/>
  <c r="O3917" i="6" s="1"/>
  <c r="I1187" i="6"/>
  <c r="J1187" i="6" s="1"/>
  <c r="M1187" i="6" s="1"/>
  <c r="I3528" i="6"/>
  <c r="J3528" i="6" s="1"/>
  <c r="M3528" i="6" s="1"/>
  <c r="O3528" i="6" s="1"/>
  <c r="I2006" i="6"/>
  <c r="J2006" i="6" s="1"/>
  <c r="M2006" i="6" s="1"/>
  <c r="O2006" i="6" s="1"/>
  <c r="I808" i="6"/>
  <c r="J808" i="6" s="1"/>
  <c r="M808" i="6" s="1"/>
  <c r="I2602" i="6"/>
  <c r="J2602" i="6" s="1"/>
  <c r="M2602" i="6" s="1"/>
  <c r="I1898" i="6"/>
  <c r="J1898" i="6" s="1"/>
  <c r="M1898" i="6" s="1"/>
  <c r="I770" i="6"/>
  <c r="J770" i="6" s="1"/>
  <c r="M770" i="6" s="1"/>
  <c r="O770" i="6" s="1"/>
  <c r="R768" i="6" s="1"/>
  <c r="I3755" i="6"/>
  <c r="J3755" i="6" s="1"/>
  <c r="M3755" i="6" s="1"/>
  <c r="O3755" i="6" s="1"/>
  <c r="I3774" i="6"/>
  <c r="J3774" i="6" s="1"/>
  <c r="M3774" i="6" s="1"/>
  <c r="O3774" i="6" s="1"/>
  <c r="I3909" i="6"/>
  <c r="J3909" i="6" s="1"/>
  <c r="M3909" i="6" s="1"/>
  <c r="O3909" i="6" s="1"/>
  <c r="I1155" i="6"/>
  <c r="J1155" i="6" s="1"/>
  <c r="M1155" i="6" s="1"/>
  <c r="I2818" i="6"/>
  <c r="J2818" i="6" s="1"/>
  <c r="M2818" i="6" s="1"/>
  <c r="O2818" i="6" s="1"/>
  <c r="I2917" i="6"/>
  <c r="J2917" i="6" s="1"/>
  <c r="M2917" i="6" s="1"/>
  <c r="O2917" i="6" s="1"/>
  <c r="I738" i="6"/>
  <c r="J738" i="6" s="1"/>
  <c r="M738" i="6" s="1"/>
  <c r="O738" i="6" s="1"/>
  <c r="I3764" i="6"/>
  <c r="J3764" i="6" s="1"/>
  <c r="M3764" i="6" s="1"/>
  <c r="O3764" i="6" s="1"/>
  <c r="I2595" i="6"/>
  <c r="J2595" i="6" s="1"/>
  <c r="M2595" i="6" s="1"/>
  <c r="I2355" i="6"/>
  <c r="J2355" i="6" s="1"/>
  <c r="M2355" i="6" s="1"/>
  <c r="I1402" i="6"/>
  <c r="J1402" i="6" s="1"/>
  <c r="M1402" i="6" s="1"/>
  <c r="I791" i="6"/>
  <c r="J791" i="6" s="1"/>
  <c r="M791" i="6" s="1"/>
  <c r="I1376" i="6"/>
  <c r="J1376" i="6" s="1"/>
  <c r="M1376" i="6" s="1"/>
  <c r="I1290" i="6"/>
  <c r="J1290" i="6" s="1"/>
  <c r="M1290" i="6" s="1"/>
  <c r="O1290" i="6" s="1"/>
  <c r="I1299" i="6"/>
  <c r="J1299" i="6" s="1"/>
  <c r="M1299" i="6" s="1"/>
  <c r="O1299" i="6" s="1"/>
  <c r="I912" i="2"/>
  <c r="J912" i="2" s="1"/>
  <c r="I843" i="2"/>
  <c r="J843" i="2" s="1"/>
  <c r="I903" i="2"/>
  <c r="J903" i="2" s="1"/>
  <c r="I892" i="2"/>
  <c r="J892" i="2" s="1"/>
  <c r="I1594" i="2"/>
  <c r="J1594" i="2" s="1"/>
  <c r="I1484" i="2"/>
  <c r="J1484" i="2" s="1"/>
  <c r="I1584" i="2"/>
  <c r="J1584" i="2" s="1"/>
  <c r="I944" i="2"/>
  <c r="J944" i="2" s="1"/>
  <c r="I1327" i="2"/>
  <c r="J1327" i="2" s="1"/>
  <c r="I880" i="2"/>
  <c r="J880" i="2" s="1"/>
  <c r="I1494" i="2"/>
  <c r="J1494" i="2" s="1"/>
  <c r="I932" i="2"/>
  <c r="J932" i="2" s="1"/>
  <c r="I1613" i="2"/>
  <c r="J1613" i="2" s="1"/>
  <c r="I1364" i="2"/>
  <c r="J1364" i="2" s="1"/>
  <c r="I856" i="2"/>
  <c r="J856" i="2" s="1"/>
  <c r="I922" i="2"/>
  <c r="J922" i="2" s="1"/>
  <c r="M1180" i="2"/>
  <c r="N1180" i="2"/>
  <c r="M1354" i="2"/>
  <c r="N1354" i="2"/>
  <c r="M1346" i="2"/>
  <c r="N1346" i="2"/>
  <c r="N1073" i="2"/>
  <c r="M1073" i="2"/>
  <c r="O2339" i="6"/>
  <c r="R2337" i="6" s="1"/>
  <c r="I2337" i="6"/>
  <c r="J2337" i="6" s="1"/>
  <c r="I1007" i="6"/>
  <c r="J1007" i="6" s="1"/>
  <c r="O1008" i="6"/>
  <c r="R1007" i="6" s="1"/>
  <c r="O1833" i="6"/>
  <c r="R1831" i="6" s="1"/>
  <c r="I1831" i="6"/>
  <c r="J1831" i="6" s="1"/>
  <c r="I880" i="6"/>
  <c r="J880" i="6" s="1"/>
  <c r="O881" i="6"/>
  <c r="R880" i="6" s="1"/>
  <c r="O605" i="6"/>
  <c r="M1202" i="2"/>
  <c r="N1202" i="2"/>
  <c r="N1336" i="2"/>
  <c r="M1336" i="2"/>
  <c r="N1161" i="2"/>
  <c r="M1161" i="2"/>
  <c r="N1367" i="2"/>
  <c r="O1367" i="2" s="1"/>
  <c r="M1367" i="2"/>
  <c r="O1172" i="6"/>
  <c r="R1170" i="6" s="1"/>
  <c r="I1170" i="6"/>
  <c r="J1170" i="6" s="1"/>
  <c r="O1850" i="6"/>
  <c r="R1849" i="6" s="1"/>
  <c r="I1849" i="6"/>
  <c r="J1849" i="6" s="1"/>
  <c r="O3728" i="6"/>
  <c r="O3715" i="6"/>
  <c r="N1007" i="2"/>
  <c r="M1007" i="2"/>
  <c r="N1263" i="2"/>
  <c r="M1263" i="2"/>
  <c r="N1037" i="2"/>
  <c r="M1037" i="2"/>
  <c r="M988" i="2"/>
  <c r="N988" i="2"/>
  <c r="O958" i="6"/>
  <c r="R956" i="6" s="1"/>
  <c r="I956" i="6"/>
  <c r="J956" i="6" s="1"/>
  <c r="O874" i="6"/>
  <c r="R872" i="6" s="1"/>
  <c r="I872" i="6"/>
  <c r="J872" i="6" s="1"/>
  <c r="I939" i="6"/>
  <c r="J939" i="6" s="1"/>
  <c r="O940" i="6"/>
  <c r="I2112" i="6"/>
  <c r="J2112" i="6" s="1"/>
  <c r="O2113" i="6"/>
  <c r="R2112" i="6" s="1"/>
  <c r="I1822" i="6"/>
  <c r="J1822" i="6" s="1"/>
  <c r="O1824" i="6"/>
  <c r="R1822" i="6" s="1"/>
  <c r="O1858" i="6"/>
  <c r="R1857" i="6" s="1"/>
  <c r="I1857" i="6"/>
  <c r="J1857" i="6" s="1"/>
  <c r="I981" i="6"/>
  <c r="J981" i="6" s="1"/>
  <c r="O983" i="6"/>
  <c r="R981" i="6" s="1"/>
  <c r="M999" i="2"/>
  <c r="N999" i="2"/>
  <c r="M1084" i="2"/>
  <c r="N1084" i="2"/>
  <c r="M424" i="2"/>
  <c r="N424" i="2"/>
  <c r="O2123" i="6"/>
  <c r="R2121" i="6" s="1"/>
  <c r="I2121" i="6"/>
  <c r="J2121" i="6" s="1"/>
  <c r="O2347" i="6"/>
  <c r="R2345" i="6" s="1"/>
  <c r="I2345" i="6"/>
  <c r="J2345" i="6" s="1"/>
  <c r="O1841" i="6"/>
  <c r="R1840" i="6" s="1"/>
  <c r="I1840" i="6"/>
  <c r="J1840" i="6" s="1"/>
  <c r="M1245" i="2"/>
  <c r="N1245" i="2"/>
  <c r="O2431" i="6"/>
  <c r="R2429" i="6" s="1"/>
  <c r="I2429" i="6"/>
  <c r="J2429" i="6" s="1"/>
  <c r="O864" i="6"/>
  <c r="R863" i="6" s="1"/>
  <c r="I863" i="6"/>
  <c r="J863" i="6" s="1"/>
  <c r="O594" i="6"/>
  <c r="M1026" i="2"/>
  <c r="N1026" i="2"/>
  <c r="M1234" i="2"/>
  <c r="N1234" i="2"/>
  <c r="M1103" i="2"/>
  <c r="N1103" i="2"/>
  <c r="O3736" i="6"/>
  <c r="O2409" i="6"/>
  <c r="R2407" i="6" s="1"/>
  <c r="I2407" i="6"/>
  <c r="J2407" i="6" s="1"/>
  <c r="O2683" i="6"/>
  <c r="I1034" i="6"/>
  <c r="J1034" i="6" s="1"/>
  <c r="O1035" i="6"/>
  <c r="R1034" i="6" s="1"/>
  <c r="O3865" i="6"/>
  <c r="I1146" i="6"/>
  <c r="J1146" i="6" s="1"/>
  <c r="O1147" i="6"/>
  <c r="R1146" i="6" s="1"/>
  <c r="I497" i="6"/>
  <c r="J497" i="6" s="1"/>
  <c r="I1619" i="6"/>
  <c r="J1619" i="6" s="1"/>
  <c r="I2138" i="6"/>
  <c r="J2138" i="6" s="1"/>
  <c r="I2131" i="6"/>
  <c r="J2131" i="6" s="1"/>
  <c r="I1630" i="6"/>
  <c r="J1630" i="6" s="1"/>
  <c r="M1630" i="6" s="1"/>
  <c r="M1130" i="2"/>
  <c r="N1130" i="2"/>
  <c r="M1093" i="2"/>
  <c r="N1093" i="2"/>
  <c r="N1275" i="2"/>
  <c r="M1275" i="2"/>
  <c r="O2439" i="6"/>
  <c r="R2437" i="6" s="1"/>
  <c r="I2437" i="6"/>
  <c r="J2437" i="6" s="1"/>
  <c r="I931" i="6"/>
  <c r="J931" i="6" s="1"/>
  <c r="O932" i="6"/>
  <c r="O1000" i="6"/>
  <c r="R998" i="6" s="1"/>
  <c r="I998" i="6"/>
  <c r="J998" i="6" s="1"/>
  <c r="O2495" i="6"/>
  <c r="R2494" i="6" s="1"/>
  <c r="I2494" i="6"/>
  <c r="J2494" i="6" s="1"/>
  <c r="O2463" i="6"/>
  <c r="R2461" i="6" s="1"/>
  <c r="I2461" i="6"/>
  <c r="J2461" i="6" s="1"/>
  <c r="I768" i="6"/>
  <c r="J768" i="6" s="1"/>
  <c r="I88" i="6" s="1"/>
  <c r="J88" i="6" s="1"/>
  <c r="N968" i="2"/>
  <c r="M968" i="2"/>
  <c r="N1064" i="2"/>
  <c r="M1064" i="2"/>
  <c r="N979" i="2"/>
  <c r="M979" i="2"/>
  <c r="O1814" i="6"/>
  <c r="R1813" i="6" s="1"/>
  <c r="I1813" i="6"/>
  <c r="J1813" i="6" s="1"/>
  <c r="I1091" i="6"/>
  <c r="J1091" i="6" s="1"/>
  <c r="O1093" i="6"/>
  <c r="R1091" i="6" s="1"/>
  <c r="I889" i="6"/>
  <c r="J889" i="6" s="1"/>
  <c r="O890" i="6"/>
  <c r="R889" i="6" s="1"/>
  <c r="I897" i="6"/>
  <c r="J897" i="6" s="1"/>
  <c r="O898" i="6"/>
  <c r="R897" i="6" s="1"/>
  <c r="O1774" i="6"/>
  <c r="R1773" i="6" s="1"/>
  <c r="I1773" i="6"/>
  <c r="J1773" i="6" s="1"/>
  <c r="N1516" i="2"/>
  <c r="O1516" i="2" s="1"/>
  <c r="M1516" i="2"/>
  <c r="M1113" i="2"/>
  <c r="N1113" i="2"/>
  <c r="N1150" i="2"/>
  <c r="M1150" i="2"/>
  <c r="M1171" i="2"/>
  <c r="N1171" i="2"/>
  <c r="O950" i="6"/>
  <c r="R948" i="6" s="1"/>
  <c r="I948" i="6"/>
  <c r="J948" i="6" s="1"/>
  <c r="O990" i="6"/>
  <c r="R989" i="6" s="1"/>
  <c r="I989" i="6"/>
  <c r="J989" i="6" s="1"/>
  <c r="I379" i="6"/>
  <c r="J379" i="6" s="1"/>
  <c r="O381" i="6"/>
  <c r="R379" i="6" s="1"/>
  <c r="O966" i="6"/>
  <c r="R965" i="6" s="1"/>
  <c r="I965" i="6"/>
  <c r="J965" i="6" s="1"/>
  <c r="O1781" i="6"/>
  <c r="R1780" i="6" s="1"/>
  <c r="I1780" i="6"/>
  <c r="J1780" i="6" s="1"/>
  <c r="M1525" i="2"/>
  <c r="N1525" i="2"/>
  <c r="O1525" i="2" s="1"/>
  <c r="M1122" i="2"/>
  <c r="N1122" i="2"/>
  <c r="M1141" i="2"/>
  <c r="N1141" i="2"/>
  <c r="M1383" i="2"/>
  <c r="N1383" i="2"/>
  <c r="O1383" i="2" s="1"/>
  <c r="N1017" i="2"/>
  <c r="M1017" i="2"/>
  <c r="I1162" i="6"/>
  <c r="J1162" i="6" s="1"/>
  <c r="O1163" i="6"/>
  <c r="R1162" i="6" s="1"/>
  <c r="I1178" i="6"/>
  <c r="J1178" i="6" s="1"/>
  <c r="O1179" i="6"/>
  <c r="R1178" i="6" s="1"/>
  <c r="O2883" i="6"/>
  <c r="M1404" i="2"/>
  <c r="N1404" i="2"/>
  <c r="O1404" i="2" s="1"/>
  <c r="M1190" i="2"/>
  <c r="N1190" i="2"/>
  <c r="M1253" i="2"/>
  <c r="N1253" i="2"/>
  <c r="N1309" i="2"/>
  <c r="M1309" i="2"/>
  <c r="O1027" i="6"/>
  <c r="R1025" i="6" s="1"/>
  <c r="I1025" i="6"/>
  <c r="J1025" i="6" s="1"/>
  <c r="I2453" i="6"/>
  <c r="J2453" i="6" s="1"/>
  <c r="O2454" i="6"/>
  <c r="R2453" i="6" s="1"/>
  <c r="O2753" i="6"/>
  <c r="O2900" i="6"/>
  <c r="N1224" i="2"/>
  <c r="M1224" i="2"/>
  <c r="N959" i="2"/>
  <c r="M959" i="2"/>
  <c r="M1213" i="2"/>
  <c r="N1213" i="2"/>
  <c r="M1055" i="2"/>
  <c r="N1055" i="2"/>
  <c r="O975" i="6"/>
  <c r="R973" i="6" s="1"/>
  <c r="I973" i="6"/>
  <c r="J973" i="6" s="1"/>
  <c r="I906" i="6"/>
  <c r="J906" i="6" s="1"/>
  <c r="O908" i="6"/>
  <c r="R906" i="6" s="1"/>
  <c r="O1018" i="6"/>
  <c r="R1016" i="6" s="1"/>
  <c r="I1016" i="6"/>
  <c r="J1016" i="6" s="1"/>
  <c r="O2507" i="6"/>
  <c r="R2506" i="6" s="1"/>
  <c r="I2506" i="6"/>
  <c r="J2506" i="6" s="1"/>
  <c r="I2445" i="6"/>
  <c r="J2445" i="6" s="1"/>
  <c r="O2447" i="6"/>
  <c r="R2445" i="6" s="1"/>
  <c r="I1629" i="6"/>
  <c r="J1629" i="6" s="1"/>
  <c r="M1629" i="6" s="1"/>
  <c r="O1629" i="6" s="1"/>
  <c r="I498" i="6"/>
  <c r="J498" i="6" s="1"/>
  <c r="M498" i="6" s="1"/>
  <c r="O498" i="6" s="1"/>
  <c r="I1620" i="6"/>
  <c r="J1620" i="6" s="1"/>
  <c r="M1620" i="6" s="1"/>
  <c r="O1620" i="6" s="1"/>
  <c r="I2139" i="6"/>
  <c r="J2139" i="6" s="1"/>
  <c r="M2139" i="6" s="1"/>
  <c r="O2139" i="6" s="1"/>
  <c r="I1725" i="6"/>
  <c r="J1725" i="6" s="1"/>
  <c r="M1725" i="6" s="1"/>
  <c r="O1725" i="6" s="1"/>
  <c r="I2130" i="6"/>
  <c r="J2130" i="6" s="1"/>
  <c r="M2130" i="6" s="1"/>
  <c r="O2130" i="6" s="1"/>
  <c r="Q591" i="2"/>
  <c r="M561" i="2"/>
  <c r="O1612" i="2"/>
  <c r="O855" i="2"/>
  <c r="O891" i="2"/>
  <c r="J55" i="2"/>
  <c r="J56" i="2" s="1"/>
  <c r="I52" i="2"/>
  <c r="O902" i="2"/>
  <c r="O1583" i="2"/>
  <c r="O53" i="2"/>
  <c r="R52" i="2" s="1"/>
  <c r="Q52" i="2"/>
  <c r="O1593" i="2"/>
  <c r="O943" i="2"/>
  <c r="O879" i="2"/>
  <c r="O1405" i="2"/>
  <c r="O1554" i="2"/>
  <c r="I113" i="2"/>
  <c r="I560" i="2"/>
  <c r="J560" i="2" s="1"/>
  <c r="M2131" i="6"/>
  <c r="M1619" i="6"/>
  <c r="M497" i="6"/>
  <c r="M2138" i="6"/>
  <c r="O1105" i="2"/>
  <c r="O373" i="2"/>
  <c r="Q343" i="2"/>
  <c r="O345" i="2"/>
  <c r="O395" i="2"/>
  <c r="R407" i="6"/>
  <c r="O294" i="2"/>
  <c r="R292" i="2" s="1"/>
  <c r="O698" i="2"/>
  <c r="Q693" i="2"/>
  <c r="O923" i="6"/>
  <c r="R923" i="6" s="1"/>
  <c r="O262" i="2"/>
  <c r="O579" i="2"/>
  <c r="R922" i="6"/>
  <c r="R647" i="6"/>
  <c r="R1899" i="6"/>
  <c r="R747" i="6"/>
  <c r="R1890" i="6"/>
  <c r="R3808" i="6"/>
  <c r="R454" i="6"/>
  <c r="R1674" i="6"/>
  <c r="R1664" i="6"/>
  <c r="R1104" i="2"/>
  <c r="R492" i="2"/>
  <c r="R904" i="2"/>
  <c r="R64" i="2"/>
  <c r="R1119" i="2"/>
  <c r="R1128" i="2"/>
  <c r="M571" i="2"/>
  <c r="M580" i="2"/>
  <c r="M490" i="6"/>
  <c r="M482" i="6"/>
  <c r="M88" i="6"/>
  <c r="O88" i="6" s="1"/>
  <c r="R148" i="6"/>
  <c r="O686" i="2"/>
  <c r="O181" i="2"/>
  <c r="O760" i="2"/>
  <c r="R757" i="2" s="1"/>
  <c r="R259" i="2"/>
  <c r="O344" i="2"/>
  <c r="O936" i="6"/>
  <c r="O402" i="6"/>
  <c r="O944" i="6"/>
  <c r="O411" i="6"/>
  <c r="R410" i="6" s="1"/>
  <c r="O929" i="6"/>
  <c r="R928" i="6" s="1"/>
  <c r="O420" i="6"/>
  <c r="O429" i="6"/>
  <c r="R428" i="6" s="1"/>
  <c r="O444" i="6"/>
  <c r="R443" i="6" s="1"/>
  <c r="O230" i="6"/>
  <c r="R230" i="6" s="1"/>
  <c r="M339" i="2"/>
  <c r="O1441" i="6"/>
  <c r="R1436" i="6" s="1"/>
  <c r="I1628" i="6" l="1"/>
  <c r="J1628" i="6" s="1"/>
  <c r="I612" i="6" s="1"/>
  <c r="J612" i="6" s="1"/>
  <c r="I2137" i="6"/>
  <c r="J2137" i="6" s="1"/>
  <c r="I1621" i="6" s="1"/>
  <c r="J1621" i="6" s="1"/>
  <c r="M1621" i="6" s="1"/>
  <c r="O1621" i="6" s="1"/>
  <c r="I2129" i="6"/>
  <c r="J2129" i="6" s="1"/>
  <c r="I499" i="6" s="1"/>
  <c r="J499" i="6" s="1"/>
  <c r="I1308" i="2"/>
  <c r="J1313" i="2"/>
  <c r="J1314" i="2" s="1"/>
  <c r="I194" i="6"/>
  <c r="J194" i="6" s="1"/>
  <c r="M194" i="6" s="1"/>
  <c r="O194" i="6" s="1"/>
  <c r="I220" i="2"/>
  <c r="J220" i="2" s="1"/>
  <c r="M220" i="2" s="1"/>
  <c r="O220" i="2" s="1"/>
  <c r="O1093" i="2"/>
  <c r="R1091" i="2" s="1"/>
  <c r="Q1091" i="2"/>
  <c r="Q1233" i="2"/>
  <c r="O1234" i="2"/>
  <c r="O1084" i="2"/>
  <c r="R1082" i="2" s="1"/>
  <c r="Q1082" i="2"/>
  <c r="M1613" i="2"/>
  <c r="N1613" i="2"/>
  <c r="M912" i="2"/>
  <c r="N912" i="2"/>
  <c r="I1154" i="6"/>
  <c r="J1154" i="6" s="1"/>
  <c r="O1155" i="6"/>
  <c r="R1154" i="6" s="1"/>
  <c r="O1309" i="2"/>
  <c r="R1308" i="2" s="1"/>
  <c r="Q1308" i="2"/>
  <c r="O1141" i="2"/>
  <c r="R1139" i="2" s="1"/>
  <c r="Q1139" i="2"/>
  <c r="I1091" i="2"/>
  <c r="J1097" i="2"/>
  <c r="J1098" i="2" s="1"/>
  <c r="O1245" i="2"/>
  <c r="R1243" i="2" s="1"/>
  <c r="Q1243" i="2"/>
  <c r="I1082" i="2"/>
  <c r="J1082" i="2" s="1"/>
  <c r="J1087" i="2"/>
  <c r="J1088" i="2" s="1"/>
  <c r="J1078" i="2"/>
  <c r="J1079" i="2" s="1"/>
  <c r="I1072" i="2"/>
  <c r="M932" i="2"/>
  <c r="N932" i="2"/>
  <c r="O781" i="6"/>
  <c r="R779" i="6" s="1"/>
  <c r="I779" i="6"/>
  <c r="J779" i="6" s="1"/>
  <c r="O1253" i="2"/>
  <c r="Q1252" i="2"/>
  <c r="I1139" i="2"/>
  <c r="J1145" i="2"/>
  <c r="J1146" i="2" s="1"/>
  <c r="I222" i="2"/>
  <c r="J222" i="2" s="1"/>
  <c r="M222" i="2" s="1"/>
  <c r="O222" i="2" s="1"/>
  <c r="I269" i="2"/>
  <c r="J269" i="2" s="1"/>
  <c r="M269" i="2" s="1"/>
  <c r="O269" i="2" s="1"/>
  <c r="I326" i="2"/>
  <c r="J326" i="2" s="1"/>
  <c r="M326" i="2" s="1"/>
  <c r="O326" i="2" s="1"/>
  <c r="I298" i="6"/>
  <c r="J298" i="6" s="1"/>
  <c r="I196" i="6"/>
  <c r="J196" i="6" s="1"/>
  <c r="M196" i="6" s="1"/>
  <c r="O196" i="6" s="1"/>
  <c r="R194" i="6" s="1"/>
  <c r="I134" i="2"/>
  <c r="J134" i="2" s="1"/>
  <c r="M134" i="2" s="1"/>
  <c r="O134" i="2" s="1"/>
  <c r="I242" i="6"/>
  <c r="J242" i="6" s="1"/>
  <c r="M242" i="6" s="1"/>
  <c r="O242" i="6" s="1"/>
  <c r="I109" i="6"/>
  <c r="J109" i="6" s="1"/>
  <c r="I1212" i="2"/>
  <c r="J1212" i="2" s="1"/>
  <c r="M1212" i="2" s="1"/>
  <c r="I1201" i="2"/>
  <c r="J1201" i="2" s="1"/>
  <c r="M1201" i="2" s="1"/>
  <c r="I1053" i="6"/>
  <c r="J1053" i="6" s="1"/>
  <c r="M1053" i="6" s="1"/>
  <c r="I1063" i="6"/>
  <c r="J1063" i="6" s="1"/>
  <c r="M1063" i="6" s="1"/>
  <c r="Q1129" i="2"/>
  <c r="O1130" i="2"/>
  <c r="R1129" i="2" s="1"/>
  <c r="Q1025" i="2"/>
  <c r="O1026" i="2"/>
  <c r="R1025" i="2" s="1"/>
  <c r="J1248" i="2"/>
  <c r="J1249" i="2" s="1"/>
  <c r="I1243" i="2"/>
  <c r="O999" i="2"/>
  <c r="R997" i="2" s="1"/>
  <c r="Q997" i="2"/>
  <c r="O1073" i="2"/>
  <c r="R1072" i="2" s="1"/>
  <c r="Q1072" i="2"/>
  <c r="M1494" i="2"/>
  <c r="N1494" i="2"/>
  <c r="O1385" i="6"/>
  <c r="R1383" i="6" s="1"/>
  <c r="I1383" i="6"/>
  <c r="J1383" i="6" s="1"/>
  <c r="Q1054" i="2"/>
  <c r="O1055" i="2"/>
  <c r="R1054" i="2" s="1"/>
  <c r="O1190" i="2"/>
  <c r="R1189" i="2" s="1"/>
  <c r="Q1189" i="2"/>
  <c r="O1122" i="2"/>
  <c r="R1120" i="2" s="1"/>
  <c r="Q1120" i="2"/>
  <c r="I115" i="2"/>
  <c r="I185" i="2"/>
  <c r="J185" i="2" s="1"/>
  <c r="M185" i="2" s="1"/>
  <c r="O185" i="2" s="1"/>
  <c r="I286" i="2"/>
  <c r="J286" i="2" s="1"/>
  <c r="M286" i="2" s="1"/>
  <c r="O286" i="2" s="1"/>
  <c r="I90" i="6"/>
  <c r="J90" i="6" s="1"/>
  <c r="M90" i="6" s="1"/>
  <c r="O90" i="6" s="1"/>
  <c r="I159" i="6"/>
  <c r="J159" i="6" s="1"/>
  <c r="M159" i="6" s="1"/>
  <c r="O159" i="6" s="1"/>
  <c r="I259" i="6"/>
  <c r="J259" i="6" s="1"/>
  <c r="M259" i="6" s="1"/>
  <c r="O259" i="6" s="1"/>
  <c r="I636" i="2"/>
  <c r="J636" i="2" s="1"/>
  <c r="M636" i="2" s="1"/>
  <c r="O636" i="2" s="1"/>
  <c r="I2068" i="6"/>
  <c r="J2068" i="6" s="1"/>
  <c r="M2068" i="6" s="1"/>
  <c r="I2058" i="6"/>
  <c r="J2058" i="6" s="1"/>
  <c r="M2058" i="6" s="1"/>
  <c r="O2058" i="6" s="1"/>
  <c r="I2083" i="6"/>
  <c r="J2083" i="6" s="1"/>
  <c r="M2083" i="6" s="1"/>
  <c r="O2083" i="6" s="1"/>
  <c r="I561" i="6"/>
  <c r="J561" i="6" s="1"/>
  <c r="M561" i="6" s="1"/>
  <c r="O561" i="6" s="1"/>
  <c r="I2103" i="6"/>
  <c r="J2103" i="6" s="1"/>
  <c r="M2103" i="6" s="1"/>
  <c r="O2103" i="6" s="1"/>
  <c r="I212" i="2"/>
  <c r="J212" i="2" s="1"/>
  <c r="M212" i="2" s="1"/>
  <c r="O212" i="2" s="1"/>
  <c r="I127" i="2"/>
  <c r="J127" i="2" s="1"/>
  <c r="M127" i="2" s="1"/>
  <c r="O127" i="2" s="1"/>
  <c r="I102" i="6"/>
  <c r="J102" i="6" s="1"/>
  <c r="I186" i="6"/>
  <c r="J186" i="6" s="1"/>
  <c r="O1007" i="2"/>
  <c r="R1006" i="2" s="1"/>
  <c r="Q1006" i="2"/>
  <c r="I1159" i="2"/>
  <c r="J1165" i="2"/>
  <c r="J1166" i="2" s="1"/>
  <c r="I1344" i="2"/>
  <c r="J1349" i="2"/>
  <c r="J1350" i="2" s="1"/>
  <c r="M1327" i="2"/>
  <c r="N1327" i="2"/>
  <c r="O791" i="6"/>
  <c r="R789" i="6" s="1"/>
  <c r="I789" i="6"/>
  <c r="J789" i="6" s="1"/>
  <c r="O1427" i="6"/>
  <c r="I1425" i="6"/>
  <c r="J1425" i="6" s="1"/>
  <c r="I2841" i="6" s="1"/>
  <c r="J2841" i="6" s="1"/>
  <c r="M2841" i="6" s="1"/>
  <c r="O2841" i="6" s="1"/>
  <c r="N880" i="2"/>
  <c r="M880" i="2"/>
  <c r="I1054" i="2"/>
  <c r="J1059" i="2"/>
  <c r="J1060" i="2" s="1"/>
  <c r="I1189" i="2"/>
  <c r="J1195" i="2"/>
  <c r="J1196" i="2" s="1"/>
  <c r="I1120" i="2"/>
  <c r="J1125" i="2"/>
  <c r="J1126" i="2" s="1"/>
  <c r="O979" i="2"/>
  <c r="Q977" i="2"/>
  <c r="I186" i="2"/>
  <c r="J186" i="2" s="1"/>
  <c r="M186" i="2" s="1"/>
  <c r="O186" i="2" s="1"/>
  <c r="I291" i="2"/>
  <c r="J291" i="2" s="1"/>
  <c r="M291" i="2" s="1"/>
  <c r="O291" i="2" s="1"/>
  <c r="I109" i="2"/>
  <c r="J109" i="2" s="1"/>
  <c r="M109" i="2" s="1"/>
  <c r="O109" i="2" s="1"/>
  <c r="I160" i="6"/>
  <c r="J160" i="6" s="1"/>
  <c r="M160" i="6" s="1"/>
  <c r="O160" i="6" s="1"/>
  <c r="I84" i="6"/>
  <c r="J84" i="6" s="1"/>
  <c r="M84" i="6" s="1"/>
  <c r="O84" i="6" s="1"/>
  <c r="I264" i="6"/>
  <c r="J264" i="6" s="1"/>
  <c r="M264" i="6" s="1"/>
  <c r="O264" i="6" s="1"/>
  <c r="Q1159" i="2"/>
  <c r="O1161" i="2"/>
  <c r="R1159" i="2" s="1"/>
  <c r="O1354" i="2"/>
  <c r="R1353" i="2" s="1"/>
  <c r="Q1353" i="2"/>
  <c r="N944" i="2"/>
  <c r="M944" i="2"/>
  <c r="O1402" i="6"/>
  <c r="R1400" i="6" s="1"/>
  <c r="I1400" i="6"/>
  <c r="J1400" i="6" s="1"/>
  <c r="I1897" i="6"/>
  <c r="J1897" i="6" s="1"/>
  <c r="O1898" i="6"/>
  <c r="R1897" i="6" s="1"/>
  <c r="O1213" i="2"/>
  <c r="Q1211" i="2"/>
  <c r="O1171" i="2"/>
  <c r="R1169" i="2" s="1"/>
  <c r="Q1169" i="2"/>
  <c r="I1063" i="2"/>
  <c r="J1063" i="2" s="1"/>
  <c r="J1068" i="2"/>
  <c r="J1069" i="2" s="1"/>
  <c r="I197" i="6"/>
  <c r="J197" i="6" s="1"/>
  <c r="M197" i="6" s="1"/>
  <c r="O197" i="6" s="1"/>
  <c r="I223" i="2"/>
  <c r="J223" i="2" s="1"/>
  <c r="M223" i="2" s="1"/>
  <c r="O223" i="2" s="1"/>
  <c r="I89" i="6"/>
  <c r="J89" i="6" s="1"/>
  <c r="M89" i="6" s="1"/>
  <c r="O89" i="6" s="1"/>
  <c r="I114" i="2"/>
  <c r="J114" i="2" s="1"/>
  <c r="M114" i="2" s="1"/>
  <c r="O114" i="2" s="1"/>
  <c r="O988" i="2"/>
  <c r="R987" i="2" s="1"/>
  <c r="Q987" i="2"/>
  <c r="I1335" i="2"/>
  <c r="J1340" i="2"/>
  <c r="J1341" i="2" s="1"/>
  <c r="J1358" i="2"/>
  <c r="J1359" i="2" s="1"/>
  <c r="I1353" i="2"/>
  <c r="M1584" i="2"/>
  <c r="N1584" i="2"/>
  <c r="O2355" i="6"/>
  <c r="R2353" i="6" s="1"/>
  <c r="I2353" i="6"/>
  <c r="J2353" i="6" s="1"/>
  <c r="O2602" i="6"/>
  <c r="R2601" i="6" s="1"/>
  <c r="I2601" i="6"/>
  <c r="J2601" i="6" s="1"/>
  <c r="I798" i="6"/>
  <c r="J798" i="6" s="1"/>
  <c r="O799" i="6"/>
  <c r="R798" i="6" s="1"/>
  <c r="I226" i="6"/>
  <c r="J226" i="6" s="1"/>
  <c r="M226" i="6" s="1"/>
  <c r="O226" i="6" s="1"/>
  <c r="I290" i="6"/>
  <c r="J290" i="6" s="1"/>
  <c r="M290" i="6" s="1"/>
  <c r="O290" i="6" s="1"/>
  <c r="I98" i="6"/>
  <c r="J98" i="6" s="1"/>
  <c r="M98" i="6" s="1"/>
  <c r="O98" i="6" s="1"/>
  <c r="I240" i="6"/>
  <c r="J240" i="6" s="1"/>
  <c r="M240" i="6" s="1"/>
  <c r="O240" i="6" s="1"/>
  <c r="I318" i="2"/>
  <c r="J318" i="2" s="1"/>
  <c r="M318" i="2" s="1"/>
  <c r="O318" i="2" s="1"/>
  <c r="I123" i="2"/>
  <c r="J123" i="2" s="1"/>
  <c r="M123" i="2" s="1"/>
  <c r="O123" i="2" s="1"/>
  <c r="I267" i="2"/>
  <c r="J267" i="2" s="1"/>
  <c r="M267" i="2" s="1"/>
  <c r="O267" i="2" s="1"/>
  <c r="I252" i="2"/>
  <c r="J252" i="2" s="1"/>
  <c r="M252" i="2" s="1"/>
  <c r="O252" i="2" s="1"/>
  <c r="J1175" i="2"/>
  <c r="J1176" i="2" s="1"/>
  <c r="I1169" i="2"/>
  <c r="Q1063" i="2"/>
  <c r="O1064" i="2"/>
  <c r="R1063" i="2" s="1"/>
  <c r="J993" i="2"/>
  <c r="J994" i="2" s="1"/>
  <c r="I987" i="2"/>
  <c r="O1336" i="2"/>
  <c r="R1335" i="2" s="1"/>
  <c r="Q1335" i="2"/>
  <c r="I130" i="6"/>
  <c r="J130" i="6" s="1"/>
  <c r="I272" i="6"/>
  <c r="J272" i="6" s="1"/>
  <c r="M272" i="6" s="1"/>
  <c r="O272" i="6" s="1"/>
  <c r="I155" i="2"/>
  <c r="J155" i="2" s="1"/>
  <c r="M155" i="2" s="1"/>
  <c r="O155" i="2" s="1"/>
  <c r="I175" i="6"/>
  <c r="J175" i="6" s="1"/>
  <c r="M175" i="6" s="1"/>
  <c r="O175" i="6" s="1"/>
  <c r="I299" i="2"/>
  <c r="J299" i="2" s="1"/>
  <c r="M299" i="2" s="1"/>
  <c r="O299" i="2" s="1"/>
  <c r="I201" i="2"/>
  <c r="J201" i="2" s="1"/>
  <c r="M201" i="2" s="1"/>
  <c r="O201" i="2" s="1"/>
  <c r="O1180" i="2"/>
  <c r="R1179" i="2" s="1"/>
  <c r="Q1179" i="2"/>
  <c r="N1484" i="2"/>
  <c r="M1484" i="2"/>
  <c r="O2595" i="6"/>
  <c r="R2593" i="6" s="1"/>
  <c r="I2593" i="6"/>
  <c r="J2593" i="6" s="1"/>
  <c r="I807" i="6"/>
  <c r="J807" i="6" s="1"/>
  <c r="O808" i="6"/>
  <c r="R807" i="6" s="1"/>
  <c r="O1376" i="6"/>
  <c r="R1374" i="6" s="1"/>
  <c r="I1374" i="6"/>
  <c r="J1374" i="6" s="1"/>
  <c r="I1075" i="6"/>
  <c r="J1075" i="6" s="1"/>
  <c r="M1075" i="6" s="1"/>
  <c r="O1075" i="6" s="1"/>
  <c r="I1225" i="2"/>
  <c r="J1225" i="2" s="1"/>
  <c r="M1225" i="2" s="1"/>
  <c r="I637" i="2"/>
  <c r="J637" i="2" s="1"/>
  <c r="M637" i="2" s="1"/>
  <c r="O637" i="2" s="1"/>
  <c r="I2080" i="6"/>
  <c r="J2080" i="6" s="1"/>
  <c r="M2080" i="6" s="1"/>
  <c r="I2071" i="6"/>
  <c r="J2071" i="6" s="1"/>
  <c r="M2071" i="6" s="1"/>
  <c r="O2071" i="6" s="1"/>
  <c r="I2104" i="6"/>
  <c r="J2104" i="6" s="1"/>
  <c r="M2104" i="6" s="1"/>
  <c r="O2104" i="6" s="1"/>
  <c r="I2059" i="6"/>
  <c r="J2059" i="6" s="1"/>
  <c r="M2059" i="6" s="1"/>
  <c r="O2059" i="6" s="1"/>
  <c r="R2057" i="6" s="1"/>
  <c r="I562" i="6"/>
  <c r="J562" i="6" s="1"/>
  <c r="M562" i="6" s="1"/>
  <c r="O562" i="6" s="1"/>
  <c r="J1155" i="2"/>
  <c r="J1156" i="2" s="1"/>
  <c r="I1149" i="2"/>
  <c r="I319" i="2"/>
  <c r="J319" i="2" s="1"/>
  <c r="M319" i="2" s="1"/>
  <c r="O319" i="2" s="1"/>
  <c r="R317" i="2" s="1"/>
  <c r="I295" i="2"/>
  <c r="J295" i="2" s="1"/>
  <c r="M295" i="2" s="1"/>
  <c r="O295" i="2" s="1"/>
  <c r="I214" i="2"/>
  <c r="J214" i="2" s="1"/>
  <c r="M214" i="2" s="1"/>
  <c r="O214" i="2" s="1"/>
  <c r="I107" i="2"/>
  <c r="J107" i="2" s="1"/>
  <c r="M107" i="2" s="1"/>
  <c r="O107" i="2" s="1"/>
  <c r="I291" i="6"/>
  <c r="J291" i="6" s="1"/>
  <c r="M291" i="6" s="1"/>
  <c r="O291" i="6" s="1"/>
  <c r="I268" i="6"/>
  <c r="J268" i="6" s="1"/>
  <c r="M268" i="6" s="1"/>
  <c r="O268" i="6" s="1"/>
  <c r="I188" i="6"/>
  <c r="J188" i="6" s="1"/>
  <c r="M188" i="6" s="1"/>
  <c r="O188" i="6" s="1"/>
  <c r="I82" i="6"/>
  <c r="J82" i="6" s="1"/>
  <c r="M82" i="6" s="1"/>
  <c r="O82" i="6" s="1"/>
  <c r="I296" i="2"/>
  <c r="J296" i="2" s="1"/>
  <c r="M296" i="2" s="1"/>
  <c r="O296" i="2" s="1"/>
  <c r="I197" i="2"/>
  <c r="J197" i="2" s="1"/>
  <c r="M197" i="2" s="1"/>
  <c r="O197" i="2" s="1"/>
  <c r="I120" i="2"/>
  <c r="J120" i="2" s="1"/>
  <c r="M120" i="2" s="1"/>
  <c r="O120" i="2" s="1"/>
  <c r="I95" i="6"/>
  <c r="J95" i="6" s="1"/>
  <c r="M95" i="6" s="1"/>
  <c r="O95" i="6" s="1"/>
  <c r="I269" i="6"/>
  <c r="J269" i="6" s="1"/>
  <c r="M269" i="6" s="1"/>
  <c r="O269" i="6" s="1"/>
  <c r="I171" i="6"/>
  <c r="J171" i="6" s="1"/>
  <c r="M171" i="6" s="1"/>
  <c r="O171" i="6" s="1"/>
  <c r="J1041" i="2"/>
  <c r="J1042" i="2" s="1"/>
  <c r="I1035" i="2"/>
  <c r="O1202" i="2"/>
  <c r="Q1200" i="2"/>
  <c r="I1179" i="2"/>
  <c r="J1185" i="2"/>
  <c r="J1186" i="2" s="1"/>
  <c r="M1594" i="2"/>
  <c r="N1594" i="2"/>
  <c r="J1012" i="2"/>
  <c r="J1013" i="2" s="1"/>
  <c r="I1006" i="2"/>
  <c r="J1006" i="2" s="1"/>
  <c r="O959" i="2"/>
  <c r="Q957" i="2"/>
  <c r="I173" i="6"/>
  <c r="J173" i="6" s="1"/>
  <c r="M173" i="6" s="1"/>
  <c r="O173" i="6" s="1"/>
  <c r="I199" i="2"/>
  <c r="J199" i="2" s="1"/>
  <c r="M199" i="2" s="1"/>
  <c r="O199" i="2" s="1"/>
  <c r="I1016" i="2"/>
  <c r="J1021" i="2"/>
  <c r="J1022" i="2" s="1"/>
  <c r="O1150" i="2"/>
  <c r="R1149" i="2" s="1"/>
  <c r="Q1149" i="2"/>
  <c r="O968" i="2"/>
  <c r="Q967" i="2"/>
  <c r="I242" i="2"/>
  <c r="J242" i="2" s="1"/>
  <c r="M242" i="2" s="1"/>
  <c r="O242" i="2" s="1"/>
  <c r="I145" i="2"/>
  <c r="J145" i="2" s="1"/>
  <c r="M145" i="2" s="1"/>
  <c r="O145" i="2" s="1"/>
  <c r="I120" i="6"/>
  <c r="J120" i="6" s="1"/>
  <c r="M120" i="6" s="1"/>
  <c r="O120" i="6" s="1"/>
  <c r="I216" i="6"/>
  <c r="J216" i="6" s="1"/>
  <c r="M216" i="6" s="1"/>
  <c r="O216" i="6" s="1"/>
  <c r="O1037" i="2"/>
  <c r="R1035" i="2" s="1"/>
  <c r="Q1035" i="2"/>
  <c r="N922" i="2"/>
  <c r="M922" i="2"/>
  <c r="M892" i="2"/>
  <c r="N892" i="2"/>
  <c r="O828" i="6"/>
  <c r="R826" i="6" s="1"/>
  <c r="I826" i="6"/>
  <c r="J826" i="6" s="1"/>
  <c r="I747" i="6"/>
  <c r="J747" i="6" s="1"/>
  <c r="I997" i="2"/>
  <c r="J1002" i="2"/>
  <c r="J1003" i="2" s="1"/>
  <c r="O1017" i="2"/>
  <c r="R1016" i="2" s="1"/>
  <c r="Q1016" i="2"/>
  <c r="O1113" i="2"/>
  <c r="R1111" i="2" s="1"/>
  <c r="Q1111" i="2"/>
  <c r="I1274" i="2"/>
  <c r="J1279" i="2"/>
  <c r="J1280" i="2" s="1"/>
  <c r="O1103" i="2"/>
  <c r="R1102" i="2" s="1"/>
  <c r="Q1102" i="2"/>
  <c r="O424" i="2"/>
  <c r="R422" i="2" s="1"/>
  <c r="Q422" i="2"/>
  <c r="I110" i="2"/>
  <c r="J110" i="2" s="1"/>
  <c r="M110" i="2" s="1"/>
  <c r="O110" i="2" s="1"/>
  <c r="I85" i="6"/>
  <c r="J85" i="6" s="1"/>
  <c r="M85" i="6" s="1"/>
  <c r="O85" i="6" s="1"/>
  <c r="N856" i="2"/>
  <c r="M856" i="2"/>
  <c r="M903" i="2"/>
  <c r="N903" i="2"/>
  <c r="O1187" i="6"/>
  <c r="R1186" i="6" s="1"/>
  <c r="I1186" i="6"/>
  <c r="J1186" i="6" s="1"/>
  <c r="I816" i="6"/>
  <c r="J816" i="6" s="1"/>
  <c r="O817" i="6"/>
  <c r="R816" i="6" s="1"/>
  <c r="J1135" i="2"/>
  <c r="J1136" i="2" s="1"/>
  <c r="I1129" i="2"/>
  <c r="I1025" i="2"/>
  <c r="J1031" i="2"/>
  <c r="J1032" i="2" s="1"/>
  <c r="O1346" i="2"/>
  <c r="R1344" i="2" s="1"/>
  <c r="Q1344" i="2"/>
  <c r="Q1222" i="2"/>
  <c r="O1224" i="2"/>
  <c r="I1111" i="2"/>
  <c r="J1116" i="2"/>
  <c r="J1117" i="2" s="1"/>
  <c r="Q1274" i="2"/>
  <c r="O1275" i="2"/>
  <c r="R1274" i="2" s="1"/>
  <c r="J1107" i="2"/>
  <c r="J1108" i="2" s="1"/>
  <c r="I1102" i="2"/>
  <c r="J1102" i="2" s="1"/>
  <c r="I287" i="6"/>
  <c r="J287" i="6" s="1"/>
  <c r="I315" i="2"/>
  <c r="J315" i="2" s="1"/>
  <c r="M315" i="2" s="1"/>
  <c r="O315" i="2" s="1"/>
  <c r="I422" i="2"/>
  <c r="J426" i="2"/>
  <c r="J427" i="2" s="1"/>
  <c r="I275" i="6"/>
  <c r="J275" i="6" s="1"/>
  <c r="M275" i="6" s="1"/>
  <c r="O275" i="6" s="1"/>
  <c r="R269" i="6" s="1"/>
  <c r="I309" i="6"/>
  <c r="J309" i="6" s="1"/>
  <c r="M309" i="6" s="1"/>
  <c r="O309" i="6" s="1"/>
  <c r="I124" i="6"/>
  <c r="J124" i="6" s="1"/>
  <c r="M124" i="6" s="1"/>
  <c r="O124" i="6" s="1"/>
  <c r="I163" i="6"/>
  <c r="J163" i="6" s="1"/>
  <c r="M163" i="6" s="1"/>
  <c r="O163" i="6" s="1"/>
  <c r="I302" i="2"/>
  <c r="J302" i="2" s="1"/>
  <c r="M302" i="2" s="1"/>
  <c r="O302" i="2" s="1"/>
  <c r="I149" i="2"/>
  <c r="J149" i="2" s="1"/>
  <c r="M149" i="2" s="1"/>
  <c r="O149" i="2" s="1"/>
  <c r="I337" i="2"/>
  <c r="J337" i="2" s="1"/>
  <c r="M337" i="2" s="1"/>
  <c r="O337" i="2" s="1"/>
  <c r="I189" i="2"/>
  <c r="J189" i="2" s="1"/>
  <c r="M189" i="2" s="1"/>
  <c r="O189" i="2" s="1"/>
  <c r="Q1262" i="2"/>
  <c r="O1263" i="2"/>
  <c r="I226" i="2"/>
  <c r="J226" i="2" s="1"/>
  <c r="M226" i="2" s="1"/>
  <c r="O226" i="2" s="1"/>
  <c r="I119" i="2"/>
  <c r="J119" i="2" s="1"/>
  <c r="M119" i="2" s="1"/>
  <c r="O119" i="2" s="1"/>
  <c r="I275" i="2"/>
  <c r="J275" i="2" s="1"/>
  <c r="M275" i="2" s="1"/>
  <c r="O275" i="2" s="1"/>
  <c r="I200" i="6"/>
  <c r="J200" i="6" s="1"/>
  <c r="M200" i="6" s="1"/>
  <c r="O200" i="6" s="1"/>
  <c r="I94" i="6"/>
  <c r="J94" i="6" s="1"/>
  <c r="M94" i="6" s="1"/>
  <c r="O94" i="6" s="1"/>
  <c r="I248" i="6"/>
  <c r="J248" i="6" s="1"/>
  <c r="M248" i="6" s="1"/>
  <c r="O248" i="6" s="1"/>
  <c r="N1364" i="2"/>
  <c r="M1364" i="2"/>
  <c r="M843" i="2"/>
  <c r="N843" i="2"/>
  <c r="O843" i="2" s="1"/>
  <c r="O3517" i="6"/>
  <c r="O497" i="6"/>
  <c r="O2131" i="6"/>
  <c r="R2129" i="6" s="1"/>
  <c r="J52" i="2"/>
  <c r="G26" i="1"/>
  <c r="H26" i="1" s="1"/>
  <c r="I26" i="1" s="1"/>
  <c r="I25" i="1" s="1"/>
  <c r="O2138" i="6"/>
  <c r="R2137" i="6" s="1"/>
  <c r="J113" i="2"/>
  <c r="M113" i="2" s="1"/>
  <c r="O113" i="2" s="1"/>
  <c r="R112" i="2" s="1"/>
  <c r="G126" i="1"/>
  <c r="H126" i="1" s="1"/>
  <c r="I126" i="1" s="1"/>
  <c r="O1619" i="6"/>
  <c r="M560" i="2"/>
  <c r="N560" i="2"/>
  <c r="O1630" i="6"/>
  <c r="R1628" i="6" s="1"/>
  <c r="R546" i="2"/>
  <c r="R935" i="6"/>
  <c r="R931" i="6"/>
  <c r="R583" i="6"/>
  <c r="R419" i="6"/>
  <c r="R943" i="6"/>
  <c r="R939" i="6"/>
  <c r="R401" i="6"/>
  <c r="R522" i="2"/>
  <c r="R343" i="2"/>
  <c r="O490" i="6"/>
  <c r="O482" i="6"/>
  <c r="R480" i="6" s="1"/>
  <c r="O580" i="2"/>
  <c r="R578" i="2" s="1"/>
  <c r="O571" i="2"/>
  <c r="R569" i="2" s="1"/>
  <c r="O339" i="2"/>
  <c r="R338" i="2" s="1"/>
  <c r="R1414" i="6"/>
  <c r="R1416" i="6"/>
  <c r="G153" i="1" l="1"/>
  <c r="H153" i="1" s="1"/>
  <c r="I153" i="1" s="1"/>
  <c r="Q1363" i="2"/>
  <c r="O1364" i="2"/>
  <c r="R1363" i="2" s="1"/>
  <c r="O903" i="2"/>
  <c r="R901" i="2" s="1"/>
  <c r="Q901" i="2"/>
  <c r="I890" i="2"/>
  <c r="J897" i="2"/>
  <c r="J898" i="2" s="1"/>
  <c r="O1584" i="2"/>
  <c r="R1582" i="2" s="1"/>
  <c r="Q1582" i="2"/>
  <c r="J949" i="2"/>
  <c r="J950" i="2" s="1"/>
  <c r="I942" i="2"/>
  <c r="J1072" i="2"/>
  <c r="G149" i="1"/>
  <c r="H149" i="1" s="1"/>
  <c r="I149" i="1" s="1"/>
  <c r="J1111" i="2"/>
  <c r="G154" i="1"/>
  <c r="H154" i="1" s="1"/>
  <c r="I154" i="1" s="1"/>
  <c r="J862" i="2"/>
  <c r="J863" i="2" s="1"/>
  <c r="I854" i="2"/>
  <c r="Q921" i="2"/>
  <c r="O922" i="2"/>
  <c r="R921" i="2" s="1"/>
  <c r="J1016" i="2"/>
  <c r="G143" i="1"/>
  <c r="H143" i="1" s="1"/>
  <c r="I143" i="1" s="1"/>
  <c r="G186" i="1"/>
  <c r="H186" i="1" s="1"/>
  <c r="I186" i="1" s="1"/>
  <c r="J1353" i="2"/>
  <c r="I206" i="6"/>
  <c r="J206" i="6" s="1"/>
  <c r="I112" i="6"/>
  <c r="J112" i="6" s="1"/>
  <c r="M112" i="6" s="1"/>
  <c r="O112" i="6" s="1"/>
  <c r="I232" i="2"/>
  <c r="J232" i="2" s="1"/>
  <c r="M232" i="2" s="1"/>
  <c r="O232" i="2" s="1"/>
  <c r="I137" i="2"/>
  <c r="O856" i="2"/>
  <c r="R854" i="2" s="1"/>
  <c r="Q854" i="2"/>
  <c r="J987" i="2"/>
  <c r="G140" i="1"/>
  <c r="H140" i="1" s="1"/>
  <c r="I140" i="1" s="1"/>
  <c r="G142" i="1"/>
  <c r="H142" i="1" s="1"/>
  <c r="I142" i="1" s="1"/>
  <c r="J1120" i="2"/>
  <c r="G155" i="1"/>
  <c r="H155" i="1" s="1"/>
  <c r="I155" i="1" s="1"/>
  <c r="Q911" i="2"/>
  <c r="O912" i="2"/>
  <c r="R911" i="2" s="1"/>
  <c r="I1582" i="2"/>
  <c r="J1588" i="2"/>
  <c r="J1589" i="2" s="1"/>
  <c r="O2080" i="6"/>
  <c r="O1484" i="2"/>
  <c r="Q1483" i="2"/>
  <c r="Q1326" i="2"/>
  <c r="O1327" i="2"/>
  <c r="R1326" i="2" s="1"/>
  <c r="J115" i="2"/>
  <c r="M115" i="2" s="1"/>
  <c r="O115" i="2" s="1"/>
  <c r="G150" i="1"/>
  <c r="H150" i="1" s="1"/>
  <c r="I150" i="1" s="1"/>
  <c r="O1494" i="2"/>
  <c r="Q1493" i="2"/>
  <c r="O1063" i="6"/>
  <c r="I911" i="2"/>
  <c r="J911" i="2" s="1"/>
  <c r="J917" i="2"/>
  <c r="J918" i="2" s="1"/>
  <c r="J1308" i="2"/>
  <c r="G178" i="1"/>
  <c r="H178" i="1" s="1"/>
  <c r="I178" i="1" s="1"/>
  <c r="I320" i="2"/>
  <c r="J320" i="2" s="1"/>
  <c r="M320" i="2" s="1"/>
  <c r="O320" i="2" s="1"/>
  <c r="I1111" i="6"/>
  <c r="J1111" i="6" s="1"/>
  <c r="M1111" i="6" s="1"/>
  <c r="I292" i="6"/>
  <c r="J292" i="6" s="1"/>
  <c r="I108" i="6"/>
  <c r="J108" i="6" s="1"/>
  <c r="I1236" i="2"/>
  <c r="J1236" i="2" s="1"/>
  <c r="M1236" i="2" s="1"/>
  <c r="I244" i="6"/>
  <c r="J244" i="6" s="1"/>
  <c r="M244" i="6" s="1"/>
  <c r="O244" i="6" s="1"/>
  <c r="I215" i="2"/>
  <c r="J215" i="2" s="1"/>
  <c r="M215" i="2" s="1"/>
  <c r="O215" i="2" s="1"/>
  <c r="I189" i="6"/>
  <c r="J189" i="6" s="1"/>
  <c r="M189" i="6" s="1"/>
  <c r="O189" i="6" s="1"/>
  <c r="I1085" i="6"/>
  <c r="J1085" i="6" s="1"/>
  <c r="M1085" i="6" s="1"/>
  <c r="I1101" i="6"/>
  <c r="J1101" i="6" s="1"/>
  <c r="M1101" i="6" s="1"/>
  <c r="I133" i="2"/>
  <c r="J133" i="2" s="1"/>
  <c r="M133" i="2" s="1"/>
  <c r="O133" i="2" s="1"/>
  <c r="I1265" i="2"/>
  <c r="J1265" i="2" s="1"/>
  <c r="M1265" i="2" s="1"/>
  <c r="I1254" i="2"/>
  <c r="J1254" i="2" s="1"/>
  <c r="M1254" i="2" s="1"/>
  <c r="I271" i="2"/>
  <c r="J271" i="2" s="1"/>
  <c r="M271" i="2" s="1"/>
  <c r="O271" i="2" s="1"/>
  <c r="O944" i="2"/>
  <c r="R942" i="2" s="1"/>
  <c r="Q942" i="2"/>
  <c r="J1129" i="2"/>
  <c r="G156" i="1"/>
  <c r="H156" i="1" s="1"/>
  <c r="I156" i="1" s="1"/>
  <c r="G145" i="1"/>
  <c r="H145" i="1" s="1"/>
  <c r="I145" i="1" s="1"/>
  <c r="J1035" i="2"/>
  <c r="J1335" i="2"/>
  <c r="G184" i="1"/>
  <c r="H184" i="1" s="1"/>
  <c r="I184" i="1" s="1"/>
  <c r="G162" i="1"/>
  <c r="H162" i="1" s="1"/>
  <c r="I162" i="1" s="1"/>
  <c r="J1189" i="2"/>
  <c r="I1326" i="2"/>
  <c r="J1331" i="2"/>
  <c r="J1332" i="2" s="1"/>
  <c r="O1053" i="6"/>
  <c r="G157" i="1"/>
  <c r="H157" i="1" s="1"/>
  <c r="I157" i="1" s="1"/>
  <c r="J1139" i="2"/>
  <c r="O1613" i="2"/>
  <c r="R1611" i="2" s="1"/>
  <c r="Q1611" i="2"/>
  <c r="J422" i="2"/>
  <c r="G58" i="1"/>
  <c r="H58" i="1" s="1"/>
  <c r="I58" i="1" s="1"/>
  <c r="J997" i="2"/>
  <c r="G141" i="1"/>
  <c r="H141" i="1" s="1"/>
  <c r="I141" i="1" s="1"/>
  <c r="O1225" i="2"/>
  <c r="O1201" i="2"/>
  <c r="J1616" i="2"/>
  <c r="J1617" i="2" s="1"/>
  <c r="I1611" i="2"/>
  <c r="J1169" i="2"/>
  <c r="G160" i="1"/>
  <c r="H160" i="1" s="1"/>
  <c r="I160" i="1" s="1"/>
  <c r="I119" i="6"/>
  <c r="J119" i="6" s="1"/>
  <c r="M119" i="6" s="1"/>
  <c r="O119" i="6" s="1"/>
  <c r="I204" i="6"/>
  <c r="J204" i="6" s="1"/>
  <c r="M204" i="6" s="1"/>
  <c r="O204" i="6" s="1"/>
  <c r="I230" i="2"/>
  <c r="J230" i="2" s="1"/>
  <c r="M230" i="2" s="1"/>
  <c r="O230" i="2" s="1"/>
  <c r="I144" i="2"/>
  <c r="G185" i="1"/>
  <c r="H185" i="1" s="1"/>
  <c r="I185" i="1" s="1"/>
  <c r="J1344" i="2"/>
  <c r="O1212" i="2"/>
  <c r="J1091" i="2"/>
  <c r="G151" i="1"/>
  <c r="H151" i="1" s="1"/>
  <c r="I151" i="1" s="1"/>
  <c r="I211" i="6"/>
  <c r="J211" i="6" s="1"/>
  <c r="I116" i="6"/>
  <c r="J116" i="6" s="1"/>
  <c r="M116" i="6" s="1"/>
  <c r="O116" i="6" s="1"/>
  <c r="I299" i="6"/>
  <c r="J299" i="6" s="1"/>
  <c r="I255" i="6"/>
  <c r="J255" i="6" s="1"/>
  <c r="M255" i="6" s="1"/>
  <c r="O255" i="6" s="1"/>
  <c r="I282" i="2"/>
  <c r="J282" i="2" s="1"/>
  <c r="M282" i="2" s="1"/>
  <c r="O282" i="2" s="1"/>
  <c r="I327" i="2"/>
  <c r="J327" i="2" s="1"/>
  <c r="M327" i="2" s="1"/>
  <c r="O327" i="2" s="1"/>
  <c r="I237" i="2"/>
  <c r="J237" i="2" s="1"/>
  <c r="M237" i="2" s="1"/>
  <c r="O237" i="2" s="1"/>
  <c r="I141" i="2"/>
  <c r="J141" i="2" s="1"/>
  <c r="M141" i="2" s="1"/>
  <c r="O141" i="2" s="1"/>
  <c r="G147" i="1"/>
  <c r="H147" i="1" s="1"/>
  <c r="I147" i="1" s="1"/>
  <c r="J1054" i="2"/>
  <c r="G148" i="1"/>
  <c r="H148" i="1" s="1"/>
  <c r="I148" i="1" s="1"/>
  <c r="R1427" i="6"/>
  <c r="R1425" i="6"/>
  <c r="I106" i="6"/>
  <c r="J106" i="6" s="1"/>
  <c r="I131" i="2"/>
  <c r="J131" i="2" s="1"/>
  <c r="M131" i="2" s="1"/>
  <c r="O131" i="2" s="1"/>
  <c r="R130" i="2" s="1"/>
  <c r="J1159" i="2"/>
  <c r="G159" i="1"/>
  <c r="H159" i="1" s="1"/>
  <c r="I159" i="1" s="1"/>
  <c r="O2068" i="6"/>
  <c r="I901" i="2"/>
  <c r="J901" i="2" s="1"/>
  <c r="J907" i="2"/>
  <c r="J908" i="2" s="1"/>
  <c r="J927" i="2"/>
  <c r="J928" i="2" s="1"/>
  <c r="I921" i="2"/>
  <c r="J1179" i="2"/>
  <c r="G161" i="1"/>
  <c r="H161" i="1" s="1"/>
  <c r="I161" i="1" s="1"/>
  <c r="J1025" i="2"/>
  <c r="G144" i="1"/>
  <c r="H144" i="1" s="1"/>
  <c r="I144" i="1" s="1"/>
  <c r="O1594" i="2"/>
  <c r="R1592" i="2" s="1"/>
  <c r="Q1592" i="2"/>
  <c r="J1149" i="2"/>
  <c r="G158" i="1"/>
  <c r="H158" i="1" s="1"/>
  <c r="I158" i="1" s="1"/>
  <c r="I125" i="6"/>
  <c r="J125" i="6" s="1"/>
  <c r="I150" i="2"/>
  <c r="J150" i="2" s="1"/>
  <c r="M150" i="2" s="1"/>
  <c r="O150" i="2" s="1"/>
  <c r="I234" i="2"/>
  <c r="J234" i="2" s="1"/>
  <c r="M234" i="2" s="1"/>
  <c r="O234" i="2" s="1"/>
  <c r="I208" i="6"/>
  <c r="J208" i="6" s="1"/>
  <c r="M208" i="6" s="1"/>
  <c r="O208" i="6" s="1"/>
  <c r="I878" i="2"/>
  <c r="J878" i="2" s="1"/>
  <c r="J886" i="2"/>
  <c r="J887" i="2" s="1"/>
  <c r="J1243" i="2"/>
  <c r="G168" i="1"/>
  <c r="H168" i="1" s="1"/>
  <c r="I168" i="1" s="1"/>
  <c r="O932" i="2"/>
  <c r="R931" i="2" s="1"/>
  <c r="Q931" i="2"/>
  <c r="I1363" i="2"/>
  <c r="J1373" i="2"/>
  <c r="J1374" i="2" s="1"/>
  <c r="J1274" i="2"/>
  <c r="G173" i="1"/>
  <c r="H173" i="1" s="1"/>
  <c r="I173" i="1" s="1"/>
  <c r="I172" i="1" s="1"/>
  <c r="O892" i="2"/>
  <c r="R890" i="2" s="1"/>
  <c r="Q890" i="2"/>
  <c r="I1592" i="2"/>
  <c r="J1598" i="2"/>
  <c r="J1599" i="2" s="1"/>
  <c r="O880" i="2"/>
  <c r="R878" i="2" s="1"/>
  <c r="Q878" i="2"/>
  <c r="I931" i="2"/>
  <c r="J938" i="2"/>
  <c r="J939" i="2" s="1"/>
  <c r="I1618" i="6"/>
  <c r="J1618" i="6" s="1"/>
  <c r="I694" i="2"/>
  <c r="J694" i="2" s="1"/>
  <c r="M694" i="2" s="1"/>
  <c r="M612" i="6"/>
  <c r="R1618" i="6"/>
  <c r="Q559" i="2"/>
  <c r="O560" i="2"/>
  <c r="I562" i="2"/>
  <c r="J562" i="2" s="1"/>
  <c r="M562" i="2" s="1"/>
  <c r="M499" i="6"/>
  <c r="I496" i="6" s="1"/>
  <c r="J496" i="6" s="1"/>
  <c r="R488" i="6"/>
  <c r="R560" i="2"/>
  <c r="R212" i="2"/>
  <c r="R198" i="2"/>
  <c r="R251" i="2"/>
  <c r="R118" i="2"/>
  <c r="R158" i="2"/>
  <c r="I152" i="1" l="1"/>
  <c r="J931" i="2"/>
  <c r="G131" i="1"/>
  <c r="H131" i="1" s="1"/>
  <c r="I131" i="1" s="1"/>
  <c r="G129" i="1"/>
  <c r="H129" i="1" s="1"/>
  <c r="I129" i="1" s="1"/>
  <c r="J144" i="2"/>
  <c r="M144" i="2" s="1"/>
  <c r="O144" i="2" s="1"/>
  <c r="R142" i="2" s="1"/>
  <c r="G132" i="1"/>
  <c r="H132" i="1" s="1"/>
  <c r="I132" i="1" s="1"/>
  <c r="J942" i="2"/>
  <c r="J1326" i="2"/>
  <c r="G183" i="1"/>
  <c r="H183" i="1" s="1"/>
  <c r="I183" i="1" s="1"/>
  <c r="I182" i="1" s="1"/>
  <c r="I1108" i="6"/>
  <c r="J1108" i="6" s="1"/>
  <c r="O1111" i="6"/>
  <c r="R1108" i="6" s="1"/>
  <c r="J1363" i="2"/>
  <c r="G188" i="1"/>
  <c r="H188" i="1" s="1"/>
  <c r="I188" i="1" s="1"/>
  <c r="I187" i="1" s="1"/>
  <c r="I1233" i="2"/>
  <c r="J1239" i="2"/>
  <c r="J1240" i="2" s="1"/>
  <c r="O1236" i="2"/>
  <c r="R1233" i="2" s="1"/>
  <c r="J1258" i="2"/>
  <c r="J1259" i="2" s="1"/>
  <c r="I1252" i="2"/>
  <c r="O1254" i="2"/>
  <c r="R1252" i="2" s="1"/>
  <c r="J1592" i="2"/>
  <c r="G220" i="1"/>
  <c r="H220" i="1" s="1"/>
  <c r="I220" i="1" s="1"/>
  <c r="I1262" i="2"/>
  <c r="O1265" i="2"/>
  <c r="R1262" i="2" s="1"/>
  <c r="J1268" i="2"/>
  <c r="J1269" i="2" s="1"/>
  <c r="J921" i="2"/>
  <c r="G130" i="1"/>
  <c r="H130" i="1" s="1"/>
  <c r="I130" i="1" s="1"/>
  <c r="J890" i="2"/>
  <c r="G127" i="1"/>
  <c r="H127" i="1" s="1"/>
  <c r="I127" i="1" s="1"/>
  <c r="I1099" i="6"/>
  <c r="J1099" i="6" s="1"/>
  <c r="O1101" i="6"/>
  <c r="R1099" i="6" s="1"/>
  <c r="J854" i="2"/>
  <c r="G123" i="1"/>
  <c r="H123" i="1" s="1"/>
  <c r="I123" i="1" s="1"/>
  <c r="I122" i="1" s="1"/>
  <c r="J1611" i="2"/>
  <c r="G222" i="1"/>
  <c r="H222" i="1" s="1"/>
  <c r="I222" i="1" s="1"/>
  <c r="I1082" i="6"/>
  <c r="J1082" i="6" s="1"/>
  <c r="O1085" i="6"/>
  <c r="R1082" i="6" s="1"/>
  <c r="G128" i="1"/>
  <c r="H128" i="1" s="1"/>
  <c r="I128" i="1" s="1"/>
  <c r="J137" i="2"/>
  <c r="M137" i="2" s="1"/>
  <c r="O137" i="2" s="1"/>
  <c r="J1582" i="2"/>
  <c r="G219" i="1"/>
  <c r="H219" i="1" s="1"/>
  <c r="I219" i="1" s="1"/>
  <c r="I3317" i="6"/>
  <c r="J3317" i="6" s="1"/>
  <c r="M3317" i="6" s="1"/>
  <c r="I3301" i="6"/>
  <c r="J3301" i="6" s="1"/>
  <c r="M3301" i="6" s="1"/>
  <c r="O3301" i="6" s="1"/>
  <c r="O499" i="6"/>
  <c r="R496" i="6" s="1"/>
  <c r="I559" i="2"/>
  <c r="O562" i="2"/>
  <c r="R559" i="2" s="1"/>
  <c r="J566" i="2"/>
  <c r="J567" i="2" s="1"/>
  <c r="O612" i="6"/>
  <c r="O694" i="2"/>
  <c r="M9" i="12"/>
  <c r="J1262" i="2" l="1"/>
  <c r="G170" i="1"/>
  <c r="H170" i="1" s="1"/>
  <c r="I170" i="1" s="1"/>
  <c r="J1252" i="2"/>
  <c r="G169" i="1"/>
  <c r="H169" i="1" s="1"/>
  <c r="I169" i="1" s="1"/>
  <c r="J1233" i="2"/>
  <c r="G167" i="1"/>
  <c r="H167" i="1" s="1"/>
  <c r="I167" i="1" s="1"/>
  <c r="O3317" i="6"/>
  <c r="J559" i="2"/>
  <c r="G79" i="1"/>
  <c r="H79" i="1" s="1"/>
  <c r="I79" i="1" s="1"/>
  <c r="M26" i="12"/>
  <c r="M109" i="6" l="1"/>
  <c r="O109" i="6" s="1"/>
  <c r="M206" i="6"/>
  <c r="O206" i="6" s="1"/>
  <c r="M341" i="6" l="1"/>
  <c r="O341" i="6" s="1"/>
  <c r="M211" i="6"/>
  <c r="O211" i="6" s="1"/>
  <c r="M299" i="6"/>
  <c r="O299" i="6" s="1"/>
  <c r="M282" i="6"/>
  <c r="O282" i="6" s="1"/>
  <c r="M287" i="6"/>
  <c r="M329" i="6"/>
  <c r="O329" i="6" s="1"/>
  <c r="M281" i="6"/>
  <c r="M102" i="6"/>
  <c r="O102" i="6" s="1"/>
  <c r="M1118" i="6"/>
  <c r="I1117" i="6" s="1"/>
  <c r="J1117" i="6" s="1"/>
  <c r="M1043" i="6"/>
  <c r="I1043" i="6" s="1"/>
  <c r="J1043" i="6" s="1"/>
  <c r="M2972" i="6"/>
  <c r="M3073" i="6"/>
  <c r="M284" i="6"/>
  <c r="O284" i="6" s="1"/>
  <c r="M106" i="6"/>
  <c r="O106" i="6" s="1"/>
  <c r="M283" i="6"/>
  <c r="O283" i="6" s="1"/>
  <c r="M298" i="6"/>
  <c r="O298" i="6" s="1"/>
  <c r="M130" i="6"/>
  <c r="M108" i="6"/>
  <c r="O108" i="6" s="1"/>
  <c r="M186" i="6"/>
  <c r="O186" i="6" s="1"/>
  <c r="M125" i="6"/>
  <c r="O125" i="6" s="1"/>
  <c r="M335" i="6"/>
  <c r="M292" i="6"/>
  <c r="O292" i="6" s="1"/>
  <c r="O287" i="6" l="1"/>
  <c r="R187" i="6"/>
  <c r="O130" i="6"/>
  <c r="R127" i="6" s="1"/>
  <c r="O335" i="6"/>
  <c r="R335" i="6" s="1"/>
  <c r="R166" i="6"/>
  <c r="O3073" i="6"/>
  <c r="O281" i="6"/>
  <c r="O2972" i="6"/>
  <c r="O1043" i="6"/>
  <c r="O1118" i="6"/>
  <c r="R87" i="6" l="1"/>
  <c r="R1117" i="6"/>
  <c r="R1114" i="6"/>
  <c r="R1037" i="6"/>
  <c r="R1043" i="6"/>
  <c r="R322" i="6"/>
  <c r="R326" i="6"/>
  <c r="R247" i="6"/>
  <c r="R245" i="6"/>
  <c r="R2970" i="6"/>
  <c r="R2969" i="6"/>
  <c r="R274" i="6"/>
  <c r="R281" i="6"/>
  <c r="R3072" i="6"/>
  <c r="R3071" i="6"/>
  <c r="R2976" i="6"/>
  <c r="M3756" i="6" l="1"/>
  <c r="M3655" i="6"/>
  <c r="M3929" i="6"/>
  <c r="O3756" i="6" l="1"/>
  <c r="O3929" i="6"/>
  <c r="O3655" i="6"/>
  <c r="M3867" i="6"/>
  <c r="M3868" i="6"/>
  <c r="O3868" i="6" s="1"/>
  <c r="O3867" i="6" l="1"/>
  <c r="R201" i="6" l="1"/>
  <c r="R305" i="6"/>
  <c r="R215" i="6"/>
  <c r="R166" i="2"/>
  <c r="R249" i="2"/>
  <c r="R189" i="2"/>
  <c r="R206" i="2"/>
  <c r="R293" i="6"/>
  <c r="R208" i="6"/>
  <c r="R116" i="6"/>
  <c r="R180" i="6"/>
  <c r="R115" i="2"/>
  <c r="R141" i="6"/>
  <c r="R208" i="2"/>
  <c r="R169" i="6"/>
  <c r="R81" i="6"/>
  <c r="R225" i="2"/>
  <c r="R300" i="2"/>
  <c r="R108" i="2"/>
  <c r="R345" i="2"/>
  <c r="R195" i="2"/>
  <c r="R614" i="6"/>
  <c r="R146" i="2"/>
  <c r="R229" i="2"/>
  <c r="R352" i="6"/>
  <c r="R141" i="2"/>
  <c r="R234" i="2"/>
  <c r="R2874" i="6"/>
  <c r="R698" i="2"/>
  <c r="R1406" i="6"/>
  <c r="R537" i="6"/>
  <c r="R242" i="2"/>
  <c r="R3398" i="6"/>
  <c r="R79" i="2"/>
  <c r="R3368" i="6"/>
  <c r="I1256" i="6"/>
  <c r="J1256" i="6" s="1"/>
  <c r="M1256" i="6" s="1"/>
  <c r="O1256" i="6" s="1"/>
  <c r="I1247" i="6"/>
  <c r="J1247" i="6" s="1"/>
  <c r="M1247" i="6" s="1"/>
  <c r="O1247" i="6" s="1"/>
  <c r="I1236" i="6"/>
  <c r="J1236" i="6" s="1"/>
  <c r="M1236" i="6" s="1"/>
  <c r="I1434" i="2"/>
  <c r="J1434" i="2" s="1"/>
  <c r="I374" i="2"/>
  <c r="J374" i="2" s="1"/>
  <c r="M374" i="2" s="1"/>
  <c r="I1474" i="2"/>
  <c r="J1474" i="2" s="1"/>
  <c r="M1474" i="2" s="1"/>
  <c r="I1282" i="6"/>
  <c r="J1282" i="6" s="1"/>
  <c r="M1282" i="6" s="1"/>
  <c r="O1282" i="6" s="1"/>
  <c r="I342" i="6"/>
  <c r="J342" i="6" s="1"/>
  <c r="M342" i="6" s="1"/>
  <c r="O342" i="6" s="1"/>
  <c r="I1394" i="2"/>
  <c r="J1394" i="2" s="1"/>
  <c r="I1464" i="2"/>
  <c r="J1464" i="2" s="1"/>
  <c r="I448" i="6"/>
  <c r="J448" i="6" s="1"/>
  <c r="M448" i="6" s="1"/>
  <c r="I1263" i="6"/>
  <c r="J1263" i="6" s="1"/>
  <c r="M1263" i="6" s="1"/>
  <c r="I1273" i="6"/>
  <c r="J1273" i="6" s="1"/>
  <c r="M1273" i="6" s="1"/>
  <c r="O1273" i="6" s="1"/>
  <c r="I1212" i="6"/>
  <c r="J1212" i="6" s="1"/>
  <c r="M1212" i="6" s="1"/>
  <c r="O1212" i="6" s="1"/>
  <c r="I503" i="2"/>
  <c r="J503" i="2" s="1"/>
  <c r="M503" i="2" s="1"/>
  <c r="I1422" i="2"/>
  <c r="J1422" i="2" s="1"/>
  <c r="M1422" i="2" s="1"/>
  <c r="I1444" i="2"/>
  <c r="J1444" i="2" s="1"/>
  <c r="I507" i="6"/>
  <c r="J507" i="6" s="1"/>
  <c r="M507" i="6" s="1"/>
  <c r="I1453" i="2"/>
  <c r="J1453" i="2" s="1"/>
  <c r="I573" i="2"/>
  <c r="J573" i="2" s="1"/>
  <c r="M1464" i="2" l="1"/>
  <c r="N1464" i="2"/>
  <c r="O1464" i="2" s="1"/>
  <c r="N1394" i="2"/>
  <c r="O1394" i="2" s="1"/>
  <c r="M1394" i="2"/>
  <c r="N1434" i="2"/>
  <c r="O1434" i="2" s="1"/>
  <c r="M1434" i="2"/>
  <c r="N374" i="2"/>
  <c r="O374" i="2" s="1"/>
  <c r="M1444" i="2"/>
  <c r="N1444" i="2"/>
  <c r="O1444" i="2" s="1"/>
  <c r="N573" i="2"/>
  <c r="M573" i="2"/>
  <c r="N1453" i="2"/>
  <c r="M1453" i="2"/>
  <c r="O507" i="6"/>
  <c r="N1422" i="2"/>
  <c r="N503" i="2"/>
  <c r="O1263" i="6"/>
  <c r="O448" i="6"/>
  <c r="O1236" i="6"/>
  <c r="N1474" i="2"/>
  <c r="O1422" i="2" l="1"/>
  <c r="O1453" i="2"/>
  <c r="O573" i="2"/>
  <c r="O1474" i="2"/>
  <c r="O503" i="2"/>
  <c r="J2614" i="6" l="1"/>
  <c r="M2614" i="6" s="1"/>
  <c r="O2614" i="6" s="1"/>
  <c r="I3701" i="6"/>
  <c r="J3701" i="6" s="1"/>
  <c r="I3425" i="6"/>
  <c r="J3425" i="6" s="1"/>
  <c r="I3405" i="6" s="1"/>
  <c r="J3405" i="6" s="1"/>
  <c r="M3405" i="6" s="1"/>
  <c r="I2669" i="6"/>
  <c r="J2669" i="6" s="1"/>
  <c r="I2642" i="6" s="1"/>
  <c r="J2642" i="6" s="1"/>
  <c r="M2642" i="6" s="1"/>
  <c r="I3642" i="6"/>
  <c r="J3642" i="6" s="1"/>
  <c r="I3625" i="6" s="1"/>
  <c r="J3625" i="6" s="1"/>
  <c r="M3625" i="6" s="1"/>
  <c r="I3714" i="6"/>
  <c r="J3714" i="6" s="1"/>
  <c r="I2978" i="6"/>
  <c r="J2978" i="6" s="1"/>
  <c r="I3970" i="6"/>
  <c r="J3970" i="6" s="1"/>
  <c r="I3944" i="6" s="1"/>
  <c r="J3944" i="6" s="1"/>
  <c r="M3944" i="6" s="1"/>
  <c r="O3944" i="6" s="1"/>
  <c r="I3830" i="6"/>
  <c r="J3830" i="6" s="1"/>
  <c r="I3810" i="6" s="1"/>
  <c r="J3810" i="6" s="1"/>
  <c r="M3810" i="6" s="1"/>
  <c r="I3818" i="6"/>
  <c r="J3818" i="6" s="1"/>
  <c r="I3812" i="6" s="1"/>
  <c r="J3812" i="6" s="1"/>
  <c r="M3812" i="6" s="1"/>
  <c r="O3812" i="6" s="1"/>
  <c r="I3012" i="6"/>
  <c r="J3012" i="6" s="1"/>
  <c r="I2890" i="6"/>
  <c r="J2890" i="6" s="1"/>
  <c r="I162" i="2" s="1"/>
  <c r="J162" i="2" s="1"/>
  <c r="M162" i="2" s="1"/>
  <c r="O162" i="2" s="1"/>
  <c r="I2735" i="6"/>
  <c r="J2735" i="6" s="1"/>
  <c r="I3576" i="6"/>
  <c r="J3576" i="6" s="1"/>
  <c r="I2620" i="6"/>
  <c r="J2620" i="6" s="1"/>
  <c r="I3744" i="6"/>
  <c r="J3744" i="6" s="1"/>
  <c r="I3161" i="6"/>
  <c r="J3161" i="6" s="1"/>
  <c r="I2935" i="6"/>
  <c r="J2935" i="6" s="1"/>
  <c r="I2675" i="6"/>
  <c r="J2675" i="6" s="1"/>
  <c r="I3527" i="6"/>
  <c r="J3527" i="6" s="1"/>
  <c r="I213" i="6" s="1"/>
  <c r="J213" i="6" s="1"/>
  <c r="M213" i="6" s="1"/>
  <c r="O213" i="6" s="1"/>
  <c r="I3030" i="6"/>
  <c r="J3030" i="6" s="1"/>
  <c r="I2817" i="6"/>
  <c r="J2817" i="6" s="1"/>
  <c r="I3763" i="6"/>
  <c r="J3763" i="6" s="1"/>
  <c r="I3135" i="6"/>
  <c r="J3135" i="6" s="1"/>
  <c r="I3419" i="6"/>
  <c r="J3419" i="6" s="1"/>
  <c r="I3399" i="6" s="1"/>
  <c r="J3399" i="6" s="1"/>
  <c r="M3399" i="6" s="1"/>
  <c r="O3399" i="6" s="1"/>
  <c r="I2690" i="6"/>
  <c r="J2690" i="6" s="1"/>
  <c r="I604" i="6" s="1"/>
  <c r="J604" i="6" s="1"/>
  <c r="M604" i="6" s="1"/>
  <c r="I2682" i="6"/>
  <c r="J2682" i="6" s="1"/>
  <c r="I3907" i="6"/>
  <c r="J3907" i="6" s="1"/>
  <c r="I3648" i="6"/>
  <c r="J3648" i="6" s="1"/>
  <c r="I2944" i="6"/>
  <c r="J2944" i="6" s="1"/>
  <c r="I3516" i="6"/>
  <c r="J3516" i="6" s="1"/>
  <c r="I2657" i="6"/>
  <c r="J2657" i="6" s="1"/>
  <c r="I3753" i="6"/>
  <c r="J3753" i="6" s="1"/>
  <c r="I3726" i="6"/>
  <c r="J3726" i="6" s="1"/>
  <c r="I3385" i="6"/>
  <c r="J3385" i="6" s="1"/>
  <c r="I3365" i="6" s="1"/>
  <c r="J3365" i="6" s="1"/>
  <c r="M3365" i="6" s="1"/>
  <c r="I2907" i="6"/>
  <c r="J2907" i="6" s="1"/>
  <c r="I3784" i="6"/>
  <c r="J3784" i="6" s="1"/>
  <c r="I3952" i="6"/>
  <c r="J3952" i="6" s="1"/>
  <c r="I3056" i="6"/>
  <c r="J3056" i="6" s="1"/>
  <c r="I1379" i="2" s="1"/>
  <c r="J1379" i="2" s="1"/>
  <c r="I2965" i="6"/>
  <c r="J2965" i="6" s="1"/>
  <c r="I2651" i="6"/>
  <c r="J2651" i="6" s="1"/>
  <c r="I2926" i="6"/>
  <c r="J2926" i="6" s="1"/>
  <c r="I151" i="2" s="1"/>
  <c r="J151" i="2" s="1"/>
  <c r="M151" i="2" s="1"/>
  <c r="O151" i="2" s="1"/>
  <c r="I126" i="6"/>
  <c r="J126" i="6" s="1"/>
  <c r="M126" i="6" s="1"/>
  <c r="O126" i="6" s="1"/>
  <c r="I2882" i="6"/>
  <c r="J2882" i="6" s="1"/>
  <c r="I266" i="6" s="1"/>
  <c r="J266" i="6" s="1"/>
  <c r="M266" i="6" s="1"/>
  <c r="O266" i="6" s="1"/>
  <c r="I2806" i="6"/>
  <c r="J2806" i="6" s="1"/>
  <c r="I107" i="6" s="1"/>
  <c r="J107" i="6" s="1"/>
  <c r="M107" i="6" s="1"/>
  <c r="O107" i="6" s="1"/>
  <c r="I3122" i="6"/>
  <c r="J3122" i="6" s="1"/>
  <c r="I2082" i="6" s="1"/>
  <c r="J2082" i="6" s="1"/>
  <c r="M2082" i="6" s="1"/>
  <c r="O2082" i="6" s="1"/>
  <c r="I3043" i="6"/>
  <c r="J3043" i="6" s="1"/>
  <c r="I423" i="6" s="1"/>
  <c r="J423" i="6" s="1"/>
  <c r="M423" i="6" s="1"/>
  <c r="O423" i="6" s="1"/>
  <c r="I3282" i="6"/>
  <c r="J3282" i="6" s="1"/>
  <c r="I3300" i="6" s="1"/>
  <c r="J3300" i="6" s="1"/>
  <c r="M3300" i="6" s="1"/>
  <c r="O3300" i="6" s="1"/>
  <c r="I3958" i="6"/>
  <c r="J3958" i="6" s="1"/>
  <c r="I3947" i="6" s="1"/>
  <c r="J3947" i="6" s="1"/>
  <c r="M3947" i="6" s="1"/>
  <c r="O3947" i="6" s="1"/>
  <c r="I3104" i="6"/>
  <c r="J3104" i="6" s="1"/>
  <c r="I3090" i="6" s="1"/>
  <c r="J3090" i="6" s="1"/>
  <c r="M3090" i="6" s="1"/>
  <c r="I2899" i="6"/>
  <c r="J2899" i="6" s="1"/>
  <c r="I219" i="2" s="1"/>
  <c r="J219" i="2" s="1"/>
  <c r="M219" i="2" s="1"/>
  <c r="O219" i="2" s="1"/>
  <c r="I2827" i="6"/>
  <c r="J2827" i="6" s="1"/>
  <c r="I3443" i="6" s="1"/>
  <c r="J3443" i="6" s="1"/>
  <c r="M3443" i="6" s="1"/>
  <c r="O3443" i="6" s="1"/>
  <c r="I3379" i="6"/>
  <c r="J3379" i="6" s="1"/>
  <c r="I3367" i="6" s="1"/>
  <c r="J3367" i="6" s="1"/>
  <c r="M3367" i="6" s="1"/>
  <c r="O3367" i="6" s="1"/>
  <c r="R2710" i="6"/>
  <c r="R2766" i="6"/>
  <c r="R3543" i="6"/>
  <c r="I3570" i="6"/>
  <c r="J3570" i="6" s="1"/>
  <c r="R2735" i="6"/>
  <c r="R2726" i="6"/>
  <c r="I2751" i="6"/>
  <c r="J2751" i="6" s="1"/>
  <c r="I2745" i="6" s="1"/>
  <c r="J2745" i="6" s="1"/>
  <c r="M2745" i="6" s="1"/>
  <c r="I3018" i="6"/>
  <c r="J3018" i="6" s="1"/>
  <c r="I3001" i="6" s="1"/>
  <c r="J3001" i="6" s="1"/>
  <c r="M3001" i="6" s="1"/>
  <c r="O3001" i="6" s="1"/>
  <c r="R3849" i="6"/>
  <c r="R3818" i="6"/>
  <c r="R3824" i="6"/>
  <c r="R3830" i="6"/>
  <c r="R3836" i="6"/>
  <c r="I3849" i="6"/>
  <c r="J3849" i="6" s="1"/>
  <c r="I3843" i="6" s="1"/>
  <c r="J3843" i="6" s="1"/>
  <c r="M3843" i="6" s="1"/>
  <c r="O3843" i="6" s="1"/>
  <c r="R2827" i="6"/>
  <c r="R2817" i="6"/>
  <c r="R2806" i="6"/>
  <c r="R2795" i="6"/>
  <c r="I2915" i="6"/>
  <c r="J2915" i="6" s="1"/>
  <c r="I2839" i="6" s="1"/>
  <c r="J2839" i="6" s="1"/>
  <c r="M2839" i="6" s="1"/>
  <c r="R3654" i="6"/>
  <c r="R3666" i="6"/>
  <c r="R3648" i="6"/>
  <c r="R3660" i="6"/>
  <c r="R3679" i="6"/>
  <c r="R3642" i="6"/>
  <c r="R3098" i="6"/>
  <c r="R3116" i="6"/>
  <c r="R3148" i="6"/>
  <c r="R3110" i="6"/>
  <c r="R3104" i="6"/>
  <c r="R3122" i="6"/>
  <c r="R3135" i="6"/>
  <c r="R3161" i="6"/>
  <c r="R3588" i="6"/>
  <c r="R3576" i="6"/>
  <c r="R3582" i="6"/>
  <c r="R3570" i="6"/>
  <c r="R3907" i="6"/>
  <c r="R3916" i="6"/>
  <c r="R2978" i="6"/>
  <c r="R2965" i="6"/>
  <c r="I3006" i="6"/>
  <c r="J3006" i="6" s="1"/>
  <c r="I2998" i="6" s="1"/>
  <c r="J2998" i="6" s="1"/>
  <c r="M2998" i="6" s="1"/>
  <c r="R3282" i="6"/>
  <c r="R3864" i="6"/>
  <c r="R3970" i="6"/>
  <c r="R3964" i="6"/>
  <c r="R3952" i="6"/>
  <c r="R3958" i="6"/>
  <c r="R2751" i="6"/>
  <c r="I2766" i="6"/>
  <c r="J2766" i="6" s="1"/>
  <c r="I2760" i="6" s="1"/>
  <c r="J2760" i="6" s="1"/>
  <c r="M2760" i="6" s="1"/>
  <c r="R3516" i="6"/>
  <c r="R3527" i="6"/>
  <c r="I3069" i="6"/>
  <c r="J3069" i="6" s="1"/>
  <c r="I1923" i="6" s="1"/>
  <c r="J1923" i="6" s="1"/>
  <c r="M1923" i="6" s="1"/>
  <c r="I3824" i="6"/>
  <c r="J3824" i="6" s="1"/>
  <c r="I3811" i="6" s="1"/>
  <c r="J3811" i="6" s="1"/>
  <c r="M3811" i="6" s="1"/>
  <c r="O3811" i="6" s="1"/>
  <c r="R3701" i="6"/>
  <c r="R3784" i="6"/>
  <c r="R3763" i="6"/>
  <c r="R3773" i="6"/>
  <c r="R3714" i="6"/>
  <c r="R3753" i="6"/>
  <c r="R3735" i="6"/>
  <c r="R3726" i="6"/>
  <c r="R3744" i="6"/>
  <c r="R3012" i="6"/>
  <c r="R3030" i="6"/>
  <c r="R3043" i="6"/>
  <c r="R3006" i="6"/>
  <c r="R3024" i="6"/>
  <c r="R3018" i="6"/>
  <c r="R3069" i="6"/>
  <c r="R3056" i="6"/>
  <c r="I3098" i="6"/>
  <c r="J3098" i="6" s="1"/>
  <c r="R3379" i="6"/>
  <c r="R3373" i="6"/>
  <c r="R3385" i="6"/>
  <c r="I3413" i="6"/>
  <c r="J3413" i="6" s="1"/>
  <c r="I3407" i="6" s="1"/>
  <c r="J3407" i="6" s="1"/>
  <c r="M3407" i="6" s="1"/>
  <c r="O3407" i="6" s="1"/>
  <c r="R3391" i="6"/>
  <c r="R2882" i="6"/>
  <c r="R2935" i="6"/>
  <c r="R2899" i="6"/>
  <c r="R2926" i="6"/>
  <c r="R2915" i="6"/>
  <c r="R2944" i="6"/>
  <c r="R2907" i="6"/>
  <c r="R2890" i="6"/>
  <c r="R3413" i="6"/>
  <c r="R3431" i="6"/>
  <c r="R3425" i="6"/>
  <c r="R3419" i="6"/>
  <c r="I3679" i="6"/>
  <c r="J3679" i="6" s="1"/>
  <c r="R3333" i="6"/>
  <c r="I3333" i="6"/>
  <c r="J3333" i="6" s="1"/>
  <c r="R2682" i="6"/>
  <c r="R2669" i="6"/>
  <c r="R2675" i="6"/>
  <c r="R2657" i="6"/>
  <c r="R2690" i="6"/>
  <c r="R2663" i="6"/>
  <c r="I3735" i="6"/>
  <c r="J3735" i="6" s="1"/>
  <c r="I2704" i="6" s="1"/>
  <c r="J2704" i="6" s="1"/>
  <c r="M2704" i="6" s="1"/>
  <c r="O2704" i="6" s="1"/>
  <c r="I3431" i="6"/>
  <c r="J3431" i="6" s="1"/>
  <c r="I3406" i="6" s="1"/>
  <c r="J3406" i="6" s="1"/>
  <c r="M3406" i="6" s="1"/>
  <c r="O3406" i="6" s="1"/>
  <c r="I2710" i="6"/>
  <c r="J2710" i="6" s="1"/>
  <c r="I2705" i="6" s="1"/>
  <c r="J2705" i="6" s="1"/>
  <c r="M2705" i="6" s="1"/>
  <c r="O2705" i="6" s="1"/>
  <c r="I3660" i="6"/>
  <c r="J3660" i="6" s="1"/>
  <c r="I3635" i="6" s="1"/>
  <c r="J3635" i="6" s="1"/>
  <c r="M3635" i="6" s="1"/>
  <c r="O3635" i="6" s="1"/>
  <c r="I3110" i="6"/>
  <c r="J3110" i="6" s="1"/>
  <c r="I3092" i="6" s="1"/>
  <c r="J3092" i="6" s="1"/>
  <c r="M3092" i="6" s="1"/>
  <c r="O3092" i="6" s="1"/>
  <c r="I3964" i="6"/>
  <c r="J3964" i="6" s="1"/>
  <c r="I3945" i="6" s="1"/>
  <c r="J3945" i="6" s="1"/>
  <c r="M3945" i="6" s="1"/>
  <c r="I2795" i="6"/>
  <c r="J2795" i="6" s="1"/>
  <c r="I3439" i="6" s="1"/>
  <c r="J3439" i="6" s="1"/>
  <c r="M3439" i="6" s="1"/>
  <c r="O3439" i="6" s="1"/>
  <c r="I3391" i="6"/>
  <c r="J3391" i="6" s="1"/>
  <c r="I3366" i="6" s="1"/>
  <c r="J3366" i="6" s="1"/>
  <c r="M3366" i="6" s="1"/>
  <c r="O3366" i="6" s="1"/>
  <c r="I3024" i="6"/>
  <c r="J3024" i="6" s="1"/>
  <c r="I2999" i="6" s="1"/>
  <c r="J2999" i="6" s="1"/>
  <c r="M2999" i="6" s="1"/>
  <c r="O2999" i="6" s="1"/>
  <c r="I3864" i="6"/>
  <c r="J3864" i="6" s="1"/>
  <c r="I3859" i="6" s="1"/>
  <c r="J3859" i="6" s="1"/>
  <c r="M3859" i="6" s="1"/>
  <c r="O3859" i="6" s="1"/>
  <c r="I3836" i="6"/>
  <c r="J3836" i="6" s="1"/>
  <c r="I3813" i="6" s="1"/>
  <c r="J3813" i="6" s="1"/>
  <c r="M3813" i="6" s="1"/>
  <c r="O3813" i="6" s="1"/>
  <c r="I3373" i="6"/>
  <c r="J3373" i="6" s="1"/>
  <c r="I3368" i="6" s="1"/>
  <c r="J3368" i="6" s="1"/>
  <c r="M3368" i="6" s="1"/>
  <c r="O3368" i="6" s="1"/>
  <c r="I2663" i="6"/>
  <c r="J2663" i="6" s="1"/>
  <c r="I2643" i="6" s="1"/>
  <c r="J2643" i="6" s="1"/>
  <c r="M2643" i="6" s="1"/>
  <c r="O2643" i="6" s="1"/>
  <c r="I3543" i="6"/>
  <c r="J3543" i="6" s="1"/>
  <c r="I2840" i="6" s="1"/>
  <c r="J2840" i="6" s="1"/>
  <c r="M2840" i="6" s="1"/>
  <c r="O2840" i="6" s="1"/>
  <c r="I3916" i="6"/>
  <c r="J3916" i="6" s="1"/>
  <c r="I3440" i="6" s="1"/>
  <c r="J3440" i="6" s="1"/>
  <c r="M3440" i="6" s="1"/>
  <c r="O3440" i="6" s="1"/>
  <c r="I3582" i="6"/>
  <c r="J3582" i="6" s="1"/>
  <c r="I3563" i="6" s="1"/>
  <c r="J3563" i="6" s="1"/>
  <c r="M3563" i="6" s="1"/>
  <c r="O3563" i="6" s="1"/>
  <c r="I3116" i="6"/>
  <c r="J3116" i="6" s="1"/>
  <c r="I3093" i="6" s="1"/>
  <c r="J3093" i="6" s="1"/>
  <c r="M3093" i="6" s="1"/>
  <c r="O3093" i="6" s="1"/>
  <c r="I3588" i="6"/>
  <c r="J3588" i="6" s="1"/>
  <c r="I3564" i="6" s="1"/>
  <c r="J3564" i="6" s="1"/>
  <c r="M3564" i="6" s="1"/>
  <c r="O3564" i="6" s="1"/>
  <c r="I2726" i="6"/>
  <c r="J2726" i="6" s="1"/>
  <c r="I2721" i="6" s="1"/>
  <c r="J2721" i="6" s="1"/>
  <c r="M2721" i="6" s="1"/>
  <c r="O2721" i="6" s="1"/>
  <c r="I3773" i="6"/>
  <c r="J3773" i="6" s="1"/>
  <c r="I3441" i="6" s="1"/>
  <c r="J3441" i="6" s="1"/>
  <c r="M3441" i="6" s="1"/>
  <c r="O3441" i="6" s="1"/>
  <c r="I3654" i="6"/>
  <c r="J3654" i="6" s="1"/>
  <c r="I3634" i="6" s="1"/>
  <c r="J3634" i="6" s="1"/>
  <c r="M3634" i="6" s="1"/>
  <c r="O3634" i="6" s="1"/>
  <c r="I3148" i="6"/>
  <c r="J3148" i="6" s="1"/>
  <c r="I3666" i="6"/>
  <c r="J3666" i="6" s="1"/>
  <c r="I463" i="6" s="1"/>
  <c r="J463" i="6" s="1"/>
  <c r="M463" i="6" s="1"/>
  <c r="O463" i="6" s="1"/>
  <c r="I137" i="6" l="1"/>
  <c r="J137" i="6" s="1"/>
  <c r="M137" i="6" s="1"/>
  <c r="O137" i="6" s="1"/>
  <c r="I193" i="6"/>
  <c r="J193" i="6" s="1"/>
  <c r="M193" i="6" s="1"/>
  <c r="O193" i="6" s="1"/>
  <c r="I3938" i="6"/>
  <c r="J3938" i="6" s="1"/>
  <c r="M3938" i="6" s="1"/>
  <c r="O3938" i="6" s="1"/>
  <c r="I2777" i="6"/>
  <c r="J2777" i="6" s="1"/>
  <c r="M2777" i="6" s="1"/>
  <c r="O2777" i="6" s="1"/>
  <c r="I3492" i="6"/>
  <c r="J3492" i="6" s="1"/>
  <c r="M3492" i="6" s="1"/>
  <c r="O3492" i="6" s="1"/>
  <c r="I118" i="2"/>
  <c r="J118" i="2" s="1"/>
  <c r="M118" i="2" s="1"/>
  <c r="O118" i="2" s="1"/>
  <c r="I93" i="6"/>
  <c r="J93" i="6" s="1"/>
  <c r="M93" i="6" s="1"/>
  <c r="O93" i="6" s="1"/>
  <c r="I1478" i="6"/>
  <c r="J1478" i="6" s="1"/>
  <c r="M1478" i="6" s="1"/>
  <c r="O1478" i="6" s="1"/>
  <c r="I1065" i="6"/>
  <c r="J1065" i="6" s="1"/>
  <c r="M1065" i="6" s="1"/>
  <c r="I1055" i="6"/>
  <c r="J1055" i="6" s="1"/>
  <c r="M1055" i="6" s="1"/>
  <c r="I1214" i="2"/>
  <c r="J1214" i="2" s="1"/>
  <c r="M1214" i="2" s="1"/>
  <c r="I474" i="6"/>
  <c r="J474" i="6" s="1"/>
  <c r="M474" i="6" s="1"/>
  <c r="O474" i="6" s="1"/>
  <c r="I2960" i="6"/>
  <c r="J2960" i="6" s="1"/>
  <c r="M2960" i="6" s="1"/>
  <c r="O2960" i="6" s="1"/>
  <c r="I1910" i="6"/>
  <c r="J1910" i="6" s="1"/>
  <c r="M1910" i="6" s="1"/>
  <c r="I563" i="6"/>
  <c r="J563" i="6" s="1"/>
  <c r="M563" i="6" s="1"/>
  <c r="O563" i="6" s="1"/>
  <c r="I2471" i="6"/>
  <c r="J2471" i="6" s="1"/>
  <c r="M2471" i="6" s="1"/>
  <c r="O2471" i="6" s="1"/>
  <c r="I2057" i="6"/>
  <c r="J2057" i="6" s="1"/>
  <c r="M2057" i="6" s="1"/>
  <c r="O2057" i="6" s="1"/>
  <c r="I475" i="6"/>
  <c r="J475" i="6" s="1"/>
  <c r="M475" i="6" s="1"/>
  <c r="O475" i="6" s="1"/>
  <c r="I415" i="6"/>
  <c r="J415" i="6" s="1"/>
  <c r="M415" i="6" s="1"/>
  <c r="O415" i="6" s="1"/>
  <c r="I211" i="2"/>
  <c r="J211" i="2" s="1"/>
  <c r="M211" i="2" s="1"/>
  <c r="O211" i="2" s="1"/>
  <c r="I185" i="6"/>
  <c r="J185" i="6" s="1"/>
  <c r="M185" i="6" s="1"/>
  <c r="O185" i="6" s="1"/>
  <c r="I3561" i="6"/>
  <c r="J3561" i="6" s="1"/>
  <c r="M3561" i="6" s="1"/>
  <c r="O3561" i="6" s="1"/>
  <c r="I3554" i="6"/>
  <c r="J3554" i="6" s="1"/>
  <c r="M3554" i="6" s="1"/>
  <c r="O3554" i="6" s="1"/>
  <c r="I133" i="6"/>
  <c r="J133" i="6" s="1"/>
  <c r="M133" i="6" s="1"/>
  <c r="O133" i="6" s="1"/>
  <c r="I158" i="2"/>
  <c r="J158" i="2" s="1"/>
  <c r="M158" i="2" s="1"/>
  <c r="O158" i="2" s="1"/>
  <c r="I3084" i="6"/>
  <c r="J3084" i="6" s="1"/>
  <c r="M3084" i="6" s="1"/>
  <c r="O3084" i="6" s="1"/>
  <c r="I2480" i="6"/>
  <c r="J2480" i="6" s="1"/>
  <c r="M2480" i="6" s="1"/>
  <c r="O2480" i="6" s="1"/>
  <c r="I1870" i="6"/>
  <c r="J1870" i="6" s="1"/>
  <c r="M1870" i="6" s="1"/>
  <c r="O1870" i="6" s="1"/>
  <c r="I1203" i="2"/>
  <c r="J1203" i="2" s="1"/>
  <c r="M1203" i="2" s="1"/>
  <c r="J1207" i="2" s="1"/>
  <c r="J1208" i="2" s="1"/>
  <c r="I1226" i="2"/>
  <c r="J1226" i="2" s="1"/>
  <c r="M1226" i="2" s="1"/>
  <c r="I617" i="6"/>
  <c r="J617" i="6" s="1"/>
  <c r="M617" i="6" s="1"/>
  <c r="O617" i="6" s="1"/>
  <c r="I3442" i="6"/>
  <c r="J3442" i="6" s="1"/>
  <c r="M3442" i="6" s="1"/>
  <c r="O3442" i="6" s="1"/>
  <c r="I2991" i="6"/>
  <c r="J2991" i="6" s="1"/>
  <c r="M2991" i="6" s="1"/>
  <c r="O3945" i="6"/>
  <c r="O2760" i="6"/>
  <c r="R2703" i="6"/>
  <c r="O2745" i="6"/>
  <c r="I2644" i="6"/>
  <c r="J2644" i="6" s="1"/>
  <c r="M2644" i="6" s="1"/>
  <c r="O2644" i="6" s="1"/>
  <c r="I2634" i="6"/>
  <c r="J2634" i="6" s="1"/>
  <c r="M2634" i="6" s="1"/>
  <c r="O1910" i="6"/>
  <c r="R1908" i="6" s="1"/>
  <c r="I1908" i="6"/>
  <c r="J1908" i="6" s="1"/>
  <c r="I2838" i="6"/>
  <c r="J2838" i="6" s="1"/>
  <c r="O2839" i="6"/>
  <c r="R2838" i="6" s="1"/>
  <c r="I1283" i="6"/>
  <c r="J1283" i="6" s="1"/>
  <c r="M1283" i="6" s="1"/>
  <c r="O1283" i="6" s="1"/>
  <c r="I1917" i="6"/>
  <c r="J1917" i="6" s="1"/>
  <c r="O1923" i="6"/>
  <c r="R1917" i="6" s="1"/>
  <c r="I334" i="2"/>
  <c r="J334" i="2" s="1"/>
  <c r="M334" i="2" s="1"/>
  <c r="O334" i="2" s="1"/>
  <c r="I1869" i="6"/>
  <c r="J1869" i="6" s="1"/>
  <c r="M1869" i="6" s="1"/>
  <c r="O1869" i="6" s="1"/>
  <c r="I3472" i="6"/>
  <c r="J3472" i="6" s="1"/>
  <c r="M3472" i="6" s="1"/>
  <c r="O3472" i="6" s="1"/>
  <c r="I633" i="6"/>
  <c r="J633" i="6" s="1"/>
  <c r="M633" i="6" s="1"/>
  <c r="O633" i="6" s="1"/>
  <c r="I1141" i="6"/>
  <c r="J1141" i="6" s="1"/>
  <c r="M1141" i="6" s="1"/>
  <c r="O1141" i="6" s="1"/>
  <c r="I1127" i="6"/>
  <c r="J1127" i="6" s="1"/>
  <c r="M1127" i="6" s="1"/>
  <c r="O1127" i="6" s="1"/>
  <c r="I1286" i="2"/>
  <c r="J1286" i="2" s="1"/>
  <c r="M1286" i="2" s="1"/>
  <c r="O1286" i="2" s="1"/>
  <c r="I1302" i="2"/>
  <c r="J1302" i="2" s="1"/>
  <c r="M1302" i="2" s="1"/>
  <c r="O1302" i="2" s="1"/>
  <c r="O2998" i="6"/>
  <c r="I1997" i="6"/>
  <c r="J1997" i="6" s="1"/>
  <c r="M1997" i="6" s="1"/>
  <c r="I3482" i="6"/>
  <c r="J3482" i="6" s="1"/>
  <c r="M3482" i="6" s="1"/>
  <c r="I1878" i="6"/>
  <c r="J1878" i="6" s="1"/>
  <c r="M1878" i="6" s="1"/>
  <c r="I1485" i="6"/>
  <c r="J1485" i="6" s="1"/>
  <c r="M1485" i="6" s="1"/>
  <c r="I2487" i="6"/>
  <c r="J2487" i="6" s="1"/>
  <c r="M2487" i="6" s="1"/>
  <c r="I3355" i="6"/>
  <c r="J3355" i="6" s="1"/>
  <c r="M3355" i="6" s="1"/>
  <c r="I2470" i="6"/>
  <c r="J2470" i="6" s="1"/>
  <c r="M2470" i="6" s="1"/>
  <c r="I652" i="2"/>
  <c r="J652" i="2" s="1"/>
  <c r="I714" i="2"/>
  <c r="J714" i="2" s="1"/>
  <c r="I575" i="6"/>
  <c r="J575" i="6" s="1"/>
  <c r="M575" i="6" s="1"/>
  <c r="I440" i="2"/>
  <c r="J440" i="2" s="1"/>
  <c r="I621" i="2"/>
  <c r="J621" i="2" s="1"/>
  <c r="I842" i="2"/>
  <c r="J842" i="2" s="1"/>
  <c r="I456" i="2"/>
  <c r="J456" i="2" s="1"/>
  <c r="I396" i="2"/>
  <c r="J396" i="2" s="1"/>
  <c r="I737" i="6"/>
  <c r="J737" i="6" s="1"/>
  <c r="M737" i="6" s="1"/>
  <c r="I360" i="6"/>
  <c r="J360" i="6" s="1"/>
  <c r="M360" i="6" s="1"/>
  <c r="I3471" i="6"/>
  <c r="J3471" i="6" s="1"/>
  <c r="M3471" i="6" s="1"/>
  <c r="I631" i="6"/>
  <c r="J631" i="6" s="1"/>
  <c r="M631" i="6" s="1"/>
  <c r="I549" i="6"/>
  <c r="J549" i="6" s="1"/>
  <c r="M549" i="6" s="1"/>
  <c r="I535" i="2"/>
  <c r="J535" i="2" s="1"/>
  <c r="I699" i="2"/>
  <c r="J699" i="2" s="1"/>
  <c r="I394" i="6"/>
  <c r="J394" i="6" s="1"/>
  <c r="M394" i="6" s="1"/>
  <c r="I1503" i="6"/>
  <c r="J1503" i="6" s="1"/>
  <c r="M1503" i="6" s="1"/>
  <c r="I407" i="6"/>
  <c r="J407" i="6" s="1"/>
  <c r="M407" i="6" s="1"/>
  <c r="O2991" i="6"/>
  <c r="I2703" i="6"/>
  <c r="J2703" i="6" s="1"/>
  <c r="I800" i="2"/>
  <c r="J800" i="2" s="1"/>
  <c r="I791" i="2"/>
  <c r="J791" i="2" s="1"/>
  <c r="I705" i="6"/>
  <c r="J705" i="6" s="1"/>
  <c r="M705" i="6" s="1"/>
  <c r="I783" i="2"/>
  <c r="J783" i="2" s="1"/>
  <c r="I774" i="2"/>
  <c r="J774" i="2" s="1"/>
  <c r="I753" i="2"/>
  <c r="J753" i="2" s="1"/>
  <c r="I811" i="2"/>
  <c r="J811" i="2" s="1"/>
  <c r="I697" i="6"/>
  <c r="J697" i="6" s="1"/>
  <c r="M697" i="6" s="1"/>
  <c r="I763" i="2"/>
  <c r="J763" i="2" s="1"/>
  <c r="I493" i="2"/>
  <c r="J493" i="2" s="1"/>
  <c r="I664" i="6"/>
  <c r="J664" i="6" s="1"/>
  <c r="M664" i="6" s="1"/>
  <c r="O664" i="6" s="1"/>
  <c r="I673" i="6"/>
  <c r="J673" i="6" s="1"/>
  <c r="M673" i="6" s="1"/>
  <c r="O673" i="6" s="1"/>
  <c r="I714" i="6"/>
  <c r="J714" i="6" s="1"/>
  <c r="M714" i="6" s="1"/>
  <c r="O714" i="6" s="1"/>
  <c r="I439" i="6"/>
  <c r="J439" i="6" s="1"/>
  <c r="M439" i="6" s="1"/>
  <c r="O439" i="6" s="1"/>
  <c r="I690" i="6"/>
  <c r="J690" i="6" s="1"/>
  <c r="M690" i="6" s="1"/>
  <c r="O690" i="6" s="1"/>
  <c r="I3347" i="6"/>
  <c r="J3347" i="6" s="1"/>
  <c r="M3347" i="6" s="1"/>
  <c r="I3844" i="6"/>
  <c r="J3844" i="6" s="1"/>
  <c r="M3844" i="6" s="1"/>
  <c r="O3844" i="6" s="1"/>
  <c r="R3842" i="6" s="1"/>
  <c r="I2720" i="6"/>
  <c r="J2720" i="6" s="1"/>
  <c r="M2720" i="6" s="1"/>
  <c r="I2746" i="6"/>
  <c r="J2746" i="6" s="1"/>
  <c r="M2746" i="6" s="1"/>
  <c r="O2746" i="6" s="1"/>
  <c r="I2761" i="6"/>
  <c r="J2761" i="6" s="1"/>
  <c r="M2761" i="6" s="1"/>
  <c r="O2761" i="6" s="1"/>
  <c r="I1519" i="6"/>
  <c r="J1519" i="6" s="1"/>
  <c r="M1519" i="6" s="1"/>
  <c r="I1569" i="6"/>
  <c r="J1569" i="6" s="1"/>
  <c r="M1569" i="6" s="1"/>
  <c r="I548" i="2"/>
  <c r="J548" i="2" s="1"/>
  <c r="I2101" i="6"/>
  <c r="J2101" i="6" s="1"/>
  <c r="M2101" i="6" s="1"/>
  <c r="I1586" i="6"/>
  <c r="J1586" i="6" s="1"/>
  <c r="M1586" i="6" s="1"/>
  <c r="I1546" i="6"/>
  <c r="J1546" i="6" s="1"/>
  <c r="M1546" i="6" s="1"/>
  <c r="I2056" i="6"/>
  <c r="J2056" i="6" s="1"/>
  <c r="M2056" i="6" s="1"/>
  <c r="I1596" i="6"/>
  <c r="J1596" i="6" s="1"/>
  <c r="M1596" i="6" s="1"/>
  <c r="I2069" i="6"/>
  <c r="J2069" i="6" s="1"/>
  <c r="M2069" i="6" s="1"/>
  <c r="I1558" i="6"/>
  <c r="J1558" i="6" s="1"/>
  <c r="M1558" i="6" s="1"/>
  <c r="I246" i="2"/>
  <c r="J246" i="2" s="1"/>
  <c r="M246" i="2" s="1"/>
  <c r="O246" i="2" s="1"/>
  <c r="I2776" i="6"/>
  <c r="J2776" i="6" s="1"/>
  <c r="M2776" i="6" s="1"/>
  <c r="O2776" i="6" s="1"/>
  <c r="I2481" i="6"/>
  <c r="J2481" i="6" s="1"/>
  <c r="M2481" i="6" s="1"/>
  <c r="O2481" i="6" s="1"/>
  <c r="I2070" i="6"/>
  <c r="J2070" i="6" s="1"/>
  <c r="M2070" i="6" s="1"/>
  <c r="O2070" i="6" s="1"/>
  <c r="I265" i="6"/>
  <c r="J265" i="6" s="1"/>
  <c r="M265" i="6" s="1"/>
  <c r="O265" i="6" s="1"/>
  <c r="I292" i="2"/>
  <c r="J292" i="2" s="1"/>
  <c r="M292" i="2" s="1"/>
  <c r="O292" i="2" s="1"/>
  <c r="I3809" i="6"/>
  <c r="J3809" i="6" s="1"/>
  <c r="O3810" i="6"/>
  <c r="R3809" i="6" s="1"/>
  <c r="I486" i="6"/>
  <c r="J486" i="6" s="1"/>
  <c r="M486" i="6" s="1"/>
  <c r="O486" i="6" s="1"/>
  <c r="I220" i="6"/>
  <c r="J220" i="6" s="1"/>
  <c r="M220" i="6" s="1"/>
  <c r="O220" i="6" s="1"/>
  <c r="I3357" i="6"/>
  <c r="J3357" i="6" s="1"/>
  <c r="M3357" i="6" s="1"/>
  <c r="O3357" i="6" s="1"/>
  <c r="I3483" i="6"/>
  <c r="J3483" i="6" s="1"/>
  <c r="M3483" i="6" s="1"/>
  <c r="O3483" i="6" s="1"/>
  <c r="I706" i="6"/>
  <c r="J706" i="6" s="1"/>
  <c r="M706" i="6" s="1"/>
  <c r="O706" i="6" s="1"/>
  <c r="I2636" i="6"/>
  <c r="J2636" i="6" s="1"/>
  <c r="M2636" i="6" s="1"/>
  <c r="O2636" i="6" s="1"/>
  <c r="I2645" i="6"/>
  <c r="J2645" i="6" s="1"/>
  <c r="M2645" i="6" s="1"/>
  <c r="O2645" i="6" s="1"/>
  <c r="I3555" i="6"/>
  <c r="J3555" i="6" s="1"/>
  <c r="M3555" i="6" s="1"/>
  <c r="O3555" i="6" s="1"/>
  <c r="I3562" i="6"/>
  <c r="J3562" i="6" s="1"/>
  <c r="M3562" i="6" s="1"/>
  <c r="I1246" i="6"/>
  <c r="J1246" i="6" s="1"/>
  <c r="M1246" i="6" s="1"/>
  <c r="O1246" i="6" s="1"/>
  <c r="I3874" i="6"/>
  <c r="J3874" i="6" s="1"/>
  <c r="M3874" i="6" s="1"/>
  <c r="I3319" i="6"/>
  <c r="J3319" i="6" s="1"/>
  <c r="M3319" i="6" s="1"/>
  <c r="O3319" i="6" s="1"/>
  <c r="I306" i="6"/>
  <c r="J306" i="6" s="1"/>
  <c r="M306" i="6" s="1"/>
  <c r="O306" i="6" s="1"/>
  <c r="I2848" i="6"/>
  <c r="J2848" i="6" s="1"/>
  <c r="M2848" i="6" s="1"/>
  <c r="O2848" i="6" s="1"/>
  <c r="I162" i="6"/>
  <c r="J162" i="6" s="1"/>
  <c r="M162" i="6" s="1"/>
  <c r="O162" i="6" s="1"/>
  <c r="I140" i="2"/>
  <c r="J140" i="2" s="1"/>
  <c r="M140" i="2" s="1"/>
  <c r="O140" i="2" s="1"/>
  <c r="I188" i="2"/>
  <c r="J188" i="2" s="1"/>
  <c r="M188" i="2" s="1"/>
  <c r="O188" i="2" s="1"/>
  <c r="I115" i="6"/>
  <c r="J115" i="6" s="1"/>
  <c r="M115" i="6" s="1"/>
  <c r="O115" i="6" s="1"/>
  <c r="I535" i="6"/>
  <c r="J535" i="6" s="1"/>
  <c r="M535" i="6" s="1"/>
  <c r="I606" i="2"/>
  <c r="J606" i="2" s="1"/>
  <c r="I3801" i="6"/>
  <c r="J3801" i="6" s="1"/>
  <c r="M3801" i="6" s="1"/>
  <c r="O3801" i="6" s="1"/>
  <c r="O3090" i="6"/>
  <c r="I1991" i="6"/>
  <c r="J1991" i="6" s="1"/>
  <c r="M1991" i="6" s="1"/>
  <c r="O1991" i="6" s="1"/>
  <c r="I1512" i="6"/>
  <c r="J1512" i="6" s="1"/>
  <c r="M1512" i="6" s="1"/>
  <c r="O1512" i="6" s="1"/>
  <c r="I208" i="2"/>
  <c r="J208" i="2" s="1"/>
  <c r="M208" i="2" s="1"/>
  <c r="O208" i="2" s="1"/>
  <c r="I132" i="2"/>
  <c r="J132" i="2" s="1"/>
  <c r="M132" i="2" s="1"/>
  <c r="O132" i="2" s="1"/>
  <c r="I642" i="6"/>
  <c r="J642" i="6" s="1"/>
  <c r="M642" i="6" s="1"/>
  <c r="O642" i="6" s="1"/>
  <c r="I2635" i="6"/>
  <c r="J2635" i="6" s="1"/>
  <c r="M2635" i="6" s="1"/>
  <c r="O2635" i="6" s="1"/>
  <c r="I2646" i="6"/>
  <c r="J2646" i="6" s="1"/>
  <c r="M2646" i="6" s="1"/>
  <c r="O2646" i="6" s="1"/>
  <c r="I3364" i="6"/>
  <c r="J3364" i="6" s="1"/>
  <c r="O3365" i="6"/>
  <c r="R3364" i="6" s="1"/>
  <c r="I207" i="6"/>
  <c r="J207" i="6" s="1"/>
  <c r="M207" i="6" s="1"/>
  <c r="O207" i="6" s="1"/>
  <c r="I233" i="2"/>
  <c r="J233" i="2" s="1"/>
  <c r="M233" i="2" s="1"/>
  <c r="O233" i="2" s="1"/>
  <c r="I238" i="2"/>
  <c r="J238" i="2" s="1"/>
  <c r="M238" i="2" s="1"/>
  <c r="O238" i="2" s="1"/>
  <c r="I143" i="2"/>
  <c r="J143" i="2" s="1"/>
  <c r="M143" i="2" s="1"/>
  <c r="O143" i="2" s="1"/>
  <c r="I118" i="6"/>
  <c r="J118" i="6" s="1"/>
  <c r="M118" i="6" s="1"/>
  <c r="O118" i="6" s="1"/>
  <c r="I212" i="6"/>
  <c r="J212" i="6" s="1"/>
  <c r="M212" i="6" s="1"/>
  <c r="O212" i="6" s="1"/>
  <c r="I1989" i="6"/>
  <c r="J1989" i="6" s="1"/>
  <c r="M1989" i="6" s="1"/>
  <c r="I2855" i="6"/>
  <c r="J2855" i="6" s="1"/>
  <c r="M2855" i="6" s="1"/>
  <c r="I810" i="2"/>
  <c r="J810" i="2" s="1"/>
  <c r="I3490" i="6"/>
  <c r="J3490" i="6" s="1"/>
  <c r="M3490" i="6" s="1"/>
  <c r="I38" i="2"/>
  <c r="J38" i="2" s="1"/>
  <c r="I358" i="2"/>
  <c r="J358" i="2" s="1"/>
  <c r="I432" i="2"/>
  <c r="J432" i="2" s="1"/>
  <c r="I84" i="2"/>
  <c r="J84" i="2" s="1"/>
  <c r="I868" i="2"/>
  <c r="J868" i="2" s="1"/>
  <c r="I448" i="2"/>
  <c r="J448" i="2" s="1"/>
  <c r="I762" i="2"/>
  <c r="J762" i="2" s="1"/>
  <c r="I916" i="6"/>
  <c r="J916" i="6" s="1"/>
  <c r="M916" i="6" s="1"/>
  <c r="I492" i="2"/>
  <c r="J492" i="2" s="1"/>
  <c r="I346" i="2"/>
  <c r="J346" i="2" s="1"/>
  <c r="I773" i="2"/>
  <c r="J773" i="2" s="1"/>
  <c r="I2864" i="6"/>
  <c r="J2864" i="6" s="1"/>
  <c r="M2864" i="6" s="1"/>
  <c r="I829" i="2"/>
  <c r="J829" i="2" s="1"/>
  <c r="I822" i="2"/>
  <c r="J822" i="2" s="1"/>
  <c r="I30" i="2"/>
  <c r="J30" i="2" s="1"/>
  <c r="I521" i="2"/>
  <c r="J521" i="2" s="1"/>
  <c r="I3461" i="6"/>
  <c r="J3461" i="6" s="1"/>
  <c r="M3461" i="6" s="1"/>
  <c r="I1046" i="2"/>
  <c r="J1046" i="2" s="1"/>
  <c r="I547" i="2"/>
  <c r="J547" i="2" s="1"/>
  <c r="I1713" i="6"/>
  <c r="J1713" i="6" s="1"/>
  <c r="M1713" i="6" s="1"/>
  <c r="I2586" i="6"/>
  <c r="J2586" i="6" s="1"/>
  <c r="M2586" i="6" s="1"/>
  <c r="I672" i="6"/>
  <c r="J672" i="6" s="1"/>
  <c r="M672" i="6" s="1"/>
  <c r="I317" i="6"/>
  <c r="J317" i="6" s="1"/>
  <c r="M317" i="6" s="1"/>
  <c r="I327" i="6"/>
  <c r="J327" i="6" s="1"/>
  <c r="M327" i="6" s="1"/>
  <c r="I30" i="6"/>
  <c r="J30" i="6" s="1"/>
  <c r="M30" i="6" s="1"/>
  <c r="I387" i="6"/>
  <c r="J387" i="6" s="1"/>
  <c r="M387" i="6" s="1"/>
  <c r="I727" i="6"/>
  <c r="J727" i="6" s="1"/>
  <c r="M727" i="6" s="1"/>
  <c r="I661" i="2"/>
  <c r="J661" i="2" s="1"/>
  <c r="I3902" i="6"/>
  <c r="J3902" i="6" s="1"/>
  <c r="M3902" i="6" s="1"/>
  <c r="I2545" i="6"/>
  <c r="J2545" i="6" s="1"/>
  <c r="M2545" i="6" s="1"/>
  <c r="I721" i="6"/>
  <c r="J721" i="6" s="1"/>
  <c r="M721" i="6" s="1"/>
  <c r="I681" i="6"/>
  <c r="J681" i="6" s="1"/>
  <c r="M681" i="6" s="1"/>
  <c r="I3882" i="6"/>
  <c r="J3882" i="6" s="1"/>
  <c r="M3882" i="6" s="1"/>
  <c r="I536" i="2"/>
  <c r="J536" i="2" s="1"/>
  <c r="I475" i="2"/>
  <c r="J475" i="2" s="1"/>
  <c r="I727" i="2"/>
  <c r="J727" i="2" s="1"/>
  <c r="I782" i="2"/>
  <c r="J782" i="2" s="1"/>
  <c r="I1511" i="6"/>
  <c r="J1511" i="6" s="1"/>
  <c r="M1511" i="6" s="1"/>
  <c r="I638" i="2"/>
  <c r="J638" i="2" s="1"/>
  <c r="I415" i="2"/>
  <c r="J415" i="2" s="1"/>
  <c r="I438" i="6"/>
  <c r="J438" i="6" s="1"/>
  <c r="M438" i="6" s="1"/>
  <c r="I752" i="2"/>
  <c r="J752" i="2" s="1"/>
  <c r="I713" i="6"/>
  <c r="J713" i="6" s="1"/>
  <c r="M713" i="6" s="1"/>
  <c r="I2014" i="6"/>
  <c r="J2014" i="6" s="1"/>
  <c r="M2014" i="6" s="1"/>
  <c r="I653" i="2"/>
  <c r="J653" i="2" s="1"/>
  <c r="I388" i="2"/>
  <c r="J388" i="2" s="1"/>
  <c r="I759" i="6"/>
  <c r="J759" i="6" s="1"/>
  <c r="M759" i="6" s="1"/>
  <c r="I397" i="2"/>
  <c r="J397" i="2" s="1"/>
  <c r="I701" i="2"/>
  <c r="J701" i="2" s="1"/>
  <c r="I441" i="2"/>
  <c r="J441" i="2" s="1"/>
  <c r="I844" i="2"/>
  <c r="J844" i="2" s="1"/>
  <c r="I663" i="6"/>
  <c r="J663" i="6" s="1"/>
  <c r="M663" i="6" s="1"/>
  <c r="I3449" i="6"/>
  <c r="J3449" i="6" s="1"/>
  <c r="M3449" i="6" s="1"/>
  <c r="I1528" i="6"/>
  <c r="J1528" i="6" s="1"/>
  <c r="M1528" i="6" s="1"/>
  <c r="I1133" i="6"/>
  <c r="J1133" i="6" s="1"/>
  <c r="M1133" i="6" s="1"/>
  <c r="I716" i="2"/>
  <c r="J716" i="2" s="1"/>
  <c r="I583" i="6"/>
  <c r="J583" i="6" s="1"/>
  <c r="M583" i="6" s="1"/>
  <c r="I622" i="2"/>
  <c r="J622" i="2" s="1"/>
  <c r="I457" i="2"/>
  <c r="J457" i="2" s="1"/>
  <c r="I1496" i="6"/>
  <c r="J1496" i="6" s="1"/>
  <c r="M1496" i="6" s="1"/>
  <c r="I461" i="6"/>
  <c r="J461" i="6" s="1"/>
  <c r="M461" i="6" s="1"/>
  <c r="I23" i="6"/>
  <c r="J23" i="6" s="1"/>
  <c r="M23" i="6" s="1"/>
  <c r="I801" i="2"/>
  <c r="J801" i="2" s="1"/>
  <c r="I609" i="2"/>
  <c r="J609" i="2" s="1"/>
  <c r="I2784" i="6"/>
  <c r="J2784" i="6" s="1"/>
  <c r="M2784" i="6" s="1"/>
  <c r="I465" i="2"/>
  <c r="J465" i="2" s="1"/>
  <c r="I3616" i="6"/>
  <c r="J3616" i="6" s="1"/>
  <c r="M3616" i="6" s="1"/>
  <c r="I2081" i="6"/>
  <c r="J2081" i="6" s="1"/>
  <c r="M2081" i="6" s="1"/>
  <c r="I401" i="6"/>
  <c r="J401" i="6" s="1"/>
  <c r="M401" i="6" s="1"/>
  <c r="I792" i="2"/>
  <c r="J792" i="2" s="1"/>
  <c r="I1726" i="6"/>
  <c r="J1726" i="6" s="1"/>
  <c r="M1726" i="6" s="1"/>
  <c r="I65" i="6"/>
  <c r="J65" i="6" s="1"/>
  <c r="M65" i="6" s="1"/>
  <c r="I1537" i="6"/>
  <c r="J1537" i="6" s="1"/>
  <c r="M1537" i="6" s="1"/>
  <c r="I3606" i="6"/>
  <c r="J3606" i="6" s="1"/>
  <c r="M3606" i="6" s="1"/>
  <c r="I1504" i="6"/>
  <c r="J1504" i="6" s="1"/>
  <c r="M1504" i="6" s="1"/>
  <c r="O1504" i="6" s="1"/>
  <c r="I3305" i="6"/>
  <c r="J3305" i="6" s="1"/>
  <c r="M3305" i="6" s="1"/>
  <c r="O3305" i="6" s="1"/>
  <c r="I3977" i="6"/>
  <c r="J3977" i="6" s="1"/>
  <c r="M3977" i="6" s="1"/>
  <c r="I1578" i="6"/>
  <c r="J1578" i="6" s="1"/>
  <c r="M1578" i="6" s="1"/>
  <c r="I3323" i="6"/>
  <c r="J3323" i="6" s="1"/>
  <c r="M3323" i="6" s="1"/>
  <c r="O3323" i="6" s="1"/>
  <c r="I550" i="6"/>
  <c r="J550" i="6" s="1"/>
  <c r="M550" i="6" s="1"/>
  <c r="O550" i="6" s="1"/>
  <c r="I422" i="6"/>
  <c r="J422" i="6" s="1"/>
  <c r="M422" i="6" s="1"/>
  <c r="O422" i="6" s="1"/>
  <c r="I353" i="6"/>
  <c r="J353" i="6" s="1"/>
  <c r="M353" i="6" s="1"/>
  <c r="O353" i="6" s="1"/>
  <c r="I576" i="6"/>
  <c r="J576" i="6" s="1"/>
  <c r="M576" i="6" s="1"/>
  <c r="O576" i="6" s="1"/>
  <c r="I1998" i="6"/>
  <c r="J1998" i="6" s="1"/>
  <c r="M1998" i="6" s="1"/>
  <c r="O1998" i="6" s="1"/>
  <c r="I1885" i="6"/>
  <c r="J1885" i="6" s="1"/>
  <c r="M1885" i="6" s="1"/>
  <c r="O1885" i="6" s="1"/>
  <c r="I395" i="6"/>
  <c r="J395" i="6" s="1"/>
  <c r="M395" i="6" s="1"/>
  <c r="O395" i="6" s="1"/>
  <c r="I3537" i="6"/>
  <c r="J3537" i="6" s="1"/>
  <c r="M3537" i="6" s="1"/>
  <c r="O3537" i="6" s="1"/>
  <c r="I1293" i="2"/>
  <c r="J1293" i="2" s="1"/>
  <c r="I3987" i="6"/>
  <c r="J3987" i="6" s="1"/>
  <c r="M3987" i="6" s="1"/>
  <c r="I485" i="6"/>
  <c r="J485" i="6" s="1"/>
  <c r="M485" i="6" s="1"/>
  <c r="I3926" i="6"/>
  <c r="J3926" i="6" s="1"/>
  <c r="M3926" i="6" s="1"/>
  <c r="I689" i="6"/>
  <c r="J689" i="6" s="1"/>
  <c r="M689" i="6" s="1"/>
  <c r="I373" i="6"/>
  <c r="J373" i="6" s="1"/>
  <c r="M373" i="6" s="1"/>
  <c r="I3694" i="6"/>
  <c r="J3694" i="6" s="1"/>
  <c r="M3694" i="6" s="1"/>
  <c r="I3858" i="6"/>
  <c r="J3858" i="6" s="1"/>
  <c r="M3858" i="6" s="1"/>
  <c r="I293" i="2"/>
  <c r="J293" i="2" s="1"/>
  <c r="M293" i="2" s="1"/>
  <c r="O293" i="2" s="1"/>
  <c r="I2959" i="6"/>
  <c r="J2959" i="6" s="1"/>
  <c r="M2959" i="6" s="1"/>
  <c r="O2959" i="6" s="1"/>
  <c r="I538" i="6"/>
  <c r="J538" i="6" s="1"/>
  <c r="M538" i="6" s="1"/>
  <c r="O538" i="6" s="1"/>
  <c r="I1477" i="6"/>
  <c r="J1477" i="6" s="1"/>
  <c r="M1477" i="6" s="1"/>
  <c r="O1477" i="6" s="1"/>
  <c r="I1573" i="2"/>
  <c r="J1573" i="2" s="1"/>
  <c r="I1553" i="2"/>
  <c r="J1553" i="2" s="1"/>
  <c r="I1544" i="2"/>
  <c r="J1544" i="2" s="1"/>
  <c r="I1407" i="2"/>
  <c r="J1407" i="2" s="1"/>
  <c r="I1524" i="2"/>
  <c r="J1524" i="2" s="1"/>
  <c r="I1348" i="6"/>
  <c r="J1348" i="6" s="1"/>
  <c r="M1348" i="6" s="1"/>
  <c r="I1505" i="2"/>
  <c r="J1505" i="2" s="1"/>
  <c r="I1515" i="2"/>
  <c r="J1515" i="2" s="1"/>
  <c r="I1366" i="6"/>
  <c r="J1366" i="6" s="1"/>
  <c r="M1366" i="6" s="1"/>
  <c r="I1323" i="6"/>
  <c r="J1323" i="6" s="1"/>
  <c r="M1323" i="6" s="1"/>
  <c r="I1315" i="6"/>
  <c r="J1315" i="6" s="1"/>
  <c r="M1315" i="6" s="1"/>
  <c r="I1340" i="6"/>
  <c r="J1340" i="6" s="1"/>
  <c r="M1340" i="6" s="1"/>
  <c r="I1563" i="2"/>
  <c r="J1563" i="2" s="1"/>
  <c r="I1357" i="6"/>
  <c r="J1357" i="6" s="1"/>
  <c r="M1357" i="6" s="1"/>
  <c r="I1308" i="6"/>
  <c r="J1308" i="6" s="1"/>
  <c r="M1308" i="6" s="1"/>
  <c r="I1223" i="6"/>
  <c r="J1223" i="6" s="1"/>
  <c r="M1223" i="6" s="1"/>
  <c r="O1223" i="6" s="1"/>
  <c r="I564" i="6"/>
  <c r="J564" i="6" s="1"/>
  <c r="M564" i="6" s="1"/>
  <c r="O564" i="6" s="1"/>
  <c r="I639" i="2"/>
  <c r="J639" i="2" s="1"/>
  <c r="I1603" i="2"/>
  <c r="J1603" i="2" s="1"/>
  <c r="I1393" i="6"/>
  <c r="J1393" i="6" s="1"/>
  <c r="M1393" i="6" s="1"/>
  <c r="I3083" i="6"/>
  <c r="J3083" i="6" s="1"/>
  <c r="M3083" i="6" s="1"/>
  <c r="I3091" i="6"/>
  <c r="J3091" i="6" s="1"/>
  <c r="M3091" i="6" s="1"/>
  <c r="O3091" i="6" s="1"/>
  <c r="I3798" i="6"/>
  <c r="J3798" i="6" s="1"/>
  <c r="M3798" i="6" s="1"/>
  <c r="I2092" i="6"/>
  <c r="J2092" i="6" s="1"/>
  <c r="M2092" i="6" s="1"/>
  <c r="I103" i="6"/>
  <c r="J103" i="6" s="1"/>
  <c r="M103" i="6" s="1"/>
  <c r="O103" i="6" s="1"/>
  <c r="I698" i="6"/>
  <c r="J698" i="6" s="1"/>
  <c r="M698" i="6" s="1"/>
  <c r="O698" i="6" s="1"/>
  <c r="N1379" i="2"/>
  <c r="M1379" i="2"/>
  <c r="I3636" i="6"/>
  <c r="J3636" i="6" s="1"/>
  <c r="M3636" i="6" s="1"/>
  <c r="O3636" i="6" s="1"/>
  <c r="I3627" i="6"/>
  <c r="J3627" i="6" s="1"/>
  <c r="M3627" i="6" s="1"/>
  <c r="O3627" i="6" s="1"/>
  <c r="I2023" i="6"/>
  <c r="J2023" i="6" s="1"/>
  <c r="M2023" i="6" s="1"/>
  <c r="I3626" i="6"/>
  <c r="J3626" i="6" s="1"/>
  <c r="M3626" i="6" s="1"/>
  <c r="O3626" i="6" s="1"/>
  <c r="I3637" i="6"/>
  <c r="J3637" i="6" s="1"/>
  <c r="M3637" i="6" s="1"/>
  <c r="O3637" i="6" s="1"/>
  <c r="I1238" i="6"/>
  <c r="J1238" i="6" s="1"/>
  <c r="M1238" i="6" s="1"/>
  <c r="O1238" i="6" s="1"/>
  <c r="I3553" i="6"/>
  <c r="J3553" i="6" s="1"/>
  <c r="M3553" i="6" s="1"/>
  <c r="I3565" i="6"/>
  <c r="J3565" i="6" s="1"/>
  <c r="M3565" i="6" s="1"/>
  <c r="O3565" i="6" s="1"/>
  <c r="I128" i="2"/>
  <c r="J128" i="2" s="1"/>
  <c r="M128" i="2" s="1"/>
  <c r="O128" i="2" s="1"/>
  <c r="I408" i="6"/>
  <c r="J408" i="6" s="1"/>
  <c r="M408" i="6" s="1"/>
  <c r="O408" i="6" s="1"/>
  <c r="I361" i="6"/>
  <c r="J361" i="6" s="1"/>
  <c r="M361" i="6" s="1"/>
  <c r="O361" i="6" s="1"/>
  <c r="I2102" i="6"/>
  <c r="J2102" i="6" s="1"/>
  <c r="M2102" i="6" s="1"/>
  <c r="O2102" i="6" s="1"/>
  <c r="I126" i="2"/>
  <c r="J126" i="2" s="1"/>
  <c r="M126" i="2" s="1"/>
  <c r="O126" i="2" s="1"/>
  <c r="I223" i="6"/>
  <c r="J223" i="6" s="1"/>
  <c r="M223" i="6" s="1"/>
  <c r="O223" i="6" s="1"/>
  <c r="I249" i="2"/>
  <c r="J249" i="2" s="1"/>
  <c r="M249" i="2" s="1"/>
  <c r="O249" i="2" s="1"/>
  <c r="I101" i="6"/>
  <c r="J101" i="6" s="1"/>
  <c r="M101" i="6" s="1"/>
  <c r="O101" i="6" s="1"/>
  <c r="I387" i="2"/>
  <c r="J387" i="2" s="1"/>
  <c r="I476" i="2"/>
  <c r="J476" i="2" s="1"/>
  <c r="I641" i="6"/>
  <c r="J641" i="6" s="1"/>
  <c r="M641" i="6" s="1"/>
  <c r="I416" i="2"/>
  <c r="J416" i="2" s="1"/>
  <c r="I726" i="2"/>
  <c r="J726" i="2" s="1"/>
  <c r="I85" i="2"/>
  <c r="J85" i="2" s="1"/>
  <c r="I352" i="6"/>
  <c r="J352" i="6" s="1"/>
  <c r="M352" i="6" s="1"/>
  <c r="I374" i="6"/>
  <c r="J374" i="6" s="1"/>
  <c r="M374" i="6" s="1"/>
  <c r="O374" i="6" s="1"/>
  <c r="I3842" i="6"/>
  <c r="J3842" i="6" s="1"/>
  <c r="I2849" i="6"/>
  <c r="J2849" i="6" s="1"/>
  <c r="M2849" i="6" s="1"/>
  <c r="O2849" i="6" s="1"/>
  <c r="I2857" i="6"/>
  <c r="J2857" i="6" s="1"/>
  <c r="M2857" i="6" s="1"/>
  <c r="O2857" i="6" s="1"/>
  <c r="I682" i="6"/>
  <c r="J682" i="6" s="1"/>
  <c r="M682" i="6" s="1"/>
  <c r="O682" i="6" s="1"/>
  <c r="I182" i="6"/>
  <c r="J182" i="6" s="1"/>
  <c r="M182" i="6" s="1"/>
  <c r="O182" i="6" s="1"/>
  <c r="I739" i="6"/>
  <c r="J739" i="6" s="1"/>
  <c r="M739" i="6" s="1"/>
  <c r="O739" i="6" s="1"/>
  <c r="I2488" i="6"/>
  <c r="J2488" i="6" s="1"/>
  <c r="M2488" i="6" s="1"/>
  <c r="O2488" i="6" s="1"/>
  <c r="I3937" i="6"/>
  <c r="J3937" i="6" s="1"/>
  <c r="M3937" i="6" s="1"/>
  <c r="I3946" i="6"/>
  <c r="J3946" i="6" s="1"/>
  <c r="M3946" i="6" s="1"/>
  <c r="O3946" i="6" s="1"/>
  <c r="R3943" i="6" s="1"/>
  <c r="I217" i="2"/>
  <c r="J217" i="2" s="1"/>
  <c r="M217" i="2" s="1"/>
  <c r="O217" i="2" s="1"/>
  <c r="I124" i="2"/>
  <c r="J124" i="2" s="1"/>
  <c r="M124" i="2" s="1"/>
  <c r="O124" i="2" s="1"/>
  <c r="I99" i="6"/>
  <c r="J99" i="6" s="1"/>
  <c r="M99" i="6" s="1"/>
  <c r="O99" i="6" s="1"/>
  <c r="I191" i="6"/>
  <c r="J191" i="6" s="1"/>
  <c r="M191" i="6" s="1"/>
  <c r="O191" i="6" s="1"/>
  <c r="I1202" i="6"/>
  <c r="J1202" i="6" s="1"/>
  <c r="M1202" i="6" s="1"/>
  <c r="O1202" i="6" s="1"/>
  <c r="I1381" i="2"/>
  <c r="J1381" i="2" s="1"/>
  <c r="M1381" i="2" s="1"/>
  <c r="O1381" i="2" s="1"/>
  <c r="I2610" i="6"/>
  <c r="J2610" i="6" s="1"/>
  <c r="M2610" i="6" s="1"/>
  <c r="I1463" i="2"/>
  <c r="J1463" i="2" s="1"/>
  <c r="I1442" i="2"/>
  <c r="J1442" i="2" s="1"/>
  <c r="I1254" i="6"/>
  <c r="J1254" i="6" s="1"/>
  <c r="M1254" i="6" s="1"/>
  <c r="I1424" i="2"/>
  <c r="J1424" i="2" s="1"/>
  <c r="I574" i="2"/>
  <c r="J574" i="2" s="1"/>
  <c r="I1393" i="2"/>
  <c r="J1393" i="2" s="1"/>
  <c r="I369" i="2"/>
  <c r="J369" i="2" s="1"/>
  <c r="I1454" i="2"/>
  <c r="J1454" i="2" s="1"/>
  <c r="I1433" i="2"/>
  <c r="J1433" i="2" s="1"/>
  <c r="I663" i="2"/>
  <c r="J663" i="2" s="1"/>
  <c r="I508" i="6"/>
  <c r="J508" i="6" s="1"/>
  <c r="M508" i="6" s="1"/>
  <c r="I504" i="2"/>
  <c r="J504" i="2" s="1"/>
  <c r="I1475" i="2"/>
  <c r="J1475" i="2" s="1"/>
  <c r="I523" i="2"/>
  <c r="J523" i="2" s="1"/>
  <c r="I1272" i="6"/>
  <c r="J1272" i="6" s="1"/>
  <c r="M1272" i="6" s="1"/>
  <c r="I449" i="6"/>
  <c r="J449" i="6" s="1"/>
  <c r="M449" i="6" s="1"/>
  <c r="I1211" i="6"/>
  <c r="J1211" i="6" s="1"/>
  <c r="M1211" i="6" s="1"/>
  <c r="I337" i="6"/>
  <c r="J337" i="6" s="1"/>
  <c r="M337" i="6" s="1"/>
  <c r="I1264" i="6"/>
  <c r="J1264" i="6" s="1"/>
  <c r="M1264" i="6" s="1"/>
  <c r="I585" i="6"/>
  <c r="J585" i="6" s="1"/>
  <c r="M585" i="6" s="1"/>
  <c r="O585" i="6" s="1"/>
  <c r="I3398" i="6"/>
  <c r="J3398" i="6" s="1"/>
  <c r="M3398" i="6" s="1"/>
  <c r="I3595" i="6"/>
  <c r="J3595" i="6" s="1"/>
  <c r="M3595" i="6" s="1"/>
  <c r="I66" i="6"/>
  <c r="J66" i="6" s="1"/>
  <c r="M66" i="6" s="1"/>
  <c r="O66" i="6" s="1"/>
  <c r="I619" i="6"/>
  <c r="J619" i="6" s="1"/>
  <c r="M619" i="6" s="1"/>
  <c r="O619" i="6" s="1"/>
  <c r="I1486" i="6"/>
  <c r="J1486" i="6" s="1"/>
  <c r="M1486" i="6" s="1"/>
  <c r="O1486" i="6" s="1"/>
  <c r="I603" i="6"/>
  <c r="J603" i="6" s="1"/>
  <c r="O604" i="6"/>
  <c r="R603" i="6" s="1"/>
  <c r="I152" i="2"/>
  <c r="J152" i="2" s="1"/>
  <c r="M152" i="2" s="1"/>
  <c r="O152" i="2" s="1"/>
  <c r="I127" i="6"/>
  <c r="J127" i="6" s="1"/>
  <c r="M127" i="6" s="1"/>
  <c r="O127" i="6" s="1"/>
  <c r="I1200" i="6"/>
  <c r="J1200" i="6" s="1"/>
  <c r="M1200" i="6" s="1"/>
  <c r="I3408" i="6"/>
  <c r="J3408" i="6" s="1"/>
  <c r="M3408" i="6" s="1"/>
  <c r="O3408" i="6" s="1"/>
  <c r="I80" i="6"/>
  <c r="J80" i="6" s="1"/>
  <c r="M80" i="6" s="1"/>
  <c r="I105" i="2"/>
  <c r="J105" i="2" s="1"/>
  <c r="M105" i="2" s="1"/>
  <c r="O1214" i="2"/>
  <c r="R1211" i="2" s="1"/>
  <c r="I1211" i="2"/>
  <c r="J1211" i="2" s="1"/>
  <c r="J1218" i="2"/>
  <c r="J1219" i="2" s="1"/>
  <c r="I1222" i="2"/>
  <c r="O1226" i="2"/>
  <c r="R1222" i="2" s="1"/>
  <c r="J1229" i="2"/>
  <c r="J1230" i="2" s="1"/>
  <c r="I278" i="2"/>
  <c r="J278" i="2" s="1"/>
  <c r="M278" i="2" s="1"/>
  <c r="O278" i="2" s="1"/>
  <c r="I251" i="6"/>
  <c r="J251" i="6" s="1"/>
  <c r="M251" i="6" s="1"/>
  <c r="O251" i="6" s="1"/>
  <c r="O1055" i="6"/>
  <c r="R1052" i="6" s="1"/>
  <c r="I1052" i="6"/>
  <c r="J1052" i="6" s="1"/>
  <c r="I414" i="6"/>
  <c r="J414" i="6" s="1"/>
  <c r="M414" i="6" s="1"/>
  <c r="I464" i="2"/>
  <c r="J464" i="2" s="1"/>
  <c r="O3405" i="6"/>
  <c r="I675" i="2"/>
  <c r="J675" i="2" s="1"/>
  <c r="I685" i="2"/>
  <c r="J685" i="2" s="1"/>
  <c r="I595" i="6"/>
  <c r="J595" i="6" s="1"/>
  <c r="M595" i="6" s="1"/>
  <c r="I239" i="2"/>
  <c r="J239" i="2" s="1"/>
  <c r="M239" i="2" s="1"/>
  <c r="O239" i="2" s="1"/>
  <c r="I66" i="2"/>
  <c r="J66" i="2" s="1"/>
  <c r="I51" i="6"/>
  <c r="J51" i="6" s="1"/>
  <c r="M51" i="6" s="1"/>
  <c r="I1200" i="2"/>
  <c r="O1203" i="2"/>
  <c r="R1200" i="2" s="1"/>
  <c r="I3624" i="6"/>
  <c r="J3624" i="6" s="1"/>
  <c r="O3625" i="6"/>
  <c r="R3624" i="6" s="1"/>
  <c r="I1062" i="6"/>
  <c r="J1062" i="6" s="1"/>
  <c r="O1065" i="6"/>
  <c r="R1062" i="6" s="1"/>
  <c r="I1140" i="6"/>
  <c r="J1140" i="6" s="1"/>
  <c r="M1140" i="6" s="1"/>
  <c r="I1301" i="2"/>
  <c r="J1301" i="2" s="1"/>
  <c r="M1301" i="2" s="1"/>
  <c r="I1285" i="2"/>
  <c r="J1285" i="2" s="1"/>
  <c r="M1285" i="2" s="1"/>
  <c r="I1126" i="6"/>
  <c r="J1126" i="6" s="1"/>
  <c r="M1126" i="6" s="1"/>
  <c r="O2642" i="6"/>
  <c r="R2641" i="6" s="1"/>
  <c r="I2641" i="6"/>
  <c r="J2641" i="6" s="1"/>
  <c r="I3000" i="6"/>
  <c r="J3000" i="6" s="1"/>
  <c r="M3000" i="6" s="1"/>
  <c r="O3000" i="6" s="1"/>
  <c r="I2992" i="6"/>
  <c r="J2992" i="6" s="1"/>
  <c r="M2992" i="6" s="1"/>
  <c r="O2992" i="6" s="1"/>
  <c r="I1076" i="6"/>
  <c r="J1076" i="6" s="1"/>
  <c r="M1076" i="6" s="1"/>
  <c r="I3633" i="6"/>
  <c r="J3633" i="6" s="1"/>
  <c r="M3633" i="6" s="1"/>
  <c r="I474" i="2"/>
  <c r="J474" i="2" s="1"/>
  <c r="I421" i="6"/>
  <c r="J421" i="6" s="1"/>
  <c r="M421" i="6" s="1"/>
  <c r="I3404" i="6" l="1"/>
  <c r="J3404" i="6" s="1"/>
  <c r="I560" i="6" s="1"/>
  <c r="J560" i="6" s="1"/>
  <c r="M560" i="6" s="1"/>
  <c r="O560" i="6" s="1"/>
  <c r="O1076" i="6"/>
  <c r="R1072" i="6" s="1"/>
  <c r="I1072" i="6"/>
  <c r="J1072" i="6" s="1"/>
  <c r="I3205" i="6"/>
  <c r="J3205" i="6" s="1"/>
  <c r="M3205" i="6" s="1"/>
  <c r="I3189" i="6"/>
  <c r="J3189" i="6" s="1"/>
  <c r="M3189" i="6" s="1"/>
  <c r="I3258" i="6"/>
  <c r="J3258" i="6" s="1"/>
  <c r="M3258" i="6" s="1"/>
  <c r="I3270" i="6"/>
  <c r="J3270" i="6" s="1"/>
  <c r="M3270" i="6" s="1"/>
  <c r="I3179" i="6"/>
  <c r="J3179" i="6" s="1"/>
  <c r="M3179" i="6" s="1"/>
  <c r="O3179" i="6" s="1"/>
  <c r="I3321" i="6"/>
  <c r="J3321" i="6" s="1"/>
  <c r="M3321" i="6" s="1"/>
  <c r="O3321" i="6" s="1"/>
  <c r="I3233" i="6"/>
  <c r="J3233" i="6" s="1"/>
  <c r="M3233" i="6" s="1"/>
  <c r="O3233" i="6" s="1"/>
  <c r="I3219" i="6"/>
  <c r="J3219" i="6" s="1"/>
  <c r="M3219" i="6" s="1"/>
  <c r="O3219" i="6" s="1"/>
  <c r="I3297" i="6"/>
  <c r="J3297" i="6" s="1"/>
  <c r="M3297" i="6" s="1"/>
  <c r="O3297" i="6" s="1"/>
  <c r="I3247" i="6"/>
  <c r="J3247" i="6" s="1"/>
  <c r="M3247" i="6" s="1"/>
  <c r="O3247" i="6" s="1"/>
  <c r="N464" i="2"/>
  <c r="M464" i="2"/>
  <c r="O105" i="2"/>
  <c r="I3397" i="6"/>
  <c r="J3397" i="6" s="1"/>
  <c r="O3398" i="6"/>
  <c r="R3397" i="6" s="1"/>
  <c r="N1433" i="2"/>
  <c r="M1433" i="2"/>
  <c r="I268" i="2"/>
  <c r="J268" i="2" s="1"/>
  <c r="M268" i="2" s="1"/>
  <c r="I241" i="6"/>
  <c r="J241" i="6" s="1"/>
  <c r="M241" i="6" s="1"/>
  <c r="I166" i="6"/>
  <c r="J166" i="6" s="1"/>
  <c r="M166" i="6" s="1"/>
  <c r="O166" i="6" s="1"/>
  <c r="I122" i="2"/>
  <c r="J122" i="2" s="1"/>
  <c r="M122" i="2" s="1"/>
  <c r="O122" i="2" s="1"/>
  <c r="I97" i="6"/>
  <c r="J97" i="6" s="1"/>
  <c r="M97" i="6" s="1"/>
  <c r="O97" i="6" s="1"/>
  <c r="I192" i="2"/>
  <c r="J192" i="2" s="1"/>
  <c r="M192" i="2" s="1"/>
  <c r="O192" i="2" s="1"/>
  <c r="N1524" i="2"/>
  <c r="M1524" i="2"/>
  <c r="O689" i="6"/>
  <c r="R688" i="6" s="1"/>
  <c r="I688" i="6"/>
  <c r="J688" i="6" s="1"/>
  <c r="I2079" i="6"/>
  <c r="J2079" i="6" s="1"/>
  <c r="I3316" i="6" s="1"/>
  <c r="J3316" i="6" s="1"/>
  <c r="M3316" i="6" s="1"/>
  <c r="O2081" i="6"/>
  <c r="R2079" i="6" s="1"/>
  <c r="N716" i="2"/>
  <c r="O716" i="2" s="1"/>
  <c r="M716" i="2"/>
  <c r="I2012" i="6"/>
  <c r="J2012" i="6" s="1"/>
  <c r="O2014" i="6"/>
  <c r="R2012" i="6" s="1"/>
  <c r="O681" i="6"/>
  <c r="R680" i="6" s="1"/>
  <c r="I680" i="6"/>
  <c r="J680" i="6" s="1"/>
  <c r="I1712" i="6"/>
  <c r="J1712" i="6" s="1"/>
  <c r="I1707" i="6" s="1"/>
  <c r="J1707" i="6" s="1"/>
  <c r="M1707" i="6" s="1"/>
  <c r="O1707" i="6" s="1"/>
  <c r="O1713" i="6"/>
  <c r="R1712" i="6" s="1"/>
  <c r="O916" i="6"/>
  <c r="R915" i="6" s="1"/>
  <c r="I915" i="6"/>
  <c r="J915" i="6" s="1"/>
  <c r="O2069" i="6"/>
  <c r="R2067" i="6" s="1"/>
  <c r="I2067" i="6"/>
  <c r="J2067" i="6" s="1"/>
  <c r="I3302" i="6" s="1"/>
  <c r="J3302" i="6" s="1"/>
  <c r="M3302" i="6" s="1"/>
  <c r="O3302" i="6" s="1"/>
  <c r="M774" i="2"/>
  <c r="N774" i="2"/>
  <c r="O774" i="2" s="1"/>
  <c r="N535" i="2"/>
  <c r="M535" i="2"/>
  <c r="M714" i="2"/>
  <c r="N714" i="2"/>
  <c r="I729" i="6"/>
  <c r="J729" i="6" s="1"/>
  <c r="M729" i="6" s="1"/>
  <c r="O729" i="6" s="1"/>
  <c r="I831" i="2"/>
  <c r="J831" i="2" s="1"/>
  <c r="M831" i="2" s="1"/>
  <c r="O831" i="2" s="1"/>
  <c r="I3535" i="6"/>
  <c r="J3535" i="6" s="1"/>
  <c r="M3535" i="6" s="1"/>
  <c r="I720" i="6"/>
  <c r="J720" i="6" s="1"/>
  <c r="O721" i="6"/>
  <c r="R720" i="6" s="1"/>
  <c r="O549" i="6"/>
  <c r="R548" i="6" s="1"/>
  <c r="I548" i="6"/>
  <c r="J548" i="6" s="1"/>
  <c r="G165" i="1"/>
  <c r="H165" i="1" s="1"/>
  <c r="I165" i="1" s="1"/>
  <c r="G164" i="1"/>
  <c r="H164" i="1" s="1"/>
  <c r="I164" i="1" s="1"/>
  <c r="J1200" i="2"/>
  <c r="O1264" i="6"/>
  <c r="M369" i="2"/>
  <c r="N369" i="2"/>
  <c r="I351" i="6"/>
  <c r="J351" i="6" s="1"/>
  <c r="O352" i="6"/>
  <c r="R351" i="6" s="1"/>
  <c r="O1379" i="2"/>
  <c r="R1378" i="2" s="1"/>
  <c r="Q1378" i="2"/>
  <c r="I1307" i="6"/>
  <c r="J1307" i="6" s="1"/>
  <c r="O1308" i="6"/>
  <c r="R1307" i="6" s="1"/>
  <c r="M1544" i="2"/>
  <c r="N1544" i="2"/>
  <c r="O485" i="6"/>
  <c r="R483" i="6" s="1"/>
  <c r="I483" i="6"/>
  <c r="J483" i="6" s="1"/>
  <c r="O1578" i="6"/>
  <c r="R1577" i="6" s="1"/>
  <c r="I1577" i="6"/>
  <c r="J1577" i="6" s="1"/>
  <c r="N465" i="2"/>
  <c r="O465" i="2" s="1"/>
  <c r="M465" i="2"/>
  <c r="I1527" i="6"/>
  <c r="J1527" i="6" s="1"/>
  <c r="O1528" i="6"/>
  <c r="R1527" i="6" s="1"/>
  <c r="N752" i="2"/>
  <c r="M752" i="2"/>
  <c r="I2543" i="6"/>
  <c r="J2543" i="6" s="1"/>
  <c r="I2873" i="6" s="1"/>
  <c r="J2873" i="6" s="1"/>
  <c r="M2873" i="6" s="1"/>
  <c r="O2545" i="6"/>
  <c r="R2543" i="6" s="1"/>
  <c r="M1046" i="2"/>
  <c r="N1046" i="2"/>
  <c r="M448" i="2"/>
  <c r="N448" i="2"/>
  <c r="O2056" i="6"/>
  <c r="R2055" i="6" s="1"/>
  <c r="I2055" i="6"/>
  <c r="J2055" i="6" s="1"/>
  <c r="I1883" i="6" s="1"/>
  <c r="J1883" i="6" s="1"/>
  <c r="M1883" i="6" s="1"/>
  <c r="O1883" i="6" s="1"/>
  <c r="O705" i="6"/>
  <c r="R704" i="6" s="1"/>
  <c r="I704" i="6"/>
  <c r="J704" i="6" s="1"/>
  <c r="O631" i="6"/>
  <c r="O2470" i="6"/>
  <c r="O2634" i="6"/>
  <c r="R2633" i="6" s="1"/>
  <c r="I2633" i="6"/>
  <c r="J2633" i="6" s="1"/>
  <c r="M1454" i="2"/>
  <c r="N1454" i="2"/>
  <c r="O713" i="6"/>
  <c r="R712" i="6" s="1"/>
  <c r="I712" i="6"/>
  <c r="J712" i="6" s="1"/>
  <c r="I3346" i="6"/>
  <c r="J3346" i="6" s="1"/>
  <c r="O3347" i="6"/>
  <c r="R3346" i="6" s="1"/>
  <c r="I536" i="6"/>
  <c r="J536" i="6" s="1"/>
  <c r="M536" i="6" s="1"/>
  <c r="O536" i="6" s="1"/>
  <c r="I3893" i="6"/>
  <c r="J3893" i="6" s="1"/>
  <c r="M3893" i="6" s="1"/>
  <c r="I607" i="2"/>
  <c r="J607" i="2" s="1"/>
  <c r="M607" i="2" s="1"/>
  <c r="O607" i="2" s="1"/>
  <c r="I3799" i="6"/>
  <c r="J3799" i="6" s="1"/>
  <c r="M3799" i="6" s="1"/>
  <c r="O3799" i="6" s="1"/>
  <c r="O51" i="6"/>
  <c r="R47" i="6" s="1"/>
  <c r="I47" i="6"/>
  <c r="J47" i="6" s="1"/>
  <c r="O1200" i="6"/>
  <c r="R1199" i="6" s="1"/>
  <c r="I1199" i="6"/>
  <c r="J1199" i="6" s="1"/>
  <c r="O337" i="6"/>
  <c r="M1393" i="2"/>
  <c r="N1393" i="2"/>
  <c r="M85" i="2"/>
  <c r="N85" i="2"/>
  <c r="O85" i="2" s="1"/>
  <c r="I1356" i="6"/>
  <c r="J1356" i="6" s="1"/>
  <c r="O1357" i="6"/>
  <c r="R1356" i="6" s="1"/>
  <c r="N1553" i="2"/>
  <c r="M1553" i="2"/>
  <c r="O3987" i="6"/>
  <c r="R3985" i="6" s="1"/>
  <c r="I3985" i="6"/>
  <c r="J3985" i="6" s="1"/>
  <c r="I1706" i="6" s="1"/>
  <c r="J1706" i="6" s="1"/>
  <c r="M1706" i="6" s="1"/>
  <c r="O1706" i="6" s="1"/>
  <c r="I3976" i="6"/>
  <c r="J3976" i="6" s="1"/>
  <c r="I2875" i="6" s="1"/>
  <c r="J2875" i="6" s="1"/>
  <c r="M2875" i="6" s="1"/>
  <c r="O2875" i="6" s="1"/>
  <c r="O3977" i="6"/>
  <c r="R3976" i="6" s="1"/>
  <c r="I2783" i="6"/>
  <c r="J2783" i="6" s="1"/>
  <c r="O2784" i="6"/>
  <c r="R2783" i="6" s="1"/>
  <c r="I3448" i="6"/>
  <c r="J3448" i="6" s="1"/>
  <c r="O3449" i="6"/>
  <c r="R3448" i="6" s="1"/>
  <c r="O438" i="6"/>
  <c r="R437" i="6" s="1"/>
  <c r="I437" i="6"/>
  <c r="J437" i="6" s="1"/>
  <c r="I3901" i="6"/>
  <c r="J3901" i="6" s="1"/>
  <c r="O3902" i="6"/>
  <c r="R3901" i="6" s="1"/>
  <c r="I3459" i="6"/>
  <c r="J3459" i="6" s="1"/>
  <c r="O3461" i="6"/>
  <c r="R3459" i="6" s="1"/>
  <c r="M868" i="2"/>
  <c r="N868" i="2"/>
  <c r="R3089" i="6"/>
  <c r="I1545" i="6"/>
  <c r="J1545" i="6" s="1"/>
  <c r="O1546" i="6"/>
  <c r="R1545" i="6" s="1"/>
  <c r="N791" i="2"/>
  <c r="M791" i="2"/>
  <c r="I3470" i="6"/>
  <c r="J3470" i="6" s="1"/>
  <c r="O3471" i="6"/>
  <c r="R3470" i="6" s="1"/>
  <c r="O3355" i="6"/>
  <c r="O1133" i="6"/>
  <c r="R1132" i="6" s="1"/>
  <c r="I1132" i="6"/>
  <c r="J1132" i="6" s="1"/>
  <c r="N783" i="2"/>
  <c r="O783" i="2" s="1"/>
  <c r="M783" i="2"/>
  <c r="M66" i="2"/>
  <c r="N66" i="2"/>
  <c r="O1211" i="6"/>
  <c r="M574" i="2"/>
  <c r="N574" i="2"/>
  <c r="N726" i="2"/>
  <c r="M726" i="2"/>
  <c r="M1563" i="2"/>
  <c r="N1563" i="2"/>
  <c r="N1573" i="2"/>
  <c r="M1573" i="2"/>
  <c r="M1293" i="2"/>
  <c r="N1293" i="2"/>
  <c r="M609" i="2"/>
  <c r="N609" i="2"/>
  <c r="O609" i="2" s="1"/>
  <c r="I662" i="6"/>
  <c r="J662" i="6" s="1"/>
  <c r="O663" i="6"/>
  <c r="R662" i="6" s="1"/>
  <c r="M415" i="2"/>
  <c r="N415" i="2"/>
  <c r="M661" i="2"/>
  <c r="N661" i="2"/>
  <c r="N521" i="2"/>
  <c r="M521" i="2"/>
  <c r="M84" i="2"/>
  <c r="N84" i="2"/>
  <c r="I3089" i="6"/>
  <c r="J3089" i="6" s="1"/>
  <c r="O3874" i="6"/>
  <c r="R3872" i="6" s="1"/>
  <c r="I3872" i="6"/>
  <c r="J3872" i="6" s="1"/>
  <c r="I2876" i="6" s="1"/>
  <c r="J2876" i="6" s="1"/>
  <c r="M2876" i="6" s="1"/>
  <c r="O2876" i="6" s="1"/>
  <c r="I1496" i="2"/>
  <c r="J1496" i="2" s="1"/>
  <c r="M1496" i="2" s="1"/>
  <c r="I1291" i="6"/>
  <c r="J1291" i="6" s="1"/>
  <c r="M1291" i="6" s="1"/>
  <c r="I1301" i="6"/>
  <c r="J1301" i="6" s="1"/>
  <c r="M1301" i="6" s="1"/>
  <c r="I1485" i="2"/>
  <c r="J1485" i="2" s="1"/>
  <c r="M1485" i="2" s="1"/>
  <c r="I1585" i="6"/>
  <c r="J1585" i="6" s="1"/>
  <c r="O1586" i="6"/>
  <c r="R1585" i="6" s="1"/>
  <c r="M800" i="2"/>
  <c r="N800" i="2"/>
  <c r="O360" i="6"/>
  <c r="R358" i="6" s="1"/>
  <c r="I358" i="6"/>
  <c r="J358" i="6" s="1"/>
  <c r="O2487" i="6"/>
  <c r="M762" i="2"/>
  <c r="N762" i="2"/>
  <c r="M652" i="2"/>
  <c r="N652" i="2"/>
  <c r="O1126" i="6"/>
  <c r="R1125" i="6" s="1"/>
  <c r="I1125" i="6"/>
  <c r="J1125" i="6" s="1"/>
  <c r="O449" i="6"/>
  <c r="R447" i="6" s="1"/>
  <c r="I447" i="6"/>
  <c r="J447" i="6" s="1"/>
  <c r="N1424" i="2"/>
  <c r="M1424" i="2"/>
  <c r="I3936" i="6"/>
  <c r="J3936" i="6" s="1"/>
  <c r="O3937" i="6"/>
  <c r="R3936" i="6" s="1"/>
  <c r="N416" i="2"/>
  <c r="O416" i="2" s="1"/>
  <c r="M416" i="2"/>
  <c r="O2092" i="6"/>
  <c r="R2091" i="6" s="1"/>
  <c r="I2091" i="6"/>
  <c r="J2091" i="6" s="1"/>
  <c r="I1338" i="6"/>
  <c r="J1338" i="6" s="1"/>
  <c r="O1340" i="6"/>
  <c r="R1338" i="6" s="1"/>
  <c r="M801" i="2"/>
  <c r="N801" i="2"/>
  <c r="O801" i="2" s="1"/>
  <c r="N844" i="2"/>
  <c r="O844" i="2" s="1"/>
  <c r="M844" i="2"/>
  <c r="N638" i="2"/>
  <c r="M638" i="2"/>
  <c r="O727" i="6"/>
  <c r="M30" i="2"/>
  <c r="N30" i="2"/>
  <c r="N432" i="2"/>
  <c r="M432" i="2"/>
  <c r="I2100" i="6"/>
  <c r="J2100" i="6" s="1"/>
  <c r="O2101" i="6"/>
  <c r="R2100" i="6" s="1"/>
  <c r="I323" i="2"/>
  <c r="J323" i="2" s="1"/>
  <c r="M323" i="2" s="1"/>
  <c r="O323" i="2" s="1"/>
  <c r="I295" i="6"/>
  <c r="J295" i="6" s="1"/>
  <c r="M295" i="6" s="1"/>
  <c r="O295" i="6" s="1"/>
  <c r="I123" i="6"/>
  <c r="J123" i="6" s="1"/>
  <c r="M123" i="6" s="1"/>
  <c r="O123" i="6" s="1"/>
  <c r="I148" i="2"/>
  <c r="J148" i="2" s="1"/>
  <c r="M148" i="2" s="1"/>
  <c r="O148" i="2" s="1"/>
  <c r="O737" i="6"/>
  <c r="R735" i="6" s="1"/>
  <c r="I735" i="6"/>
  <c r="J735" i="6" s="1"/>
  <c r="O1485" i="6"/>
  <c r="R2744" i="6"/>
  <c r="I3925" i="6"/>
  <c r="J3925" i="6" s="1"/>
  <c r="O3926" i="6"/>
  <c r="R3925" i="6" s="1"/>
  <c r="I1284" i="2"/>
  <c r="O1285" i="2"/>
  <c r="R1284" i="2" s="1"/>
  <c r="J1288" i="2"/>
  <c r="J1289" i="2" s="1"/>
  <c r="O1272" i="6"/>
  <c r="O1254" i="6"/>
  <c r="O641" i="6"/>
  <c r="R640" i="6" s="1"/>
  <c r="I640" i="6"/>
  <c r="J640" i="6" s="1"/>
  <c r="I3552" i="6"/>
  <c r="J3552" i="6" s="1"/>
  <c r="I1879" i="6" s="1"/>
  <c r="J1879" i="6" s="1"/>
  <c r="M1879" i="6" s="1"/>
  <c r="O1879" i="6" s="1"/>
  <c r="O3553" i="6"/>
  <c r="R3552" i="6" s="1"/>
  <c r="O3798" i="6"/>
  <c r="O1315" i="6"/>
  <c r="R1314" i="6" s="1"/>
  <c r="I1314" i="6"/>
  <c r="J1314" i="6" s="1"/>
  <c r="I3604" i="6"/>
  <c r="J3604" i="6" s="1"/>
  <c r="I1418" i="6" s="1"/>
  <c r="J1418" i="6" s="1"/>
  <c r="M1418" i="6" s="1"/>
  <c r="O3606" i="6"/>
  <c r="R3604" i="6" s="1"/>
  <c r="I22" i="6"/>
  <c r="J22" i="6" s="1"/>
  <c r="O23" i="6"/>
  <c r="R22" i="6" s="1"/>
  <c r="M441" i="2"/>
  <c r="N441" i="2"/>
  <c r="O441" i="2" s="1"/>
  <c r="I1510" i="6"/>
  <c r="J1510" i="6" s="1"/>
  <c r="O1511" i="6"/>
  <c r="R1510" i="6" s="1"/>
  <c r="O387" i="6"/>
  <c r="R386" i="6" s="1"/>
  <c r="I386" i="6"/>
  <c r="J386" i="6" s="1"/>
  <c r="N822" i="2"/>
  <c r="M822" i="2"/>
  <c r="N358" i="2"/>
  <c r="M358" i="2"/>
  <c r="M606" i="2"/>
  <c r="N606" i="2"/>
  <c r="O3562" i="6"/>
  <c r="R3560" i="6" s="1"/>
  <c r="I3560" i="6"/>
  <c r="J3560" i="6" s="1"/>
  <c r="I1884" i="6" s="1"/>
  <c r="J1884" i="6" s="1"/>
  <c r="M1884" i="6" s="1"/>
  <c r="O1884" i="6" s="1"/>
  <c r="N548" i="2"/>
  <c r="O548" i="2" s="1"/>
  <c r="M548" i="2"/>
  <c r="R2990" i="6"/>
  <c r="N396" i="2"/>
  <c r="M396" i="2"/>
  <c r="O1878" i="6"/>
  <c r="I2744" i="6"/>
  <c r="J2744" i="6" s="1"/>
  <c r="N1407" i="2"/>
  <c r="M1407" i="2"/>
  <c r="O1301" i="2"/>
  <c r="R1300" i="2" s="1"/>
  <c r="I1300" i="2"/>
  <c r="J1300" i="2" s="1"/>
  <c r="J1304" i="2"/>
  <c r="J1305" i="2" s="1"/>
  <c r="I593" i="6"/>
  <c r="J593" i="6" s="1"/>
  <c r="O595" i="6"/>
  <c r="R593" i="6" s="1"/>
  <c r="N523" i="2"/>
  <c r="O523" i="2" s="1"/>
  <c r="M523" i="2"/>
  <c r="M1442" i="2"/>
  <c r="N1442" i="2"/>
  <c r="M476" i="2"/>
  <c r="N476" i="2"/>
  <c r="O476" i="2" s="1"/>
  <c r="O1323" i="6"/>
  <c r="R1322" i="6" s="1"/>
  <c r="I1322" i="6"/>
  <c r="J1322" i="6" s="1"/>
  <c r="O1537" i="6"/>
  <c r="R1536" i="6" s="1"/>
  <c r="I1536" i="6"/>
  <c r="J1536" i="6" s="1"/>
  <c r="I460" i="6"/>
  <c r="J460" i="6" s="1"/>
  <c r="O461" i="6"/>
  <c r="R460" i="6" s="1"/>
  <c r="M701" i="2"/>
  <c r="N701" i="2"/>
  <c r="O701" i="2" s="1"/>
  <c r="N782" i="2"/>
  <c r="M782" i="2"/>
  <c r="O30" i="6"/>
  <c r="R29" i="6" s="1"/>
  <c r="I29" i="6"/>
  <c r="J29" i="6" s="1"/>
  <c r="M829" i="2"/>
  <c r="N829" i="2"/>
  <c r="M38" i="2"/>
  <c r="N38" i="2"/>
  <c r="I728" i="6"/>
  <c r="J728" i="6" s="1"/>
  <c r="M728" i="6" s="1"/>
  <c r="O728" i="6" s="1"/>
  <c r="I830" i="2"/>
  <c r="J830" i="2" s="1"/>
  <c r="M830" i="2" s="1"/>
  <c r="O830" i="2" s="1"/>
  <c r="O535" i="6"/>
  <c r="O1569" i="6"/>
  <c r="R1567" i="6" s="1"/>
  <c r="I1567" i="6"/>
  <c r="J1567" i="6" s="1"/>
  <c r="I3356" i="6" s="1"/>
  <c r="J3356" i="6" s="1"/>
  <c r="M3356" i="6" s="1"/>
  <c r="O3356" i="6" s="1"/>
  <c r="M493" i="2"/>
  <c r="N493" i="2"/>
  <c r="O493" i="2" s="1"/>
  <c r="I2990" i="6"/>
  <c r="J2990" i="6" s="1"/>
  <c r="I1521" i="6" s="1"/>
  <c r="J1521" i="6" s="1"/>
  <c r="M1521" i="6" s="1"/>
  <c r="O1521" i="6" s="1"/>
  <c r="M456" i="2"/>
  <c r="N456" i="2"/>
  <c r="O3482" i="6"/>
  <c r="O414" i="6"/>
  <c r="R413" i="6" s="1"/>
  <c r="I413" i="6"/>
  <c r="J413" i="6" s="1"/>
  <c r="I1595" i="6"/>
  <c r="J1595" i="6" s="1"/>
  <c r="O1596" i="6"/>
  <c r="R1595" i="6" s="1"/>
  <c r="M685" i="2"/>
  <c r="N685" i="2"/>
  <c r="G166" i="1"/>
  <c r="H166" i="1" s="1"/>
  <c r="I166" i="1" s="1"/>
  <c r="J1222" i="2"/>
  <c r="N1475" i="2"/>
  <c r="M1475" i="2"/>
  <c r="M1463" i="2"/>
  <c r="N1463" i="2"/>
  <c r="N387" i="2"/>
  <c r="M387" i="2"/>
  <c r="I3082" i="6"/>
  <c r="J3082" i="6" s="1"/>
  <c r="O3083" i="6"/>
  <c r="R3082" i="6" s="1"/>
  <c r="I1365" i="6"/>
  <c r="J1365" i="6" s="1"/>
  <c r="O1366" i="6"/>
  <c r="R1365" i="6" s="1"/>
  <c r="O65" i="6"/>
  <c r="I1495" i="6"/>
  <c r="J1495" i="6" s="1"/>
  <c r="O1496" i="6"/>
  <c r="R1495" i="6" s="1"/>
  <c r="M397" i="2"/>
  <c r="N397" i="2"/>
  <c r="O397" i="2" s="1"/>
  <c r="M727" i="2"/>
  <c r="N727" i="2"/>
  <c r="O727" i="2" s="1"/>
  <c r="I325" i="6"/>
  <c r="J325" i="6" s="1"/>
  <c r="O327" i="6"/>
  <c r="R325" i="6" s="1"/>
  <c r="O2864" i="6"/>
  <c r="R2862" i="6" s="1"/>
  <c r="I2862" i="6"/>
  <c r="J2862" i="6" s="1"/>
  <c r="I2874" i="6" s="1"/>
  <c r="J2874" i="6" s="1"/>
  <c r="M2874" i="6" s="1"/>
  <c r="O2874" i="6" s="1"/>
  <c r="O3490" i="6"/>
  <c r="O1519" i="6"/>
  <c r="M763" i="2"/>
  <c r="N763" i="2"/>
  <c r="O763" i="2" s="1"/>
  <c r="O407" i="6"/>
  <c r="R406" i="6" s="1"/>
  <c r="I406" i="6"/>
  <c r="J406" i="6" s="1"/>
  <c r="M842" i="2"/>
  <c r="N842" i="2"/>
  <c r="O1997" i="6"/>
  <c r="I832" i="2"/>
  <c r="J832" i="2" s="1"/>
  <c r="M832" i="2" s="1"/>
  <c r="O832" i="2" s="1"/>
  <c r="I3538" i="6"/>
  <c r="J3538" i="6" s="1"/>
  <c r="M3538" i="6" s="1"/>
  <c r="O3538" i="6" s="1"/>
  <c r="I730" i="6"/>
  <c r="J730" i="6" s="1"/>
  <c r="M730" i="6" s="1"/>
  <c r="O730" i="6" s="1"/>
  <c r="R2759" i="6"/>
  <c r="O80" i="6"/>
  <c r="O3616" i="6"/>
  <c r="R3614" i="6" s="1"/>
  <c r="I3614" i="6"/>
  <c r="J3614" i="6" s="1"/>
  <c r="I1420" i="6" s="1"/>
  <c r="J1420" i="6" s="1"/>
  <c r="M1420" i="6" s="1"/>
  <c r="O1420" i="6" s="1"/>
  <c r="M675" i="2"/>
  <c r="N675" i="2"/>
  <c r="M504" i="2"/>
  <c r="N504" i="2"/>
  <c r="O2610" i="6"/>
  <c r="R2609" i="6" s="1"/>
  <c r="I2609" i="6"/>
  <c r="J2609" i="6" s="1"/>
  <c r="O1393" i="6"/>
  <c r="R1392" i="6" s="1"/>
  <c r="I1392" i="6"/>
  <c r="J1392" i="6" s="1"/>
  <c r="M1515" i="2"/>
  <c r="N1515" i="2"/>
  <c r="I3857" i="6"/>
  <c r="J3857" i="6" s="1"/>
  <c r="O3858" i="6"/>
  <c r="R3857" i="6" s="1"/>
  <c r="O1726" i="6"/>
  <c r="R1724" i="6" s="1"/>
  <c r="I1724" i="6"/>
  <c r="J1724" i="6" s="1"/>
  <c r="N457" i="2"/>
  <c r="O457" i="2" s="1"/>
  <c r="M457" i="2"/>
  <c r="I758" i="6"/>
  <c r="J758" i="6" s="1"/>
  <c r="O759" i="6"/>
  <c r="R758" i="6" s="1"/>
  <c r="N475" i="2"/>
  <c r="O475" i="2" s="1"/>
  <c r="M475" i="2"/>
  <c r="O317" i="6"/>
  <c r="R315" i="6" s="1"/>
  <c r="I315" i="6"/>
  <c r="J315" i="6" s="1"/>
  <c r="M773" i="2"/>
  <c r="N773" i="2"/>
  <c r="N810" i="2"/>
  <c r="M810" i="2"/>
  <c r="I696" i="6"/>
  <c r="J696" i="6" s="1"/>
  <c r="O697" i="6"/>
  <c r="R696" i="6" s="1"/>
  <c r="I1502" i="6"/>
  <c r="J1502" i="6" s="1"/>
  <c r="O1503" i="6"/>
  <c r="R1502" i="6" s="1"/>
  <c r="N621" i="2"/>
  <c r="M621" i="2"/>
  <c r="I2997" i="6"/>
  <c r="J2997" i="6" s="1"/>
  <c r="I1520" i="6" s="1"/>
  <c r="J1520" i="6" s="1"/>
  <c r="M1520" i="6" s="1"/>
  <c r="O1520" i="6" s="1"/>
  <c r="I2759" i="6"/>
  <c r="J2759" i="6" s="1"/>
  <c r="I1378" i="2"/>
  <c r="J1386" i="2"/>
  <c r="J1387" i="2" s="1"/>
  <c r="I420" i="6"/>
  <c r="J420" i="6" s="1"/>
  <c r="O421" i="6"/>
  <c r="R420" i="6" s="1"/>
  <c r="N474" i="2"/>
  <c r="M474" i="2"/>
  <c r="R3404" i="6"/>
  <c r="I506" i="6"/>
  <c r="J506" i="6" s="1"/>
  <c r="O508" i="6"/>
  <c r="R506" i="6" s="1"/>
  <c r="I2021" i="6"/>
  <c r="J2021" i="6" s="1"/>
  <c r="O2023" i="6"/>
  <c r="R2021" i="6" s="1"/>
  <c r="N1603" i="2"/>
  <c r="M1603" i="2"/>
  <c r="M1505" i="2"/>
  <c r="N1505" i="2"/>
  <c r="I3692" i="6"/>
  <c r="J3692" i="6" s="1"/>
  <c r="O3694" i="6"/>
  <c r="R3692" i="6" s="1"/>
  <c r="M792" i="2"/>
  <c r="N792" i="2"/>
  <c r="O792" i="2" s="1"/>
  <c r="N622" i="2"/>
  <c r="O622" i="2" s="1"/>
  <c r="M622" i="2"/>
  <c r="N388" i="2"/>
  <c r="O388" i="2" s="1"/>
  <c r="M388" i="2"/>
  <c r="N536" i="2"/>
  <c r="O536" i="2" s="1"/>
  <c r="M536" i="2"/>
  <c r="O672" i="6"/>
  <c r="R671" i="6" s="1"/>
  <c r="I671" i="6"/>
  <c r="J671" i="6" s="1"/>
  <c r="M346" i="2"/>
  <c r="N346" i="2"/>
  <c r="O2855" i="6"/>
  <c r="M811" i="2"/>
  <c r="N811" i="2"/>
  <c r="O811" i="2" s="1"/>
  <c r="I393" i="6"/>
  <c r="J393" i="6" s="1"/>
  <c r="O394" i="6"/>
  <c r="R393" i="6" s="1"/>
  <c r="N440" i="2"/>
  <c r="M440" i="2"/>
  <c r="R2997" i="6"/>
  <c r="I3943" i="6"/>
  <c r="J3943" i="6" s="1"/>
  <c r="M547" i="2"/>
  <c r="N547" i="2"/>
  <c r="I1139" i="6"/>
  <c r="J1139" i="6" s="1"/>
  <c r="O1140" i="6"/>
  <c r="R1139" i="6" s="1"/>
  <c r="I3632" i="6"/>
  <c r="J3632" i="6" s="1"/>
  <c r="O3633" i="6"/>
  <c r="R3632" i="6" s="1"/>
  <c r="O3595" i="6"/>
  <c r="R3594" i="6" s="1"/>
  <c r="I3594" i="6"/>
  <c r="J3594" i="6" s="1"/>
  <c r="I1419" i="6" s="1"/>
  <c r="J1419" i="6" s="1"/>
  <c r="M1419" i="6" s="1"/>
  <c r="O1419" i="6" s="1"/>
  <c r="M663" i="2"/>
  <c r="N663" i="2"/>
  <c r="O663" i="2" s="1"/>
  <c r="M639" i="2"/>
  <c r="N639" i="2"/>
  <c r="O639" i="2" s="1"/>
  <c r="I1347" i="6"/>
  <c r="J1347" i="6" s="1"/>
  <c r="O1348" i="6"/>
  <c r="R1347" i="6" s="1"/>
  <c r="O373" i="6"/>
  <c r="R372" i="6" s="1"/>
  <c r="I372" i="6"/>
  <c r="J372" i="6" s="1"/>
  <c r="O401" i="6"/>
  <c r="R400" i="6" s="1"/>
  <c r="I400" i="6"/>
  <c r="J400" i="6" s="1"/>
  <c r="I582" i="6"/>
  <c r="J582" i="6" s="1"/>
  <c r="O583" i="6"/>
  <c r="R582" i="6" s="1"/>
  <c r="M653" i="2"/>
  <c r="N653" i="2"/>
  <c r="O653" i="2" s="1"/>
  <c r="O3882" i="6"/>
  <c r="R3881" i="6" s="1"/>
  <c r="I3881" i="6"/>
  <c r="J3881" i="6" s="1"/>
  <c r="I1705" i="6" s="1"/>
  <c r="J1705" i="6" s="1"/>
  <c r="M1705" i="6" s="1"/>
  <c r="O1705" i="6" s="1"/>
  <c r="I2585" i="6"/>
  <c r="J2585" i="6" s="1"/>
  <c r="O2586" i="6"/>
  <c r="R2585" i="6" s="1"/>
  <c r="N492" i="2"/>
  <c r="M492" i="2"/>
  <c r="O1989" i="6"/>
  <c r="I1556" i="6"/>
  <c r="J1556" i="6" s="1"/>
  <c r="O1558" i="6"/>
  <c r="R1556" i="6" s="1"/>
  <c r="I2719" i="6"/>
  <c r="J2719" i="6" s="1"/>
  <c r="O2720" i="6"/>
  <c r="R2719" i="6" s="1"/>
  <c r="N753" i="2"/>
  <c r="O753" i="2" s="1"/>
  <c r="M753" i="2"/>
  <c r="N699" i="2"/>
  <c r="O699" i="2" s="1"/>
  <c r="M699" i="2"/>
  <c r="O575" i="6"/>
  <c r="I251" i="2"/>
  <c r="J251" i="2" s="1"/>
  <c r="M251" i="2" s="1"/>
  <c r="O251" i="2" s="1"/>
  <c r="I225" i="6"/>
  <c r="J225" i="6" s="1"/>
  <c r="M225" i="6" s="1"/>
  <c r="O225" i="6" s="1"/>
  <c r="I635" i="2" l="1"/>
  <c r="J635" i="2" s="1"/>
  <c r="M635" i="2" s="1"/>
  <c r="O635" i="2" s="1"/>
  <c r="I545" i="2"/>
  <c r="J555" i="2"/>
  <c r="J556" i="2" s="1"/>
  <c r="I344" i="2"/>
  <c r="J351" i="2"/>
  <c r="J352" i="2" s="1"/>
  <c r="O675" i="2"/>
  <c r="R673" i="2" s="1"/>
  <c r="Q673" i="2"/>
  <c r="I338" i="6"/>
  <c r="J338" i="6" s="1"/>
  <c r="M338" i="6" s="1"/>
  <c r="I370" i="2"/>
  <c r="J370" i="2" s="1"/>
  <c r="M370" i="2" s="1"/>
  <c r="O370" i="2" s="1"/>
  <c r="Q790" i="2"/>
  <c r="O791" i="2"/>
  <c r="R790" i="2" s="1"/>
  <c r="O3893" i="6"/>
  <c r="I751" i="2"/>
  <c r="J757" i="2"/>
  <c r="J758" i="2" s="1"/>
  <c r="O241" i="6"/>
  <c r="I157" i="2"/>
  <c r="I287" i="2"/>
  <c r="J287" i="2" s="1"/>
  <c r="M287" i="2" s="1"/>
  <c r="O287" i="2" s="1"/>
  <c r="I176" i="6"/>
  <c r="J176" i="6" s="1"/>
  <c r="M176" i="6" s="1"/>
  <c r="O176" i="6" s="1"/>
  <c r="I132" i="6"/>
  <c r="J132" i="6" s="1"/>
  <c r="M132" i="6" s="1"/>
  <c r="O132" i="6" s="1"/>
  <c r="I335" i="2"/>
  <c r="J335" i="2" s="1"/>
  <c r="M335" i="2" s="1"/>
  <c r="O335" i="2" s="1"/>
  <c r="I307" i="6"/>
  <c r="J307" i="6" s="1"/>
  <c r="M307" i="6" s="1"/>
  <c r="O307" i="6" s="1"/>
  <c r="I202" i="2"/>
  <c r="J202" i="2" s="1"/>
  <c r="M202" i="2" s="1"/>
  <c r="O202" i="2" s="1"/>
  <c r="I260" i="6"/>
  <c r="J260" i="6" s="1"/>
  <c r="M260" i="6" s="1"/>
  <c r="O260" i="6" s="1"/>
  <c r="I502" i="2"/>
  <c r="J512" i="2"/>
  <c r="J513" i="2" s="1"/>
  <c r="I684" i="2"/>
  <c r="J689" i="2"/>
  <c r="J690" i="2" s="1"/>
  <c r="I196" i="2"/>
  <c r="J196" i="2" s="1"/>
  <c r="M196" i="2" s="1"/>
  <c r="O196" i="2" s="1"/>
  <c r="I170" i="6"/>
  <c r="J170" i="6" s="1"/>
  <c r="M170" i="6" s="1"/>
  <c r="O170" i="6" s="1"/>
  <c r="I620" i="6"/>
  <c r="J620" i="6" s="1"/>
  <c r="M620" i="6" s="1"/>
  <c r="O620" i="6" s="1"/>
  <c r="I702" i="2"/>
  <c r="J702" i="2" s="1"/>
  <c r="M702" i="2" s="1"/>
  <c r="O702" i="2" s="1"/>
  <c r="O842" i="2"/>
  <c r="R840" i="2" s="1"/>
  <c r="Q840" i="2"/>
  <c r="I3320" i="6"/>
  <c r="J3320" i="6" s="1"/>
  <c r="M3320" i="6" s="1"/>
  <c r="O3320" i="6" s="1"/>
  <c r="I614" i="6"/>
  <c r="J614" i="6" s="1"/>
  <c r="M614" i="6" s="1"/>
  <c r="O614" i="6" s="1"/>
  <c r="I696" i="2"/>
  <c r="J696" i="2" s="1"/>
  <c r="M696" i="2" s="1"/>
  <c r="O696" i="2" s="1"/>
  <c r="I3296" i="6"/>
  <c r="J3296" i="6" s="1"/>
  <c r="M3296" i="6" s="1"/>
  <c r="O1505" i="2"/>
  <c r="R1504" i="2" s="1"/>
  <c r="Q1504" i="2"/>
  <c r="Q809" i="2"/>
  <c r="O810" i="2"/>
  <c r="R809" i="2" s="1"/>
  <c r="I673" i="2"/>
  <c r="J680" i="2"/>
  <c r="J681" i="2" s="1"/>
  <c r="J849" i="2"/>
  <c r="J850" i="2" s="1"/>
  <c r="I840" i="2"/>
  <c r="I372" i="2"/>
  <c r="J372" i="2" s="1"/>
  <c r="M372" i="2" s="1"/>
  <c r="O372" i="2" s="1"/>
  <c r="I340" i="6"/>
  <c r="J340" i="6" s="1"/>
  <c r="M340" i="6" s="1"/>
  <c r="O340" i="6" s="1"/>
  <c r="I632" i="6"/>
  <c r="J632" i="6" s="1"/>
  <c r="M632" i="6" s="1"/>
  <c r="I715" i="2"/>
  <c r="J715" i="2" s="1"/>
  <c r="M715" i="2" s="1"/>
  <c r="O715" i="2" s="1"/>
  <c r="J399" i="2"/>
  <c r="J400" i="2" s="1"/>
  <c r="I394" i="2"/>
  <c r="O822" i="2"/>
  <c r="R821" i="2" s="1"/>
  <c r="Q821" i="2"/>
  <c r="O1424" i="2"/>
  <c r="Q1421" i="2"/>
  <c r="Q83" i="2"/>
  <c r="O84" i="2"/>
  <c r="Q1292" i="2"/>
  <c r="O1293" i="2"/>
  <c r="R1292" i="2" s="1"/>
  <c r="Q62" i="2"/>
  <c r="O66" i="2"/>
  <c r="R62" i="2" s="1"/>
  <c r="I156" i="2"/>
  <c r="J156" i="2" s="1"/>
  <c r="M156" i="2" s="1"/>
  <c r="O156" i="2" s="1"/>
  <c r="I131" i="6"/>
  <c r="J131" i="6" s="1"/>
  <c r="M131" i="6" s="1"/>
  <c r="O131" i="6" s="1"/>
  <c r="Q751" i="2"/>
  <c r="O752" i="2"/>
  <c r="R751" i="2" s="1"/>
  <c r="O268" i="2"/>
  <c r="O2873" i="6"/>
  <c r="J1548" i="2"/>
  <c r="J1549" i="2" s="1"/>
  <c r="I1542" i="2"/>
  <c r="I163" i="1"/>
  <c r="O535" i="2"/>
  <c r="Q533" i="2"/>
  <c r="I1704" i="6"/>
  <c r="J1704" i="6" s="1"/>
  <c r="M1704" i="6" s="1"/>
  <c r="I2877" i="6"/>
  <c r="J2877" i="6" s="1"/>
  <c r="M2877" i="6" s="1"/>
  <c r="O2877" i="6" s="1"/>
  <c r="I809" i="2"/>
  <c r="J814" i="2"/>
  <c r="J815" i="2" s="1"/>
  <c r="O782" i="2"/>
  <c r="R781" i="2" s="1"/>
  <c r="Q781" i="2"/>
  <c r="J824" i="2"/>
  <c r="J825" i="2" s="1"/>
  <c r="I821" i="2"/>
  <c r="J821" i="2" s="1"/>
  <c r="I272" i="2"/>
  <c r="J272" i="2" s="1"/>
  <c r="M272" i="2" s="1"/>
  <c r="O272" i="2" s="1"/>
  <c r="I245" i="6"/>
  <c r="J245" i="6" s="1"/>
  <c r="M245" i="6" s="1"/>
  <c r="O245" i="6" s="1"/>
  <c r="I1504" i="2"/>
  <c r="J1508" i="2"/>
  <c r="J1509" i="2" s="1"/>
  <c r="Q772" i="2"/>
  <c r="O773" i="2"/>
  <c r="R772" i="2" s="1"/>
  <c r="I386" i="2"/>
  <c r="J390" i="2"/>
  <c r="J391" i="2" s="1"/>
  <c r="Q394" i="2"/>
  <c r="O396" i="2"/>
  <c r="R394" i="2" s="1"/>
  <c r="G177" i="1"/>
  <c r="H177" i="1" s="1"/>
  <c r="I177" i="1" s="1"/>
  <c r="J1284" i="2"/>
  <c r="G175" i="1"/>
  <c r="H175" i="1" s="1"/>
  <c r="I175" i="1" s="1"/>
  <c r="Q799" i="2"/>
  <c r="O800" i="2"/>
  <c r="R799" i="2" s="1"/>
  <c r="I1292" i="2"/>
  <c r="J1296" i="2"/>
  <c r="J1297" i="2" s="1"/>
  <c r="I62" i="2"/>
  <c r="J70" i="2"/>
  <c r="J71" i="2" s="1"/>
  <c r="I473" i="6"/>
  <c r="J473" i="6" s="1"/>
  <c r="M473" i="6" s="1"/>
  <c r="I1476" i="6"/>
  <c r="J1476" i="6" s="1"/>
  <c r="M1476" i="6" s="1"/>
  <c r="I2479" i="6"/>
  <c r="J2479" i="6" s="1"/>
  <c r="M2479" i="6" s="1"/>
  <c r="I577" i="6"/>
  <c r="J577" i="6" s="1"/>
  <c r="M577" i="6" s="1"/>
  <c r="I1487" i="6"/>
  <c r="J1487" i="6" s="1"/>
  <c r="M1487" i="6" s="1"/>
  <c r="I534" i="2"/>
  <c r="J534" i="2" s="1"/>
  <c r="M534" i="2" s="1"/>
  <c r="I2489" i="6"/>
  <c r="J2489" i="6" s="1"/>
  <c r="M2489" i="6" s="1"/>
  <c r="I654" i="2"/>
  <c r="J654" i="2" s="1"/>
  <c r="M654" i="2" s="1"/>
  <c r="O654" i="2" s="1"/>
  <c r="O1393" i="2"/>
  <c r="Q1392" i="2"/>
  <c r="I781" i="2"/>
  <c r="J786" i="2"/>
  <c r="J787" i="2" s="1"/>
  <c r="O358" i="2"/>
  <c r="R356" i="2" s="1"/>
  <c r="Q356" i="2"/>
  <c r="Q633" i="2"/>
  <c r="O638" i="2"/>
  <c r="I439" i="2"/>
  <c r="J443" i="2"/>
  <c r="J444" i="2" s="1"/>
  <c r="I1602" i="2"/>
  <c r="J1607" i="2"/>
  <c r="J1608" i="2" s="1"/>
  <c r="G190" i="1"/>
  <c r="H190" i="1" s="1"/>
  <c r="I190" i="1" s="1"/>
  <c r="J1378" i="2"/>
  <c r="I772" i="2"/>
  <c r="J777" i="2"/>
  <c r="J778" i="2" s="1"/>
  <c r="I139" i="2"/>
  <c r="J139" i="2" s="1"/>
  <c r="M139" i="2" s="1"/>
  <c r="O139" i="2" s="1"/>
  <c r="I114" i="6"/>
  <c r="J114" i="6" s="1"/>
  <c r="M114" i="6" s="1"/>
  <c r="O114" i="6" s="1"/>
  <c r="Q386" i="2"/>
  <c r="O387" i="2"/>
  <c r="R386" i="2" s="1"/>
  <c r="I2856" i="6"/>
  <c r="J2856" i="6" s="1"/>
  <c r="M2856" i="6" s="1"/>
  <c r="I2847" i="6"/>
  <c r="J2847" i="6" s="1"/>
  <c r="M2847" i="6" s="1"/>
  <c r="I799" i="2"/>
  <c r="J804" i="2"/>
  <c r="J805" i="2" s="1"/>
  <c r="I520" i="2"/>
  <c r="J529" i="2"/>
  <c r="J530" i="2" s="1"/>
  <c r="J1578" i="2"/>
  <c r="J1579" i="2" s="1"/>
  <c r="I1572" i="2"/>
  <c r="J1572" i="2" s="1"/>
  <c r="I165" i="2"/>
  <c r="J165" i="2" s="1"/>
  <c r="M165" i="2" s="1"/>
  <c r="O165" i="2" s="1"/>
  <c r="I140" i="6"/>
  <c r="J140" i="6" s="1"/>
  <c r="M140" i="6" s="1"/>
  <c r="O140" i="6" s="1"/>
  <c r="I522" i="6"/>
  <c r="J522" i="6" s="1"/>
  <c r="M522" i="6" s="1"/>
  <c r="I592" i="2"/>
  <c r="J592" i="2" s="1"/>
  <c r="M592" i="2" s="1"/>
  <c r="I3509" i="6"/>
  <c r="J3509" i="6" s="1"/>
  <c r="M3509" i="6" s="1"/>
  <c r="I970" i="2"/>
  <c r="J970" i="2" s="1"/>
  <c r="M970" i="2" s="1"/>
  <c r="I837" i="6"/>
  <c r="J837" i="6" s="1"/>
  <c r="M837" i="6" s="1"/>
  <c r="I978" i="2"/>
  <c r="J978" i="2" s="1"/>
  <c r="M978" i="2" s="1"/>
  <c r="I855" i="6"/>
  <c r="J855" i="6" s="1"/>
  <c r="M855" i="6" s="1"/>
  <c r="I3501" i="6"/>
  <c r="J3501" i="6" s="1"/>
  <c r="M3501" i="6" s="1"/>
  <c r="I848" i="6"/>
  <c r="J848" i="6" s="1"/>
  <c r="M848" i="6" s="1"/>
  <c r="I958" i="2"/>
  <c r="J958" i="2" s="1"/>
  <c r="M958" i="2" s="1"/>
  <c r="O3316" i="6"/>
  <c r="Q1431" i="2"/>
  <c r="O1433" i="2"/>
  <c r="I1417" i="6"/>
  <c r="J1417" i="6" s="1"/>
  <c r="O1418" i="6"/>
  <c r="R1417" i="6" s="1"/>
  <c r="I790" i="2"/>
  <c r="J790" i="2" s="1"/>
  <c r="J795" i="2"/>
  <c r="J796" i="2" s="1"/>
  <c r="O440" i="2"/>
  <c r="R439" i="2" s="1"/>
  <c r="Q439" i="2"/>
  <c r="Q1602" i="2"/>
  <c r="O1603" i="2"/>
  <c r="R1602" i="2" s="1"/>
  <c r="I241" i="2"/>
  <c r="J241" i="2" s="1"/>
  <c r="M241" i="2" s="1"/>
  <c r="O241" i="2" s="1"/>
  <c r="I215" i="6"/>
  <c r="J215" i="6" s="1"/>
  <c r="M215" i="6" s="1"/>
  <c r="O215" i="6" s="1"/>
  <c r="O1515" i="2"/>
  <c r="R1514" i="2" s="1"/>
  <c r="Q1514" i="2"/>
  <c r="O1463" i="2"/>
  <c r="Q1462" i="2"/>
  <c r="I146" i="6"/>
  <c r="J146" i="6" s="1"/>
  <c r="M146" i="6" s="1"/>
  <c r="O146" i="6" s="1"/>
  <c r="I231" i="2"/>
  <c r="J231" i="2" s="1"/>
  <c r="M231" i="2" s="1"/>
  <c r="O231" i="2" s="1"/>
  <c r="I171" i="2"/>
  <c r="J171" i="2" s="1"/>
  <c r="M171" i="2" s="1"/>
  <c r="O171" i="2" s="1"/>
  <c r="I205" i="6"/>
  <c r="J205" i="6" s="1"/>
  <c r="M205" i="6" s="1"/>
  <c r="O205" i="6" s="1"/>
  <c r="I431" i="2"/>
  <c r="J435" i="2"/>
  <c r="J436" i="2" s="1"/>
  <c r="Q520" i="2"/>
  <c r="O521" i="2"/>
  <c r="R520" i="2" s="1"/>
  <c r="O1573" i="2"/>
  <c r="R1572" i="2" s="1"/>
  <c r="Q1572" i="2"/>
  <c r="O868" i="2"/>
  <c r="R867" i="2" s="1"/>
  <c r="Q867" i="2"/>
  <c r="I108" i="2"/>
  <c r="I258" i="6"/>
  <c r="J258" i="6" s="1"/>
  <c r="M258" i="6" s="1"/>
  <c r="O258" i="6" s="1"/>
  <c r="I285" i="2"/>
  <c r="J285" i="2" s="1"/>
  <c r="M285" i="2" s="1"/>
  <c r="O285" i="2" s="1"/>
  <c r="I297" i="6"/>
  <c r="J297" i="6" s="1"/>
  <c r="M297" i="6" s="1"/>
  <c r="O297" i="6" s="1"/>
  <c r="I83" i="6"/>
  <c r="J83" i="6" s="1"/>
  <c r="M83" i="6" s="1"/>
  <c r="O83" i="6" s="1"/>
  <c r="I325" i="2"/>
  <c r="J325" i="2" s="1"/>
  <c r="M325" i="2" s="1"/>
  <c r="O325" i="2" s="1"/>
  <c r="I200" i="2"/>
  <c r="J200" i="2" s="1"/>
  <c r="M200" i="2" s="1"/>
  <c r="O200" i="2" s="1"/>
  <c r="I174" i="6"/>
  <c r="J174" i="6" s="1"/>
  <c r="M174" i="6" s="1"/>
  <c r="O174" i="6" s="1"/>
  <c r="I1514" i="2"/>
  <c r="J1519" i="2"/>
  <c r="J1520" i="2" s="1"/>
  <c r="O38" i="2"/>
  <c r="R37" i="2" s="1"/>
  <c r="Q37" i="2"/>
  <c r="I2472" i="6"/>
  <c r="J2472" i="6" s="1"/>
  <c r="M2472" i="6" s="1"/>
  <c r="I2958" i="6"/>
  <c r="J2958" i="6" s="1"/>
  <c r="M2958" i="6" s="1"/>
  <c r="I1406" i="2"/>
  <c r="J1406" i="2" s="1"/>
  <c r="M1406" i="2" s="1"/>
  <c r="I1222" i="6"/>
  <c r="J1222" i="6" s="1"/>
  <c r="M1222" i="6" s="1"/>
  <c r="O432" i="2"/>
  <c r="R431" i="2" s="1"/>
  <c r="Q431" i="2"/>
  <c r="I1868" i="6"/>
  <c r="J1868" i="6" s="1"/>
  <c r="M1868" i="6" s="1"/>
  <c r="O1868" i="6" s="1"/>
  <c r="I1882" i="6"/>
  <c r="J1882" i="6" s="1"/>
  <c r="M1882" i="6" s="1"/>
  <c r="O1882" i="6" s="1"/>
  <c r="Q660" i="2"/>
  <c r="O661" i="2"/>
  <c r="R660" i="2" s="1"/>
  <c r="O1563" i="2"/>
  <c r="R1562" i="2" s="1"/>
  <c r="Q1562" i="2"/>
  <c r="I867" i="2"/>
  <c r="J874" i="2"/>
  <c r="J875" i="2" s="1"/>
  <c r="O3535" i="6"/>
  <c r="I559" i="6"/>
  <c r="J559" i="6" s="1"/>
  <c r="M559" i="6" s="1"/>
  <c r="I634" i="2"/>
  <c r="J634" i="2" s="1"/>
  <c r="M634" i="2" s="1"/>
  <c r="O3270" i="6"/>
  <c r="O346" i="2"/>
  <c r="R344" i="2" s="1"/>
  <c r="Q344" i="2"/>
  <c r="R1518" i="6"/>
  <c r="Q455" i="2"/>
  <c r="O456" i="2"/>
  <c r="R455" i="2" s="1"/>
  <c r="J40" i="2"/>
  <c r="J41" i="2" s="1"/>
  <c r="I37" i="2"/>
  <c r="Q29" i="2"/>
  <c r="O30" i="2"/>
  <c r="R29" i="2" s="1"/>
  <c r="I3207" i="6"/>
  <c r="J3207" i="6" s="1"/>
  <c r="M3207" i="6" s="1"/>
  <c r="O3207" i="6" s="1"/>
  <c r="I375" i="2"/>
  <c r="J375" i="2" s="1"/>
  <c r="M375" i="2" s="1"/>
  <c r="O375" i="2" s="1"/>
  <c r="I3220" i="6"/>
  <c r="J3220" i="6" s="1"/>
  <c r="M3220" i="6" s="1"/>
  <c r="O3220" i="6" s="1"/>
  <c r="I3190" i="6"/>
  <c r="J3190" i="6" s="1"/>
  <c r="M3190" i="6" s="1"/>
  <c r="O3190" i="6" s="1"/>
  <c r="I343" i="6"/>
  <c r="J343" i="6" s="1"/>
  <c r="M343" i="6" s="1"/>
  <c r="O343" i="6" s="1"/>
  <c r="I3175" i="6"/>
  <c r="J3175" i="6" s="1"/>
  <c r="M3175" i="6" s="1"/>
  <c r="O652" i="2"/>
  <c r="Q651" i="2"/>
  <c r="I1483" i="2"/>
  <c r="O1485" i="2"/>
  <c r="R1483" i="2" s="1"/>
  <c r="J1489" i="2"/>
  <c r="J1490" i="2" s="1"/>
  <c r="J668" i="2"/>
  <c r="J669" i="2" s="1"/>
  <c r="I660" i="2"/>
  <c r="I1562" i="2"/>
  <c r="J1568" i="2"/>
  <c r="J1569" i="2" s="1"/>
  <c r="O1454" i="2"/>
  <c r="Q1452" i="2"/>
  <c r="O448" i="2"/>
  <c r="R447" i="2" s="1"/>
  <c r="Q447" i="2"/>
  <c r="I2775" i="6"/>
  <c r="J2775" i="6" s="1"/>
  <c r="M2775" i="6" s="1"/>
  <c r="I2007" i="6"/>
  <c r="J2007" i="6" s="1"/>
  <c r="M2007" i="6" s="1"/>
  <c r="O369" i="2"/>
  <c r="R368" i="2" s="1"/>
  <c r="Q368" i="2"/>
  <c r="I1523" i="2"/>
  <c r="J1528" i="2"/>
  <c r="J1529" i="2" s="1"/>
  <c r="O3258" i="6"/>
  <c r="I1871" i="6"/>
  <c r="J1871" i="6" s="1"/>
  <c r="M1871" i="6" s="1"/>
  <c r="O1871" i="6" s="1"/>
  <c r="I1886" i="6"/>
  <c r="J1886" i="6" s="1"/>
  <c r="M1886" i="6" s="1"/>
  <c r="O1886" i="6" s="1"/>
  <c r="O621" i="2"/>
  <c r="R620" i="2" s="1"/>
  <c r="Q620" i="2"/>
  <c r="I1518" i="6"/>
  <c r="J1518" i="6" s="1"/>
  <c r="I613" i="6"/>
  <c r="J613" i="6" s="1"/>
  <c r="M613" i="6" s="1"/>
  <c r="I695" i="2"/>
  <c r="J695" i="2" s="1"/>
  <c r="M695" i="2" s="1"/>
  <c r="O1475" i="2"/>
  <c r="Q1472" i="2"/>
  <c r="I455" i="2"/>
  <c r="J459" i="2"/>
  <c r="J460" i="2" s="1"/>
  <c r="O829" i="2"/>
  <c r="R828" i="2" s="1"/>
  <c r="Q828" i="2"/>
  <c r="J33" i="2"/>
  <c r="J34" i="2" s="1"/>
  <c r="I29" i="2"/>
  <c r="O1301" i="6"/>
  <c r="R1298" i="6" s="1"/>
  <c r="I1298" i="6"/>
  <c r="J1298" i="6" s="1"/>
  <c r="Q414" i="2"/>
  <c r="O415" i="2"/>
  <c r="R414" i="2" s="1"/>
  <c r="I725" i="2"/>
  <c r="J738" i="2"/>
  <c r="J739" i="2" s="1"/>
  <c r="I3354" i="6"/>
  <c r="J3354" i="6" s="1"/>
  <c r="I111" i="2"/>
  <c r="J111" i="2" s="1"/>
  <c r="M111" i="2" s="1"/>
  <c r="O111" i="2" s="1"/>
  <c r="I247" i="2"/>
  <c r="J247" i="2" s="1"/>
  <c r="M247" i="2" s="1"/>
  <c r="O247" i="2" s="1"/>
  <c r="I221" i="6"/>
  <c r="J221" i="6" s="1"/>
  <c r="M221" i="6" s="1"/>
  <c r="O221" i="6" s="1"/>
  <c r="I86" i="6"/>
  <c r="J86" i="6" s="1"/>
  <c r="M86" i="6" s="1"/>
  <c r="O86" i="6" s="1"/>
  <c r="J450" i="2"/>
  <c r="J451" i="2" s="1"/>
  <c r="I447" i="2"/>
  <c r="Q1523" i="2"/>
  <c r="O1524" i="2"/>
  <c r="R1523" i="2" s="1"/>
  <c r="O3189" i="6"/>
  <c r="O547" i="2"/>
  <c r="R545" i="2" s="1"/>
  <c r="Q545" i="2"/>
  <c r="Q473" i="2"/>
  <c r="O474" i="2"/>
  <c r="R473" i="2" s="1"/>
  <c r="I3299" i="6"/>
  <c r="J3299" i="6" s="1"/>
  <c r="M3299" i="6" s="1"/>
  <c r="O3299" i="6" s="1"/>
  <c r="I3324" i="6"/>
  <c r="J3324" i="6" s="1"/>
  <c r="M3324" i="6" s="1"/>
  <c r="O3324" i="6" s="1"/>
  <c r="I3484" i="6"/>
  <c r="J3484" i="6" s="1"/>
  <c r="M3484" i="6" s="1"/>
  <c r="I3491" i="6"/>
  <c r="J3491" i="6" s="1"/>
  <c r="M3491" i="6" s="1"/>
  <c r="I3536" i="6"/>
  <c r="J3536" i="6" s="1"/>
  <c r="M3536" i="6" s="1"/>
  <c r="O3536" i="6" s="1"/>
  <c r="I620" i="2"/>
  <c r="J627" i="2"/>
  <c r="J628" i="2" s="1"/>
  <c r="Q491" i="2"/>
  <c r="O492" i="2"/>
  <c r="R491" i="2" s="1"/>
  <c r="I3244" i="6"/>
  <c r="J3244" i="6" s="1"/>
  <c r="M3244" i="6" s="1"/>
  <c r="I3231" i="6"/>
  <c r="J3231" i="6" s="1"/>
  <c r="M3231" i="6" s="1"/>
  <c r="I3206" i="6"/>
  <c r="J3206" i="6" s="1"/>
  <c r="M3206" i="6" s="1"/>
  <c r="O3206" i="6" s="1"/>
  <c r="I3217" i="6"/>
  <c r="J3217" i="6" s="1"/>
  <c r="M3217" i="6" s="1"/>
  <c r="I3271" i="6"/>
  <c r="J3271" i="6" s="1"/>
  <c r="M3271" i="6" s="1"/>
  <c r="O3271" i="6" s="1"/>
  <c r="I3177" i="6"/>
  <c r="J3177" i="6" s="1"/>
  <c r="M3177" i="6" s="1"/>
  <c r="O3177" i="6" s="1"/>
  <c r="I3259" i="6"/>
  <c r="J3259" i="6" s="1"/>
  <c r="M3259" i="6" s="1"/>
  <c r="O3259" i="6" s="1"/>
  <c r="I3298" i="6"/>
  <c r="J3298" i="6" s="1"/>
  <c r="M3298" i="6" s="1"/>
  <c r="O3298" i="6" s="1"/>
  <c r="I3191" i="6"/>
  <c r="J3191" i="6" s="1"/>
  <c r="M3191" i="6" s="1"/>
  <c r="O3191" i="6" s="1"/>
  <c r="I3322" i="6"/>
  <c r="J3322" i="6" s="1"/>
  <c r="M3322" i="6" s="1"/>
  <c r="O3322" i="6" s="1"/>
  <c r="I828" i="2"/>
  <c r="J834" i="2"/>
  <c r="J835" i="2" s="1"/>
  <c r="O606" i="2"/>
  <c r="Q605" i="2"/>
  <c r="I726" i="6"/>
  <c r="J726" i="6" s="1"/>
  <c r="O762" i="2"/>
  <c r="R761" i="2" s="1"/>
  <c r="Q761" i="2"/>
  <c r="O1291" i="6"/>
  <c r="R1289" i="6" s="1"/>
  <c r="I1289" i="6"/>
  <c r="J1289" i="6" s="1"/>
  <c r="I414" i="2"/>
  <c r="J418" i="2"/>
  <c r="J419" i="2" s="1"/>
  <c r="O726" i="2"/>
  <c r="R725" i="2" s="1"/>
  <c r="Q725" i="2"/>
  <c r="R3354" i="6"/>
  <c r="I1552" i="2"/>
  <c r="J1558" i="2"/>
  <c r="J1559" i="2" s="1"/>
  <c r="I3800" i="6"/>
  <c r="J3800" i="6" s="1"/>
  <c r="M3800" i="6" s="1"/>
  <c r="I608" i="2"/>
  <c r="J608" i="2" s="1"/>
  <c r="M608" i="2" s="1"/>
  <c r="O608" i="2" s="1"/>
  <c r="I537" i="6"/>
  <c r="J537" i="6" s="1"/>
  <c r="M537" i="6" s="1"/>
  <c r="I3894" i="6"/>
  <c r="J3894" i="6" s="1"/>
  <c r="M3894" i="6" s="1"/>
  <c r="O3894" i="6" s="1"/>
  <c r="Q1045" i="2"/>
  <c r="O1046" i="2"/>
  <c r="R1045" i="2" s="1"/>
  <c r="O714" i="2"/>
  <c r="R713" i="2" s="1"/>
  <c r="Q713" i="2"/>
  <c r="O3205" i="6"/>
  <c r="I491" i="2"/>
  <c r="J498" i="2"/>
  <c r="J499" i="2" s="1"/>
  <c r="I1281" i="6"/>
  <c r="J1281" i="6" s="1"/>
  <c r="M1281" i="6" s="1"/>
  <c r="I1432" i="2"/>
  <c r="J1432" i="2" s="1"/>
  <c r="M1432" i="2" s="1"/>
  <c r="I1255" i="6"/>
  <c r="J1255" i="6" s="1"/>
  <c r="M1255" i="6" s="1"/>
  <c r="I1265" i="6"/>
  <c r="J1265" i="6" s="1"/>
  <c r="M1265" i="6" s="1"/>
  <c r="I1423" i="2"/>
  <c r="J1423" i="2" s="1"/>
  <c r="M1423" i="2" s="1"/>
  <c r="I1465" i="2"/>
  <c r="J1465" i="2" s="1"/>
  <c r="M1465" i="2" s="1"/>
  <c r="O1465" i="2" s="1"/>
  <c r="I1213" i="6"/>
  <c r="J1213" i="6" s="1"/>
  <c r="M1213" i="6" s="1"/>
  <c r="I1443" i="2"/>
  <c r="J1443" i="2" s="1"/>
  <c r="M1443" i="2" s="1"/>
  <c r="O1443" i="2" s="1"/>
  <c r="I1245" i="6"/>
  <c r="J1245" i="6" s="1"/>
  <c r="M1245" i="6" s="1"/>
  <c r="I1274" i="6"/>
  <c r="J1274" i="6" s="1"/>
  <c r="M1274" i="6" s="1"/>
  <c r="I1473" i="2"/>
  <c r="J1473" i="2" s="1"/>
  <c r="M1473" i="2" s="1"/>
  <c r="I1455" i="2"/>
  <c r="J1455" i="2" s="1"/>
  <c r="M1455" i="2" s="1"/>
  <c r="O1455" i="2" s="1"/>
  <c r="I1237" i="6"/>
  <c r="J1237" i="6" s="1"/>
  <c r="M1237" i="6" s="1"/>
  <c r="I1395" i="2"/>
  <c r="J1395" i="2" s="1"/>
  <c r="M1395" i="2" s="1"/>
  <c r="O1395" i="2" s="1"/>
  <c r="I697" i="2"/>
  <c r="J697" i="2" s="1"/>
  <c r="M697" i="2" s="1"/>
  <c r="O697" i="2" s="1"/>
  <c r="I615" i="6"/>
  <c r="J615" i="6" s="1"/>
  <c r="M615" i="6" s="1"/>
  <c r="O615" i="6" s="1"/>
  <c r="Q1403" i="2"/>
  <c r="O1407" i="2"/>
  <c r="R726" i="6"/>
  <c r="I761" i="2"/>
  <c r="J767" i="2"/>
  <c r="J768" i="2" s="1"/>
  <c r="I1493" i="2"/>
  <c r="J1499" i="2"/>
  <c r="J1500" i="2" s="1"/>
  <c r="O1496" i="2"/>
  <c r="R1493" i="2" s="1"/>
  <c r="Q572" i="2"/>
  <c r="O574" i="2"/>
  <c r="R572" i="2" s="1"/>
  <c r="I67" i="6"/>
  <c r="J67" i="6" s="1"/>
  <c r="M67" i="6" s="1"/>
  <c r="I86" i="2"/>
  <c r="J86" i="2" s="1"/>
  <c r="M86" i="2" s="1"/>
  <c r="O86" i="2" s="1"/>
  <c r="O1553" i="2"/>
  <c r="R1552" i="2" s="1"/>
  <c r="Q1552" i="2"/>
  <c r="J1050" i="2"/>
  <c r="J1051" i="2" s="1"/>
  <c r="I1045" i="2"/>
  <c r="I713" i="2"/>
  <c r="J720" i="2"/>
  <c r="J721" i="2" s="1"/>
  <c r="I463" i="2"/>
  <c r="J467" i="2"/>
  <c r="J468" i="2" s="1"/>
  <c r="O1442" i="2"/>
  <c r="Q1441" i="2"/>
  <c r="I192" i="6"/>
  <c r="J192" i="6" s="1"/>
  <c r="M192" i="6" s="1"/>
  <c r="O192" i="6" s="1"/>
  <c r="I218" i="2"/>
  <c r="J218" i="2" s="1"/>
  <c r="M218" i="2" s="1"/>
  <c r="O218" i="2" s="1"/>
  <c r="I473" i="2"/>
  <c r="J487" i="2"/>
  <c r="J488" i="2" s="1"/>
  <c r="O504" i="2"/>
  <c r="R502" i="2" s="1"/>
  <c r="Q502" i="2"/>
  <c r="Q684" i="2"/>
  <c r="O685" i="2"/>
  <c r="R684" i="2" s="1"/>
  <c r="I209" i="6"/>
  <c r="J209" i="6" s="1"/>
  <c r="M209" i="6" s="1"/>
  <c r="O209" i="6" s="1"/>
  <c r="I235" i="2"/>
  <c r="J235" i="2" s="1"/>
  <c r="M235" i="2" s="1"/>
  <c r="O235" i="2" s="1"/>
  <c r="I356" i="2"/>
  <c r="J364" i="2"/>
  <c r="J365" i="2" s="1"/>
  <c r="I572" i="2"/>
  <c r="J578" i="2"/>
  <c r="J579" i="2" s="1"/>
  <c r="I584" i="2"/>
  <c r="J584" i="2" s="1"/>
  <c r="M584" i="2" s="1"/>
  <c r="I516" i="6"/>
  <c r="J516" i="6" s="1"/>
  <c r="M516" i="6" s="1"/>
  <c r="I303" i="6"/>
  <c r="J303" i="6" s="1"/>
  <c r="M303" i="6" s="1"/>
  <c r="O303" i="6" s="1"/>
  <c r="I110" i="6"/>
  <c r="J110" i="6" s="1"/>
  <c r="M110" i="6" s="1"/>
  <c r="O110" i="6" s="1"/>
  <c r="I135" i="2"/>
  <c r="J135" i="2" s="1"/>
  <c r="M135" i="2" s="1"/>
  <c r="O135" i="2" s="1"/>
  <c r="I289" i="2"/>
  <c r="J289" i="2" s="1"/>
  <c r="M289" i="2" s="1"/>
  <c r="O289" i="2" s="1"/>
  <c r="I262" i="6"/>
  <c r="J262" i="6" s="1"/>
  <c r="M262" i="6" s="1"/>
  <c r="O262" i="6" s="1"/>
  <c r="I331" i="2"/>
  <c r="J331" i="2" s="1"/>
  <c r="M331" i="2" s="1"/>
  <c r="O331" i="2" s="1"/>
  <c r="O1544" i="2"/>
  <c r="R1542" i="2" s="1"/>
  <c r="Q1542" i="2"/>
  <c r="Q463" i="2"/>
  <c r="O464" i="2"/>
  <c r="R463" i="2" s="1"/>
  <c r="J616" i="2" l="1"/>
  <c r="J617" i="2" s="1"/>
  <c r="J380" i="2"/>
  <c r="J381" i="2" s="1"/>
  <c r="I605" i="2"/>
  <c r="G87" i="1" s="1"/>
  <c r="H87" i="1" s="1"/>
  <c r="I87" i="1" s="1"/>
  <c r="I368" i="2"/>
  <c r="I2872" i="6"/>
  <c r="J2872" i="6" s="1"/>
  <c r="J656" i="2"/>
  <c r="J657" i="2" s="1"/>
  <c r="R651" i="2"/>
  <c r="I651" i="2"/>
  <c r="G93" i="1" s="1"/>
  <c r="H93" i="1" s="1"/>
  <c r="I93" i="1" s="1"/>
  <c r="R2872" i="6"/>
  <c r="R3534" i="6"/>
  <c r="I3890" i="6"/>
  <c r="J3890" i="6" s="1"/>
  <c r="I246" i="6" s="1"/>
  <c r="J246" i="6" s="1"/>
  <c r="M246" i="6" s="1"/>
  <c r="O246" i="6" s="1"/>
  <c r="R3202" i="6"/>
  <c r="I3202" i="6"/>
  <c r="J3202" i="6" s="1"/>
  <c r="O67" i="6"/>
  <c r="R64" i="6" s="1"/>
  <c r="I64" i="6"/>
  <c r="J64" i="6" s="1"/>
  <c r="O1274" i="6"/>
  <c r="R1271" i="6" s="1"/>
  <c r="I1271" i="6"/>
  <c r="J1271" i="6" s="1"/>
  <c r="G70" i="1"/>
  <c r="H70" i="1" s="1"/>
  <c r="I70" i="1" s="1"/>
  <c r="J491" i="2"/>
  <c r="G216" i="1"/>
  <c r="H216" i="1" s="1"/>
  <c r="I216" i="1" s="1"/>
  <c r="J1552" i="2"/>
  <c r="R605" i="2"/>
  <c r="I3243" i="6"/>
  <c r="J3243" i="6" s="1"/>
  <c r="O3244" i="6"/>
  <c r="R3243" i="6" s="1"/>
  <c r="J1458" i="2"/>
  <c r="J1459" i="2" s="1"/>
  <c r="O613" i="6"/>
  <c r="R611" i="6" s="1"/>
  <c r="I611" i="6"/>
  <c r="J611" i="6" s="1"/>
  <c r="O2007" i="6"/>
  <c r="R2004" i="6" s="1"/>
  <c r="I2004" i="6"/>
  <c r="J2004" i="6" s="1"/>
  <c r="G205" i="1"/>
  <c r="H205" i="1" s="1"/>
  <c r="I205" i="1" s="1"/>
  <c r="J1483" i="2"/>
  <c r="G23" i="1"/>
  <c r="H23" i="1" s="1"/>
  <c r="I23" i="1" s="1"/>
  <c r="J37" i="2"/>
  <c r="I3534" i="6"/>
  <c r="J3534" i="6" s="1"/>
  <c r="I1219" i="6"/>
  <c r="J1219" i="6" s="1"/>
  <c r="O1222" i="6"/>
  <c r="R1219" i="6" s="1"/>
  <c r="R3314" i="6"/>
  <c r="I1392" i="2"/>
  <c r="O1487" i="6"/>
  <c r="R1484" i="6" s="1"/>
  <c r="I1484" i="6"/>
  <c r="J1484" i="6" s="1"/>
  <c r="G208" i="1"/>
  <c r="H208" i="1" s="1"/>
  <c r="I208" i="1" s="1"/>
  <c r="J1504" i="2"/>
  <c r="I533" i="2"/>
  <c r="O534" i="2"/>
  <c r="R533" i="2" s="1"/>
  <c r="J541" i="2"/>
  <c r="J542" i="2" s="1"/>
  <c r="G46" i="1"/>
  <c r="H46" i="1" s="1"/>
  <c r="I46" i="1" s="1"/>
  <c r="J356" i="2"/>
  <c r="R1441" i="2"/>
  <c r="I1244" i="6"/>
  <c r="J1244" i="6" s="1"/>
  <c r="O1245" i="6"/>
  <c r="R1244" i="6" s="1"/>
  <c r="I1452" i="2"/>
  <c r="I1999" i="6"/>
  <c r="J1999" i="6" s="1"/>
  <c r="M1999" i="6" s="1"/>
  <c r="I1990" i="6"/>
  <c r="J1990" i="6" s="1"/>
  <c r="M1990" i="6" s="1"/>
  <c r="I2774" i="6"/>
  <c r="J2774" i="6" s="1"/>
  <c r="O2775" i="6"/>
  <c r="R2774" i="6" s="1"/>
  <c r="I1403" i="2"/>
  <c r="J1416" i="2"/>
  <c r="J1417" i="2" s="1"/>
  <c r="O1406" i="2"/>
  <c r="R1403" i="2" s="1"/>
  <c r="I3314" i="6"/>
  <c r="J3314" i="6" s="1"/>
  <c r="I1880" i="6" s="1"/>
  <c r="J1880" i="6" s="1"/>
  <c r="M1880" i="6" s="1"/>
  <c r="J1398" i="2"/>
  <c r="J1399" i="2" s="1"/>
  <c r="O577" i="6"/>
  <c r="R574" i="6" s="1"/>
  <c r="I574" i="6"/>
  <c r="J574" i="6" s="1"/>
  <c r="I1412" i="6" s="1"/>
  <c r="J1412" i="6" s="1"/>
  <c r="M1412" i="6" s="1"/>
  <c r="O1412" i="6" s="1"/>
  <c r="I1703" i="6"/>
  <c r="J1703" i="6" s="1"/>
  <c r="O1704" i="6"/>
  <c r="R1703" i="6" s="1"/>
  <c r="G211" i="1"/>
  <c r="H211" i="1" s="1"/>
  <c r="I211" i="1" s="1"/>
  <c r="J1514" i="2"/>
  <c r="I243" i="2"/>
  <c r="J243" i="2" s="1"/>
  <c r="M243" i="2" s="1"/>
  <c r="O243" i="2" s="1"/>
  <c r="I217" i="6"/>
  <c r="J217" i="6" s="1"/>
  <c r="M217" i="6" s="1"/>
  <c r="O217" i="6" s="1"/>
  <c r="I256" i="6"/>
  <c r="J256" i="6" s="1"/>
  <c r="M256" i="6" s="1"/>
  <c r="O256" i="6" s="1"/>
  <c r="I324" i="2"/>
  <c r="J324" i="2" s="1"/>
  <c r="M324" i="2" s="1"/>
  <c r="O324" i="2" s="1"/>
  <c r="I283" i="2"/>
  <c r="J283" i="2" s="1"/>
  <c r="M283" i="2" s="1"/>
  <c r="O283" i="2" s="1"/>
  <c r="I153" i="2"/>
  <c r="J153" i="2" s="1"/>
  <c r="M153" i="2" s="1"/>
  <c r="O153" i="2" s="1"/>
  <c r="I128" i="6"/>
  <c r="J128" i="6" s="1"/>
  <c r="M128" i="6" s="1"/>
  <c r="O128" i="6" s="1"/>
  <c r="I296" i="6"/>
  <c r="J296" i="6" s="1"/>
  <c r="M296" i="6" s="1"/>
  <c r="O296" i="6" s="1"/>
  <c r="G118" i="1"/>
  <c r="H118" i="1" s="1"/>
  <c r="I118" i="1" s="1"/>
  <c r="J828" i="2"/>
  <c r="I2957" i="6"/>
  <c r="J2957" i="6" s="1"/>
  <c r="O2958" i="6"/>
  <c r="R2957" i="6" s="1"/>
  <c r="I957" i="2"/>
  <c r="O958" i="2"/>
  <c r="R957" i="2" s="1"/>
  <c r="J963" i="2"/>
  <c r="J964" i="2" s="1"/>
  <c r="O2479" i="6"/>
  <c r="R2478" i="6" s="1"/>
  <c r="I2478" i="6"/>
  <c r="J2478" i="6" s="1"/>
  <c r="I1411" i="6" s="1"/>
  <c r="J1411" i="6" s="1"/>
  <c r="M1411" i="6" s="1"/>
  <c r="O1411" i="6" s="1"/>
  <c r="G96" i="1"/>
  <c r="H96" i="1" s="1"/>
  <c r="I96" i="1" s="1"/>
  <c r="J673" i="2"/>
  <c r="I3230" i="6"/>
  <c r="J3230" i="6" s="1"/>
  <c r="O3231" i="6"/>
  <c r="R3230" i="6" s="1"/>
  <c r="O1213" i="6"/>
  <c r="R1210" i="6" s="1"/>
  <c r="I1210" i="6"/>
  <c r="J1210" i="6" s="1"/>
  <c r="I3188" i="6"/>
  <c r="J3188" i="6" s="1"/>
  <c r="G22" i="1"/>
  <c r="H22" i="1" s="1"/>
  <c r="I22" i="1" s="1"/>
  <c r="J29" i="2"/>
  <c r="I3174" i="6"/>
  <c r="J3174" i="6" s="1"/>
  <c r="O3175" i="6"/>
  <c r="R3174" i="6" s="1"/>
  <c r="G125" i="1"/>
  <c r="H125" i="1" s="1"/>
  <c r="I125" i="1" s="1"/>
  <c r="J867" i="2"/>
  <c r="O2472" i="6"/>
  <c r="R2469" i="6" s="1"/>
  <c r="I2469" i="6"/>
  <c r="J2469" i="6" s="1"/>
  <c r="G60" i="1"/>
  <c r="H60" i="1" s="1"/>
  <c r="I60" i="1" s="1"/>
  <c r="J431" i="2"/>
  <c r="O848" i="6"/>
  <c r="R845" i="6" s="1"/>
  <c r="I845" i="6"/>
  <c r="J845" i="6" s="1"/>
  <c r="I1475" i="6"/>
  <c r="J1475" i="6" s="1"/>
  <c r="O1476" i="6"/>
  <c r="R1475" i="6" s="1"/>
  <c r="G65" i="1"/>
  <c r="H65" i="1" s="1"/>
  <c r="I65" i="1" s="1"/>
  <c r="J463" i="2"/>
  <c r="G88" i="1"/>
  <c r="H88" i="1" s="1"/>
  <c r="I88" i="1" s="1"/>
  <c r="J620" i="2"/>
  <c r="R3188" i="6"/>
  <c r="I3498" i="6"/>
  <c r="J3498" i="6" s="1"/>
  <c r="O3501" i="6"/>
  <c r="R3498" i="6" s="1"/>
  <c r="O473" i="6"/>
  <c r="R472" i="6" s="1"/>
  <c r="I472" i="6"/>
  <c r="J472" i="6" s="1"/>
  <c r="G51" i="1"/>
  <c r="H51" i="1" s="1"/>
  <c r="I51" i="1" s="1"/>
  <c r="J394" i="2"/>
  <c r="G110" i="1"/>
  <c r="H110" i="1" s="1"/>
  <c r="I110" i="1" s="1"/>
  <c r="J157" i="2"/>
  <c r="M157" i="2" s="1"/>
  <c r="O157" i="2" s="1"/>
  <c r="O338" i="6"/>
  <c r="R336" i="6" s="1"/>
  <c r="I336" i="6"/>
  <c r="J336" i="6" s="1"/>
  <c r="G99" i="1"/>
  <c r="H99" i="1" s="1"/>
  <c r="I99" i="1" s="1"/>
  <c r="J713" i="2"/>
  <c r="G206" i="1"/>
  <c r="H206" i="1" s="1"/>
  <c r="I206" i="1" s="1"/>
  <c r="J1493" i="2"/>
  <c r="O1423" i="2"/>
  <c r="R1421" i="2" s="1"/>
  <c r="I1421" i="2"/>
  <c r="J1427" i="2"/>
  <c r="J1428" i="2" s="1"/>
  <c r="G57" i="1"/>
  <c r="H57" i="1" s="1"/>
  <c r="I57" i="1" s="1"/>
  <c r="J414" i="2"/>
  <c r="R1452" i="2"/>
  <c r="I854" i="6"/>
  <c r="J854" i="6" s="1"/>
  <c r="O855" i="6"/>
  <c r="R854" i="6" s="1"/>
  <c r="G108" i="1"/>
  <c r="H108" i="1" s="1"/>
  <c r="I108" i="1" s="1"/>
  <c r="J772" i="2"/>
  <c r="I521" i="6"/>
  <c r="J521" i="6" s="1"/>
  <c r="O522" i="6"/>
  <c r="R521" i="6" s="1"/>
  <c r="J809" i="2"/>
  <c r="G113" i="1"/>
  <c r="H113" i="1" s="1"/>
  <c r="I113" i="1" s="1"/>
  <c r="I515" i="6"/>
  <c r="J515" i="6" s="1"/>
  <c r="O516" i="6"/>
  <c r="R515" i="6" s="1"/>
  <c r="O1265" i="6"/>
  <c r="R1262" i="6" s="1"/>
  <c r="I1262" i="6"/>
  <c r="J1262" i="6" s="1"/>
  <c r="O3491" i="6"/>
  <c r="R3489" i="6" s="1"/>
  <c r="I3489" i="6"/>
  <c r="J3489" i="6" s="1"/>
  <c r="I1867" i="6" s="1"/>
  <c r="J1867" i="6" s="1"/>
  <c r="M1867" i="6" s="1"/>
  <c r="O1867" i="6" s="1"/>
  <c r="I167" i="6"/>
  <c r="J167" i="6" s="1"/>
  <c r="M167" i="6" s="1"/>
  <c r="O167" i="6" s="1"/>
  <c r="I193" i="2"/>
  <c r="J193" i="2" s="1"/>
  <c r="M193" i="2" s="1"/>
  <c r="O193" i="2" s="1"/>
  <c r="R3256" i="6"/>
  <c r="O978" i="2"/>
  <c r="R977" i="2" s="1"/>
  <c r="J983" i="2"/>
  <c r="J984" i="2" s="1"/>
  <c r="I977" i="2"/>
  <c r="J977" i="2" s="1"/>
  <c r="G109" i="1"/>
  <c r="H109" i="1" s="1"/>
  <c r="I109" i="1" s="1"/>
  <c r="J781" i="2"/>
  <c r="G30" i="1"/>
  <c r="H30" i="1" s="1"/>
  <c r="I30" i="1" s="1"/>
  <c r="J62" i="2"/>
  <c r="I1441" i="2"/>
  <c r="G215" i="1"/>
  <c r="H215" i="1" s="1"/>
  <c r="I215" i="1" s="1"/>
  <c r="J1542" i="2"/>
  <c r="G97" i="1"/>
  <c r="H97" i="1" s="1"/>
  <c r="I97" i="1" s="1"/>
  <c r="J684" i="2"/>
  <c r="O2856" i="6"/>
  <c r="R2854" i="6" s="1"/>
  <c r="I2854" i="6"/>
  <c r="J2854" i="6" s="1"/>
  <c r="O584" i="2"/>
  <c r="R583" i="2" s="1"/>
  <c r="J586" i="2"/>
  <c r="J587" i="2" s="1"/>
  <c r="I583" i="2"/>
  <c r="G146" i="1"/>
  <c r="H146" i="1" s="1"/>
  <c r="I146" i="1" s="1"/>
  <c r="J1045" i="2"/>
  <c r="G106" i="1"/>
  <c r="H106" i="1" s="1"/>
  <c r="I106" i="1" s="1"/>
  <c r="J761" i="2"/>
  <c r="O1255" i="6"/>
  <c r="R1253" i="6" s="1"/>
  <c r="I1253" i="6"/>
  <c r="J1253" i="6" s="1"/>
  <c r="O3484" i="6"/>
  <c r="R3481" i="6" s="1"/>
  <c r="I3481" i="6"/>
  <c r="J3481" i="6" s="1"/>
  <c r="I1881" i="6" s="1"/>
  <c r="J1881" i="6" s="1"/>
  <c r="M1881" i="6" s="1"/>
  <c r="O1881" i="6" s="1"/>
  <c r="I3256" i="6"/>
  <c r="J3256" i="6" s="1"/>
  <c r="G218" i="1"/>
  <c r="H218" i="1" s="1"/>
  <c r="I218" i="1" s="1"/>
  <c r="G217" i="1"/>
  <c r="H217" i="1" s="1"/>
  <c r="I217" i="1" s="1"/>
  <c r="J1562" i="2"/>
  <c r="R3269" i="6"/>
  <c r="I1462" i="2"/>
  <c r="G117" i="1"/>
  <c r="H117" i="1" s="1"/>
  <c r="I117" i="1" s="1"/>
  <c r="J108" i="2"/>
  <c r="M108" i="2" s="1"/>
  <c r="O108" i="2" s="1"/>
  <c r="O837" i="6"/>
  <c r="R836" i="6" s="1"/>
  <c r="I836" i="6"/>
  <c r="J836" i="6" s="1"/>
  <c r="J520" i="2"/>
  <c r="G76" i="1"/>
  <c r="H76" i="1" s="1"/>
  <c r="I76" i="1" s="1"/>
  <c r="I189" i="1"/>
  <c r="J1447" i="2"/>
  <c r="J1448" i="2" s="1"/>
  <c r="I3295" i="6"/>
  <c r="J3295" i="6" s="1"/>
  <c r="I1866" i="6" s="1"/>
  <c r="J1866" i="6" s="1"/>
  <c r="M1866" i="6" s="1"/>
  <c r="O3296" i="6"/>
  <c r="R3295" i="6" s="1"/>
  <c r="I1472" i="2"/>
  <c r="O1473" i="2"/>
  <c r="R1472" i="2" s="1"/>
  <c r="J1478" i="2"/>
  <c r="J1479" i="2" s="1"/>
  <c r="J1437" i="2"/>
  <c r="J1438" i="2" s="1"/>
  <c r="I1431" i="2"/>
  <c r="O1432" i="2"/>
  <c r="R1431" i="2" s="1"/>
  <c r="O537" i="6"/>
  <c r="R534" i="6" s="1"/>
  <c r="I534" i="6"/>
  <c r="J534" i="6" s="1"/>
  <c r="G101" i="1"/>
  <c r="H101" i="1" s="1"/>
  <c r="I101" i="1" s="1"/>
  <c r="J725" i="2"/>
  <c r="G64" i="1"/>
  <c r="H64" i="1" s="1"/>
  <c r="I64" i="1" s="1"/>
  <c r="J455" i="2"/>
  <c r="G94" i="1"/>
  <c r="H94" i="1" s="1"/>
  <c r="I94" i="1" s="1"/>
  <c r="J660" i="2"/>
  <c r="I3269" i="6"/>
  <c r="J3269" i="6" s="1"/>
  <c r="J1468" i="2"/>
  <c r="J1469" i="2" s="1"/>
  <c r="I967" i="2"/>
  <c r="J973" i="2"/>
  <c r="J974" i="2" s="1"/>
  <c r="O970" i="2"/>
  <c r="R967" i="2" s="1"/>
  <c r="R1392" i="2"/>
  <c r="G176" i="1"/>
  <c r="H176" i="1" s="1"/>
  <c r="I176" i="1" s="1"/>
  <c r="I174" i="1" s="1"/>
  <c r="I171" i="1" s="1"/>
  <c r="J1292" i="2"/>
  <c r="G50" i="1"/>
  <c r="H50" i="1" s="1"/>
  <c r="I50" i="1" s="1"/>
  <c r="J386" i="2"/>
  <c r="I96" i="6"/>
  <c r="J96" i="6" s="1"/>
  <c r="M96" i="6" s="1"/>
  <c r="O96" i="6" s="1"/>
  <c r="I169" i="6"/>
  <c r="J169" i="6" s="1"/>
  <c r="M169" i="6" s="1"/>
  <c r="O169" i="6" s="1"/>
  <c r="I121" i="2"/>
  <c r="J121" i="2" s="1"/>
  <c r="M121" i="2" s="1"/>
  <c r="O121" i="2" s="1"/>
  <c r="I195" i="2"/>
  <c r="J195" i="2" s="1"/>
  <c r="M195" i="2" s="1"/>
  <c r="O195" i="2" s="1"/>
  <c r="O632" i="6"/>
  <c r="R630" i="6" s="1"/>
  <c r="I630" i="6"/>
  <c r="J630" i="6" s="1"/>
  <c r="G71" i="1"/>
  <c r="H71" i="1" s="1"/>
  <c r="I71" i="1" s="1"/>
  <c r="J502" i="2"/>
  <c r="G44" i="1"/>
  <c r="H44" i="1" s="1"/>
  <c r="I44" i="1" s="1"/>
  <c r="J344" i="2"/>
  <c r="G61" i="1"/>
  <c r="H61" i="1" s="1"/>
  <c r="I61" i="1" s="1"/>
  <c r="J439" i="2"/>
  <c r="G121" i="1"/>
  <c r="H121" i="1" s="1"/>
  <c r="I121" i="1" s="1"/>
  <c r="J840" i="2"/>
  <c r="I1235" i="6"/>
  <c r="J1235" i="6" s="1"/>
  <c r="O1237" i="6"/>
  <c r="R1235" i="6" s="1"/>
  <c r="I1280" i="6"/>
  <c r="J1280" i="6" s="1"/>
  <c r="O1281" i="6"/>
  <c r="R1280" i="6" s="1"/>
  <c r="I3216" i="6"/>
  <c r="J3216" i="6" s="1"/>
  <c r="O3217" i="6"/>
  <c r="R3216" i="6" s="1"/>
  <c r="G47" i="1"/>
  <c r="H47" i="1" s="1"/>
  <c r="I47" i="1" s="1"/>
  <c r="J368" i="2"/>
  <c r="G212" i="1"/>
  <c r="H212" i="1" s="1"/>
  <c r="I212" i="1" s="1"/>
  <c r="J1523" i="2"/>
  <c r="I633" i="2"/>
  <c r="O634" i="2"/>
  <c r="R633" i="2" s="1"/>
  <c r="J646" i="2"/>
  <c r="J647" i="2" s="1"/>
  <c r="R1462" i="2"/>
  <c r="I199" i="6"/>
  <c r="J199" i="6" s="1"/>
  <c r="M199" i="6" s="1"/>
  <c r="O199" i="6" s="1"/>
  <c r="I92" i="6"/>
  <c r="J92" i="6" s="1"/>
  <c r="M92" i="6" s="1"/>
  <c r="O92" i="6" s="1"/>
  <c r="I117" i="2"/>
  <c r="J117" i="2" s="1"/>
  <c r="M117" i="2" s="1"/>
  <c r="O117" i="2" s="1"/>
  <c r="I225" i="2"/>
  <c r="J225" i="2" s="1"/>
  <c r="M225" i="2" s="1"/>
  <c r="O225" i="2" s="1"/>
  <c r="I3507" i="6"/>
  <c r="J3507" i="6" s="1"/>
  <c r="O3509" i="6"/>
  <c r="R3507" i="6" s="1"/>
  <c r="G111" i="1"/>
  <c r="H111" i="1" s="1"/>
  <c r="I111" i="1" s="1"/>
  <c r="J799" i="2"/>
  <c r="G221" i="1"/>
  <c r="H221" i="1" s="1"/>
  <c r="I221" i="1" s="1"/>
  <c r="J1602" i="2"/>
  <c r="J88" i="2"/>
  <c r="J89" i="2" s="1"/>
  <c r="G105" i="1"/>
  <c r="H105" i="1" s="1"/>
  <c r="I105" i="1" s="1"/>
  <c r="J751" i="2"/>
  <c r="O695" i="2"/>
  <c r="R693" i="2" s="1"/>
  <c r="J709" i="2"/>
  <c r="J710" i="2" s="1"/>
  <c r="I693" i="2"/>
  <c r="G82" i="1"/>
  <c r="H82" i="1" s="1"/>
  <c r="I82" i="1" s="1"/>
  <c r="J572" i="2"/>
  <c r="G69" i="1"/>
  <c r="H69" i="1" s="1"/>
  <c r="I69" i="1" s="1"/>
  <c r="J473" i="2"/>
  <c r="O3800" i="6"/>
  <c r="R3797" i="6" s="1"/>
  <c r="I3797" i="6"/>
  <c r="J3797" i="6" s="1"/>
  <c r="G62" i="1"/>
  <c r="H62" i="1" s="1"/>
  <c r="I62" i="1" s="1"/>
  <c r="J447" i="2"/>
  <c r="I558" i="6"/>
  <c r="J558" i="6" s="1"/>
  <c r="O559" i="6"/>
  <c r="R558" i="6" s="1"/>
  <c r="I591" i="2"/>
  <c r="O592" i="2"/>
  <c r="R591" i="2" s="1"/>
  <c r="J601" i="2"/>
  <c r="J602" i="2" s="1"/>
  <c r="I2846" i="6"/>
  <c r="J2846" i="6" s="1"/>
  <c r="O2847" i="6"/>
  <c r="R2846" i="6" s="1"/>
  <c r="O2489" i="6"/>
  <c r="R2486" i="6" s="1"/>
  <c r="I2486" i="6"/>
  <c r="J2486" i="6" s="1"/>
  <c r="I1410" i="6" s="1"/>
  <c r="J1410" i="6" s="1"/>
  <c r="M1410" i="6" s="1"/>
  <c r="I83" i="2"/>
  <c r="R83" i="2"/>
  <c r="R3890" i="6"/>
  <c r="G78" i="1"/>
  <c r="H78" i="1" s="1"/>
  <c r="I78" i="1" s="1"/>
  <c r="J545" i="2"/>
  <c r="J651" i="2" l="1"/>
  <c r="J605" i="2"/>
  <c r="I273" i="2"/>
  <c r="J273" i="2" s="1"/>
  <c r="M273" i="2" s="1"/>
  <c r="O273" i="2" s="1"/>
  <c r="I308" i="6"/>
  <c r="J308" i="6" s="1"/>
  <c r="M308" i="6" s="1"/>
  <c r="O308" i="6" s="1"/>
  <c r="I203" i="2"/>
  <c r="J203" i="2" s="1"/>
  <c r="M203" i="2" s="1"/>
  <c r="O203" i="2" s="1"/>
  <c r="I177" i="6"/>
  <c r="J177" i="6" s="1"/>
  <c r="M177" i="6" s="1"/>
  <c r="O177" i="6" s="1"/>
  <c r="I336" i="2"/>
  <c r="J336" i="2" s="1"/>
  <c r="M336" i="2" s="1"/>
  <c r="O336" i="2" s="1"/>
  <c r="I106" i="2"/>
  <c r="J106" i="2" s="1"/>
  <c r="M106" i="2" s="1"/>
  <c r="I81" i="6"/>
  <c r="J81" i="6" s="1"/>
  <c r="M81" i="6" s="1"/>
  <c r="O1990" i="6"/>
  <c r="R1988" i="6" s="1"/>
  <c r="I1988" i="6"/>
  <c r="J1988" i="6" s="1"/>
  <c r="I116" i="1"/>
  <c r="I115" i="1" s="1"/>
  <c r="I214" i="1"/>
  <c r="O1999" i="6"/>
  <c r="R1996" i="6" s="1"/>
  <c r="I1996" i="6"/>
  <c r="J1996" i="6" s="1"/>
  <c r="I147" i="2"/>
  <c r="J147" i="2" s="1"/>
  <c r="M147" i="2" s="1"/>
  <c r="O147" i="2" s="1"/>
  <c r="I229" i="2"/>
  <c r="J229" i="2" s="1"/>
  <c r="M229" i="2" s="1"/>
  <c r="O229" i="2" s="1"/>
  <c r="I122" i="6"/>
  <c r="J122" i="6" s="1"/>
  <c r="M122" i="6" s="1"/>
  <c r="O122" i="6" s="1"/>
  <c r="I203" i="6"/>
  <c r="J203" i="6" s="1"/>
  <c r="M203" i="6" s="1"/>
  <c r="O203" i="6" s="1"/>
  <c r="G202" i="1"/>
  <c r="H202" i="1" s="1"/>
  <c r="I202" i="1" s="1"/>
  <c r="J1462" i="2"/>
  <c r="I124" i="1"/>
  <c r="J1452" i="2"/>
  <c r="G201" i="1"/>
  <c r="H201" i="1" s="1"/>
  <c r="I201" i="1" s="1"/>
  <c r="I167" i="2"/>
  <c r="J167" i="2" s="1"/>
  <c r="M167" i="2" s="1"/>
  <c r="O167" i="2" s="1"/>
  <c r="I142" i="6"/>
  <c r="J142" i="6" s="1"/>
  <c r="M142" i="6" s="1"/>
  <c r="O142" i="6" s="1"/>
  <c r="I207" i="1"/>
  <c r="I144" i="6"/>
  <c r="J144" i="6" s="1"/>
  <c r="M144" i="6" s="1"/>
  <c r="O144" i="6" s="1"/>
  <c r="I279" i="2"/>
  <c r="J279" i="2" s="1"/>
  <c r="M279" i="2" s="1"/>
  <c r="O279" i="2" s="1"/>
  <c r="I294" i="6"/>
  <c r="J294" i="6" s="1"/>
  <c r="M294" i="6" s="1"/>
  <c r="O294" i="6" s="1"/>
  <c r="I169" i="2"/>
  <c r="J169" i="2" s="1"/>
  <c r="M169" i="2" s="1"/>
  <c r="O169" i="2" s="1"/>
  <c r="I198" i="6"/>
  <c r="J198" i="6" s="1"/>
  <c r="M198" i="6" s="1"/>
  <c r="O198" i="6" s="1"/>
  <c r="I322" i="2"/>
  <c r="J322" i="2" s="1"/>
  <c r="M322" i="2" s="1"/>
  <c r="O322" i="2" s="1"/>
  <c r="I224" i="2"/>
  <c r="J224" i="2" s="1"/>
  <c r="M224" i="2" s="1"/>
  <c r="O224" i="2" s="1"/>
  <c r="I252" i="6"/>
  <c r="J252" i="6" s="1"/>
  <c r="M252" i="6" s="1"/>
  <c r="O252" i="6" s="1"/>
  <c r="J1472" i="2"/>
  <c r="G203" i="1"/>
  <c r="H203" i="1" s="1"/>
  <c r="I203" i="1" s="1"/>
  <c r="G199" i="1"/>
  <c r="H199" i="1" s="1"/>
  <c r="I199" i="1" s="1"/>
  <c r="J1441" i="2"/>
  <c r="I81" i="1"/>
  <c r="G193" i="1"/>
  <c r="H193" i="1" s="1"/>
  <c r="I193" i="1" s="1"/>
  <c r="J1392" i="2"/>
  <c r="G91" i="1"/>
  <c r="H91" i="1" s="1"/>
  <c r="I91" i="1" s="1"/>
  <c r="J633" i="2"/>
  <c r="I179" i="6"/>
  <c r="J179" i="6" s="1"/>
  <c r="M179" i="6" s="1"/>
  <c r="O179" i="6" s="1"/>
  <c r="I173" i="2"/>
  <c r="J173" i="2" s="1"/>
  <c r="M173" i="2" s="1"/>
  <c r="O173" i="2" s="1"/>
  <c r="I205" i="2"/>
  <c r="J205" i="2" s="1"/>
  <c r="M205" i="2" s="1"/>
  <c r="O205" i="2" s="1"/>
  <c r="I148" i="6"/>
  <c r="J148" i="6" s="1"/>
  <c r="M148" i="6" s="1"/>
  <c r="O148" i="6" s="1"/>
  <c r="I3438" i="6"/>
  <c r="J3438" i="6" s="1"/>
  <c r="M3438" i="6" s="1"/>
  <c r="I274" i="6"/>
  <c r="J274" i="6" s="1"/>
  <c r="M274" i="6" s="1"/>
  <c r="O274" i="6" s="1"/>
  <c r="I180" i="6"/>
  <c r="J180" i="6" s="1"/>
  <c r="M180" i="6" s="1"/>
  <c r="O180" i="6" s="1"/>
  <c r="I301" i="2"/>
  <c r="J301" i="2" s="1"/>
  <c r="M301" i="2" s="1"/>
  <c r="O301" i="2" s="1"/>
  <c r="I206" i="2"/>
  <c r="J206" i="2" s="1"/>
  <c r="M206" i="2" s="1"/>
  <c r="O206" i="2" s="1"/>
  <c r="I1865" i="6"/>
  <c r="J1865" i="6" s="1"/>
  <c r="O1866" i="6"/>
  <c r="R1865" i="6" s="1"/>
  <c r="G84" i="1"/>
  <c r="H84" i="1" s="1"/>
  <c r="I84" i="1" s="1"/>
  <c r="J583" i="2"/>
  <c r="I29" i="1"/>
  <c r="I253" i="6"/>
  <c r="J253" i="6" s="1"/>
  <c r="M253" i="6" s="1"/>
  <c r="O253" i="6" s="1"/>
  <c r="I250" i="2"/>
  <c r="J250" i="2" s="1"/>
  <c r="M250" i="2" s="1"/>
  <c r="O250" i="2" s="1"/>
  <c r="I280" i="2"/>
  <c r="J280" i="2" s="1"/>
  <c r="M280" i="2" s="1"/>
  <c r="O280" i="2" s="1"/>
  <c r="I224" i="6"/>
  <c r="J224" i="6" s="1"/>
  <c r="M224" i="6" s="1"/>
  <c r="O224" i="6" s="1"/>
  <c r="I142" i="2"/>
  <c r="J142" i="2" s="1"/>
  <c r="M142" i="2" s="1"/>
  <c r="O142" i="2" s="1"/>
  <c r="I329" i="2"/>
  <c r="J329" i="2" s="1"/>
  <c r="M329" i="2" s="1"/>
  <c r="O329" i="2" s="1"/>
  <c r="I117" i="6"/>
  <c r="J117" i="6" s="1"/>
  <c r="M117" i="6" s="1"/>
  <c r="O117" i="6" s="1"/>
  <c r="I301" i="6"/>
  <c r="J301" i="6" s="1"/>
  <c r="M301" i="6" s="1"/>
  <c r="O301" i="6" s="1"/>
  <c r="I68" i="1"/>
  <c r="I67" i="1" s="1"/>
  <c r="I49" i="1"/>
  <c r="I48" i="1" s="1"/>
  <c r="I63" i="1"/>
  <c r="G86" i="1"/>
  <c r="H86" i="1" s="1"/>
  <c r="I86" i="1" s="1"/>
  <c r="J591" i="2"/>
  <c r="G98" i="1"/>
  <c r="H98" i="1" s="1"/>
  <c r="I98" i="1" s="1"/>
  <c r="I95" i="1" s="1"/>
  <c r="J693" i="2"/>
  <c r="I56" i="1"/>
  <c r="I100" i="1"/>
  <c r="I288" i="6"/>
  <c r="J288" i="6" s="1"/>
  <c r="M288" i="6" s="1"/>
  <c r="I111" i="6"/>
  <c r="J111" i="6" s="1"/>
  <c r="M111" i="6" s="1"/>
  <c r="O111" i="6" s="1"/>
  <c r="I183" i="6"/>
  <c r="J183" i="6" s="1"/>
  <c r="M183" i="6" s="1"/>
  <c r="O183" i="6" s="1"/>
  <c r="I209" i="2"/>
  <c r="J209" i="2" s="1"/>
  <c r="M209" i="2" s="1"/>
  <c r="O209" i="2" s="1"/>
  <c r="I250" i="6"/>
  <c r="J250" i="6" s="1"/>
  <c r="M250" i="6" s="1"/>
  <c r="O250" i="6" s="1"/>
  <c r="I136" i="2"/>
  <c r="J136" i="2" s="1"/>
  <c r="M136" i="2" s="1"/>
  <c r="O136" i="2" s="1"/>
  <c r="I316" i="2"/>
  <c r="J316" i="2" s="1"/>
  <c r="M316" i="2" s="1"/>
  <c r="I277" i="2"/>
  <c r="J277" i="2" s="1"/>
  <c r="M277" i="2" s="1"/>
  <c r="O277" i="2" s="1"/>
  <c r="I21" i="1"/>
  <c r="I20" i="1" s="1"/>
  <c r="I19" i="1" s="1"/>
  <c r="C25" i="12" s="1"/>
  <c r="G139" i="1"/>
  <c r="H139" i="1" s="1"/>
  <c r="I139" i="1" s="1"/>
  <c r="G137" i="1"/>
  <c r="H137" i="1" s="1"/>
  <c r="I137" i="1" s="1"/>
  <c r="J957" i="2"/>
  <c r="O1880" i="6"/>
  <c r="R1877" i="6" s="1"/>
  <c r="I1877" i="6"/>
  <c r="J1877" i="6" s="1"/>
  <c r="I138" i="6"/>
  <c r="J138" i="6" s="1"/>
  <c r="M138" i="6" s="1"/>
  <c r="O138" i="6" s="1"/>
  <c r="I204" i="2"/>
  <c r="J204" i="2" s="1"/>
  <c r="M204" i="2" s="1"/>
  <c r="O204" i="2" s="1"/>
  <c r="I300" i="2"/>
  <c r="J300" i="2" s="1"/>
  <c r="M300" i="2" s="1"/>
  <c r="O300" i="2" s="1"/>
  <c r="I273" i="6"/>
  <c r="J273" i="6" s="1"/>
  <c r="M273" i="6" s="1"/>
  <c r="O273" i="6" s="1"/>
  <c r="I178" i="6"/>
  <c r="J178" i="6" s="1"/>
  <c r="M178" i="6" s="1"/>
  <c r="O178" i="6" s="1"/>
  <c r="I163" i="2"/>
  <c r="J163" i="2" s="1"/>
  <c r="M163" i="2" s="1"/>
  <c r="O163" i="2" s="1"/>
  <c r="I161" i="6"/>
  <c r="J161" i="6" s="1"/>
  <c r="M161" i="6" s="1"/>
  <c r="I187" i="2"/>
  <c r="J187" i="2" s="1"/>
  <c r="M187" i="2" s="1"/>
  <c r="I297" i="2"/>
  <c r="J297" i="2" s="1"/>
  <c r="M297" i="2" s="1"/>
  <c r="O297" i="2" s="1"/>
  <c r="I305" i="6"/>
  <c r="J305" i="6" s="1"/>
  <c r="M305" i="6" s="1"/>
  <c r="O305" i="6" s="1"/>
  <c r="I166" i="2"/>
  <c r="J166" i="2" s="1"/>
  <c r="M166" i="2" s="1"/>
  <c r="O166" i="2" s="1"/>
  <c r="I270" i="6"/>
  <c r="J270" i="6" s="1"/>
  <c r="M270" i="6" s="1"/>
  <c r="O270" i="6" s="1"/>
  <c r="I333" i="2"/>
  <c r="J333" i="2" s="1"/>
  <c r="M333" i="2" s="1"/>
  <c r="O333" i="2" s="1"/>
  <c r="I141" i="6"/>
  <c r="J141" i="6" s="1"/>
  <c r="M141" i="6" s="1"/>
  <c r="O141" i="6" s="1"/>
  <c r="I165" i="6"/>
  <c r="J165" i="6" s="1"/>
  <c r="M165" i="6" s="1"/>
  <c r="O165" i="6" s="1"/>
  <c r="I168" i="2"/>
  <c r="J168" i="2" s="1"/>
  <c r="M168" i="2" s="1"/>
  <c r="O168" i="2" s="1"/>
  <c r="I191" i="2"/>
  <c r="J191" i="2" s="1"/>
  <c r="M191" i="2" s="1"/>
  <c r="O191" i="2" s="1"/>
  <c r="I143" i="6"/>
  <c r="J143" i="6" s="1"/>
  <c r="M143" i="6" s="1"/>
  <c r="O143" i="6" s="1"/>
  <c r="I271" i="6"/>
  <c r="J271" i="6" s="1"/>
  <c r="M271" i="6" s="1"/>
  <c r="O271" i="6" s="1"/>
  <c r="I298" i="2"/>
  <c r="J298" i="2" s="1"/>
  <c r="M298" i="2" s="1"/>
  <c r="O298" i="2" s="1"/>
  <c r="I195" i="6"/>
  <c r="J195" i="6" s="1"/>
  <c r="M195" i="6" s="1"/>
  <c r="O195" i="6" s="1"/>
  <c r="I332" i="2"/>
  <c r="J332" i="2" s="1"/>
  <c r="M332" i="2" s="1"/>
  <c r="O332" i="2" s="1"/>
  <c r="I304" i="6"/>
  <c r="J304" i="6" s="1"/>
  <c r="M304" i="6" s="1"/>
  <c r="O304" i="6" s="1"/>
  <c r="I221" i="2"/>
  <c r="J221" i="2" s="1"/>
  <c r="M221" i="2" s="1"/>
  <c r="O221" i="2" s="1"/>
  <c r="I164" i="2"/>
  <c r="J164" i="2" s="1"/>
  <c r="M164" i="2" s="1"/>
  <c r="O164" i="2" s="1"/>
  <c r="I254" i="6"/>
  <c r="J254" i="6" s="1"/>
  <c r="M254" i="6" s="1"/>
  <c r="O254" i="6" s="1"/>
  <c r="I281" i="2"/>
  <c r="J281" i="2" s="1"/>
  <c r="M281" i="2" s="1"/>
  <c r="O281" i="2" s="1"/>
  <c r="I139" i="6"/>
  <c r="J139" i="6" s="1"/>
  <c r="M139" i="6" s="1"/>
  <c r="O139" i="6" s="1"/>
  <c r="I112" i="1"/>
  <c r="G197" i="1"/>
  <c r="H197" i="1" s="1"/>
  <c r="I197" i="1" s="1"/>
  <c r="J1421" i="2"/>
  <c r="I244" i="2"/>
  <c r="J244" i="2" s="1"/>
  <c r="M244" i="2" s="1"/>
  <c r="O244" i="2" s="1"/>
  <c r="I289" i="6"/>
  <c r="J289" i="6" s="1"/>
  <c r="M289" i="6" s="1"/>
  <c r="O289" i="6" s="1"/>
  <c r="I317" i="2"/>
  <c r="J317" i="2" s="1"/>
  <c r="M317" i="2" s="1"/>
  <c r="O317" i="2" s="1"/>
  <c r="I218" i="6"/>
  <c r="J218" i="6" s="1"/>
  <c r="M218" i="6" s="1"/>
  <c r="O218" i="6" s="1"/>
  <c r="I274" i="2"/>
  <c r="J274" i="2" s="1"/>
  <c r="M274" i="2" s="1"/>
  <c r="O274" i="2" s="1"/>
  <c r="I100" i="6"/>
  <c r="J100" i="6" s="1"/>
  <c r="M100" i="6" s="1"/>
  <c r="O100" i="6" s="1"/>
  <c r="I125" i="2"/>
  <c r="J125" i="2" s="1"/>
  <c r="M125" i="2" s="1"/>
  <c r="O125" i="2" s="1"/>
  <c r="I247" i="6"/>
  <c r="J247" i="6" s="1"/>
  <c r="M247" i="6" s="1"/>
  <c r="O247" i="6" s="1"/>
  <c r="I45" i="1"/>
  <c r="I147" i="6"/>
  <c r="J147" i="6" s="1"/>
  <c r="M147" i="6" s="1"/>
  <c r="O147" i="6" s="1"/>
  <c r="I328" i="2"/>
  <c r="J328" i="2" s="1"/>
  <c r="M328" i="2" s="1"/>
  <c r="O328" i="2" s="1"/>
  <c r="I213" i="2"/>
  <c r="J213" i="2" s="1"/>
  <c r="M213" i="2" s="1"/>
  <c r="O213" i="2" s="1"/>
  <c r="I263" i="6"/>
  <c r="J263" i="6" s="1"/>
  <c r="M263" i="6" s="1"/>
  <c r="O263" i="6" s="1"/>
  <c r="I172" i="2"/>
  <c r="J172" i="2" s="1"/>
  <c r="M172" i="2" s="1"/>
  <c r="O172" i="2" s="1"/>
  <c r="I290" i="2"/>
  <c r="J290" i="2" s="1"/>
  <c r="M290" i="2" s="1"/>
  <c r="O290" i="2" s="1"/>
  <c r="I300" i="6"/>
  <c r="J300" i="6" s="1"/>
  <c r="M300" i="6" s="1"/>
  <c r="O300" i="6" s="1"/>
  <c r="I187" i="6"/>
  <c r="J187" i="6" s="1"/>
  <c r="M187" i="6" s="1"/>
  <c r="O187" i="6" s="1"/>
  <c r="I190" i="6"/>
  <c r="J190" i="6" s="1"/>
  <c r="M190" i="6" s="1"/>
  <c r="O190" i="6" s="1"/>
  <c r="I216" i="2"/>
  <c r="J216" i="2" s="1"/>
  <c r="M216" i="2" s="1"/>
  <c r="O216" i="2" s="1"/>
  <c r="I87" i="6"/>
  <c r="J87" i="6" s="1"/>
  <c r="M87" i="6" s="1"/>
  <c r="O87" i="6" s="1"/>
  <c r="I112" i="2"/>
  <c r="J112" i="2" s="1"/>
  <c r="M112" i="2" s="1"/>
  <c r="O112" i="2" s="1"/>
  <c r="I120" i="1"/>
  <c r="I119" i="1" s="1"/>
  <c r="I104" i="1"/>
  <c r="G195" i="1"/>
  <c r="H195" i="1" s="1"/>
  <c r="I195" i="1" s="1"/>
  <c r="J1403" i="2"/>
  <c r="I219" i="6"/>
  <c r="J219" i="6" s="1"/>
  <c r="M219" i="6" s="1"/>
  <c r="O219" i="6" s="1"/>
  <c r="I145" i="6"/>
  <c r="J145" i="6" s="1"/>
  <c r="M145" i="6" s="1"/>
  <c r="O145" i="6" s="1"/>
  <c r="I170" i="2"/>
  <c r="J170" i="2" s="1"/>
  <c r="M170" i="2" s="1"/>
  <c r="O170" i="2" s="1"/>
  <c r="I270" i="2"/>
  <c r="J270" i="2" s="1"/>
  <c r="M270" i="2" s="1"/>
  <c r="I245" i="2"/>
  <c r="J245" i="2" s="1"/>
  <c r="M245" i="2" s="1"/>
  <c r="O245" i="2" s="1"/>
  <c r="I243" i="6"/>
  <c r="J243" i="6" s="1"/>
  <c r="M243" i="6" s="1"/>
  <c r="I107" i="1"/>
  <c r="G34" i="1"/>
  <c r="H34" i="1" s="1"/>
  <c r="I34" i="1" s="1"/>
  <c r="J83" i="2"/>
  <c r="I146" i="2"/>
  <c r="J146" i="2" s="1"/>
  <c r="M146" i="2" s="1"/>
  <c r="O146" i="2" s="1"/>
  <c r="I210" i="2"/>
  <c r="J210" i="2" s="1"/>
  <c r="M210" i="2" s="1"/>
  <c r="O210" i="2" s="1"/>
  <c r="I184" i="6"/>
  <c r="J184" i="6" s="1"/>
  <c r="M184" i="6" s="1"/>
  <c r="O184" i="6" s="1"/>
  <c r="I321" i="2"/>
  <c r="J321" i="2" s="1"/>
  <c r="M321" i="2" s="1"/>
  <c r="O321" i="2" s="1"/>
  <c r="I261" i="6"/>
  <c r="J261" i="6" s="1"/>
  <c r="M261" i="6" s="1"/>
  <c r="O261" i="6" s="1"/>
  <c r="I121" i="6"/>
  <c r="J121" i="6" s="1"/>
  <c r="M121" i="6" s="1"/>
  <c r="O121" i="6" s="1"/>
  <c r="I293" i="6"/>
  <c r="J293" i="6" s="1"/>
  <c r="M293" i="6" s="1"/>
  <c r="O293" i="6" s="1"/>
  <c r="I288" i="2"/>
  <c r="J288" i="2" s="1"/>
  <c r="M288" i="2" s="1"/>
  <c r="O288" i="2" s="1"/>
  <c r="J967" i="2"/>
  <c r="G138" i="1"/>
  <c r="H138" i="1" s="1"/>
  <c r="I138" i="1" s="1"/>
  <c r="J1431" i="2"/>
  <c r="G198" i="1"/>
  <c r="H198" i="1" s="1"/>
  <c r="I198" i="1" s="1"/>
  <c r="I129" i="6"/>
  <c r="J129" i="6" s="1"/>
  <c r="M129" i="6" s="1"/>
  <c r="O129" i="6" s="1"/>
  <c r="I154" i="2"/>
  <c r="J154" i="2" s="1"/>
  <c r="M154" i="2" s="1"/>
  <c r="O154" i="2" s="1"/>
  <c r="I59" i="1"/>
  <c r="I92" i="1"/>
  <c r="I210" i="1"/>
  <c r="G77" i="1"/>
  <c r="H77" i="1" s="1"/>
  <c r="I77" i="1" s="1"/>
  <c r="I75" i="1" s="1"/>
  <c r="I74" i="1" s="1"/>
  <c r="J533" i="2"/>
  <c r="O106" i="2"/>
  <c r="I1409" i="6"/>
  <c r="J1409" i="6" s="1"/>
  <c r="O1410" i="6"/>
  <c r="R1409" i="6" s="1"/>
  <c r="I248" i="2"/>
  <c r="J248" i="2" s="1"/>
  <c r="M248" i="2" s="1"/>
  <c r="O248" i="2" s="1"/>
  <c r="I222" i="6"/>
  <c r="J222" i="6" s="1"/>
  <c r="M222" i="6" s="1"/>
  <c r="O222" i="6" s="1"/>
  <c r="I227" i="2"/>
  <c r="J227" i="2" s="1"/>
  <c r="M227" i="2" s="1"/>
  <c r="O227" i="2" s="1"/>
  <c r="I284" i="2"/>
  <c r="J284" i="2" s="1"/>
  <c r="M284" i="2" s="1"/>
  <c r="O284" i="2" s="1"/>
  <c r="I201" i="6"/>
  <c r="J201" i="6" s="1"/>
  <c r="M201" i="6" s="1"/>
  <c r="O201" i="6" s="1"/>
  <c r="I257" i="6"/>
  <c r="J257" i="6" s="1"/>
  <c r="M257" i="6" s="1"/>
  <c r="O257" i="6" s="1"/>
  <c r="I130" i="2"/>
  <c r="J130" i="2" s="1"/>
  <c r="M130" i="2" s="1"/>
  <c r="O130" i="2" s="1"/>
  <c r="I105" i="6"/>
  <c r="J105" i="6" s="1"/>
  <c r="M105" i="6" s="1"/>
  <c r="O105" i="6" s="1"/>
  <c r="I172" i="6"/>
  <c r="J172" i="6" s="1"/>
  <c r="M172" i="6" s="1"/>
  <c r="O172" i="6" s="1"/>
  <c r="I302" i="6"/>
  <c r="J302" i="6" s="1"/>
  <c r="M302" i="6" s="1"/>
  <c r="O302" i="6" s="1"/>
  <c r="I136" i="6"/>
  <c r="J136" i="6" s="1"/>
  <c r="M136" i="6" s="1"/>
  <c r="O136" i="6" s="1"/>
  <c r="I161" i="2"/>
  <c r="J161" i="2" s="1"/>
  <c r="M161" i="2" s="1"/>
  <c r="O161" i="2" s="1"/>
  <c r="I249" i="6"/>
  <c r="J249" i="6" s="1"/>
  <c r="M249" i="6" s="1"/>
  <c r="O249" i="6" s="1"/>
  <c r="I330" i="2"/>
  <c r="J330" i="2" s="1"/>
  <c r="M330" i="2" s="1"/>
  <c r="O330" i="2" s="1"/>
  <c r="I276" i="2"/>
  <c r="J276" i="2" s="1"/>
  <c r="M276" i="2" s="1"/>
  <c r="O276" i="2" s="1"/>
  <c r="I198" i="2"/>
  <c r="J198" i="2" s="1"/>
  <c r="M198" i="2" s="1"/>
  <c r="O198" i="2" s="1"/>
  <c r="I204" i="1"/>
  <c r="O81" i="6"/>
  <c r="I209" i="1" l="1"/>
  <c r="O161" i="6"/>
  <c r="I240" i="2"/>
  <c r="J240" i="2" s="1"/>
  <c r="M240" i="2" s="1"/>
  <c r="O240" i="2" s="1"/>
  <c r="I214" i="6"/>
  <c r="J214" i="6" s="1"/>
  <c r="M214" i="6" s="1"/>
  <c r="O214" i="6" s="1"/>
  <c r="I135" i="6"/>
  <c r="J135" i="6" s="1"/>
  <c r="M135" i="6" s="1"/>
  <c r="O135" i="6" s="1"/>
  <c r="I160" i="2"/>
  <c r="J160" i="2" s="1"/>
  <c r="M160" i="2" s="1"/>
  <c r="O160" i="2" s="1"/>
  <c r="I200" i="1"/>
  <c r="I181" i="6"/>
  <c r="J181" i="6" s="1"/>
  <c r="M181" i="6" s="1"/>
  <c r="O181" i="6" s="1"/>
  <c r="I104" i="6"/>
  <c r="J104" i="6" s="1"/>
  <c r="M104" i="6" s="1"/>
  <c r="O104" i="6" s="1"/>
  <c r="I129" i="2"/>
  <c r="J129" i="2" s="1"/>
  <c r="M129" i="2" s="1"/>
  <c r="O129" i="2" s="1"/>
  <c r="I207" i="2"/>
  <c r="J207" i="2" s="1"/>
  <c r="M207" i="2" s="1"/>
  <c r="O207" i="2" s="1"/>
  <c r="I192" i="1"/>
  <c r="I32" i="1"/>
  <c r="I31" i="1" s="1"/>
  <c r="I103" i="1"/>
  <c r="I194" i="1"/>
  <c r="O243" i="6"/>
  <c r="R239" i="6" s="1"/>
  <c r="I239" i="6"/>
  <c r="J239" i="6" s="1"/>
  <c r="J340" i="2"/>
  <c r="J341" i="2" s="1"/>
  <c r="I314" i="2"/>
  <c r="O316" i="2"/>
  <c r="R314" i="2" s="1"/>
  <c r="I3437" i="6"/>
  <c r="J3437" i="6" s="1"/>
  <c r="O3438" i="6"/>
  <c r="R3437" i="6" s="1"/>
  <c r="O270" i="2"/>
  <c r="R266" i="2" s="1"/>
  <c r="J310" i="2"/>
  <c r="J311" i="2" s="1"/>
  <c r="I266" i="2"/>
  <c r="I55" i="1"/>
  <c r="I54" i="1" s="1"/>
  <c r="I159" i="2"/>
  <c r="J159" i="2" s="1"/>
  <c r="M159" i="2" s="1"/>
  <c r="O159" i="2" s="1"/>
  <c r="I202" i="6"/>
  <c r="J202" i="6" s="1"/>
  <c r="M202" i="6" s="1"/>
  <c r="O202" i="6" s="1"/>
  <c r="I228" i="2"/>
  <c r="J228" i="2" s="1"/>
  <c r="M228" i="2" s="1"/>
  <c r="O228" i="2" s="1"/>
  <c r="I134" i="6"/>
  <c r="J134" i="6" s="1"/>
  <c r="M134" i="6" s="1"/>
  <c r="O134" i="6" s="1"/>
  <c r="I66" i="1"/>
  <c r="C13" i="12"/>
  <c r="I28" i="1"/>
  <c r="I91" i="6"/>
  <c r="J91" i="6" s="1"/>
  <c r="M91" i="6" s="1"/>
  <c r="I168" i="6"/>
  <c r="J168" i="6" s="1"/>
  <c r="M168" i="6" s="1"/>
  <c r="O168" i="6" s="1"/>
  <c r="I116" i="2"/>
  <c r="J116" i="2" s="1"/>
  <c r="M116" i="2" s="1"/>
  <c r="I194" i="2"/>
  <c r="J194" i="2" s="1"/>
  <c r="M194" i="2" s="1"/>
  <c r="O194" i="2" s="1"/>
  <c r="I196" i="1"/>
  <c r="I114" i="1"/>
  <c r="C17" i="12" s="1"/>
  <c r="I286" i="6"/>
  <c r="J286" i="6" s="1"/>
  <c r="O288" i="6"/>
  <c r="R286" i="6" s="1"/>
  <c r="I83" i="1"/>
  <c r="I80" i="1" s="1"/>
  <c r="I210" i="6"/>
  <c r="J210" i="6" s="1"/>
  <c r="M210" i="6" s="1"/>
  <c r="O210" i="6" s="1"/>
  <c r="I236" i="2"/>
  <c r="J236" i="2" s="1"/>
  <c r="M236" i="2" s="1"/>
  <c r="O236" i="2" s="1"/>
  <c r="O187" i="2"/>
  <c r="I136" i="1"/>
  <c r="I135" i="1" s="1"/>
  <c r="I134" i="1" s="1"/>
  <c r="I133" i="1" s="1"/>
  <c r="C19" i="12" s="1"/>
  <c r="I85" i="1"/>
  <c r="I90" i="1"/>
  <c r="E19" i="12" l="1"/>
  <c r="H19" i="12"/>
  <c r="G19" i="12"/>
  <c r="D19" i="12"/>
  <c r="F19" i="12"/>
  <c r="I27" i="1"/>
  <c r="C27" i="12" s="1"/>
  <c r="H17" i="12"/>
  <c r="G17" i="12"/>
  <c r="E17" i="12"/>
  <c r="D17" i="12"/>
  <c r="F17" i="12"/>
  <c r="O91" i="6"/>
  <c r="D13" i="12"/>
  <c r="E13" i="12"/>
  <c r="G13" i="12"/>
  <c r="H13" i="12"/>
  <c r="F13" i="12"/>
  <c r="J266" i="2"/>
  <c r="G42" i="1"/>
  <c r="H42" i="1" s="1"/>
  <c r="I42" i="1" s="1"/>
  <c r="J314" i="2"/>
  <c r="G43" i="1"/>
  <c r="H43" i="1" s="1"/>
  <c r="I43" i="1" s="1"/>
  <c r="I164" i="6"/>
  <c r="J164" i="6" s="1"/>
  <c r="M164" i="6" s="1"/>
  <c r="I138" i="2"/>
  <c r="J138" i="2" s="1"/>
  <c r="M138" i="2" s="1"/>
  <c r="I190" i="2"/>
  <c r="J190" i="2" s="1"/>
  <c r="M190" i="2" s="1"/>
  <c r="I113" i="6"/>
  <c r="J113" i="6" s="1"/>
  <c r="M113" i="6" s="1"/>
  <c r="O113" i="6" s="1"/>
  <c r="D25" i="12"/>
  <c r="F25" i="12"/>
  <c r="E25" i="12"/>
  <c r="H25" i="12"/>
  <c r="G25" i="12"/>
  <c r="O116" i="2"/>
  <c r="I191" i="1"/>
  <c r="I181" i="1" s="1"/>
  <c r="I180" i="1" s="1"/>
  <c r="C21" i="12" s="1"/>
  <c r="I89" i="1"/>
  <c r="I73" i="1" s="1"/>
  <c r="I72" i="1" s="1"/>
  <c r="H21" i="12" l="1"/>
  <c r="D21" i="12"/>
  <c r="E21" i="12"/>
  <c r="F21" i="12"/>
  <c r="G21" i="12"/>
  <c r="M17" i="12"/>
  <c r="M19" i="12"/>
  <c r="I53" i="1"/>
  <c r="C15" i="12"/>
  <c r="G15" i="12" s="1"/>
  <c r="I14" i="1"/>
  <c r="O138" i="2"/>
  <c r="R104" i="2" s="1"/>
  <c r="I104" i="2"/>
  <c r="M25" i="12"/>
  <c r="O190" i="2"/>
  <c r="R184" i="2" s="1"/>
  <c r="J262" i="2"/>
  <c r="J263" i="2" s="1"/>
  <c r="I184" i="2"/>
  <c r="M13" i="12"/>
  <c r="I79" i="6"/>
  <c r="J79" i="6" s="1"/>
  <c r="O164" i="6"/>
  <c r="R158" i="6" s="1"/>
  <c r="I158" i="6"/>
  <c r="J158" i="6" s="1"/>
  <c r="R79" i="6"/>
  <c r="J180" i="2"/>
  <c r="J181" i="2" s="1"/>
  <c r="E15" i="12" l="1"/>
  <c r="D15" i="12"/>
  <c r="H15" i="12"/>
  <c r="F15" i="12"/>
  <c r="M21" i="12"/>
  <c r="G41" i="1"/>
  <c r="H41" i="1" s="1"/>
  <c r="I41" i="1" s="1"/>
  <c r="J184" i="2"/>
  <c r="M15" i="12"/>
  <c r="J104" i="2"/>
  <c r="G40" i="1"/>
  <c r="H40" i="1" s="1"/>
  <c r="I40" i="1" s="1"/>
  <c r="I39" i="1" l="1"/>
  <c r="I38" i="1" s="1"/>
  <c r="I37" i="1" l="1"/>
  <c r="I36" i="1" s="1"/>
  <c r="I228" i="1" l="1"/>
  <c r="C11" i="12"/>
  <c r="J162" i="1"/>
  <c r="J132" i="1"/>
  <c r="J179" i="1"/>
  <c r="V10" i="1"/>
  <c r="J156" i="1"/>
  <c r="J128" i="1"/>
  <c r="J219" i="1"/>
  <c r="J145" i="1"/>
  <c r="J178" i="1"/>
  <c r="J153" i="1"/>
  <c r="J154" i="1"/>
  <c r="J127" i="1"/>
  <c r="J149" i="1"/>
  <c r="J173" i="1"/>
  <c r="J188" i="1"/>
  <c r="J157" i="1"/>
  <c r="J155" i="1"/>
  <c r="J183" i="1"/>
  <c r="J169" i="1"/>
  <c r="J160" i="1"/>
  <c r="J147" i="1"/>
  <c r="J186" i="1"/>
  <c r="J167" i="1"/>
  <c r="J144" i="1"/>
  <c r="J151" i="1"/>
  <c r="J220" i="1"/>
  <c r="J222" i="1"/>
  <c r="J131" i="1"/>
  <c r="J123" i="1"/>
  <c r="J33" i="1"/>
  <c r="J213" i="1"/>
  <c r="J129" i="1"/>
  <c r="J142" i="1"/>
  <c r="J150" i="1"/>
  <c r="J79" i="1"/>
  <c r="J126" i="1"/>
  <c r="J184" i="1"/>
  <c r="I230" i="1"/>
  <c r="J35" i="1"/>
  <c r="J161" i="1"/>
  <c r="J170" i="1"/>
  <c r="J158" i="1"/>
  <c r="J24" i="1"/>
  <c r="J159" i="1"/>
  <c r="J140" i="1"/>
  <c r="J148" i="1"/>
  <c r="J102" i="1"/>
  <c r="J185" i="1"/>
  <c r="J168" i="1"/>
  <c r="J58" i="1"/>
  <c r="J130" i="1"/>
  <c r="J26" i="1"/>
  <c r="J143" i="1"/>
  <c r="J52" i="1"/>
  <c r="J18" i="1"/>
  <c r="J141" i="1"/>
  <c r="J165" i="1"/>
  <c r="J164" i="1"/>
  <c r="J166" i="1"/>
  <c r="J190" i="1"/>
  <c r="J177" i="1"/>
  <c r="J175" i="1"/>
  <c r="J111" i="1"/>
  <c r="J51" i="1"/>
  <c r="J46" i="1"/>
  <c r="J23" i="1"/>
  <c r="J206" i="1"/>
  <c r="J61" i="1"/>
  <c r="J113" i="1"/>
  <c r="J216" i="1"/>
  <c r="J208" i="1"/>
  <c r="J99" i="1"/>
  <c r="J93" i="1"/>
  <c r="J70" i="1"/>
  <c r="J117" i="1"/>
  <c r="J121" i="1"/>
  <c r="J60" i="1"/>
  <c r="J97" i="1"/>
  <c r="J106" i="1"/>
  <c r="J118" i="1"/>
  <c r="J30" i="1"/>
  <c r="J69" i="1"/>
  <c r="J217" i="1"/>
  <c r="J71" i="1"/>
  <c r="J94" i="1"/>
  <c r="J110" i="1"/>
  <c r="J212" i="1"/>
  <c r="J215" i="1"/>
  <c r="J47" i="1"/>
  <c r="J57" i="1"/>
  <c r="J76" i="1"/>
  <c r="J88" i="1"/>
  <c r="J82" i="1"/>
  <c r="J87" i="1"/>
  <c r="J44" i="1"/>
  <c r="J176" i="1"/>
  <c r="J62" i="1"/>
  <c r="J211" i="1"/>
  <c r="J96" i="1"/>
  <c r="J125" i="1"/>
  <c r="J146" i="1"/>
  <c r="J50" i="1"/>
  <c r="J101" i="1"/>
  <c r="J78" i="1"/>
  <c r="J65" i="1"/>
  <c r="J105" i="1"/>
  <c r="J108" i="1"/>
  <c r="J205" i="1"/>
  <c r="J64" i="1"/>
  <c r="J218" i="1"/>
  <c r="J22" i="1"/>
  <c r="J221" i="1"/>
  <c r="J109" i="1"/>
  <c r="J203" i="1"/>
  <c r="J198" i="1"/>
  <c r="J139" i="1"/>
  <c r="J193" i="1"/>
  <c r="J199" i="1"/>
  <c r="J77" i="1"/>
  <c r="J197" i="1"/>
  <c r="J138" i="1"/>
  <c r="J201" i="1"/>
  <c r="J34" i="1"/>
  <c r="J137" i="1"/>
  <c r="J86" i="1"/>
  <c r="J84" i="1"/>
  <c r="J195" i="1"/>
  <c r="J91" i="1"/>
  <c r="J98" i="1"/>
  <c r="J202" i="1"/>
  <c r="J43" i="1"/>
  <c r="J42" i="1"/>
  <c r="J40" i="1"/>
  <c r="J41" i="1"/>
  <c r="D11" i="12"/>
  <c r="F11" i="12"/>
  <c r="C32" i="12"/>
  <c r="L31" i="12" s="1"/>
  <c r="G11" i="12"/>
  <c r="E11" i="12"/>
  <c r="H11" i="12"/>
  <c r="E28" i="12" l="1"/>
  <c r="E27" i="12" s="1"/>
  <c r="E30" i="12" s="1"/>
  <c r="E31" i="12" s="1"/>
  <c r="H28" i="12"/>
  <c r="H27" i="12" s="1"/>
  <c r="H30" i="12" s="1"/>
  <c r="H31" i="12" s="1"/>
  <c r="K30" i="12"/>
  <c r="K31" i="12" s="1"/>
  <c r="F28" i="12"/>
  <c r="F27" i="12" s="1"/>
  <c r="F30" i="12" s="1"/>
  <c r="F31" i="12" s="1"/>
  <c r="J30" i="12"/>
  <c r="J31" i="12" s="1"/>
  <c r="G28" i="12"/>
  <c r="G27" i="12" s="1"/>
  <c r="G30" i="12" s="1"/>
  <c r="G31" i="12" s="1"/>
  <c r="I30" i="12"/>
  <c r="I31" i="12" s="1"/>
  <c r="D28" i="12"/>
  <c r="M11" i="12"/>
  <c r="M28" i="12" l="1"/>
  <c r="D27" i="12"/>
  <c r="M27" i="12" l="1"/>
  <c r="M30" i="12" s="1"/>
  <c r="D30" i="12"/>
  <c r="D32" i="12" l="1"/>
  <c r="D31" i="12"/>
  <c r="M32" i="12"/>
  <c r="M31" i="12"/>
  <c r="D33" i="12" l="1"/>
  <c r="E32" i="12"/>
  <c r="E33" i="12" l="1"/>
  <c r="F32" i="12"/>
  <c r="F33" i="12" l="1"/>
  <c r="G32" i="12"/>
  <c r="H32" i="12" l="1"/>
  <c r="G33" i="12"/>
  <c r="I32" i="12" l="1"/>
  <c r="H33" i="12"/>
  <c r="J32" i="12" l="1"/>
  <c r="I33" i="12"/>
  <c r="K32" i="12" l="1"/>
  <c r="J33" i="12"/>
  <c r="K33" i="12" l="1"/>
  <c r="L32" i="12"/>
  <c r="L33" i="12" s="1"/>
  <c r="M33" i="12" s="1"/>
</calcChain>
</file>

<file path=xl/sharedStrings.xml><?xml version="1.0" encoding="utf-8"?>
<sst xmlns="http://purl.oclc.org/ooxml/spreadsheetml/main" count="22544" uniqueCount="2252">
  <si>
    <t>Item</t>
  </si>
  <si>
    <t>Código</t>
  </si>
  <si>
    <t>Banco</t>
  </si>
  <si>
    <t>Descrição</t>
  </si>
  <si>
    <t>Und</t>
  </si>
  <si>
    <t>Quant.</t>
  </si>
  <si>
    <t>Valor Unit</t>
  </si>
  <si>
    <t>Total</t>
  </si>
  <si>
    <t xml:space="preserve"> 74209/001 </t>
  </si>
  <si>
    <t>SINAPI</t>
  </si>
  <si>
    <t>m²</t>
  </si>
  <si>
    <t>Próprio</t>
  </si>
  <si>
    <t>UN</t>
  </si>
  <si>
    <t>MES</t>
  </si>
  <si>
    <t>M</t>
  </si>
  <si>
    <t>ARQUITETURA</t>
  </si>
  <si>
    <t>m</t>
  </si>
  <si>
    <t>m³</t>
  </si>
  <si>
    <t>Tipo</t>
  </si>
  <si>
    <t>Composição</t>
  </si>
  <si>
    <t>CANT - CANTEIRO DE OBRAS</t>
  </si>
  <si>
    <t>Composição Auxiliar</t>
  </si>
  <si>
    <t xml:space="preserve"> 88262 </t>
  </si>
  <si>
    <t>CARPINTEIRO DE FORMAS COM ENCARGOS COMPLEMENTARES</t>
  </si>
  <si>
    <t>SEDI - SERVIÇOS DIVERSOS</t>
  </si>
  <si>
    <t>H</t>
  </si>
  <si>
    <t xml:space="preserve"> 88316 </t>
  </si>
  <si>
    <t>SERVENTE COM ENCARGOS COMPLEMENTARES</t>
  </si>
  <si>
    <t>Insumo</t>
  </si>
  <si>
    <t xml:space="preserve"> 00004813 </t>
  </si>
  <si>
    <t>Material</t>
  </si>
  <si>
    <t xml:space="preserve"> 00004491 </t>
  </si>
  <si>
    <t xml:space="preserve"> 00005075 </t>
  </si>
  <si>
    <t>PREGO DE ACO POLIDO COM CABECA 18 X 30 (2 3/4 X 10)</t>
  </si>
  <si>
    <t>KG</t>
  </si>
  <si>
    <t xml:space="preserve"> 00004417 </t>
  </si>
  <si>
    <t>Valor com BDI =&gt;</t>
  </si>
  <si>
    <t>Quant. =&gt;</t>
  </si>
  <si>
    <t>Preço Total =&gt;</t>
  </si>
  <si>
    <t>Taxas</t>
  </si>
  <si>
    <t>Equipamento</t>
  </si>
  <si>
    <t>CHP</t>
  </si>
  <si>
    <t>CHI</t>
  </si>
  <si>
    <t>AJUDANTE DE CARPINTEIRO COM ENCARGOS COMPLEMENTARES</t>
  </si>
  <si>
    <t>Serviços</t>
  </si>
  <si>
    <t xml:space="preserve"> 88309 </t>
  </si>
  <si>
    <t>PEDREIRO COM ENCARGOS COMPLEMENTARES</t>
  </si>
  <si>
    <t xml:space="preserve"> 88310 </t>
  </si>
  <si>
    <t>PINTOR COM ENCARGOS COMPLEMENTARES</t>
  </si>
  <si>
    <t>L</t>
  </si>
  <si>
    <t xml:space="preserve"> 00000003 </t>
  </si>
  <si>
    <t>Mão de Obra</t>
  </si>
  <si>
    <t>CIMENTO PORTLAND COMPOSTO CP II-32</t>
  </si>
  <si>
    <t>EPI - FAMILIA SERVENTE - HORISTA (ENCARGOS COMPLEMENTARES - COLETADO CAIXA)</t>
  </si>
  <si>
    <t>AREIA MEDIA - POSTO JAZIDA/FORNECEDOR (RETIRADO NA JAZIDA, SEM TRANSPORTE)</t>
  </si>
  <si>
    <t>EPI - FAMILIA PINTOR - HORISTA (ENCARGOS COMPLEMENTARES - COLETADO CAIXA)</t>
  </si>
  <si>
    <t>FERRAMENTAS - FAMILIA PINTOR - HORISTA (ENCARGOS COMPLEMENTARES - COLETADO CAIXA)</t>
  </si>
  <si>
    <t>EPI - FAMILIA PEDREIRO - HORISTA (ENCARGOS COMPLEMENTARES - COLETADO CAIXA)</t>
  </si>
  <si>
    <t>FERRAMENTAS - FAMILIA SERVENTE - HORISTA (ENCARGOS COMPLEMENTARES - COLETADO CAIXA)</t>
  </si>
  <si>
    <t>FERRAMENTAS - FAMILIA PEDREIRO - HORISTA (ENCARGOS COMPLEMENTARES - COLETADO CAIXA)</t>
  </si>
  <si>
    <t>EPI - FAMILIA CARPINTEIRO DE FORMAS - HORISTA (ENCARGOS COMPLEMENTARES - COLETADO CAIXA)</t>
  </si>
  <si>
    <t>FERRAMENTAS - FAMILIA CARPINTEIRO DE FORMAS - HORISTA (ENCARGOS COMPLEMENTARES - COLETADO CAIXA)</t>
  </si>
  <si>
    <t>EPI - FAMILIA OPERADOR ESCAVADEIRA - HORISTA (ENCARGOS COMPLEMENTARES - COLETADO CAIXA)</t>
  </si>
  <si>
    <t>ENERGIA ELETRICA ATE 2000 KWH INDUSTRIAL, SEM DEMANDA</t>
  </si>
  <si>
    <t>FERRAMENTAS - FAMILIA OPERADOR ESCAVADEIRA - HORISTA (ENCARGOS COMPLEMENTARES - COLETADO CAIXA)</t>
  </si>
  <si>
    <t>CURSO DE CAPACITAÇÃO PARA SERVENTE (ENCARGOS COMPLEMENTARES) - HORISTA</t>
  </si>
  <si>
    <t>CURSO DE CAPACITAÇÃO PARA PINTOR (ENCARGOS COMPLEMENTARES) - HORISTA</t>
  </si>
  <si>
    <t>CURSO DE CAPACITAÇÃO PARA PEDREIRO (ENCARGOS COMPLEMENTARES) - HORISTA</t>
  </si>
  <si>
    <t>CURSO DE CAPACITAÇÃO PARA OPERADOR DE BETONEIRA ESTACIONÁRIA/MISTURADOR (ENCARGOS COMPLEMENTARES) - HORISTA</t>
  </si>
  <si>
    <t>OPERADOR DE BETONEIRA ESTACIONÁRIA/MISTURADOR COM ENCARGOS COMPLEMENTARES</t>
  </si>
  <si>
    <t>CURSO DE CAPACITAÇÃO PARA CARPINTEIRO DE FÔRMAS (ENCARGOS COMPLEMENTARES) - HORISTA</t>
  </si>
  <si>
    <t>CURSO DE CAPACITAÇÃO PARA AJUDANTE DE CARPINTEIRO (ENCARGOS COMPLEMENTARES) - HORISTA</t>
  </si>
  <si>
    <t>MO</t>
  </si>
  <si>
    <t>MAT</t>
  </si>
  <si>
    <t>TOT</t>
  </si>
  <si>
    <t>CONT</t>
  </si>
  <si>
    <t>COD</t>
  </si>
  <si>
    <t>MO T</t>
  </si>
  <si>
    <t>MAT T</t>
  </si>
  <si>
    <t xml:space="preserve"> 00037370 </t>
  </si>
  <si>
    <t xml:space="preserve"> 00043483 </t>
  </si>
  <si>
    <t xml:space="preserve"> 00037372 </t>
  </si>
  <si>
    <t xml:space="preserve"> 00043459 </t>
  </si>
  <si>
    <t xml:space="preserve"> 00037373 </t>
  </si>
  <si>
    <t xml:space="preserve"> 00037371 </t>
  </si>
  <si>
    <t xml:space="preserve"> 88377 </t>
  </si>
  <si>
    <t xml:space="preserve"> 00000370 </t>
  </si>
  <si>
    <t xml:space="preserve"> 00001379 </t>
  </si>
  <si>
    <t xml:space="preserve"> 88830 </t>
  </si>
  <si>
    <t xml:space="preserve"> 88831 </t>
  </si>
  <si>
    <t xml:space="preserve"> 00043489 </t>
  </si>
  <si>
    <t xml:space="preserve"> 00043465 </t>
  </si>
  <si>
    <t xml:space="preserve"> 88826 </t>
  </si>
  <si>
    <t xml:space="preserve"> 88827 </t>
  </si>
  <si>
    <t xml:space="preserve"> 88828 </t>
  </si>
  <si>
    <t xml:space="preserve"> 88829 </t>
  </si>
  <si>
    <t xml:space="preserve"> 00010535 </t>
  </si>
  <si>
    <t xml:space="preserve"> 00002705 </t>
  </si>
  <si>
    <t xml:space="preserve"> 95330 </t>
  </si>
  <si>
    <t xml:space="preserve"> 00001213 </t>
  </si>
  <si>
    <t xml:space="preserve"> 00004721 </t>
  </si>
  <si>
    <t xml:space="preserve"> 95389 </t>
  </si>
  <si>
    <t xml:space="preserve"> 00037666 </t>
  </si>
  <si>
    <t xml:space="preserve"> 95371 </t>
  </si>
  <si>
    <t xml:space="preserve"> 00004750 </t>
  </si>
  <si>
    <t xml:space="preserve"> 95372 </t>
  </si>
  <si>
    <t xml:space="preserve"> 00004783 </t>
  </si>
  <si>
    <t xml:space="preserve"> 95378 </t>
  </si>
  <si>
    <t xml:space="preserve"> 00006111 </t>
  </si>
  <si>
    <t xml:space="preserve"> 00043488 </t>
  </si>
  <si>
    <t xml:space="preserve"> 00043464 </t>
  </si>
  <si>
    <t xml:space="preserve"> 00043490 </t>
  </si>
  <si>
    <t xml:space="preserve"> 00043466 </t>
  </si>
  <si>
    <t xml:space="preserve"> 00043491 </t>
  </si>
  <si>
    <t xml:space="preserve"> 00043467 </t>
  </si>
  <si>
    <t>BDI</t>
  </si>
  <si>
    <t>TAXAS: LEIS SOCIAIS E BDI</t>
  </si>
  <si>
    <t>LEIS SOCIAIS (LS) - SINAPI</t>
  </si>
  <si>
    <t>HORISTA (taxa já inclusa nos valores unitários de mão-de-obra)</t>
  </si>
  <si>
    <t>LS</t>
  </si>
  <si>
    <t>MENSALISTA (taxa já inclusa nos valores unitários de mão-de-obra)</t>
  </si>
  <si>
    <t>BONIFICAÇÃO DE DESPESAS INDIRETAS - BDI</t>
  </si>
  <si>
    <t>RISCOS</t>
  </si>
  <si>
    <t>R</t>
  </si>
  <si>
    <t>SEGUROS</t>
  </si>
  <si>
    <t>S</t>
  </si>
  <si>
    <t>GARANTIAS</t>
  </si>
  <si>
    <t>G</t>
  </si>
  <si>
    <t>DESPESAS FINANCEIRAS</t>
  </si>
  <si>
    <t>DF</t>
  </si>
  <si>
    <t>ADMINISTRAÇÃO CENTRAL</t>
  </si>
  <si>
    <t>AC</t>
  </si>
  <si>
    <t>LUCRO</t>
  </si>
  <si>
    <t>COFINS</t>
  </si>
  <si>
    <t>I</t>
  </si>
  <si>
    <t>PIS</t>
  </si>
  <si>
    <t>CPRB</t>
  </si>
  <si>
    <t>ISS</t>
  </si>
  <si>
    <t>Fórmula:</t>
  </si>
  <si>
    <r>
      <t xml:space="preserve">     BDI =  { [ </t>
    </r>
    <r>
      <rPr>
        <u/>
        <sz val="10"/>
        <rFont val="Arial"/>
        <family val="2"/>
      </rPr>
      <t>(1+(R+S+G+AC)).(1+DF).(1+L)</t>
    </r>
    <r>
      <rPr>
        <sz val="10"/>
        <color indexed="8"/>
        <rFont val="Arial"/>
        <family val="2"/>
      </rPr>
      <t xml:space="preserve"> ] -1 } x 100                                                                                                                                           1 - ( I )</t>
    </r>
  </si>
  <si>
    <t>ITEM</t>
  </si>
  <si>
    <t>DESCRIÇÃO</t>
  </si>
  <si>
    <t>VALOR</t>
  </si>
  <si>
    <t>TOTAL</t>
  </si>
  <si>
    <t>PARCIAL</t>
  </si>
  <si>
    <t>ACUMULADO</t>
  </si>
  <si>
    <t>CÓDIGO</t>
  </si>
  <si>
    <t>BANCO</t>
  </si>
  <si>
    <t>UND</t>
  </si>
  <si>
    <t>QUANT.</t>
  </si>
  <si>
    <t>VALOR UNIT</t>
  </si>
  <si>
    <t>VALOR UNIT COM BDI</t>
  </si>
  <si>
    <t>PESO (%)</t>
  </si>
  <si>
    <t>BENEFÍCIOS E DESPESAS INDIRETAS: BDI</t>
  </si>
  <si>
    <t>INSTRUÇÕES PARA O PREENCHIMENTO DA PLANILHA</t>
  </si>
  <si>
    <t xml:space="preserve">A PLANILHA NÃO DEVE SER DESBLOQUEADA. </t>
  </si>
  <si>
    <t>PARA O LICITANTE COMPOR A SUA PROPOSTA BASTA APLICAR O PERCENTUAL DE DESCONTO NO FINAL DA PLANILHA SINTÉTICA (CÉLULA VERDE). DESSA FORMA TODAS AS ABAS DA PLANILHA SÃO ATUALIZADAS AUTOMATICAMENTE.</t>
  </si>
  <si>
    <t>PLANILHA ANALÍTICA</t>
  </si>
  <si>
    <t>TIPO</t>
  </si>
  <si>
    <t>PESO</t>
  </si>
  <si>
    <t>TOTAL GERAL ORIGINAL (c/ BDI):</t>
  </si>
  <si>
    <t>DESCONTO LINEAR DA EMPRESA (%)</t>
  </si>
  <si>
    <t>PROPOSTA DA EMPRESA (c/ BDI):</t>
  </si>
  <si>
    <t>DESCONTO EFETIVO DA PROPOSTA (%)*:</t>
  </si>
  <si>
    <t>PLANILHA ANALÍTICA - COMPOSIÇÕES AUXILIARES (SEM BDI)</t>
  </si>
  <si>
    <t>LISTAGEM DE INSUMOS (VALOR UNITÁRIO SEM BDI)</t>
  </si>
  <si>
    <t>PLANILHA SINTÉTICA (COM BDI)</t>
  </si>
  <si>
    <t>VALOR UNIT SEM BDI</t>
  </si>
  <si>
    <t>TOTAL                  COM BDI</t>
  </si>
  <si>
    <t>VALOR  UNITÁRIO SEM BDI (EMPRESA)</t>
  </si>
  <si>
    <t>TOTAL SEM BDI</t>
  </si>
  <si>
    <t>VALOR  UNITÁRIO SEM BDI (ORIGINAL)</t>
  </si>
  <si>
    <t xml:space="preserve"> 00006110 </t>
  </si>
  <si>
    <t xml:space="preserve"> 00000252 </t>
  </si>
  <si>
    <t xml:space="preserve"> 88251 </t>
  </si>
  <si>
    <t>AUXILIAR DE SERRALHEIRO COM ENCARGOS COMPLEMENTARES</t>
  </si>
  <si>
    <t xml:space="preserve"> 95320 </t>
  </si>
  <si>
    <t>CURSO DE CAPACITAÇÃO PARA AUXILIAR DE SERRALHEIRO (ENCARGOS COMPLEMENTARES) - HORISTA</t>
  </si>
  <si>
    <t xml:space="preserve"> 95377 </t>
  </si>
  <si>
    <t>CURSO DE CAPACITAÇÃO PARA SERRALHEIRO (ENCARGOS COMPLEMENTARES) - HORISTA</t>
  </si>
  <si>
    <t xml:space="preserve"> 88315 </t>
  </si>
  <si>
    <t>SERRALHEIRO COM ENCARGOS COMPLEMENTARES</t>
  </si>
  <si>
    <t>CJ</t>
  </si>
  <si>
    <t>ESQV - ESQUADRIAS/FERRAGENS/VIDROS</t>
  </si>
  <si>
    <t xml:space="preserve"> 00002436 </t>
  </si>
  <si>
    <t xml:space="preserve"> 00002696 </t>
  </si>
  <si>
    <t xml:space="preserve"> 00000247 </t>
  </si>
  <si>
    <t xml:space="preserve"> 00000246 </t>
  </si>
  <si>
    <t>ORSE</t>
  </si>
  <si>
    <t>un</t>
  </si>
  <si>
    <t xml:space="preserve"> 00001014 </t>
  </si>
  <si>
    <t>CABO DE COBRE, FLEXIVEL, CLASSE 4 OU 5, ISOLACAO EM PVC/A, ANTICHAMA BWF-B, 1 CONDUTOR, 450/750 V, SECAO NOMINAL 2,5 MM2</t>
  </si>
  <si>
    <t xml:space="preserve"> 00043484 </t>
  </si>
  <si>
    <t>EPI - FAMILIA ELETRICISTA - HORISTA (ENCARGOS COMPLEMENTARES - COLETADO CAIXA)</t>
  </si>
  <si>
    <t xml:space="preserve"> 00043485 </t>
  </si>
  <si>
    <t>EPI - FAMILIA ENCANADOR - HORISTA (ENCARGOS COMPLEMENTARES - COLETADO CAIXA)</t>
  </si>
  <si>
    <t xml:space="preserve"> 00043460 </t>
  </si>
  <si>
    <t>FERRAMENTAS - FAMILIA ELETRICISTA - HORISTA (ENCARGOS COMPLEMENTARES - COLETADO CAIXA)</t>
  </si>
  <si>
    <t xml:space="preserve"> 00043461 </t>
  </si>
  <si>
    <t>FERRAMENTAS - FAMILIA ENCANADOR - HORISTA (ENCARGOS COMPLEMENTARES - COLETADO CAIXA)</t>
  </si>
  <si>
    <t xml:space="preserve"> 00020083 </t>
  </si>
  <si>
    <t xml:space="preserve"> 00000122 </t>
  </si>
  <si>
    <t xml:space="preserve"> 00021127 </t>
  </si>
  <si>
    <t>FITA ISOLANTE ADESIVA ANTICHAMA, USO ATE 750 V, EM ROLO DE 19 MM X 5 M</t>
  </si>
  <si>
    <t xml:space="preserve"> 00005318 </t>
  </si>
  <si>
    <t xml:space="preserve"> 88247 </t>
  </si>
  <si>
    <t>AUXILIAR DE ELETRICISTA COM ENCARGOS COMPLEMENTARES</t>
  </si>
  <si>
    <t xml:space="preserve"> 95316 </t>
  </si>
  <si>
    <t>CURSO DE CAPACITAÇÃO PARA AUXILIAR DE ELETRICISTA (ENCARGOS COMPLEMENTARES) - HORISTA</t>
  </si>
  <si>
    <t xml:space="preserve"> 88248 </t>
  </si>
  <si>
    <t>AUXILIAR DE ENCANADOR OU BOMBEIRO HIDRÁULICO COM ENCARGOS COMPLEMENTARES</t>
  </si>
  <si>
    <t xml:space="preserve"> 95317 </t>
  </si>
  <si>
    <t>CURSO DE CAPACITAÇÃO PARA AUXILIAR DE ENCANADOR OU BOMBEIRO HIDRÁULICO (ENCARGOS COMPLEMENTARES) - HORISTA</t>
  </si>
  <si>
    <t>INHI - INSTALAÇÕES HIDROS SANITÁRIAS</t>
  </si>
  <si>
    <t xml:space="preserve"> 88267 </t>
  </si>
  <si>
    <t>ENCANADOR OU BOMBEIRO HIDRÁULICO COM ENCARGOS COMPLEMENTARES</t>
  </si>
  <si>
    <t xml:space="preserve"> 95332 </t>
  </si>
  <si>
    <t>CURSO DE CAPACITAÇÃO PARA ELETRICISTA (ENCARGOS COMPLEMENTARES) - HORISTA</t>
  </si>
  <si>
    <t xml:space="preserve"> 95335 </t>
  </si>
  <si>
    <t>CURSO DE CAPACITAÇÃO PARA ENCANADOR OU BOMBEIRO HIDRÁULICO (ENCARGOS COMPLEMENTARES) - HORISTA</t>
  </si>
  <si>
    <t xml:space="preserve"> 88264 </t>
  </si>
  <si>
    <t>ELETRICISTA COM ENCARGOS COMPLEMENTARES</t>
  </si>
  <si>
    <t>INEL - INSTALAÇÃO ELÉTRICA/ELETRIFICAÇÃO E ILUMINAÇÃO EXTERNA</t>
  </si>
  <si>
    <t>INES - INSTALAÇÕES ESPECIAIS</t>
  </si>
  <si>
    <t xml:space="preserve"> 91926 </t>
  </si>
  <si>
    <t>LEIS SOCIAIS NÃO DESONERADAS - REFERÊNCIA HORISTA SINAPI: LS</t>
  </si>
  <si>
    <t>OS CABEÇALHOS ENCONTRAM-SE DESBLOQUEADOS PARA PERMITIR A TROCA DO LOGOTIPO PELO LOGOTIPO DA EMPRESA LICITANTE.</t>
  </si>
  <si>
    <r>
      <rPr>
        <b/>
        <sz val="10"/>
        <color rgb="FF0070C0"/>
        <rFont val="Arial"/>
        <family val="2"/>
      </rPr>
      <t>(ALTERAÇÃO OPCIONAL - ABA "ANALÍTICA")</t>
    </r>
    <r>
      <rPr>
        <sz val="10"/>
        <rFont val="Arial"/>
        <family val="2"/>
      </rPr>
      <t xml:space="preserve"> NA PLANILHA ANALÍTICA O LICITANTE PODE ALTERAR OS COEFICIENTES DE TODOS OS INSUMOS QUE FAZEM PARTE DAS COMPOSIÇÕES. (COLUNA "H")</t>
    </r>
  </si>
  <si>
    <r>
      <rPr>
        <b/>
        <sz val="10"/>
        <color rgb="FF0070C0"/>
        <rFont val="Arial"/>
        <family val="2"/>
      </rPr>
      <t>(ALTERAÇÃO OPCIONAL - ABA "ANALÍTICA AUXILIARES")</t>
    </r>
    <r>
      <rPr>
        <sz val="10"/>
        <rFont val="Arial"/>
        <family val="2"/>
      </rPr>
      <t xml:space="preserve"> NA PLANILHA ANALÍTICA AUXILIAR O LICITANTE PODE ALTERAR OS COEFICIENTES DE TODOS OS INSUMOS QUE FAZEM PARTE DAS COMPOSIÇÕES. (COLUNA "H")</t>
    </r>
  </si>
  <si>
    <r>
      <rPr>
        <b/>
        <sz val="10"/>
        <color rgb="FF0070C0"/>
        <rFont val="Arial"/>
        <family val="2"/>
      </rPr>
      <t>(ALTERAÇÃO OPCIONAL - ABA "INSUMOS")</t>
    </r>
    <r>
      <rPr>
        <sz val="10"/>
        <rFont val="Arial"/>
        <family val="2"/>
      </rPr>
      <t xml:space="preserve"> OS VALORES UNITÁRIOS DOS INSUMOS PODEM SER ALTERADOS DE FORMA INDIVIDUAL NA ABA "INSUMOS". OS VALORES UNITÁRIOS DOS INSUMOS PODEM SER INSERIDOS SOBRE AS FÓRMULAS PRESENTES NAS CÉLULAS VERDES.  (COLUNA "H")</t>
    </r>
  </si>
  <si>
    <r>
      <rPr>
        <b/>
        <sz val="10"/>
        <color rgb="FF0070C0"/>
        <rFont val="Arial"/>
        <family val="2"/>
      </rPr>
      <t>(ALTERAÇÃO OPCIONAL - ABA "CRONOGRAMA")</t>
    </r>
    <r>
      <rPr>
        <sz val="10"/>
        <rFont val="Arial"/>
        <family val="2"/>
      </rPr>
      <t xml:space="preserve"> OS PERCENTUAIS DO CRONOGRAMA PODEM SER ALTERADOS NAS CÉLULAS VERDES.</t>
    </r>
  </si>
  <si>
    <r>
      <rPr>
        <b/>
        <sz val="10"/>
        <color rgb="FF0070C0"/>
        <rFont val="Arial"/>
        <family val="2"/>
      </rPr>
      <t>(ALTERAÇÃO OPCIONAL - ABA "LEIS SOCIAIS")</t>
    </r>
    <r>
      <rPr>
        <sz val="10"/>
        <rFont val="Arial"/>
        <family val="2"/>
      </rPr>
      <t xml:space="preserve"> CONFORME O REGIME DE TRIBUTAÇÃO DA EMPRESA OS PERCENTUAIS DAS LEIS SOCIAIS PODEM SER ALTERADOS NAS CÉLULAS VERDES. (ESSA ALTERAÇÃO NÃO MUDA O VALOR DA PROPOSTA)</t>
    </r>
  </si>
  <si>
    <r>
      <rPr>
        <b/>
        <sz val="10"/>
        <color rgb="FF0070C0"/>
        <rFont val="Arial"/>
        <family val="2"/>
      </rPr>
      <t>(ALTERAÇÃO OPCIONAL - ABA "BDI")</t>
    </r>
    <r>
      <rPr>
        <sz val="10"/>
        <rFont val="Arial"/>
        <family val="2"/>
      </rPr>
      <t xml:space="preserve"> OS PERCENTUAIS DO BDI PODEM SER ALTERADOS NAS CÉLULAS VERDES. (COLUNA "D")</t>
    </r>
  </si>
  <si>
    <t>* O DESCONTO EFETIVO LEVA EM CONSIDERAÇÃO O DESCONTO LINEAR, AS ALTERAÇÕES MANUAIS NOS PREÇOS DOS INSUMOS E AS ALTERAÇÕES NOS COEFICIENTES DE PRODUTIVIDADE APRESENTADOS NAS PLANILHAS ANALÍTICAS.</t>
  </si>
  <si>
    <t xml:space="preserve"> 01.01.1 </t>
  </si>
  <si>
    <t>Composições Auxiliares</t>
  </si>
  <si>
    <t xml:space="preserve"> 00040818 </t>
  </si>
  <si>
    <t>ENCARREGADO GERAL DE OBRAS (MENSALISTA)</t>
  </si>
  <si>
    <t xml:space="preserve"> 00043499 </t>
  </si>
  <si>
    <t>EPI - FAMILIA ENCARREGADO GERAL - MENSALISTA (ENCARGOS COMPLEMENTARES - COLETADO CAIXA)</t>
  </si>
  <si>
    <t xml:space="preserve"> 00040863 </t>
  </si>
  <si>
    <t xml:space="preserve"> 00009836 </t>
  </si>
  <si>
    <t xml:space="preserve"> 00043498 </t>
  </si>
  <si>
    <t>EPI - FAMILIA ENGENHEIRO CIVIL - MENSALISTA (ENCARGOS COMPLEMENTARES - COLETADO CAIXA)</t>
  </si>
  <si>
    <t xml:space="preserve"> 00043475 </t>
  </si>
  <si>
    <t>FERRAMENTAS - FAMILIA ENCARREGADO GERAL - MENSALISTA (ENCARGOS COMPLEMENTARES - COLETADO CAIXA)</t>
  </si>
  <si>
    <t xml:space="preserve"> 00040864 </t>
  </si>
  <si>
    <t xml:space="preserve"> 00005061 </t>
  </si>
  <si>
    <t>PREGO DE ACO POLIDO COM CABECA 18 X 27 (2 1/2 X 10)</t>
  </si>
  <si>
    <t xml:space="preserve"> 00043474 </t>
  </si>
  <si>
    <t>FERRAMENTAS - FAMILIA ENGENHEIRO CIVIL - MENSALISTA (ENCARGOS COMPLEMENTARES - COLETADO CAIXA)</t>
  </si>
  <si>
    <t xml:space="preserve"> 88278 </t>
  </si>
  <si>
    <t xml:space="preserve"> 93572 </t>
  </si>
  <si>
    <t>ENCARREGADO GERAL DE OBRAS COM ENCARGOS COMPLEMENTARES</t>
  </si>
  <si>
    <t xml:space="preserve"> 95344 </t>
  </si>
  <si>
    <t>CURSO DE CAPACITAÇÃO PARA MONTADOR DE ESTRUTURA METÁLICA (ENCARGOS COMPLEMENTARES) - HORISTA</t>
  </si>
  <si>
    <t xml:space="preserve"> 00000242 </t>
  </si>
  <si>
    <t xml:space="preserve"> 88243 </t>
  </si>
  <si>
    <t>AJUDANTE ESPECIALIZADO COM ENCARGOS COMPLEMENTARES</t>
  </si>
  <si>
    <t xml:space="preserve"> 95313 </t>
  </si>
  <si>
    <t>CURSO DE CAPACITAÇÃO PARA AJUDANTE ESPECIALIZADO (ENCARGOS COMPLEMENTARES) - HORISTA</t>
  </si>
  <si>
    <t xml:space="preserve"> 00044497 </t>
  </si>
  <si>
    <t>MONTADOR DE ESTRUTURAS METALICAS HORISTA</t>
  </si>
  <si>
    <t xml:space="preserve"> 00040873 </t>
  </si>
  <si>
    <t>RUFO INTERNO/EXTERNO DE CHAPA DE ACO GALVANIZADA NUM 24, CORTE 25 CM</t>
  </si>
  <si>
    <t xml:space="preserve"> 00004253 </t>
  </si>
  <si>
    <t xml:space="preserve"> 00013388 </t>
  </si>
  <si>
    <t>SOLDA EM BARRA DE ESTANHO-CHUMBO 50/50</t>
  </si>
  <si>
    <t xml:space="preserve"> 00012869 </t>
  </si>
  <si>
    <t xml:space="preserve"> 00000142 </t>
  </si>
  <si>
    <t>SELANTE ELASTICO MONOCOMPONENTE A BASE DE POLIURETANO (PU) PARA JUNTAS DIVERSAS</t>
  </si>
  <si>
    <t>310ML</t>
  </si>
  <si>
    <t xml:space="preserve"> 00034794 </t>
  </si>
  <si>
    <t xml:space="preserve"> 00000251 </t>
  </si>
  <si>
    <t xml:space="preserve"> 00002437 </t>
  </si>
  <si>
    <t>PLACA DE OBRA (PARA CONSTRUCAO CIVIL) EM CHAPA GALVANIZADA *N. 22*, ADESIVADA, DE *2,4 X 1,2* M (SEM POSTES PARA FIXACAO)</t>
  </si>
  <si>
    <t>DILUENTE AGUARRAS</t>
  </si>
  <si>
    <t>ACIDO CLORIDRICO / ACIDO MURIATICO, DILUICAO 10% A 12% PARA USO EM LIMPEZA</t>
  </si>
  <si>
    <t xml:space="preserve"> 00036487 </t>
  </si>
  <si>
    <t>GUINCHO ELETRICO DE COLUNA, CAPACIDADE 400 KG, COM MOTO FREIO, MOTOR TRIFASICO DE 1,25 CV</t>
  </si>
  <si>
    <t xml:space="preserve"> 00038101 </t>
  </si>
  <si>
    <t>PONTALETE *7,5 X 7,5* CM EM PINUS, MISTA OU EQUIVALENTE DA REGIAO - BRUTA</t>
  </si>
  <si>
    <t xml:space="preserve"> 00043493 </t>
  </si>
  <si>
    <t>EPI - FAMILIA TOPOGRAFO - HORISTA (ENCARGOS COMPLEMENTARES - COLETADO CAIXA)</t>
  </si>
  <si>
    <t xml:space="preserve"> 00005104 </t>
  </si>
  <si>
    <t>SOLUCAO PREPARADORA / LIMPADORA PARA PVC, FRASCO COM 1000 CM3</t>
  </si>
  <si>
    <t>ADESIVO PLASTICO PARA PVC, FRASCO COM *850* GR</t>
  </si>
  <si>
    <t xml:space="preserve"> 00043469 </t>
  </si>
  <si>
    <t>FERRAMENTAS - FAMILIA TOPOGRAFO - HORISTA (ENCARGOS COMPLEMENTARES - COLETADO CAIXA)</t>
  </si>
  <si>
    <t>PEDRA BRITADA N. 1 (9,5 A 19 MM) POSTO PEDREIRA/FORNECEDOR, SEM FRETE</t>
  </si>
  <si>
    <t xml:space="preserve"> 88323 </t>
  </si>
  <si>
    <t>TELHADISTA COM ENCARGOS COMPLEMENTARES</t>
  </si>
  <si>
    <t xml:space="preserve"> 100308 </t>
  </si>
  <si>
    <t>MECÂNICO DE REFRIGERAÇÃO COM ENCARGOS COMPLEMENTARES</t>
  </si>
  <si>
    <t xml:space="preserve"> 88250 </t>
  </si>
  <si>
    <t>AUXILIAR DE MECÂNICO COM ENCARGOS COMPLEMENTARES</t>
  </si>
  <si>
    <t>MÊS</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</si>
  <si>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</si>
  <si>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</si>
  <si>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</si>
  <si>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</si>
  <si>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SERT - SERVIÇOS TÉCNICOS</t>
  </si>
  <si>
    <t xml:space="preserve"> 95319 </t>
  </si>
  <si>
    <t>CURSO DE CAPACITAÇÃO PARA AUXILIAR DE MECÂNICO (ENCARGOS COMPLEMENTARES) - HORISTA</t>
  </si>
  <si>
    <t xml:space="preserve"> 100298 </t>
  </si>
  <si>
    <t>CURSO DE CAPACITAÇÃO PARA MECÂNICO DE REFRIGERAÇÃO (ENCARGOS COMPLEMENTARES) - HORISTA</t>
  </si>
  <si>
    <t xml:space="preserve"> 95345 </t>
  </si>
  <si>
    <t>CURSO DE CAPACITAÇÃO PARA MONTADOR ELETROMECÂNICO (ENCARGOS COMPLEMENTARES) - HORISTA</t>
  </si>
  <si>
    <t xml:space="preserve"> 95358 </t>
  </si>
  <si>
    <t>CURSO DE CAPACITAÇÃO PARA OPERADOR DE GUINCHO (ENCARGOS COMPLEMENTARES) - HORISTA</t>
  </si>
  <si>
    <t xml:space="preserve"> 95385 </t>
  </si>
  <si>
    <t>CURSO DE CAPACITAÇÃO PARA TELHADISTA (ENCARGOS COMPLEMENTARES) - HORISTA</t>
  </si>
  <si>
    <t xml:space="preserve"> 88279 </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</si>
  <si>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</si>
  <si>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</si>
  <si>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</si>
  <si>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</si>
  <si>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</si>
  <si>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</si>
  <si>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</si>
  <si>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</si>
  <si>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</si>
  <si>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</si>
  <si>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ESQUADRIAS</t>
  </si>
  <si>
    <t xml:space="preserve"> 00009868 </t>
  </si>
  <si>
    <t>Composições Principais</t>
  </si>
  <si>
    <t>Equipamento para Aquisição Permanente</t>
  </si>
  <si>
    <t>ALIMENTACAO - HORISTA (COLETADO CAIXA - ENCARGOS COMPLEMENTARES)</t>
  </si>
  <si>
    <t xml:space="preserve"> 016113 </t>
  </si>
  <si>
    <t>SBC</t>
  </si>
  <si>
    <t>SERVENTE DE OBRAS (HORISTA)</t>
  </si>
  <si>
    <t xml:space="preserve"> 00040813 </t>
  </si>
  <si>
    <t>ENGENHEIRO CIVIL DE OBRA PLENO (MENSALISTA)</t>
  </si>
  <si>
    <t>ELETRICISTA (HORISTA)</t>
  </si>
  <si>
    <t>PINTOR (HORISTA)</t>
  </si>
  <si>
    <t>PEDREIRO (HORISTA)</t>
  </si>
  <si>
    <t>AJUDANTE DE ELETRICISTA (HORISTA)</t>
  </si>
  <si>
    <t>TRANSPORTE - HORISTA (COLETADO CAIXA - ENCARGOS COMPLEMENTARES)</t>
  </si>
  <si>
    <t>1,50</t>
  </si>
  <si>
    <t>EMOP</t>
  </si>
  <si>
    <t>EXAMES - HORISTA (COLETADO CAIXA - ENCARGOS COMPLEMENTARES)</t>
  </si>
  <si>
    <t>CPOS/CDHU</t>
  </si>
  <si>
    <t>ENCANADOR OU BOMBEIRO HIDRAULICO (HORISTA)</t>
  </si>
  <si>
    <t xml:space="preserve"> 00040819 </t>
  </si>
  <si>
    <t>MESTRE DE OBRAS (MENSALISTA)</t>
  </si>
  <si>
    <t xml:space="preserve"> 00001214 </t>
  </si>
  <si>
    <t>CARPINTEIRO DE ESQUADRIAS (HORISTA)</t>
  </si>
  <si>
    <t xml:space="preserve"> 00001106 </t>
  </si>
  <si>
    <t>CAL HIDRATADA CH-I PARA ARGAMASSAS</t>
  </si>
  <si>
    <t>SERRALHEIRO (HORISTA)</t>
  </si>
  <si>
    <t xml:space="preserve"> 00039427 </t>
  </si>
  <si>
    <t>PERFIL CANALETA, FORMATO C, EM ACO ZINCADO, PARA ESTRUTURA FORRO DRYWALL, E = 0,5 MM, *46 X 18* (L X H), COMPRIMENTO 3 M</t>
  </si>
  <si>
    <t xml:space="preserve"> 00039413 </t>
  </si>
  <si>
    <t>PLACA / CHAPA DE GESSO ACARTONADO, STANDARD (ST), COR BRANCA, E = 12,5 MM, 1200 X 2400 MM (L X C)</t>
  </si>
  <si>
    <t>AJUDANTE DE SERRALHEIRO (HORISTA)</t>
  </si>
  <si>
    <t>AUXILIAR DE ENCANADOR OU BOMBEIRO HIDRAULICO (HORISTA)</t>
  </si>
  <si>
    <t xml:space="preserve"> 00037329 </t>
  </si>
  <si>
    <t>REJUNTE EPOXI, QUALQUER COR</t>
  </si>
  <si>
    <t xml:space="preserve"> 00007356 </t>
  </si>
  <si>
    <t>TINTA LATEX ACRILICA PREMIUM, COR BRANCO FOSCO</t>
  </si>
  <si>
    <t xml:space="preserve"> 00006160 </t>
  </si>
  <si>
    <t>SOLDADOR (HORISTA)</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</si>
  <si>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</si>
  <si>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</si>
  <si>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</si>
  <si>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 xml:space="preserve"> 00006117 </t>
  </si>
  <si>
    <t>CARPINTEIRO AUXILIAR (HORISTA)</t>
  </si>
  <si>
    <t xml:space="preserve"> 00004221 </t>
  </si>
  <si>
    <t>OLEO DIESEL COMBUSTIVEL COMUM METROPOLITANO S-10 OU S-500</t>
  </si>
  <si>
    <t>OPERADOR DE BETONEIRA ESTACIONARIA / MISTURADOR (HORISTA)</t>
  </si>
  <si>
    <t>18,00</t>
  </si>
  <si>
    <t xml:space="preserve"> 9368 </t>
  </si>
  <si>
    <t>Tabica metálica 3x3cm para forro de gesso (fornecimento e montagem)</t>
  </si>
  <si>
    <t>100,00</t>
  </si>
  <si>
    <t xml:space="preserve"> UPAINS252 </t>
  </si>
  <si>
    <t>CONTAINER PARA ENTULHO INCLUINDO TAXA DE DEPOSIÇÃO FINAL</t>
  </si>
  <si>
    <t>EXAMES - MENSALISTA (COLETADO CAIXA - ENCARGOS COMPLEMENTARES)</t>
  </si>
  <si>
    <t xml:space="preserve"> 00043626 </t>
  </si>
  <si>
    <t>MASSA CORRIDA PARA SUPERFICIES DE AMBIENTES INTERNOS</t>
  </si>
  <si>
    <t>TOMADA 2P+T 10A, 250V (APENAS MODULO)</t>
  </si>
  <si>
    <t xml:space="preserve"> 00000378 </t>
  </si>
  <si>
    <t>ARMADOR (HORISTA)</t>
  </si>
  <si>
    <t xml:space="preserve"> 00043681 </t>
  </si>
  <si>
    <t>CHAPA/PAINEL DE MADEIRA COMPENSADA RESINADA (MADEIRITE RESINADO ROSA) PARA FORMA DE CONCRETO, DE 2200 X 1100 MM, E = 8 A 12 MM</t>
  </si>
  <si>
    <t xml:space="preserve"> 00039432 </t>
  </si>
  <si>
    <t>FITA DE PAPEL REFORCADA COM LAMINA DE METAL PARA REFORCO DE CANTOS DE CHAPA DE GESSO PARA DRYWALL</t>
  </si>
  <si>
    <t xml:space="preserve"> 00010555 </t>
  </si>
  <si>
    <t>PORTA DE MADEIRA, FOLHA MEDIA (NBR 15930) DE 800 X 2100 MM, DE 35 MM A 40 MM DE ESPESSURA, NUCLEO SEMI-SOLIDO (SARRAFEADO), CAPA LISA EM HDF, ACABAMENTO EM PRIMER PARA PINTURA</t>
  </si>
  <si>
    <t xml:space="preserve"> 00004230 </t>
  </si>
  <si>
    <t>OPERADOR DE MAQUINAS E TRATORES DIVERSOS - TERRAPLANAGEM (HORISTA)</t>
  </si>
  <si>
    <t xml:space="preserve"> 018569 </t>
  </si>
  <si>
    <t>MECANICO DE REFRIGERACAO (HORISTA)</t>
  </si>
  <si>
    <t xml:space="preserve"> 00039430 </t>
  </si>
  <si>
    <t>PENDURAL OU PRESILHA REGULADORA, EM ACO GALVANIZADO, COM CORPO, MOLA E REBITE, PARA PERFIL TIPO CANALETA DE ESTRUTURA EM FORROS DRYWALL</t>
  </si>
  <si>
    <t xml:space="preserve"> 00043059 </t>
  </si>
  <si>
    <t>ACO CA-60, 4,2 MM, OU 5,0 MM, OU 6,0 MM, OU 7,0 MM, VERGALHAO</t>
  </si>
  <si>
    <t xml:space="preserve"> 00039996 </t>
  </si>
  <si>
    <t>VERGALHAO ZINCADO ROSCA TOTAL, 1/4" (6,3 MM)</t>
  </si>
  <si>
    <t xml:space="preserve"> 00000367 </t>
  </si>
  <si>
    <t>AREIA GROSSA - POSTO JAZIDA/FORNECEDOR (RETIRADO NA JAZIDA, SEM TRANSPORTE)</t>
  </si>
  <si>
    <t xml:space="preserve"> 00011976 </t>
  </si>
  <si>
    <t>CHUMBADOR DE ACO ZINCADO, DIAMETRO 1/4" COM PARAFUSO 1/4" X 40 MM</t>
  </si>
  <si>
    <t>kg</t>
  </si>
  <si>
    <t>AUXILIAR DE MECANICO (HORISTA)</t>
  </si>
  <si>
    <t xml:space="preserve"> 00006085 </t>
  </si>
  <si>
    <t>SELADOR ACRILICO OPACO PREMIUM INTERIOR/EXTERIOR</t>
  </si>
  <si>
    <t xml:space="preserve"> 00006194 </t>
  </si>
  <si>
    <t>TABUA *2,5 X 15 CM EM PINUS, MISTA OU EQUIVALENTE DA REGIAO - BRUTA</t>
  </si>
  <si>
    <t xml:space="preserve"> 00004755 </t>
  </si>
  <si>
    <t>MARMORISTA / GRANITEIRO (HORISTA)</t>
  </si>
  <si>
    <t>SEINFRA</t>
  </si>
  <si>
    <t xml:space="preserve"> 018566 </t>
  </si>
  <si>
    <t>TELHA - CUMEEIRA EM ACO PARA ISOTELHA TRAPEZOIDAL TP40 1 METRO</t>
  </si>
  <si>
    <t xml:space="preserve"> 00000392 </t>
  </si>
  <si>
    <t>ABRACADEIRA EM ACO PARA AMARRACAO DE ELETRODUTOS, TIPO D, COM 1/2" E PARAFUSO DE FIXACAO</t>
  </si>
  <si>
    <t xml:space="preserve"> 00007194 </t>
  </si>
  <si>
    <t>TELHA DE FIBROCIMENTO ONDULADA E = 6 MM, DE 2,44 X 1,10 M (SEM AMIANTO)</t>
  </si>
  <si>
    <t xml:space="preserve"> 00039997 </t>
  </si>
  <si>
    <t>PORCA ZINCADA, SEXTAVADA, DIAMETRO 1/4"</t>
  </si>
  <si>
    <t>SEGURO - HORISTA (COLETADO CAIXA - ENCARGOS COMPLEMENTARES)</t>
  </si>
  <si>
    <t xml:space="preserve"> 00003767 </t>
  </si>
  <si>
    <t>LIXA EM FOLHA PARA PAREDE OU MADEIRA, NUMERO 120, COR VERMELHA</t>
  </si>
  <si>
    <t>T</t>
  </si>
  <si>
    <t xml:space="preserve"> 00002432 </t>
  </si>
  <si>
    <t>DOBRADICA EM ACO/FERRO, 3 1/2" X 3", E= 1,9 A 2 MM, COM ANEL, CROMADO OU ZINCADO, TAMPA BOLA, COM PARAFUSOS</t>
  </si>
  <si>
    <t xml:space="preserve"> 00004351 </t>
  </si>
  <si>
    <t>PARAFUSO NIQUELADO 3 1/2" COM ACABAMENTO CROMADO PARA FIXAR PECA SANITARIA, INCLUI PORCA CEGA, ARRUELA E BUCHA DE NYLON TAMANHO S-8</t>
  </si>
  <si>
    <t xml:space="preserve"> 018567 </t>
  </si>
  <si>
    <t>TELHA - RUFO EXTERNO (CONTRA RUFO) EM ACO GALVANIZADO COM 28cm</t>
  </si>
  <si>
    <t xml:space="preserve"> 00004760 </t>
  </si>
  <si>
    <t>AZULEJISTA OU LADRILHEIRO (HORISTA)</t>
  </si>
  <si>
    <t>TELHADOR / TELHADISTA (HORISTA)</t>
  </si>
  <si>
    <t xml:space="preserve"> 00043492 </t>
  </si>
  <si>
    <t>EPI - FAMILIA SOLDADOR - HORISTA (ENCARGOS COMPLEMENTARES - COLETADO CAIXA)</t>
  </si>
  <si>
    <t xml:space="preserve"> 00038094 </t>
  </si>
  <si>
    <t>ESPELHO / PLACA DE 3 POSTOS 4" X 2", PARA INSTALACAO DE TOMADAS E INTERRUPTORES</t>
  </si>
  <si>
    <t xml:space="preserve"> 00009838 </t>
  </si>
  <si>
    <t>TUBO PVC SERIE NORMAL, DN 50 MM, PARA ESGOTO PREDIAL (NBR 5688)</t>
  </si>
  <si>
    <t xml:space="preserve"> 00004425 </t>
  </si>
  <si>
    <t>VIGA NAO APARELHADA *6 X 12* CM, EM MACARANDUBA/MASSARANDUBA, ANGELIM OU EQUIVALENTE DA REGIAO - BRUTA</t>
  </si>
  <si>
    <t>AJUDANTE ESPECIALIZADO (HORISTA)</t>
  </si>
  <si>
    <t>Franquia</t>
  </si>
  <si>
    <t>KWH</t>
  </si>
  <si>
    <t xml:space="preserve"> 00011190 </t>
  </si>
  <si>
    <t>JANELA BASCULANTE, ACO, COM BATENTE/REQUADRO, 60 X 60 CM (SEM VIDROS)</t>
  </si>
  <si>
    <t>TUBO PVC, SOLDAVEL, DE 25 MM, AGUA FRIA (NBR-5648)</t>
  </si>
  <si>
    <t xml:space="preserve"> 00003992 </t>
  </si>
  <si>
    <t>TABUA APARELHADA *2,5 X 30* CM, EM MACARANDUBA/MASSARANDUBA, ANGELIM OU EQUIVALENTE DA REGIAO</t>
  </si>
  <si>
    <t xml:space="preserve"> 00009835 </t>
  </si>
  <si>
    <t xml:space="preserve"> 00043468 </t>
  </si>
  <si>
    <t>FERRAMENTAS - FAMILIA SOLDADOR - HORISTA (ENCARGOS COMPLEMENTARES - COLETADO CAIXA)</t>
  </si>
  <si>
    <t xml:space="preserve"> 00034566 </t>
  </si>
  <si>
    <t>BLOCO DE CONCRETO ESTRUTURAL 14 X 19 X 29 CM, FBK 6 MPA (NBR 6136)</t>
  </si>
  <si>
    <t xml:space="preserve"> 00002357 </t>
  </si>
  <si>
    <t>DESENHISTA COPISTA (HORISTA)</t>
  </si>
  <si>
    <t xml:space="preserve"> 00020078 </t>
  </si>
  <si>
    <t>PASTA LUBRIFICANTE PARA TUBOS E CONEXOES COM JUNTA ELASTICA, EMBALAGEM DE *400* GR (USO EM PVC, ACO, POLIETILENO E OUTROS)</t>
  </si>
  <si>
    <t xml:space="preserve"> 00004433 </t>
  </si>
  <si>
    <t>CAIBRO NAO APARELHADO *6 X 6* CM, EM MACARANDUBA/MASSARANDUBA, ANGELIM OU EQUIVALENTE DA REGIAO - BRUTA</t>
  </si>
  <si>
    <t xml:space="preserve"> 00006114 </t>
  </si>
  <si>
    <t>AJUDANTE DE ARMADOR (HORISTA)</t>
  </si>
  <si>
    <t xml:space="preserve"> 00038099 </t>
  </si>
  <si>
    <t>SUPORTE DE FIXACAO PARA ESPELHO / PLACA 4" X 2", PARA 3 MODULOS, PARA INSTALACAO DE TOMADAS E INTERRUPTORES (SOMENTE SUPORTE)</t>
  </si>
  <si>
    <t xml:space="preserve"> 00038112 </t>
  </si>
  <si>
    <t>INTERRUPTOR SIMPLES 10A, 250V (APENAS MODULO)</t>
  </si>
  <si>
    <t xml:space="preserve"> 00003799 </t>
  </si>
  <si>
    <t>LUMINARIA DE SOBREPOR EM CHAPA DE ACO PARA 2 LAMPADAS FLUORESCENTES DE *36* W, ALETADA, COMPLETA (LAMPADAS E REATOR INCLUSOS)</t>
  </si>
  <si>
    <t xml:space="preserve"> 00044528 </t>
  </si>
  <si>
    <t>CIMENTO PORTLAND ESTRUTURAL BRANCO CPB - 32 OU CPB - 40</t>
  </si>
  <si>
    <t xml:space="preserve"> 00004384 </t>
  </si>
  <si>
    <t>PARAFUSO NIQUELADO COM ACABAMENTO CROMADO PARA FIXAR PECA SANITARIA, INCLUI PORCA CEGA, ARRUELA E BUCHA DE NYLON TAMANHO S-10</t>
  </si>
  <si>
    <t xml:space="preserve"> 00004234 </t>
  </si>
  <si>
    <t>OPERADOR DE ESCAVADEIRA (HORISTA)</t>
  </si>
  <si>
    <t>14,20</t>
  </si>
  <si>
    <t xml:space="preserve"> 00040547 </t>
  </si>
  <si>
    <t>PARAFUSO ZINCADO, AUTOBROCANTE, FLANGEADO, 4,2 MM X 19 MM</t>
  </si>
  <si>
    <t>CENTO</t>
  </si>
  <si>
    <t xml:space="preserve"> 00000296 </t>
  </si>
  <si>
    <t>ANEL BORRACHA PARA TUBO ESGOTO PREDIAL, DN 50 MM (NBR 5688)</t>
  </si>
  <si>
    <t xml:space="preserve"> 00000301 </t>
  </si>
  <si>
    <t>ANEL BORRACHA PARA TUBO ESGOTO PREDIAL, DN 100 MM (NBR 5688)</t>
  </si>
  <si>
    <t xml:space="preserve"> 00039961 </t>
  </si>
  <si>
    <t>SILICONE ACETICO USO GERAL INCOLOR 280 G</t>
  </si>
  <si>
    <t>357,00</t>
  </si>
  <si>
    <t xml:space="preserve"> 00039025 </t>
  </si>
  <si>
    <t xml:space="preserve"> 00004302 </t>
  </si>
  <si>
    <t>PARAFUSO ZINCADO ROSCA SOBERBA, CABECA SEXTAVADA, 5/16" X 250 MM, PARA FIXACAO DE TELHA EM MADEIRA</t>
  </si>
  <si>
    <t>1,26</t>
  </si>
  <si>
    <t xml:space="preserve"> 00011950 </t>
  </si>
  <si>
    <t>BUCHA DE NYLON SEM ABA S6, COM PARAFUSO DE 4,20 X 40 MM EM ACO ZINCADO COM ROSCA SOBERBA, CABECA CHATA E FENDA PHILLIPS</t>
  </si>
  <si>
    <t xml:space="preserve"> 00044945 </t>
  </si>
  <si>
    <t>SIFAO / TUBO SINFONADO EXTENSIVEL/SANFONADO, UNIVERSAL/ SIMPLES, ENTRE *50 A 70* CM, DE PLASTICO BRANCO</t>
  </si>
  <si>
    <t xml:space="preserve"> 00002673 </t>
  </si>
  <si>
    <t xml:space="preserve"> 00036888 </t>
  </si>
  <si>
    <t>GUARNICAO / MOLDURA / ARREMATE DE ACABAMENTO PARA ESQUADRIA, EM ALUMINIO PERFIL 25, ACABAMENTO ANODIZADO BRANCO OU BRILHANTE, PARA 1 FACE</t>
  </si>
  <si>
    <t>SARRAFO NAO APARELHADO *2,5 X 7* CM, EM MACARANDUBA/MASSARANDUBA, ANGELIM, PEROBA-ROSA OU EQUIVALENTE DA REGIAO - BRUTA</t>
  </si>
  <si>
    <t xml:space="preserve"> 00038383 </t>
  </si>
  <si>
    <t>SEGURO - MENSALISTA (COLETADO CAIXA - ENCARGOS COMPLEMENTARES)</t>
  </si>
  <si>
    <t xml:space="preserve"> 00003526 </t>
  </si>
  <si>
    <t>JOELHO PVC, SOLDAVEL, PB, 90 GRAUS, DN 50 MM, PARA ESGOTO PREDIAL</t>
  </si>
  <si>
    <t xml:space="preserve"> 00020254 </t>
  </si>
  <si>
    <t>CAIXA DE PASSAGEM METALICA, DE SOBREPOR, COM TAMPA APARAFUSADA, DIMENSOES 15 X 15 X *10* CM</t>
  </si>
  <si>
    <t xml:space="preserve"> 00038098 </t>
  </si>
  <si>
    <t>ESPELHO / PLACA DE 6 POSTOS 4" X 4", PARA INSTALACAO DE TOMADAS E INTERRUPTORES</t>
  </si>
  <si>
    <t xml:space="preserve"> 00002593 </t>
  </si>
  <si>
    <t>CONDULETE DE ALUMINIO TIPO LR, PARA ELETRODUTO ROSCAVEL DE 3/4", COM TAMPA CEGA</t>
  </si>
  <si>
    <t xml:space="preserve"> 00038113 </t>
  </si>
  <si>
    <t>INTERRUPTOR PARALELO 10A, 250V (APENAS MODULO)</t>
  </si>
  <si>
    <t xml:space="preserve"> 00004222 </t>
  </si>
  <si>
    <t>GASOLINA COMUM</t>
  </si>
  <si>
    <t xml:space="preserve"> 00006138 </t>
  </si>
  <si>
    <t>ANEL DE VEDACAO, PVC FLEXIVEL, 100 MM, PARA SAIDA DE BACIA / VASO SANITARIO</t>
  </si>
  <si>
    <t xml:space="preserve"> 00004824 </t>
  </si>
  <si>
    <t>GRANILHA/ GRANA/ PEDRISCO OU AGREGADO EM MARMORE/ GRANITO/ QUARTZO E CALCARIO, PRETO, CINZA, PALHA OU BRANCO</t>
  </si>
  <si>
    <t xml:space="preserve"> UPAINS214 </t>
  </si>
  <si>
    <t>ART CREA DF 2024</t>
  </si>
  <si>
    <t xml:space="preserve"> 00003148 </t>
  </si>
  <si>
    <t xml:space="preserve"> 00003517 </t>
  </si>
  <si>
    <t>JOELHO PVC, SOLDAVEL, BB, 90 GRAUS, SEM ANEL, DN 40 MM, PARA ESGOTO PREDIAL SECUNDARIO</t>
  </si>
  <si>
    <t xml:space="preserve"> 00010425 </t>
  </si>
  <si>
    <t>LAVATORIO DE LOUCA BRANCA, SUSPENSO (SEM COLUNA), DIMENSOES *40 X 30* CM</t>
  </si>
  <si>
    <t>OPERADOR DE GUINCHO OU GUINCHEIRO (HORISTA)</t>
  </si>
  <si>
    <t xml:space="preserve"> 00001013 </t>
  </si>
  <si>
    <t>CABO DE COBRE, FLEXIVEL, CLASSE 4 OU 5, ISOLACAO EM PVC/A, ANTICHAMA BWF-B, 1 CONDUTOR, 450/750 V, SECAO NOMINAL 1,5 MM2</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</si>
  <si>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</si>
  <si>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</si>
  <si>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5,00</t>
  </si>
  <si>
    <t xml:space="preserve"> 00038100 </t>
  </si>
  <si>
    <t>SUPORTE DE FIXACAO PARA ESPELHO / PLACA 4" X 4", PARA 6 MODULOS, PARA INSTALACAO DE TOMADAS E INTERRUPTORES (SOMENTE SUPORTE)</t>
  </si>
  <si>
    <t xml:space="preserve"> 00012010 </t>
  </si>
  <si>
    <t>CONDULETE EM PVC, TIPO "B", SEM TAMPA, DE 1/2" OU 3/4"</t>
  </si>
  <si>
    <t xml:space="preserve"> 00011055 </t>
  </si>
  <si>
    <t xml:space="preserve"> 00000065 </t>
  </si>
  <si>
    <t>ADAPTADOR PVC SOLDAVEL CURTO COM BOLSA E ROSCA, 25 MM X 3/4", PARA AGUA FRIA</t>
  </si>
  <si>
    <t xml:space="preserve"> 00003671 </t>
  </si>
  <si>
    <t>JUNTA PLASTICA DE DILATACAO PARA PISOS, COR CINZA, 17 X 3 MM (ALTURA X ESPESSURA)</t>
  </si>
  <si>
    <t xml:space="preserve"> 00036397 </t>
  </si>
  <si>
    <t>MONTADOR DE MAQUINAS (HORISTA)</t>
  </si>
  <si>
    <t xml:space="preserve"> 00037752 </t>
  </si>
  <si>
    <t>CAMINHAO TOCO, PESO BRUTO TOTAL 16000 KG, CARGA UTIL MAXIMA 11030 KG, DISTANCIA ENTRE EIXOS 5,41 M, POTENCIA 185 CV (INCLUI CABINE E CHASSI, NAO INCLUI CARROCERIA)</t>
  </si>
  <si>
    <t xml:space="preserve"> 00007568 </t>
  </si>
  <si>
    <t>BUCHA DE NYLON SEM ABA S10, COM PARAFUSO DE 6,10 X 65 MM EM ACO ZINCADO COM ROSCA SOBERBA, CABECA CHATA E FENDA PHILLIPS</t>
  </si>
  <si>
    <t xml:space="preserve"> 00040568 </t>
  </si>
  <si>
    <t>PREGO DE ACO POLIDO COM CABECA 22 X 48 (4 1/4 X 5)</t>
  </si>
  <si>
    <t xml:space="preserve"> 00001381 </t>
  </si>
  <si>
    <t>ARGAMASSA COLANTE AC I PARA CERAMICAS</t>
  </si>
  <si>
    <t xml:space="preserve"> 00007091 </t>
  </si>
  <si>
    <t>TE SANITARIO, PVC, DN 100 X 100 MM, SERIE NORMAL, PARA ESGOTO PREDIAL</t>
  </si>
  <si>
    <t xml:space="preserve"> 00001871 </t>
  </si>
  <si>
    <t>CAIXA OCTOGONAL DE FUNDO MOVEL, EM PVC, DE 3" X 3", PARA ELETRODUTO FLEXIVEL CORRUGADO</t>
  </si>
  <si>
    <t xml:space="preserve"> 00037758 </t>
  </si>
  <si>
    <t>CAMINHAO TRUCADO, PESO BRUTO TOTAL 23000 KG, CARGA UTIL MAXIMA 15285 KG, DISTANCIA ENTRE EIXOS 4,80 M, POTENCIA 326 CV (INCLUI CABINE E CHASSI, NAO INCLUI CARROCERIA)</t>
  </si>
  <si>
    <t xml:space="preserve"> 00034357 </t>
  </si>
  <si>
    <t>REJUNTE CIMENTICIO, QUALQUER COR</t>
  </si>
  <si>
    <t xml:space="preserve"> 00013458 </t>
  </si>
  <si>
    <t>COMPACTADOR DE SOLOS DE PERCURSAO (SOQUETE) COM MOTOR A GASOLINA 4 TEMPOS DE 4 HP (4 CV)</t>
  </si>
  <si>
    <t xml:space="preserve"> 00014618 </t>
  </si>
  <si>
    <t>SERRA CIRCULAR DE BANCADA COM MOTOR ELETRICO, POTENCIA DE *1600* W, PARA DISCO DE DIAMETRO DE 10" (250 MM)</t>
  </si>
  <si>
    <t xml:space="preserve"> 00001607 </t>
  </si>
  <si>
    <t>CONJUNTO ARRUELAS DE VEDACAO 5/16" PARA TELHA FIBROCIMENTO (UMA ARRUELA METALICA E UMA ARRUELA PVC - CONICAS)</t>
  </si>
  <si>
    <t xml:space="preserve"> 00003670 </t>
  </si>
  <si>
    <t>JUNCAO SIMPLES, PVC, 45 GRAUS, DN 100 X 100 MM, SERIE NORMAL PARA ESGOTO PREDIAL</t>
  </si>
  <si>
    <t xml:space="preserve"> 00003516 </t>
  </si>
  <si>
    <t>JOELHO PVC, SOLDAVEL, BB, 45 GRAUS, DN 40 MM, PARA ESGOTO PREDIAL</t>
  </si>
  <si>
    <t>3,00</t>
  </si>
  <si>
    <t>REBITE DE REPUXO EM ALUMINIO VAZADO, DIAMETRO 3,2 X 8 MM DE COMPRIMENTO (1KG = 1025 UNIDADES)</t>
  </si>
  <si>
    <t xml:space="preserve"> 00003146 </t>
  </si>
  <si>
    <t xml:space="preserve"> 00002674 </t>
  </si>
  <si>
    <t xml:space="preserve"> 00007334 </t>
  </si>
  <si>
    <t>ADITIVO ADESIVO LIQUIDO PARA ARGAMASSAS DE REVESTIMENTOS CIMENTICIOS</t>
  </si>
  <si>
    <t xml:space="preserve"> 00001574 </t>
  </si>
  <si>
    <t>TERMINAL A COMPRESSAO EM COBRE ESTANHADO PARA CABO 10 MM2, 1 FURO E 1 COMPRESSAO, PARA PARAFUSO DE FIXACAO M6</t>
  </si>
  <si>
    <t xml:space="preserve"> 00004093 </t>
  </si>
  <si>
    <t>MOTORISTA DE CAMINHAO (HORISTA)</t>
  </si>
  <si>
    <t xml:space="preserve"> 00004720 </t>
  </si>
  <si>
    <t>PEDRA BRITADA N. 0, OU PEDRISCO (4,8 A 9,5 MM) POSTO PEDREIRA/FORNECEDOR, SEM FRETE</t>
  </si>
  <si>
    <t xml:space="preserve"> 00011455 </t>
  </si>
  <si>
    <t>FERROLHO COM FECHO / TRINCO REDONDO, EM ACO GALVANIZADO / ZINCADO, DE SOBREPOR, COM COMPRIMENTO DE 8" E ESPESSURA MINIMA DA CHAPA DE 1,50 MM</t>
  </si>
  <si>
    <t xml:space="preserve"> 00037736 </t>
  </si>
  <si>
    <t>TANQUE DE ACO CARBONO NAO REVESTIDO, PARA TRANSPORTE DE AGUA COM CAPACIDADE DE 10 M3, COM BOMBA CENTRIFUGA POR TOMADA DE FORCA, VAZAO MAXIMA *75* M3/H (INCLUI MONTAGEM, NAO INCLUI CAMINHAO)</t>
  </si>
  <si>
    <t xml:space="preserve"> 00041967 </t>
  </si>
  <si>
    <t>CERA LIQUIDA INCOLOR MULTIPISO</t>
  </si>
  <si>
    <t xml:space="preserve"> 00013954 </t>
  </si>
  <si>
    <t>POLIDORA DE PISO (POLITRIZ) ELETRICA, MOTOR MONOFASICO DE 4 HP, PESO DE 100 KG, DIAMETRO DO TRABALHO DE 450 MM</t>
  </si>
  <si>
    <t xml:space="preserve"> 00002689 </t>
  </si>
  <si>
    <t>ELETRODUTO PVC FLEXIVEL CORRUGADO, COR AMARELA, DE 20 MM</t>
  </si>
  <si>
    <t>Kg</t>
  </si>
  <si>
    <t>12,00</t>
  </si>
  <si>
    <t>15,40</t>
  </si>
  <si>
    <t>28,00</t>
  </si>
  <si>
    <t>SEOP - SERVIÇOS OPERACIONAIS</t>
  </si>
  <si>
    <t xml:space="preserve"> 90773 </t>
  </si>
  <si>
    <t>DESENHISTA COPISTA COM ENCARGOS COMPLEMENTARES</t>
  </si>
  <si>
    <t xml:space="preserve"> 93567 </t>
  </si>
  <si>
    <t>ENGENHEIRO CIVIL DE OBRA PLENO COM ENCARGOS COMPLEMENTARES</t>
  </si>
  <si>
    <t xml:space="preserve"> 94295 </t>
  </si>
  <si>
    <t>MESTRE DE OBRAS COM ENCARGOS COMPLEMENTARES</t>
  </si>
  <si>
    <t xml:space="preserve"> 97063 </t>
  </si>
  <si>
    <t>MONTAGEM E DESMONTAGEM DE ANDAIME MODULAR FACHADEIRO, COM PISO METÁLICO, PARA EDIFÍCIOS COM MULTIPLOS PAVIMENTOS (EXCLUSIVE ANDAIME E LIMPEZA). AF_03/2024</t>
  </si>
  <si>
    <t xml:space="preserve"> 100251 </t>
  </si>
  <si>
    <t>TRANSPORTE HORIZONTAL MANUAL, DE TUBO DE AÇO CARBONO LEVE OU MÉDIO, PRETO OU GALVANIZADO, COM DIÂMETRO MAIOR QUE 32 MM E MENOR OU IGUAL A 65 MM (UNIDADE: MXKM). AF_07/2019</t>
  </si>
  <si>
    <t>MXKM</t>
  </si>
  <si>
    <t xml:space="preserve"> 101165 </t>
  </si>
  <si>
    <t>ALVENARIA DE EMBASAMENTO COM BLOCO ESTRUTURAL DE CONCRETO, DE 14X19X29CM E ARGAMASSA DE ASSENTAMENTO COM PREPARO EM BETONEIRA. AF_05/2020</t>
  </si>
  <si>
    <t>REVE - REVESTIMENTO E TRATAMENTO DE SUPERFÍCIES</t>
  </si>
  <si>
    <t xml:space="preserve"> 88489 </t>
  </si>
  <si>
    <t>PINTURA LÁTEX ACRÍLICA PREMIUM, APLICAÇÃO MANUAL EM PAREDES, DUAS DEMÃOS. AF_04/2023</t>
  </si>
  <si>
    <t xml:space="preserve"> 89711 </t>
  </si>
  <si>
    <t>TUBO PVC, SERIE NORMAL, ESGOTO PREDIAL, DN 40 MM, FORNECIDO E INSTALADO EM RAMAL DE DESCARGA OU RAMAL DE ESGOTO SANITÁRIO. AF_08/2022</t>
  </si>
  <si>
    <t xml:space="preserve"> 89712 </t>
  </si>
  <si>
    <t>TUBO PVC, SERIE NORMAL, ESGOTO PREDIAL, DN 50 MM, FORNECIDO E INSTALADO EM RAMAL DE DESCARGA OU RAMAL DE ESGOTO SANITÁRIO. AF_08/2022</t>
  </si>
  <si>
    <t xml:space="preserve"> 89714 </t>
  </si>
  <si>
    <t>TUBO PVC, SERIE NORMAL, ESGOTO PREDIAL, DN 100 MM, FORNECIDO E INSTALADO EM RAMAL DE DESCARGA OU RAMAL DE ESGOTO SANITÁRIO. AF_08/2022</t>
  </si>
  <si>
    <t xml:space="preserve"> 89724 </t>
  </si>
  <si>
    <t>JOELHO 90 GRAUS, PVC, SERIE NORMAL, ESGOTO PREDIAL, DN 40 MM, JUNTA SOLDÁVEL, FORNECIDO E INSTALADO EM RAMAL DE DESCARGA OU RAMAL DE ESGOTO SANITÁRIO. AF_08/2022</t>
  </si>
  <si>
    <t xml:space="preserve"> 89726 </t>
  </si>
  <si>
    <t>JOELHO 45 GRAUS, PVC, SERIE NORMAL, ESGOTO PREDIAL, DN 40 MM, JUNTA SOLDÁVEL, FORNECIDO E INSTALADO EM RAMAL DE DESCARGA OU RAMAL DE ESGOTO SANITÁRIO. AF_08/2022</t>
  </si>
  <si>
    <t xml:space="preserve"> 89796 </t>
  </si>
  <si>
    <t>TE, PVC, SERIE NORMAL, ESGOTO PREDIAL, DN 100 X 100 MM, JUNTA ELÁSTICA, FORNECIDO E INSTALADO EM RAMAL DE DESCARGA OU RAMAL DE ESGOTO SANITÁRIO. AF_08/2022</t>
  </si>
  <si>
    <t xml:space="preserve"> 90466 </t>
  </si>
  <si>
    <t>CHUMBAMENTO LINEAR EM ALVENARIA PARA RAMAIS/DISTRIBUIÇÃO DE INSTALAÇÕES HIDRÁULICAS COM DIÂMETROS MENORES OU IGUAIS A 40 MM. AF_09/2023</t>
  </si>
  <si>
    <t xml:space="preserve"> 90822 </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</si>
  <si>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</si>
  <si>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</si>
  <si>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91173 </t>
  </si>
  <si>
    <t>FIXAÇÃO DE TUBOS VERTICAIS DE PVC ÁGUA, PVC ESGOTO, PVC ÁGUA PLUVIAL, CPVC, PPR, COBRE OU AÇO, DIÂMETROS MENORES OU IGUAIS A 40 MM, COM ABRAÇADEIRA METÁLICA RÍGIDA TIPO U PERFIL 1 1/4", FIXADA EM PERFILADO EM PAREDE. AF_09/2023_PS</t>
  </si>
  <si>
    <t xml:space="preserve"> 91341 </t>
  </si>
  <si>
    <t xml:space="preserve"> 91862 </t>
  </si>
  <si>
    <t>ELETRODUTO RÍGIDO ROSCÁVEL, PVC, DN 20 MM (1/2"), PARA CIRCUITOS TERMINAIS, INSTALADO EM FORRO - FORNECIMENTO E INSTALAÇÃO. AF_03/2023</t>
  </si>
  <si>
    <t xml:space="preserve"> 91870 </t>
  </si>
  <si>
    <t>ELETRODUTO RÍGIDO ROSCÁVEL, PVC, DN 20 MM (1/2"), PARA CIRCUITOS TERMINAIS, INSTALADO EM PAREDE - FORNECIMENTO E INSTALAÇÃO. AF_03/2023</t>
  </si>
  <si>
    <t xml:space="preserve"> 91924 </t>
  </si>
  <si>
    <t>CABO DE COBRE FLEXÍVEL ISOLADO, 1,5 MM², ANTI-CHAMA 450/750 V, PARA CIRCUITOS TERMINAIS - FORNECIMENTO E INSTALAÇÃO. AF_03/2023</t>
  </si>
  <si>
    <t>CABO DE COBRE FLEXÍVEL ISOLADO, 2,5 MM², ANTI-CHAMA 450/750 V, PARA CIRCUITOS TERMINAIS - FORNECIMENTO E INSTALAÇÃO. AF_03/2023</t>
  </si>
  <si>
    <t xml:space="preserve"> 91937 </t>
  </si>
  <si>
    <t>CAIXA OCTOGONAL 3" X 3", PVC, INSTALADA EM LAJE - FORNECIMENTO E INSTALAÇÃO. AF_03/2023</t>
  </si>
  <si>
    <t xml:space="preserve"> 92023 </t>
  </si>
  <si>
    <t>INTERRUPTOR SIMPLES (1 MÓDULO) COM 1 TOMADA DE EMBUTIR 2P+T 10 A, INCLUINDO SUPORTE E PLACA - FORNECIMENTO E INSTALAÇÃO. AF_03/2023</t>
  </si>
  <si>
    <t xml:space="preserve"> 92543 </t>
  </si>
  <si>
    <t xml:space="preserve"> 93358 </t>
  </si>
  <si>
    <t>ESCAVAÇÃO MANUAL DE VALA. AF_09/2024</t>
  </si>
  <si>
    <t xml:space="preserve"> 93382 </t>
  </si>
  <si>
    <t>REATERRO MANUAL DE VALAS, COM COMPACTADOR DE SOLOS DE PERCUSSÃO. AF_08/2023</t>
  </si>
  <si>
    <t xml:space="preserve"> 94210 </t>
  </si>
  <si>
    <t>TELHAMENTO COM TELHA ONDULADA DE FIBROCIMENTO E = 6 MM, COM RECOBRIMENTO LATERAL DE 1 1/4 DE ONDA PARA TELHADO COM INCLINAÇÃO MÁXIMA DE 10°, COM ATÉ 2 ÁGUAS, INCLUSO IÇAMENTO. AF_07/2019</t>
  </si>
  <si>
    <t xml:space="preserve"> 94559 </t>
  </si>
  <si>
    <t xml:space="preserve"> 95240 </t>
  </si>
  <si>
    <t>LASTRO DE CONCRETO MAGRO, APLICADO EM PISOS, LAJES SOBRE SOLO OU RADIERS, ESPESSURA DE 3 CM. AF_01/2024</t>
  </si>
  <si>
    <t xml:space="preserve"> 95241 </t>
  </si>
  <si>
    <t>LASTRO DE CONCRETO MAGRO, APLICADO EM PISOS, LAJES SOBRE SOLO OU RADIERS, ESPESSURA DE 5 CM. AF_01/2024</t>
  </si>
  <si>
    <t xml:space="preserve"> 95805 </t>
  </si>
  <si>
    <t xml:space="preserve"> 98441 </t>
  </si>
  <si>
    <t>PAREDE DE MADEIRA COMPENSADA PARA CONSTRUÇÃO TEMPORÁRIA EM CHAPA SIMPLES, EXTERNA, SEM VÃO. AF_03/2024</t>
  </si>
  <si>
    <t xml:space="preserve"> 98445 </t>
  </si>
  <si>
    <t>PAREDE DE MADEIRA COMPENSADA PARA CONSTRUÇÃO TEMPORÁRIA EM CHAPA SIMPLES, EXTERNA, COM ÁREA LÍQUIDA MAIOR OU IGUAL A 6 M², COM VÃO. AF_03/2024</t>
  </si>
  <si>
    <t xml:space="preserve"> 98446 </t>
  </si>
  <si>
    <t>PAREDE DE MADEIRA COMPENSADA PARA CONSTRUÇÃO TEMPORÁRIA EM CHAPA SIMPLES, EXTERNA, COM ÁREA LÍQUIDA MENOR QUE 6 M², COM VÃO. AF_03/2024</t>
  </si>
  <si>
    <t>PISO - PISOS</t>
  </si>
  <si>
    <t xml:space="preserve"> 97586 </t>
  </si>
  <si>
    <t>LUMINÁRIA TIPO CALHA, DE SOBREPOR, COM 2 LÂMPADAS TUBULARES FLUORESCENTES DE 36 W, COM REATOR DE PARTIDA RÁPIDA - FORNECIMENTO E INSTALAÇÃO. AF_02/2020</t>
  </si>
  <si>
    <t xml:space="preserve"> 98442 </t>
  </si>
  <si>
    <t>PAREDE DE MADEIRA COMPENSADA PARA CONSTRUÇÃO TEMPORÁRIA EM CHAPA SIMPLES, EXTERNA, COM ÁREA LÍQUIDA MENOR QUE 6 M², SEM VÃO. AF_05/2018</t>
  </si>
  <si>
    <t xml:space="preserve"> 91863 </t>
  </si>
  <si>
    <t>ELETRODUTO RÍGIDO ROSCÁVEL, PVC, DN 25 MM (3/4"), PARA CIRCUITOS TERMINAIS, INSTALADO EM FORRO - FORNECIMENTO E INSTALAÇÃO. AF_03/2023</t>
  </si>
  <si>
    <t xml:space="preserve"> 91852 </t>
  </si>
  <si>
    <t>ELETRODUTO FLEXÍVEL CORRUGADO, PVC, DN 20 MM (1/2"), PARA CIRCUITOS TERMINAIS, INSTALADO EM PAREDE - FORNECIMENTO E INSTALAÇÃO. AF_03/2023</t>
  </si>
  <si>
    <t xml:space="preserve"> UPACOMP304 </t>
  </si>
  <si>
    <t>PLACA DE OBRA EM CHAPA DE ACO GALVANIZADO ADESIVADA - FORNECIMENTO E INSTALAÇÃO</t>
  </si>
  <si>
    <t xml:space="preserve"> 88239 </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</si>
  <si>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</si>
  <si>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</si>
  <si>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</si>
  <si>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</si>
  <si>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94974 </t>
  </si>
  <si>
    <t>CONCRETO MAGRO PARA LASTRO, TRAÇO 1:4,5:4,5 (EM MASSA SECA DE CIMENTO/ AREIA MÉDIA/ BRITA 1) - PREPARO MANUAL. AF_05/2021</t>
  </si>
  <si>
    <t xml:space="preserve"> 97637 </t>
  </si>
  <si>
    <t>REMOÇÃO DE TAPUME/ CHAPAS METÁLICAS E DE MADEIRA, DE FORMA MANUAL, SEM REAPROVEITAMENTO. AF_09/2023</t>
  </si>
  <si>
    <t>URBA - URBANIZAÇÃO</t>
  </si>
  <si>
    <t xml:space="preserve"> 97633 </t>
  </si>
  <si>
    <t>DEMOLIÇÃO DE REVESTIMENTO CERÂMICO, DE FORMA MANUAL, SEM REAPROVEITAMENTO. AF_09/2023</t>
  </si>
  <si>
    <t xml:space="preserve"> 88256 </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</si>
  <si>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</si>
  <si>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</si>
  <si>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</si>
  <si>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</si>
  <si>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91533 </t>
  </si>
  <si>
    <t>COMPACTADOR DE SOLOS DE PERCUSSÃO (SOQUETE) COM MOTOR A GASOLINA 4 TEMPOS, POTÊNCIA 4 CV - CHP DIURNO. AF_08/2015</t>
  </si>
  <si>
    <t xml:space="preserve"> 5901 </t>
  </si>
  <si>
    <t>CAMINHÃO PIPA 10.000 L TRUCADO, PESO BRUTO TOTAL 23.000 KG, CARGA ÚTIL MÁXIMA 15.935 KG, DISTÂNCIA ENTRE EIXOS 4,8 M, POTÊNCIA 230 CV, INCLUSIVE TANQUE DE AÇO PARA TRANSPORTE DE ÁGUA - CHP DIURNO. AF_06/2014</t>
  </si>
  <si>
    <t xml:space="preserve"> 5903 </t>
  </si>
  <si>
    <t>CAMINHÃO PIPA 10.000 L TRUCADO, PESO BRUTO TOTAL 23.000 KG, CARGA ÚTIL MÁXIMA 15.935 KG, DISTÂNCIA ENTRE EIXOS 4,8 M, POTÊNCIA 230 CV, INCLUSIVE TANQUE DE AÇO PARA TRANSPORTE DE ÁGUA - CHI DIURNO. AF_06/2014</t>
  </si>
  <si>
    <t xml:space="preserve"> 88238 </t>
  </si>
  <si>
    <t>AJUDANTE DE ARMADOR COM ENCARGOS COMPLEMENTARES</t>
  </si>
  <si>
    <t xml:space="preserve"> 88245 </t>
  </si>
  <si>
    <t>ARMADOR COM ENCARGOS COMPLEMENTARES</t>
  </si>
  <si>
    <t xml:space="preserve"> 94968 </t>
  </si>
  <si>
    <t>CONCRETO MAGRO PARA LASTRO, TRAÇO 1:4,5:4,5 (EM MASSA SECA DE CIMENTO/ AREIA MÉDIA/ BRITA 1) - PREPARO MECÂNICO COM BETONEIRA 600 L. AF_05/2021</t>
  </si>
  <si>
    <t xml:space="preserve"> 88317 </t>
  </si>
  <si>
    <t>SOLDADOR COM ENCARGOS COMPLEMENTARES</t>
  </si>
  <si>
    <t xml:space="preserve"> 88261 </t>
  </si>
  <si>
    <t xml:space="preserve"> 87292 </t>
  </si>
  <si>
    <t>ARGAMASSA TRAÇO 1:2:8 (EM VOLUME DE CIMENTO, CAL E AREIA MÉDIA ÚMIDA) PARA EMBOÇO/MASSA ÚNICA/ASSENTAMENTO DE ALVENARIA DE VEDAÇÃO, PREPARO MECÂNICO COM BETONEIRA 400 L. AF_08/2019</t>
  </si>
  <si>
    <t xml:space="preserve"> 88274 </t>
  </si>
  <si>
    <t>MARMORISTA/GRANITEIRO COM ENCARGOS COMPLEMENTARES</t>
  </si>
  <si>
    <t xml:space="preserve"> 88629 </t>
  </si>
  <si>
    <t>ARGAMASSA TRAÇO 1:3 (EM VOLUME DE CIMENTO E AREIA MÉDIA ÚMIDA), PREPARO MANUAL. AF_08/2019</t>
  </si>
  <si>
    <t>Argamassas</t>
  </si>
  <si>
    <t xml:space="preserve"> 104162 </t>
  </si>
  <si>
    <t>PISO EM GRANILITE, MARMORITE OU GRANITINA EM AMBIENTES INTERNOS, COM ESPESSURA DE 8 MM, INCLUSO MISTURA EM BETONEIRA, COLOCAÇÃO DAS JUNTAS, APLICAÇÃO DO PISO, 4 POLIMENTOS COM POLITRIZ, ESTUCAMENTO, SELADOR E CERA. AF_06/2022</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</si>
  <si>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</si>
  <si>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</si>
  <si>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</si>
  <si>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</si>
  <si>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95276 </t>
  </si>
  <si>
    <t>POLIDORA DE PISO (POLITRIZ), PESO DE 100KG, DIÂMETRO 450 MM, MOTOR ELÉTRICO, POTÊNCIA 4 HP - CHP DIURNO. AF_05/2023</t>
  </si>
  <si>
    <t xml:space="preserve"> 95277 </t>
  </si>
  <si>
    <t>POLIDORA DE PISO (POLITRIZ), PESO DE 100KG, DIÂMETRO 450 MM, MOTOR ELÉTRICO, POTÊNCIA 4 HP - CHI DIURNO. AF_05/2023</t>
  </si>
  <si>
    <t xml:space="preserve"> 88484 </t>
  </si>
  <si>
    <t>FUNDO SELADOR ACRÍLICO, APLICAÇÃO MANUAL EM TETO, UMA DEMÃO. AF_04/2023</t>
  </si>
  <si>
    <t xml:space="preserve"> 88496 </t>
  </si>
  <si>
    <t>EMASSAMENTO COM MASSA LÁTEX, APLICAÇÃO EM TETO, DUAS DEMÃOS, LIXAMENTO MANUAL. AF_04/2023</t>
  </si>
  <si>
    <t xml:space="preserve"> 88488 </t>
  </si>
  <si>
    <t>PINTURA LÁTEX ACRÍLICA PREMIUM, APLICAÇÃO MANUAL EM TETO, DUAS DEMÃOS. AF_04/2023</t>
  </si>
  <si>
    <t xml:space="preserve"> 86883 </t>
  </si>
  <si>
    <t xml:space="preserve"> 95787 </t>
  </si>
  <si>
    <t>CONDULETE DE ALUMÍNIO, TIPO LR, PARA ELETRODUTO DE AÇO GALVANIZADO DN 20 MM (3/4''), APARENTE - FORNECIMENTO E INSTALAÇÃO. AF_10/2022</t>
  </si>
  <si>
    <t xml:space="preserve"> 87367 </t>
  </si>
  <si>
    <t>ARGAMASSA TRAÇO 1:1:6 (EM VOLUME DE CIMENTO, CAL E AREIA MÉDIA ÚMIDA) PARA EMBOÇO/MASSA ÚNICA/ASSENTAMENTO DE ALVENARIA DE VEDAÇÃO, PREPARO MANUAL. AF_08/2019</t>
  </si>
  <si>
    <t xml:space="preserve"> 91946 </t>
  </si>
  <si>
    <t>SUPORTE PARAFUSADO COM PLACA DE ENCAIXE 4" X 2" MÉDIO (1,30 M DO PISO) PARA PONTO ELÉTRICO - FORNECIMENTO E INSTALAÇÃO. AF_03/2023</t>
  </si>
  <si>
    <t xml:space="preserve"> 91950 </t>
  </si>
  <si>
    <t>SUPORTE PARAFUSADO COM PLACA DE ENCAIXE 4" X 4" MÉDIO (1,30 M DO PISO) PARA PONTO ELÉTRICO - FORNECIMENTO E INSTALAÇÃO. AF_03/2023</t>
  </si>
  <si>
    <t xml:space="preserve"> 95308 </t>
  </si>
  <si>
    <t>CURSO DE CAPACITAÇÃO PARA AJUDANTE DE ARMADOR (ENCARGOS COMPLEMENTARES) - HORISTA</t>
  </si>
  <si>
    <t xml:space="preserve"> 95309 </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</si>
  <si>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</si>
  <si>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</si>
  <si>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95314 </t>
  </si>
  <si>
    <t>CURSO DE CAPACITAÇÃO PARA ARMADOR (ENCARGOS COMPLEMENTARES) - HORISTA</t>
  </si>
  <si>
    <t xml:space="preserve"> 92799 </t>
  </si>
  <si>
    <t>CORTE E DOBRA DE AÇO CA-60, DIÂMETRO DE 4,2 MM. AF_06/2022</t>
  </si>
  <si>
    <t xml:space="preserve"> 95324 </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</si>
  <si>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</si>
  <si>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</si>
  <si>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</si>
  <si>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</si>
  <si>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 xml:space="preserve"> 89221 </t>
  </si>
  <si>
    <t>BETONEIRA CAPACIDADE NOMINAL DE 600 L, CAPACIDADE DE MISTURA 360 L, MOTOR ELÉTRICO TRIFÁSICO POTÊNCIA DE 4 CV, SEM CARREGADOR - DEPRECIAÇÃO. AF_05/2023</t>
  </si>
  <si>
    <t xml:space="preserve"> 89222 </t>
  </si>
  <si>
    <t>BETONEIRA CAPACIDADE NOMINAL DE 600 L, CAPACIDADE DE MISTURA 360 L, MOTOR ELÉTRICO TRIFÁSICO POTÊNCIA DE 4 CV, SEM CARREGADOR - JUROS.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</si>
  <si>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</si>
  <si>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</si>
  <si>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</si>
  <si>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</si>
  <si>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88282 </t>
  </si>
  <si>
    <t>MOTORISTA DE CAMINHÃO COM ENCARGOS COMPLEMENTARES</t>
  </si>
  <si>
    <t xml:space="preserve"> 91396 </t>
  </si>
  <si>
    <t>CAMINHÃO PIPA 10.000 L TRUCADO, PESO BRUTO TOTAL 23.000 KG, CARGA ÚTIL MÁXIMA 15.935 KG, DISTÂNCIA ENTRE EIXOS 4,8 M, POTÊNCIA 230 CV, INCLUSIVE TANQUE DE AÇO PARA TRANSPORTE DE ÁGUA - DEPRECIAÇÃO. AF_06/2014</t>
  </si>
  <si>
    <t xml:space="preserve"> 91397 </t>
  </si>
  <si>
    <t>CAMINHÃO PIPA 10.000 L TRUCADO, PESO BRUTO TOTAL 23.000 KG, CARGA ÚTIL MÁXIMA 15.935 KG, DISTÂNCIA ENTRE EIXOS 4,8 M, POTÊNCIA 230 CV, INCLUSIVE TANQUE DE AÇO PARA TRANSPORTE DE ÁGUA - JUROS. AF_06/2014</t>
  </si>
  <si>
    <t xml:space="preserve"> 91398 </t>
  </si>
  <si>
    <t>CAMINHÃO PIPA 10.000 L TRUCADO, PESO BRUTO TOTAL 23.000 KG, CARGA ÚTIL MÁXIMA 15.935 KG, DISTÂNCIA ENTRE EIXOS 4,8 M, POTÊNCIA 230 CV, INCLUSIVE TANQUE DE AÇO PARA TRANSPORTE DE ÁGUA - IMPOSTOS E SEGUROS.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</si>
  <si>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</si>
  <si>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</si>
  <si>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</si>
  <si>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</si>
  <si>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95329 </t>
  </si>
  <si>
    <t>CURSO DE CAPACITAÇÃO PARA CARPINTEIRO DE ESQUADRIA (ENCARGOS COMPLEMENTARES) - HORISTA</t>
  </si>
  <si>
    <t xml:space="preserve"> 88297 </t>
  </si>
  <si>
    <t>OPERADOR DE MÁQUINAS E EQUIPAMENTOS COM ENCARGOS COMPLEMENTARES</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</si>
  <si>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</si>
  <si>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</si>
  <si>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</si>
  <si>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</si>
  <si>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</si>
  <si>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</si>
  <si>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</si>
  <si>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</si>
  <si>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95399 </t>
  </si>
  <si>
    <t>CURSO DE CAPACITAÇÃO PARA DESENHISTA COPISTA (ENCARGOS COMPLEMENTARES) - HORISTA</t>
  </si>
  <si>
    <t xml:space="preserve"> 95341 </t>
  </si>
  <si>
    <t>CURSO DE CAPACITAÇÃO PARA MARMORISTA/GRANITEIRO (ENCARGOS COMPLEMENTARES) - HORISTA</t>
  </si>
  <si>
    <t xml:space="preserve"> 95347 </t>
  </si>
  <si>
    <t>CURSO DE CAPACITAÇÃO PARA MOTORISTA DE CAMINHÃO (ENCARGOS COMPLEMENTARES) - HORISTA</t>
  </si>
  <si>
    <t xml:space="preserve"> 95357 </t>
  </si>
  <si>
    <t>CURSO DE CAPACITAÇÃO PARA OPERADOR DE ESCAVADEIRA (ENCARGOS COMPLEMENTARES) - HORISTA</t>
  </si>
  <si>
    <t xml:space="preserve"> 95360 </t>
  </si>
  <si>
    <t>CURSO DE CAPACITAÇÃO PARA OPERADOR DE MÁQUINAS E EQUIPAMENTOS (ENCARGOS COMPLEMENTARES) - HORISTA</t>
  </si>
  <si>
    <t xml:space="preserve"> 95379 </t>
  </si>
  <si>
    <t>CURSO DE CAPACITAÇÃO PARA SOLDADOR (ENCARGOS COMPLEMENTARES) - HORISTA</t>
  </si>
  <si>
    <t xml:space="preserve"> 88294 </t>
  </si>
  <si>
    <t>OPERADOR DE ESCAVADEIRA COM ENCARGOS COMPLEMENTARES</t>
  </si>
  <si>
    <t xml:space="preserve"> 92022 </t>
  </si>
  <si>
    <t>INTERRUPTOR SIMPLES (1 MÓDULO) COM 1 TOMADA DE EMBUTIR 2P+T 10 A, SEM SUPORTE E SEM PLACA - FORNECIMENTO E INSTALAÇÃO. AF_03/2023</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</si>
  <si>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</si>
  <si>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</si>
  <si>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</si>
  <si>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</si>
  <si>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95274 </t>
  </si>
  <si>
    <t>POLIDORA DE PISO (POLITRIZ), PESO DE 100KG, DIÂMETRO 450 MM, MOTOR ELÉTRICO, POTÊNCIA 4 HP - MANUTENÇÃO. AF_05/2023</t>
  </si>
  <si>
    <t xml:space="preserve"> 95275 </t>
  </si>
  <si>
    <t>POLIDORA DE PISO (POLITRIZ), PESO DE 100KG, DIÂMETRO 450 MM, MOTOR ELÉTRICO, POTÊNCIA 4 HP - MATERIAIS NA OPERAÇÃO. AF_05/2023</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</si>
  <si>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</si>
  <si>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</si>
  <si>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</si>
  <si>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</si>
  <si>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</si>
  <si>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</si>
  <si>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</si>
  <si>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</si>
  <si>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</si>
  <si>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</si>
  <si>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</si>
  <si>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</si>
  <si>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</si>
  <si>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</si>
  <si>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</si>
  <si>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</si>
  <si>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GRUPO 1 - ADM OBRA</t>
  </si>
  <si>
    <t>SERVIÇOS TÉCNICO-PROFISSIONAIS</t>
  </si>
  <si>
    <t>DESPESAS LEGAIS</t>
  </si>
  <si>
    <t>TAXAS</t>
  </si>
  <si>
    <t>SERVIÇOS COMPLEMENTARES</t>
  </si>
  <si>
    <t>LIMPEZA DE OBRAS</t>
  </si>
  <si>
    <t>CONSERVAÇÃO E LIMPEZA</t>
  </si>
  <si>
    <t>COMO CONSTRUIDO (AS BUILT)</t>
  </si>
  <si>
    <t>SERVIÇOS AUXILIARES E ADMINISTRATIVOS</t>
  </si>
  <si>
    <t>PESSOAL</t>
  </si>
  <si>
    <t>ADMINISTRAÇÃO LOCAL</t>
  </si>
  <si>
    <t>MÁQUINAS E EQUIPAMENTOS</t>
  </si>
  <si>
    <t>DE CONSTRUÇÃO</t>
  </si>
  <si>
    <t>GRUPO 02 - IMPLANTAÇÃO</t>
  </si>
  <si>
    <t>SERVIÇOS PRELIMINARES</t>
  </si>
  <si>
    <t>CONSTRUÇÕES PROVISÓRIAS</t>
  </si>
  <si>
    <t>PROTEÇÃO E SINALIZAÇÃO</t>
  </si>
  <si>
    <t>DEMOLIÇÃO</t>
  </si>
  <si>
    <t>Pisos</t>
  </si>
  <si>
    <t>FUNDAÇÕES E ESTRUTURAS</t>
  </si>
  <si>
    <t>ESTRUTURAS METÁLICAS</t>
  </si>
  <si>
    <t>PINTURA</t>
  </si>
  <si>
    <t>ARQUITETURA E ELEMENTOS DE URBANISMO</t>
  </si>
  <si>
    <t>PAREDES</t>
  </si>
  <si>
    <t>COBERTURA E FECHAMENTO LATERAL</t>
  </si>
  <si>
    <t>REVESTIMENTOS DE PISOS</t>
  </si>
  <si>
    <t>REVESTIMENTOS DE PAREDES</t>
  </si>
  <si>
    <t>INSTALAÇÕES HIDRÁULICAS E SANITÁRIAS</t>
  </si>
  <si>
    <t>TUBOS</t>
  </si>
  <si>
    <t>INSTALAÇÕES ELÉTRICAS E ELETRÔNICAS</t>
  </si>
  <si>
    <t>INSTALAÇÕES ELÉTRICAS</t>
  </si>
  <si>
    <t>CAIXAS DE PASSAGEM</t>
  </si>
  <si>
    <t>LUMINÁRIAS</t>
  </si>
  <si>
    <t>INSTALAÇÕES MECÂNICAS E DE UTILIDADES</t>
  </si>
  <si>
    <t>ACESSÓRIOS</t>
  </si>
  <si>
    <t>BONIFICAÇÃO DE DESPESAS INDIRETAS - BDI (EQUIPAMENTOS)</t>
  </si>
  <si>
    <t xml:space="preserve">INSTITUTO DE GESTÃO ESTRATÉGICA DE SAÚDE </t>
  </si>
  <si>
    <t>IGES-DF</t>
  </si>
  <si>
    <t>DIAS 1 A 30</t>
  </si>
  <si>
    <t>DIAS 31 A 60</t>
  </si>
  <si>
    <t>DIAS 61 A 90</t>
  </si>
  <si>
    <t>DIAS 91 A 120</t>
  </si>
  <si>
    <t>DIAS 121 A 150</t>
  </si>
  <si>
    <t>DIAS 151 A 180</t>
  </si>
  <si>
    <t>DIAS 181 A 210</t>
  </si>
  <si>
    <t>DIAS 211 A 240</t>
  </si>
  <si>
    <t>01.00.000</t>
  </si>
  <si>
    <t>02.00.000</t>
  </si>
  <si>
    <t>03.00.000</t>
  </si>
  <si>
    <t>04.00.000</t>
  </si>
  <si>
    <t>05.00.000</t>
  </si>
  <si>
    <t>06.00.000</t>
  </si>
  <si>
    <t>07.00.000</t>
  </si>
  <si>
    <t>08.00.000</t>
  </si>
  <si>
    <t>09.00.000</t>
  </si>
  <si>
    <t>10.00.000</t>
  </si>
  <si>
    <t>CRONOGRAMA FISICO-FINANCEIRO</t>
  </si>
  <si>
    <t>Livro SINAPI: Cálculos e Parâmetros</t>
  </si>
  <si>
    <t>Equipamentos de Proteção Coletiva</t>
  </si>
  <si>
    <t>Transporte de Materiais dentro do Canteiro de Obras</t>
  </si>
  <si>
    <t xml:space="preserve"> 93584 </t>
  </si>
  <si>
    <t>EXECUÇÃO DE DEPÓSITO EM CANTEIRO DE OBRA EM CHAPA DE MADEIRA COMPENSADA, NÃO INCLUSO MOBILIÁRIO. AF_04/2016</t>
  </si>
  <si>
    <t>Alvenarias Diversas</t>
  </si>
  <si>
    <t>Pintura Interna</t>
  </si>
  <si>
    <t>Rasgos e Fixações</t>
  </si>
  <si>
    <t>Esquadrias - Portas</t>
  </si>
  <si>
    <t>Instalações Elétricas - Eletrodutos Embutidos, Cabos, Caixas, Tomadas e Interruptores</t>
  </si>
  <si>
    <t>Estrutura e Trama para Cobertura</t>
  </si>
  <si>
    <t>Escavação de Valas</t>
  </si>
  <si>
    <t>Aterro e Reaterro de Valas</t>
  </si>
  <si>
    <t>Telhamento para Cobertura</t>
  </si>
  <si>
    <t>Esquadrias - Janelas</t>
  </si>
  <si>
    <t>Lastro</t>
  </si>
  <si>
    <t>Instalações Elétricas - Eletrodutos, Conexões e Conduletes Aparentes</t>
  </si>
  <si>
    <t>Instalações para Canteiros de Obras</t>
  </si>
  <si>
    <t>Custos Horários Produtivo e Improdutivo dos Equipamentos</t>
  </si>
  <si>
    <t>Produção de Concreto</t>
  </si>
  <si>
    <t>Demolições e Remoções</t>
  </si>
  <si>
    <t>Pintura em Superfícies Metálicas</t>
  </si>
  <si>
    <t>Revestimentos Cerâmicos Internos</t>
  </si>
  <si>
    <t xml:space="preserve"> I.05.000.021057 </t>
  </si>
  <si>
    <t xml:space="preserve"> 2968 </t>
  </si>
  <si>
    <t>AGETOP CIVIL</t>
  </si>
  <si>
    <t>MASSA DE REJUNTE EM PÓ PARA DRYWALL (C/ ADIÇÃO DE ÁGUA)</t>
  </si>
  <si>
    <t xml:space="preserve"> 2969 </t>
  </si>
  <si>
    <t>PARAFUSO DRYWALL 25MM, CABEÇA TROMBETA E PONTA AGULHA (TA)</t>
  </si>
  <si>
    <t xml:space="preserve"> 2970 </t>
  </si>
  <si>
    <t>PARAFUSO DRYWALL 4,2 X 13MM, ZINCADO, CABEÇA LENTILHA E PONTA BROCA (LB)</t>
  </si>
  <si>
    <t xml:space="preserve"> 88485 </t>
  </si>
  <si>
    <t>FUNDO SELADOR ACRÍLICO, APLICAÇÃO MANUAL EM PAREDE, UMA DEMÃO. AF_04/2023</t>
  </si>
  <si>
    <t>Louças e Metais</t>
  </si>
  <si>
    <t>Instalações Prediais de Água Fria em PVC</t>
  </si>
  <si>
    <t>Instalações Hidráulicas em PPR</t>
  </si>
  <si>
    <t xml:space="preserve"> 104091 </t>
  </si>
  <si>
    <t>TERMOFUSORA PARA TUBOS E CONEXÕES EM PPR COM DIÂMETROS DE 20 A 63 MM, POTÊNCIA DE 800 W, TENSAO 220 V - CHP DIURNO. AF_05/2022</t>
  </si>
  <si>
    <t>Válvulas e Registros para Sistemas Prediais</t>
  </si>
  <si>
    <t>Instalações Prediais de Esgoto - Tubos e Conexões</t>
  </si>
  <si>
    <t>Instalações Prediais de Águas Pluviais - Tubos, Conexões, Caixas e Ralos</t>
  </si>
  <si>
    <t>Caixas Enterradas</t>
  </si>
  <si>
    <t>Escoramento e Preparo de Fundo de Valas</t>
  </si>
  <si>
    <t>Instalações Prediais de Esgoto - Caixas e Ralos</t>
  </si>
  <si>
    <t>SIFÃO DO TIPO FLEXÍVEL EM PVC 1 X 1.1/2 - FORNECIMENTO E INSTALAÇÃO. AF_01/2020</t>
  </si>
  <si>
    <t xml:space="preserve"> 93655 </t>
  </si>
  <si>
    <t>Instalações Elétricas - Quadros, Cabos, Disjuntores, Contatores e Barramentos Blindados</t>
  </si>
  <si>
    <t xml:space="preserve"> 00001571 </t>
  </si>
  <si>
    <t>TERMINAL A COMPRESSAO EM COBRE ESTANHADO PARA CABO 4 MM2, 1 FURO E 1 COMPRESSAO, PARA PARAFUSO DE FIXACAO M5</t>
  </si>
  <si>
    <t xml:space="preserve"> 00034653 </t>
  </si>
  <si>
    <t>DISJUNTOR TERMOMAGNETICO PARA TRILHO DIN (IEC), MONOPOLAR, 6 - 32 A</t>
  </si>
  <si>
    <t xml:space="preserve"> 93656 </t>
  </si>
  <si>
    <t xml:space="preserve"> IG-INS-ELE-DIS-TRI-160 </t>
  </si>
  <si>
    <t>Disjuntor tripolar termomagnético (380 V/220 V) - DIN (Curva C) - 160 A - 13 kA</t>
  </si>
  <si>
    <t xml:space="preserve"> 00002374 </t>
  </si>
  <si>
    <t>DISJUNTOR TERMOMAGNETICO TRIPOLAR 150 A / 600 V, TIPO FXD / ICC - 35 KA</t>
  </si>
  <si>
    <t xml:space="preserve"> IG-INS-ELE-DIS-TRI-63 </t>
  </si>
  <si>
    <t>Disjuntor termomagnético tripolar 63 A com caixa moldada 10 kA</t>
  </si>
  <si>
    <t xml:space="preserve"> 10063 </t>
  </si>
  <si>
    <t xml:space="preserve"> 93673 </t>
  </si>
  <si>
    <t xml:space="preserve"> 00001575 </t>
  </si>
  <si>
    <t>TERMINAL A COMPRESSAO EM COBRE ESTANHADO PARA CABO 16 MM2, 1 FURO E 1 COMPRESSAO, PARA PARAFUSO DE FIXACAO M6</t>
  </si>
  <si>
    <t xml:space="preserve"> 00034709 </t>
  </si>
  <si>
    <t>DISJUNTOR TERMOMAGNETICO PARA TRILHO DIN (IEC), TRIPOLAR, 10 - 50 A</t>
  </si>
  <si>
    <t xml:space="preserve"> IG-INS-ELE-DPS-270-80 </t>
  </si>
  <si>
    <t xml:space="preserve"> 9225 </t>
  </si>
  <si>
    <t>Dispositivo de proteção contra surto de tensão DPS 60KA - 275v (para-raio)</t>
  </si>
  <si>
    <t>Depreciação, Juros, Impostos e Seguros, Manutenção e Materiais na Operação dos Equipamentos</t>
  </si>
  <si>
    <t xml:space="preserve"> 00007552 </t>
  </si>
  <si>
    <t>PLACA/TAMPA CEGA EM LATAO ESCOVADO PARA CONDULETE EM LIGA DE ALUMINIO 4 X 4"</t>
  </si>
  <si>
    <t xml:space="preserve"> 97238 </t>
  </si>
  <si>
    <t>ELETROCALHA LISA OU PERFURADA EM AÇO GALVANIZADO, LARGURA 100MM E ALTURA 50MM, INCLUSIVE EMENDA E FIXAÇÃO - FORNECIMENTO E INSTALAÇÃO. AF_04/2023</t>
  </si>
  <si>
    <t>Eletrocalhas</t>
  </si>
  <si>
    <t xml:space="preserve"> 96562 </t>
  </si>
  <si>
    <t>SUPORTE PARA ELETROCALHA LISA OU PERFURADA EM AÇO GALVANIZADO, LARGURA 400 MM, EM PERFILADO COM COMPRIMENTO DE 45 CM FIXADO EM LAJE, POR METRO DE ELETROCALHA FIXADA. AF_09/2023</t>
  </si>
  <si>
    <t xml:space="preserve"> 97251 </t>
  </si>
  <si>
    <t>EMENDA PARA ELETROCALHA, LISA OU PERFURADA EM AÇO GALVANIZADO, LARGURA 100MM E ALTURA 50MM - FORNECIMENTO E INSTALAÇÃO. AF_04/2023</t>
  </si>
  <si>
    <t xml:space="preserve"> 97236 </t>
  </si>
  <si>
    <t>ELETROCALHA LISA OU PERFURADA EM AÇO GALVANIZADO, LARGURA 50MM E ALTURA 50MM, INCLUSIVE EMENDA E FIXAÇÃO - FORNECIMENTO E INSTALAÇÃO. AF_04/2023</t>
  </si>
  <si>
    <t xml:space="preserve"> 97249 </t>
  </si>
  <si>
    <t>EMENDA PARA ELETROCALHA, LISA OU PERFURADA EM AÇO GALVANIZADO, LARGURA 50MM E ALTURA 50MM - FORNECIMENTO E INSTALAÇÃO. AF_04/2023</t>
  </si>
  <si>
    <t>Iluminação Predial e Monitoramento</t>
  </si>
  <si>
    <t xml:space="preserve"> 91973 </t>
  </si>
  <si>
    <t>INTERRUPTOR SIMPLES (2 MÓDULOS) COM INTERRUPTOR PARALELO (2 MÓDULOS), 10A/250V, INCLUINDO SUPORTE E PLACA - FORNECIMENTO E INSTALAÇÃO. AF_03/2023</t>
  </si>
  <si>
    <t xml:space="preserve"> 91972 </t>
  </si>
  <si>
    <t>INTERRUPTOR SIMPLES (2 MÓDULOS) COM INTERRUPTOR PARALELO (2 MÓDULOS), 10A/250V, SEM SUPORTE E SEM PLACA - FORNECIMENTO E INSTALAÇÃO. AF_03/2023</t>
  </si>
  <si>
    <t>Redes de Lógica, Telefonia e Imagem</t>
  </si>
  <si>
    <t xml:space="preserve"> 104406 </t>
  </si>
  <si>
    <t>Instalação de duto MPU 20mm retangular para ar condicionado em painel pré-isolado - Incluso fabricação</t>
  </si>
  <si>
    <t xml:space="preserve"> 13514 </t>
  </si>
  <si>
    <t>Fabricação de duto MPU 20mm retangular para ar condicionado em painel pré-isolado - EM ANÁLISE</t>
  </si>
  <si>
    <t>Equipamentos e Acessórios para Instalação de Ar Condicionado</t>
  </si>
  <si>
    <t xml:space="preserve"> 14258 </t>
  </si>
  <si>
    <t>Fita alumínio MPU 50mm x 50M</t>
  </si>
  <si>
    <t>Armação para Estruturas de Concreto Armado</t>
  </si>
  <si>
    <t xml:space="preserve"> 00013348 </t>
  </si>
  <si>
    <t>ARRUELA EM ACO GALVANIZADO, DIAMETRO EXTERNO = 35MM, ESPESSURA = 3MM, DIAMETRO DO FURO= 18MM</t>
  </si>
  <si>
    <t xml:space="preserve"> 14261 </t>
  </si>
  <si>
    <t>MPU Selante Acrilico 5443 N</t>
  </si>
  <si>
    <t xml:space="preserve"> 14263 </t>
  </si>
  <si>
    <t>Painel MPU 20MM x 2,00m x 1,20m</t>
  </si>
  <si>
    <t xml:space="preserve"> 00010712 </t>
  </si>
  <si>
    <t>GUINDAUTO HIDRAULICO, CAPACIDADE MAXIMA DE CARGA 3300 KG, MOMENTO MAXIMO DE CARGA 5,8 TM, ALCANCE MAXIMO HORIZONTAL 7,60 M, PARA MONTAGEM SOBRE CHASSI DE CAMINHAO PBT MINIMO 8000 KG (INCLUI MONTAGEM, NAO INCLUI CAMINHAO)</t>
  </si>
  <si>
    <t xml:space="preserve"> 00011267 </t>
  </si>
  <si>
    <t>ARRUELA LISA, REDONDA, DE LATAO POLIDO, DIAMETRO NOMINAL 5/8", DIAMETRO EXTERNO = 34 MM, DIAMETRO DO FURO = 17 MM, ESPESSURA = *2,5* MM</t>
  </si>
  <si>
    <t xml:space="preserve"> 00039029 </t>
  </si>
  <si>
    <t>PERFILADO PERFURADO DUPLO 38 X 76 MM, CHAPA 22</t>
  </si>
  <si>
    <t xml:space="preserve"> 104087 </t>
  </si>
  <si>
    <t>TERMOFUSORA PARA TUBOS E CONEXÕES EM PPR COM DIÂMETROS DE 20 A 63 MM, POTÊNCIA DE 800 W, TENSAO 220 V - DEPRECIAÇÃO. AF_05/2022</t>
  </si>
  <si>
    <t xml:space="preserve"> 104088 </t>
  </si>
  <si>
    <t>TERMOFUSORA PARA TUBOS E CONEXÕES EM PPR COM DIÂMETROS DE 20 A 63 MM, POTÊNCIA DE 800 W, TENSAO 220 V - JUROS. AF_05/2022</t>
  </si>
  <si>
    <t xml:space="preserve"> 104089 </t>
  </si>
  <si>
    <t>TERMOFUSORA PARA TUBOS E CONEXÕES EM PPR COM DIÂMETROS DE 20 A 63 MM, POTÊNCIA DE 800 W, TENSAO 220 V - MANUTENÇÃO. AF_05/2022</t>
  </si>
  <si>
    <t xml:space="preserve"> 104090 </t>
  </si>
  <si>
    <t>TERMOFUSORA PARA TUBOS E CONEXÕES EM PPR COM DIÂMETROS DE 20 A 63 MM, POTÊNCIA DE 800 W, TENSAO 220 V - MATERIAIS NA OPERAÇÃO. AF_05/2022</t>
  </si>
  <si>
    <t xml:space="preserve"> 00038415 </t>
  </si>
  <si>
    <t>TERMOFUSORA PARA TUBOS E CONEXOES EM PPR COM DIAMETROS DE 20 A 63 MM, POTENCIA DE 800 W, TENSAO 220 V</t>
  </si>
  <si>
    <t>174,98</t>
  </si>
  <si>
    <t>95,00</t>
  </si>
  <si>
    <t>2,10</t>
  </si>
  <si>
    <t>7,00</t>
  </si>
  <si>
    <t>FUNDAÇÕES E ESTRUTURA</t>
  </si>
  <si>
    <t>SERVIÇOS TÉCNICOS PROFISSIONAIS</t>
  </si>
  <si>
    <t>INSTALAÇÕES DE PREVENÇÃO E COMBATE À INCÊNDIO</t>
  </si>
  <si>
    <t xml:space="preserve"> 1 </t>
  </si>
  <si>
    <t xml:space="preserve">  </t>
  </si>
  <si>
    <t/>
  </si>
  <si>
    <t xml:space="preserve"> 1.1 </t>
  </si>
  <si>
    <t xml:space="preserve"> 1.1.1 </t>
  </si>
  <si>
    <t xml:space="preserve"> 1.1.1.1 </t>
  </si>
  <si>
    <t xml:space="preserve"> 1.1.1.1.1 </t>
  </si>
  <si>
    <t xml:space="preserve"> IG-ART01 </t>
  </si>
  <si>
    <t>ART CREA DF 2025. REF UPACOMP347</t>
  </si>
  <si>
    <t xml:space="preserve"> 1.2 </t>
  </si>
  <si>
    <t xml:space="preserve"> 1.2.1 </t>
  </si>
  <si>
    <t xml:space="preserve"> 1.2.1.1 </t>
  </si>
  <si>
    <t xml:space="preserve"> 1.2.1.1.1 </t>
  </si>
  <si>
    <t xml:space="preserve"> IG-LFO01 </t>
  </si>
  <si>
    <t>LIMPEZA FINAL DA OBRA. REF UPACOMP478</t>
  </si>
  <si>
    <t xml:space="preserve"> 1.2.1.1.2 </t>
  </si>
  <si>
    <t xml:space="preserve"> IG-LPO01 </t>
  </si>
  <si>
    <t>LIMPEZA PERMANENTE DA OBRA. REF UPACOMP479</t>
  </si>
  <si>
    <t xml:space="preserve"> 1.2.1.1.3 </t>
  </si>
  <si>
    <t xml:space="preserve"> IG-CE01 </t>
  </si>
  <si>
    <t>CONTAINER PARA ENTULHO INCLUINDO TAXA DE DEPOSIÇÃO FINAL. REF UPACOMP574</t>
  </si>
  <si>
    <t xml:space="preserve"> 1.2.2 </t>
  </si>
  <si>
    <t xml:space="preserve"> 1.2.2.1 </t>
  </si>
  <si>
    <t xml:space="preserve"> IG-ABP01 </t>
  </si>
  <si>
    <t>AS BUILT, DE TODOS OS PROJETOS, (ARQUITETURA E INSTALAÇÕES). REF UPACOMP480</t>
  </si>
  <si>
    <t xml:space="preserve"> 1.3 </t>
  </si>
  <si>
    <t xml:space="preserve"> 1.3.1 </t>
  </si>
  <si>
    <t xml:space="preserve"> 1.3.1.1 </t>
  </si>
  <si>
    <t xml:space="preserve"> 1.3.1.1.1 </t>
  </si>
  <si>
    <t xml:space="preserve"> IG-ADM-CG </t>
  </si>
  <si>
    <t>ADMINISTRAÇÃO LOCAL DA OBRA.</t>
  </si>
  <si>
    <t xml:space="preserve"> 1.3.2 </t>
  </si>
  <si>
    <t xml:space="preserve"> 1.3.2.1 </t>
  </si>
  <si>
    <t xml:space="preserve"> 1.3.2.1.1 </t>
  </si>
  <si>
    <t xml:space="preserve"> IG-LAM </t>
  </si>
  <si>
    <t>LOCACAO DE ANDAIME METALICO TIPO FACHADEIRO, PECAS COM APROXIMADAMENTE 1,20 M DE LARGURA E 2,0 M DE ALTURA, INCLUINDO DIAGONAIS EM X, BARRAS DE LIGACAO, SAPATAS E DEMAIS ITENS NECESSARIOS A MONTAGEM (NAO INCLUI INSTALACAO). REF UPACOMP573</t>
  </si>
  <si>
    <t xml:space="preserve"> 1.3.2.1.2 </t>
  </si>
  <si>
    <t xml:space="preserve"> 1.3.2.1.3 </t>
  </si>
  <si>
    <t xml:space="preserve"> IG-ECM01 </t>
  </si>
  <si>
    <t>UTILIZAÇÃO DE EQUIPE DE APOIO COM CAMINHÃO MUNK. REF CAE 508015</t>
  </si>
  <si>
    <t xml:space="preserve"> 2 </t>
  </si>
  <si>
    <t xml:space="preserve"> 2.1 </t>
  </si>
  <si>
    <t xml:space="preserve"> 2.1.1 </t>
  </si>
  <si>
    <t>MOBILIZAÇÃO</t>
  </si>
  <si>
    <t xml:space="preserve"> 2.1.1.1 </t>
  </si>
  <si>
    <t xml:space="preserve"> 2.1.1.1.1 </t>
  </si>
  <si>
    <t xml:space="preserve"> 93207 </t>
  </si>
  <si>
    <t>EXECUÇÃO DE ESCRITÓRIO EM CANTEIRO DE OBRA EM CHAPA DE MADEIRA COMPENSADA, NÃO INCLUSO MOBILIÁRIO E EQUIPAMENTOS. AF_02/2016</t>
  </si>
  <si>
    <t xml:space="preserve"> 2.1.1.1.2 </t>
  </si>
  <si>
    <t xml:space="preserve"> 93212 </t>
  </si>
  <si>
    <t>EXECUÇÃO DE SANITÁRIO E VESTIÁRIO EM CANTEIRO DE OBRA EM CHAPA DE MADEIRA COMPENSADA, NÃO INCLUSO MOBILIÁRIO. AF_02/2016</t>
  </si>
  <si>
    <t xml:space="preserve"> 2.1.1.1.3 </t>
  </si>
  <si>
    <t xml:space="preserve"> 93208 </t>
  </si>
  <si>
    <t>EXECUÇÃO DE ALMOXARIFADO EM CANTEIRO DE OBRA EM CHAPA DE MADEIRA COMPENSADA, INCLUSO PRATELEIRAS. AF_02/2016</t>
  </si>
  <si>
    <t xml:space="preserve"> 2.1.1.1.4 </t>
  </si>
  <si>
    <t xml:space="preserve"> 2.1.1.1.5 </t>
  </si>
  <si>
    <t xml:space="preserve"> UPACOMP298 </t>
  </si>
  <si>
    <t>BAIAS EM TÁBUAS DE MADEIRA, COM 03 MÓDULOS 4,00 X 4,00M CADA, DESTINADAS AO ARMAZENAMENTO DE AGREGADOS</t>
  </si>
  <si>
    <t xml:space="preserve"> 2.1.1.2 </t>
  </si>
  <si>
    <t xml:space="preserve"> 2.1.1.2.1 </t>
  </si>
  <si>
    <t xml:space="preserve"> 2.1.1.2.2 </t>
  </si>
  <si>
    <t xml:space="preserve"> 98457 </t>
  </si>
  <si>
    <t>TAPUME COM CHAPA METÁLICA. AF_03/2024</t>
  </si>
  <si>
    <t xml:space="preserve"> 2.1.2 </t>
  </si>
  <si>
    <t>DESMOBILIZAÇÃO</t>
  </si>
  <si>
    <t xml:space="preserve"> 2.1.2.1 </t>
  </si>
  <si>
    <t xml:space="preserve"> 2.1.2.1.1 </t>
  </si>
  <si>
    <t xml:space="preserve"> 2.1.2.1.2 </t>
  </si>
  <si>
    <t xml:space="preserve"> UPACOMP307 </t>
  </si>
  <si>
    <t>DEMOLIÇÃO MANUAL DE CONSTRUÇÕES PROVISÓRIAS DE MADEIRA - SEM REAPROVEITAMENTO</t>
  </si>
  <si>
    <t xml:space="preserve"> 2.1.2.1.3 </t>
  </si>
  <si>
    <t xml:space="preserve"> UPACOMP308 </t>
  </si>
  <si>
    <t>DISPOSIÇÃO FINAL DE RESÍDUOS SEGREGADOS DE CONSTRUÇÃO CIVIL</t>
  </si>
  <si>
    <t xml:space="preserve"> 3 </t>
  </si>
  <si>
    <t>GRUPO 03 - REFORMA DA EDIFICAÇÃO</t>
  </si>
  <si>
    <t xml:space="preserve"> 3.1 </t>
  </si>
  <si>
    <t xml:space="preserve"> 3.1.1 </t>
  </si>
  <si>
    <t xml:space="preserve"> 3.1.1.1 </t>
  </si>
  <si>
    <t>VEDAÇÕES</t>
  </si>
  <si>
    <t xml:space="preserve"> 3.1.1.1.1 </t>
  </si>
  <si>
    <t xml:space="preserve"> IG-REM-ACM </t>
  </si>
  <si>
    <t>REMOÇÃO DE ACM AZUL EXISTENTE</t>
  </si>
  <si>
    <t xml:space="preserve"> 3.1.1.1.2 </t>
  </si>
  <si>
    <t xml:space="preserve"> 90447 </t>
  </si>
  <si>
    <t>RASGO LINEAR MANUAL EM ALVENARIA, PARA ELETRODUTOS, DIÂMETROS MENORES OU IGUAIS A 40 MM. AF_09/2023</t>
  </si>
  <si>
    <t xml:space="preserve"> 3.1.1.2 </t>
  </si>
  <si>
    <t>PISOS</t>
  </si>
  <si>
    <t xml:space="preserve"> 3.1.1.2.1 </t>
  </si>
  <si>
    <t xml:space="preserve"> 3.1.1.2.2 </t>
  </si>
  <si>
    <t xml:space="preserve"> 104789 </t>
  </si>
  <si>
    <t>DEMOLIÇÃO DE PISO DE CONCRETO SIMPLES, DE FORMA MANUAL, SEM REAPROVEITAMENTO. AF_09/2023</t>
  </si>
  <si>
    <t xml:space="preserve"> 3.1.1.2.3 </t>
  </si>
  <si>
    <t xml:space="preserve"> IG-DPE </t>
  </si>
  <si>
    <t>DEMOLICAO DO PISO EXISTENTE. REF SIN 73801/001</t>
  </si>
  <si>
    <t xml:space="preserve"> 3.1.1.3 </t>
  </si>
  <si>
    <t>COBERTURAS</t>
  </si>
  <si>
    <t xml:space="preserve"> 3.1.1.3.1 </t>
  </si>
  <si>
    <t xml:space="preserve"> 97628 </t>
  </si>
  <si>
    <t>ABERTURA DE LAJES, EM CONCRETO ARMADO, DE FORMA MANUAL, SEM REAPROVEITAMENTO. AF_09/2023</t>
  </si>
  <si>
    <t xml:space="preserve"> 3.1.1.3.2 </t>
  </si>
  <si>
    <t xml:space="preserve"> 97641 </t>
  </si>
  <si>
    <t>REMOÇÃO DE FORRO DE GESSO, DE FORMA MANUAL, SEM REAPROVEITAMENTO. AF_09/2023</t>
  </si>
  <si>
    <t xml:space="preserve"> 3.2 </t>
  </si>
  <si>
    <t xml:space="preserve"> 3.2.1 </t>
  </si>
  <si>
    <t xml:space="preserve"> 3.2.1.1 </t>
  </si>
  <si>
    <t xml:space="preserve"> IG-EST-MET-KG </t>
  </si>
  <si>
    <t>ESTRUTURA METÁLICA EM PERFIS METÁLICOS - FORNECIMENTO E INSTALAÇÃO</t>
  </si>
  <si>
    <t xml:space="preserve"> 3.2.1.2 </t>
  </si>
  <si>
    <t xml:space="preserve"> 73924/002 </t>
  </si>
  <si>
    <t>PINTURA ESMALTE ACETINADO, DUAS DEMAOS, SOBRE SUPERFICIE METALICA</t>
  </si>
  <si>
    <t xml:space="preserve"> 3.2.1.3 </t>
  </si>
  <si>
    <t xml:space="preserve"> IG-REV-ACM </t>
  </si>
  <si>
    <t>REVESTIMENTO EM ACM</t>
  </si>
  <si>
    <t xml:space="preserve"> 3.3 </t>
  </si>
  <si>
    <t xml:space="preserve"> 3.3.1 </t>
  </si>
  <si>
    <t xml:space="preserve"> 3.3.1.1 </t>
  </si>
  <si>
    <t xml:space="preserve"> 3.3.1.1.1 </t>
  </si>
  <si>
    <t>DE ALVENARIA DE BLOCOS CERÂMICOS</t>
  </si>
  <si>
    <t xml:space="preserve"> 3.3.1.1.1.1 </t>
  </si>
  <si>
    <t xml:space="preserve"> IG-PLA-CIM-10CN </t>
  </si>
  <si>
    <t>FECHAMENTO EM PLACA CIMENTÍCIA COM ESPESSURA DE 12 mm</t>
  </si>
  <si>
    <t xml:space="preserve"> 3.3.1.1.1.2 </t>
  </si>
  <si>
    <t xml:space="preserve"> 103324 </t>
  </si>
  <si>
    <t>ALVENARIA DE VEDAÇÃO DE BLOCOS CERÂMICOS FURADOS NA VERTICAL DE 14X19X39 CM (ESPESSURA 14 CM) E ARGAMASSA DE ASSENTAMENTO COM PREPARO EM BETONEIRA. AF_12/2021</t>
  </si>
  <si>
    <t xml:space="preserve"> 3.3.1.1.1.3 </t>
  </si>
  <si>
    <t xml:space="preserve"> 90279 </t>
  </si>
  <si>
    <t>GRAUTE FGK=20 MPA; TRAÇO 1:0,04:1,8:2,1 (EM MASSA SECA DE CIMENTO/ CAL/ AREIA GROSSA/ BRITA 0) - PREPARO MECÂNICO COM BETONEIRA 400 L. AF_09/2021</t>
  </si>
  <si>
    <t xml:space="preserve"> 3.3.1.1.1.4 </t>
  </si>
  <si>
    <t xml:space="preserve"> 92884 </t>
  </si>
  <si>
    <t>ARMAÇÃO PILAR UTILIZANDO AÇO CA-25 DE 10,0 MM</t>
  </si>
  <si>
    <t xml:space="preserve"> 3.3.1.2 </t>
  </si>
  <si>
    <t xml:space="preserve"> 3.3.1.2.1 </t>
  </si>
  <si>
    <t>JANELAS</t>
  </si>
  <si>
    <t xml:space="preserve"> 3.3.1.2.1.1 </t>
  </si>
  <si>
    <t xml:space="preserve"> IG-JN-VZ-120X60 </t>
  </si>
  <si>
    <t>JANELA EM ALUMÍNIO VENEZIANA 120X60</t>
  </si>
  <si>
    <t xml:space="preserve"> 3.3.1.2.2 </t>
  </si>
  <si>
    <t>PORTA DE MADEIRA COMPENSADA</t>
  </si>
  <si>
    <t xml:space="preserve"> 3.3.1.2.2.1 </t>
  </si>
  <si>
    <t xml:space="preserve"> IG-PT-VN-160 </t>
  </si>
  <si>
    <t>Porta de Abrir | 02 Folhas | Sem Bandeira | Em Alumínio Veneziana - 200X160</t>
  </si>
  <si>
    <t xml:space="preserve"> 3.3.1.3 </t>
  </si>
  <si>
    <t xml:space="preserve"> 3.3.1.3.1 </t>
  </si>
  <si>
    <t xml:space="preserve"> IG-C02 </t>
  </si>
  <si>
    <t>TELHA TÉRMICA, TIPO "SANDUICHE" + CUMEEIRA E RUFO, TRAPEIZOIDAL EM AÇO #0,50, COR. BRANCO, 3 DEMÃOS. REF UPACOMP016</t>
  </si>
  <si>
    <t xml:space="preserve"> 3.3.1.3.2 </t>
  </si>
  <si>
    <t xml:space="preserve"> 94229 </t>
  </si>
  <si>
    <t>CALHA EM CHAPA DE AÇO GALVANIZADO NÚMERO 24, DESENVOLVIMENTO DE 100 CM, INCLUSO TRANSPORTE VERTICAL. AF_07/2019</t>
  </si>
  <si>
    <t xml:space="preserve"> 3.3.1.3.3 </t>
  </si>
  <si>
    <t xml:space="preserve"> 101979 </t>
  </si>
  <si>
    <t>CHAPIM (RUFO CAPA) EM AÇO GALVANIZADO, CORTE 33. AF_11/2020</t>
  </si>
  <si>
    <t xml:space="preserve"> 3.3.1.4 </t>
  </si>
  <si>
    <t>REVESTIMENTOS</t>
  </si>
  <si>
    <t xml:space="preserve"> 3.3.1.4.1 </t>
  </si>
  <si>
    <t xml:space="preserve"> 3.3.1.4.1.1 </t>
  </si>
  <si>
    <t>Piso em Granitina Impermeabilizada | Tamanho Painéis 100x100cm | Cor Cinza e Branco | Acabamento Polido | Alto Tráfego Perfilado na Cor Branca - FORNECIMENTO E INSTALAÇÃO</t>
  </si>
  <si>
    <t xml:space="preserve"> 3.3.1.4.2 </t>
  </si>
  <si>
    <t xml:space="preserve"> 3.3.1.4.2.1 </t>
  </si>
  <si>
    <t xml:space="preserve"> 87529 </t>
  </si>
  <si>
    <t>MASSA ÚNICA, EM ARGAMASSA TRAÇO 1:2:8, PREPARO MECÂNICO, APLICADA MANUALMENTE EM PAREDES INTERNAS DE AMBIENTES COM ÁREA ENTRE 5M² E 10M², E = 17,5MM, COM TALISCAS. AF_03/2024</t>
  </si>
  <si>
    <t xml:space="preserve"> 3.3.1.4.2.2 </t>
  </si>
  <si>
    <t xml:space="preserve"> IG-PFRV-ALNOG/MR </t>
  </si>
  <si>
    <t>PAINEL FIXO RIPADO VERTICAL ESTRUTURADO EM ALUMÍNIO AMADEIRADO NOGUEIRA OU EM PINTURA MARROM SIMILAR</t>
  </si>
  <si>
    <t xml:space="preserve"> 3.3.1.5 </t>
  </si>
  <si>
    <t>CONTRAPISO E REGULARIZAÇÃO DA BASE</t>
  </si>
  <si>
    <t xml:space="preserve"> 3.3.1.5.1 </t>
  </si>
  <si>
    <t xml:space="preserve"> 98546 </t>
  </si>
  <si>
    <t>IMPERMEABILIZAÇÃO DE SUPERFÍCIE COM MANTA ASFÁLTICA, UMA CAMADA, INCLUSIVE APLICAÇÃO DE PRIMER ASFÁLTICO, E=4MM</t>
  </si>
  <si>
    <t xml:space="preserve"> 3.3.1.5.2 </t>
  </si>
  <si>
    <t xml:space="preserve"> 98555 </t>
  </si>
  <si>
    <t>IMPERMEABILIZAÇÃO DE SUPERFÍCIE COM ARGAMASSA POLIMÉRICA / MEMBRANA ACRÍLICA, 3 DEMÃOS. AF_09/2023</t>
  </si>
  <si>
    <t xml:space="preserve"> 3.3.1.5.3 </t>
  </si>
  <si>
    <t xml:space="preserve"> 103915 </t>
  </si>
  <si>
    <t>EXECUÇÃO DE PISO INDUSTRIAL DE CONCRETO ARMADO, FCK = 20 MPA, ESPESSURA DE 15,0 CM. AF_04/2022</t>
  </si>
  <si>
    <t xml:space="preserve"> 3.3.1.5.4 </t>
  </si>
  <si>
    <t xml:space="preserve"> IG-CONT-ARG-MED-8CM </t>
  </si>
  <si>
    <t>CONTRAPISO PARA REGULARIZAÇÃO EM ARGAMASSA , ACABAMENTO NÃO REFORÇADO, ESPESSURA MÉDIA 8CM</t>
  </si>
  <si>
    <t xml:space="preserve"> 3.3.1.6 </t>
  </si>
  <si>
    <t>FORRO DE GESSO</t>
  </si>
  <si>
    <t xml:space="preserve"> 3.3.1.6.1 </t>
  </si>
  <si>
    <t xml:space="preserve"> IG-FD12,5-AC-ST </t>
  </si>
  <si>
    <t>FORRO EM GESSO ACARTONADO - CHAPA DE DRYWALL (ST) ESP. 12,5MM - SISTEMA DE SUPORTE EM ESTRUTURA METÁLICA -  FAB. SUVINIL OU EQUIVALENTE TÉCNICO</t>
  </si>
  <si>
    <t xml:space="preserve"> 3.3.1.6.2 </t>
  </si>
  <si>
    <t xml:space="preserve"> IG-FD12,5-EM-ABN-SUV </t>
  </si>
  <si>
    <t xml:space="preserve"> 3.3.1.7 </t>
  </si>
  <si>
    <t xml:space="preserve"> 3.3.1.7.1 </t>
  </si>
  <si>
    <t>MASSA CORRIDA</t>
  </si>
  <si>
    <t xml:space="preserve"> 3.3.1.7.1.1 </t>
  </si>
  <si>
    <t xml:space="preserve"> 88497 </t>
  </si>
  <si>
    <t>EMASSAMENTO COM MASSA LÁTEX, APLICAÇÃO EM PAREDE, DUAS DEMÃOS, LIXAMENTO MANUAL. AF_04/2023</t>
  </si>
  <si>
    <t xml:space="preserve"> 3.3.1.7.1.2 </t>
  </si>
  <si>
    <t xml:space="preserve"> 3.3.1.7.2 </t>
  </si>
  <si>
    <t>PINTURA COM TINTA ACRÍLICA</t>
  </si>
  <si>
    <t xml:space="preserve"> 3.3.1.7.2.1 </t>
  </si>
  <si>
    <t xml:space="preserve"> 3.3.1.7.2.2 </t>
  </si>
  <si>
    <t xml:space="preserve"> 3.3.1.7.2.3 </t>
  </si>
  <si>
    <t xml:space="preserve"> 3.3.1.7.2.4 </t>
  </si>
  <si>
    <t xml:space="preserve"> 3.3.1.7.3 </t>
  </si>
  <si>
    <t>PINTURA COM TINTA TEXTURIZADA</t>
  </si>
  <si>
    <t xml:space="preserve"> 3.3.1.7.3.1 </t>
  </si>
  <si>
    <t xml:space="preserve"> 95305 </t>
  </si>
  <si>
    <t>TEXTURA ACRÍLICA, APLICAÇÃO MANUAL EM PAREDE, UMA DEMÃO. AF_04/2023</t>
  </si>
  <si>
    <t xml:space="preserve"> 3.4 </t>
  </si>
  <si>
    <t xml:space="preserve"> 3.4.1 </t>
  </si>
  <si>
    <t>ÁGUA FRIA</t>
  </si>
  <si>
    <t xml:space="preserve"> 3.4.1.1 </t>
  </si>
  <si>
    <t>SERVIÇOS DIVERSOS</t>
  </si>
  <si>
    <t xml:space="preserve"> 3.4.1.1.1 </t>
  </si>
  <si>
    <t xml:space="preserve"> 3.4.1.1.2 </t>
  </si>
  <si>
    <t xml:space="preserve"> 104737 </t>
  </si>
  <si>
    <t>REATERRO MANUAL DE VALAS, COM PLACA VIBRATÓRIA. AF_08/2023</t>
  </si>
  <si>
    <t xml:space="preserve"> 3.4.2 </t>
  </si>
  <si>
    <t>ÁGUA PLUVIAL</t>
  </si>
  <si>
    <t xml:space="preserve"> 3.4.2.1 </t>
  </si>
  <si>
    <t xml:space="preserve"> 3.4.2.1.1 </t>
  </si>
  <si>
    <t xml:space="preserve"> IG-CI660 </t>
  </si>
  <si>
    <t>CAIXA DE INSPEÇÃO DE ESGOTO SIFONADA - CES- 60X60 CM - FORNECIMENTO E INSTALACAO. REF SINAPI (74166/001)</t>
  </si>
  <si>
    <t xml:space="preserve"> 3.4.2.2 </t>
  </si>
  <si>
    <t xml:space="preserve"> 3.4.2.2.1 </t>
  </si>
  <si>
    <t xml:space="preserve"> 89707 </t>
  </si>
  <si>
    <t>CAIXA SIFONADA, PVC, DN 100 X 100 X 50 MM, JUNTA ELÁSTICA, FORNECIDA E INSTALADA EM RAMAL DE DESCARGA OU EM RAMAL DE ESGOTO SANITÁRIO. AF_08/2022</t>
  </si>
  <si>
    <t xml:space="preserve"> 3.4.2.3 </t>
  </si>
  <si>
    <t>TUBOS E CONEXÕES</t>
  </si>
  <si>
    <t xml:space="preserve"> 3.4.2.3.1 </t>
  </si>
  <si>
    <t xml:space="preserve"> 72558 </t>
  </si>
  <si>
    <t>JOELHO PVC 90º ESGOTO 40MM - FORNECIMENTO E INSTALACAO</t>
  </si>
  <si>
    <t xml:space="preserve"> 3.4.2.3.2 </t>
  </si>
  <si>
    <t xml:space="preserve"> 3.4.2.3.3 </t>
  </si>
  <si>
    <t xml:space="preserve"> 89802 </t>
  </si>
  <si>
    <t>JOELHO 45 GRAUS, PVC, SERIE NORMAL, ESGOTO PREDIAL, DN 50 MM, JUNTA ELÁSTICA, FORNECIDO E INSTALADO EM PRUMADA DE ESGOTO SANITÁRIO OU VENTILAÇÃO. AF_08/2022</t>
  </si>
  <si>
    <t xml:space="preserve"> 3.4.2.3.4 </t>
  </si>
  <si>
    <t xml:space="preserve"> 3.4.2.3.5 </t>
  </si>
  <si>
    <t xml:space="preserve"> 3.4.2.3.6 </t>
  </si>
  <si>
    <t xml:space="preserve"> 104166 </t>
  </si>
  <si>
    <t>TUBO PVC, SÉRIE R, ÁGUA PLUVIAL, DN 150 MM, FORNECIDO E INSTALADO EM RAMAL DE ENCAMINHAMENTO. AF_06/2022</t>
  </si>
  <si>
    <t xml:space="preserve"> 3.4.2.3.7 </t>
  </si>
  <si>
    <t xml:space="preserve"> 89701 </t>
  </si>
  <si>
    <t>TÊ, PVC, SERIE R, ÁGUA PLUVIAL, DN 150 X 150 MM, JUNTA ELÁSTICA, FORNECIDO E INSTALADO EM CONDUTORES VERTICAIS DE ÁGUAS PLUVIAIS. AF_06/2022</t>
  </si>
  <si>
    <t xml:space="preserve"> 3.4.2.3.8 </t>
  </si>
  <si>
    <t xml:space="preserve"> 104167 </t>
  </si>
  <si>
    <t>JOELHO 90 GRAUS, PVC, SERIE R, ÁGUA PLUVIAL, DN 150 MM, JUNTA ELÁSTICA, FORNECIDO E INSTALADO EM RAMAL DE ENCAMINHAMENTO. AF_06/2022</t>
  </si>
  <si>
    <t xml:space="preserve"> 3.5 </t>
  </si>
  <si>
    <t xml:space="preserve"> 3.5.1 </t>
  </si>
  <si>
    <t xml:space="preserve"> 3.5.1.1 </t>
  </si>
  <si>
    <t>ALIMENTAÇÃO</t>
  </si>
  <si>
    <t xml:space="preserve"> 3.5.1.1.1 </t>
  </si>
  <si>
    <t>QUADROS/CAIXAS</t>
  </si>
  <si>
    <t xml:space="preserve"> 3.5.1.1.1.1 </t>
  </si>
  <si>
    <t xml:space="preserve"> 101880 </t>
  </si>
  <si>
    <t>Barr. trif., disj. geral, - DIN -  Cap. 24 disj. unip. - In barr. 150 A - FORNECIMENTO E INSTALAÇÃO.</t>
  </si>
  <si>
    <t xml:space="preserve"> 3.5.1.1.1.2 </t>
  </si>
  <si>
    <t xml:space="preserve"> 101882 </t>
  </si>
  <si>
    <t>Barr. trif., disj. geral, - DIN - Cap. 50 disj. unip. - In barr. 225 A - FORNECIMENTO E INSTALAÇÃO.</t>
  </si>
  <si>
    <t xml:space="preserve"> 3.5.1.1.1.3 </t>
  </si>
  <si>
    <t>Barr. trif., disj. geral, - DIN - Cap. 24 disj. unip. - In barr. 150 A - FORNECIMENTO E INSTALAÇÃO.</t>
  </si>
  <si>
    <t xml:space="preserve"> 3.5.1.1.1.4 </t>
  </si>
  <si>
    <t>Disjuntor Unipolar Termomagnético - norma DIN (Curva C) - 20 A - 10 kA - FORNECIMENTO E INSTALAÇÃO</t>
  </si>
  <si>
    <t xml:space="preserve"> 3.5.1.1.1.5 </t>
  </si>
  <si>
    <t>Disjuntor tetrapolar termomagnético caixa moldada (380/415 V) - 160 A - 18 kA - FORNECIMENTO E INSTALAÇÃO</t>
  </si>
  <si>
    <t xml:space="preserve"> 3.5.1.1.1.6 </t>
  </si>
  <si>
    <t>Disjuntor tripolar termomagnético (380 V/220 V) - DIN (Curva C) - 20 A - 4.5 kA - FORNECIMENTO E INSTALAÇÃO</t>
  </si>
  <si>
    <t xml:space="preserve"> 3.5.1.1.1.7 </t>
  </si>
  <si>
    <t xml:space="preserve"> IG-INS-ELE-IT-DR-25-30MA </t>
  </si>
  <si>
    <t>Disjuntor tripolar termomagnético (380 V/220 V) - DIN (Curva C) - 25 A - 4.5 kA - FORNECIMENTO E INSTALAÇÃO</t>
  </si>
  <si>
    <t xml:space="preserve"> 3.5.1.1.1.8 </t>
  </si>
  <si>
    <t xml:space="preserve"> 93671 </t>
  </si>
  <si>
    <t>Disjuntor tripolar termomagnético (380 V/220 V) - DIN (Curva C) - 32 A - 4.5 kA - FORNECIMENTO E INSTALAÇÃO</t>
  </si>
  <si>
    <t xml:space="preserve"> 3.5.1.1.1.9 </t>
  </si>
  <si>
    <t>DISJUNTOR TRIPOLAR TIPO DIN, CORRENTE NOMINAL DE 50A - FORNECIMENTO E INSTALAÇÃO. AF_07/2025</t>
  </si>
  <si>
    <t xml:space="preserve"> 3.5.1.1.1.10 </t>
  </si>
  <si>
    <t>Disjuntor tripolar termomagnético (380 V/220 V) - DIN (Curva C) - 63 A - 4.5 kA - FORNECIMENTO E INSTALAÇÃO</t>
  </si>
  <si>
    <t xml:space="preserve"> 3.5.1.1.1.11 </t>
  </si>
  <si>
    <t>Dispositivo de proteção contra surto - 275 V - 80 KA - FORNECIMENTO E INSTALAÇÃO</t>
  </si>
  <si>
    <t xml:space="preserve"> 3.5.1.1.1.12 </t>
  </si>
  <si>
    <t>Dispositivo de proteção contra surto - 275 V - 40 KA - FORNECIMENTO E INSTALAÇÃO</t>
  </si>
  <si>
    <t xml:space="preserve"> 3.5.1.1.1.13 </t>
  </si>
  <si>
    <t>Interruptor bipolar DR (fase/neutro - In 30mA) - DIN - 25 A - FORNECIMENTO E INSTALAÇÃO</t>
  </si>
  <si>
    <t xml:space="preserve"> 3.5.1.1.1.14 </t>
  </si>
  <si>
    <t xml:space="preserve"> 3.5.1.1.1.15 </t>
  </si>
  <si>
    <t xml:space="preserve"> 3.5.1.1.2 </t>
  </si>
  <si>
    <t>CABOS ELÉTRICOS</t>
  </si>
  <si>
    <t xml:space="preserve"> 3.5.1.1.2.1 </t>
  </si>
  <si>
    <t xml:space="preserve"> IG-CB-FLEX-35 </t>
  </si>
  <si>
    <t>CABO FLEXÍVEL EPR/XLPE (90°C), 0,6/1 KV - 35 MM2</t>
  </si>
  <si>
    <t xml:space="preserve"> 3.5.1.1.2.2 </t>
  </si>
  <si>
    <t xml:space="preserve"> IG-CB-FLEX-70 </t>
  </si>
  <si>
    <t>CABO FLEXÍVEL EPR/XLPE (90°C), 0,6/1 KV - 70 MM2</t>
  </si>
  <si>
    <t xml:space="preserve"> 3.5.1.1.2.3 </t>
  </si>
  <si>
    <t xml:space="preserve"> IG-CB-FLEX-16 </t>
  </si>
  <si>
    <t>CABO FLEXÍVEL EPR/XLPE (90°C), 0,6/1 KV, 16 MM2</t>
  </si>
  <si>
    <t xml:space="preserve"> 3.5.1.1.2.4 </t>
  </si>
  <si>
    <t xml:space="preserve"> 92986 </t>
  </si>
  <si>
    <t>CABO DE COBRE FLEXÍVEL ISOLADO, 35 MM², ANTI-CHAMA 0,6/1,0 KV, PARA REDE ENTERRADA DE DISTRIBUIÇÃO DE ENERGIA ELÉTRICA - FORNECIMENTO E INSTALAÇÃO. AF_12/2021.</t>
  </si>
  <si>
    <t xml:space="preserve"> 3.5.1.1.2.5 </t>
  </si>
  <si>
    <t xml:space="preserve"> 92990 </t>
  </si>
  <si>
    <t>CABO DE COBRE FLEXÍVEL ISOLADO, 70 MM², ANTI-CHAMA 0,6/1,0 KV, PARA REDE ENTERRADA DE DISTRIBUIÇÃO DE ENERGIA ELÉTRICA - FORNECIMENTO E INSTALAÇÃO. AF_12/2021.</t>
  </si>
  <si>
    <t xml:space="preserve"> 3.5.1.1.2.6 </t>
  </si>
  <si>
    <t xml:space="preserve"> 91930 </t>
  </si>
  <si>
    <t>CABO DE COBRE FLEXÍVEL ISOLADO, 6 MM², ANTI-CHAMA 450/750 V, PARA CIRCUITOS TERMINAIS - FORNECIMENTO E INSTALAÇÃO. AF_03/2023.</t>
  </si>
  <si>
    <t xml:space="preserve"> 3.5.1.1.2.7 </t>
  </si>
  <si>
    <t xml:space="preserve"> 91932 </t>
  </si>
  <si>
    <t>CABO DE COBRE FLEXÍVEL ISOLADO, 10 MM², ANTI-CHAMA 450/750 V, PARA CIRCUITOS TERMINAIS - FORNECIMENTO E INSTALAÇÃO. AF_03/2023.</t>
  </si>
  <si>
    <t xml:space="preserve"> 3.5.1.1.2.8 </t>
  </si>
  <si>
    <t xml:space="preserve"> 91934 </t>
  </si>
  <si>
    <t>CABO DE COBRE FLEXÍVEL ISOLADO, 16 MM², ANTI-CHAMA 450/750 V, PARA CIRCUITOS TERMINAIS - FORNECIMENTO E INSTALAÇÃO. AF_03/2023.</t>
  </si>
  <si>
    <t xml:space="preserve"> 3.5.1.1.2.9 </t>
  </si>
  <si>
    <t xml:space="preserve"> 92982 </t>
  </si>
  <si>
    <t>CABO DE COBRE FLEXÍVEL ISOLADO, 16 MM², ANTI-CHAMA 0,6/1,0 KV, PARA DISTRIBUIÇÃO - FORNECIMENTO E INSTALAÇÃO. AF_10/2020</t>
  </si>
  <si>
    <t xml:space="preserve"> 3.5.1.1.2.10 </t>
  </si>
  <si>
    <t xml:space="preserve"> 92983 </t>
  </si>
  <si>
    <t>CABO DE COBRE FLEXÍVEL ISOLADO, 25 MM², ANTI-CHAMA 450/750 V, PARA DISTRIBUIÇÃO - FORNECIMENTO E INSTALAÇÃO. AF_12/2015</t>
  </si>
  <si>
    <t xml:space="preserve"> 3.5.1.1.3 </t>
  </si>
  <si>
    <t>ELETRODUTOS/ELETROCALHAS</t>
  </si>
  <si>
    <t xml:space="preserve"> 3.5.1.1.3.1 </t>
  </si>
  <si>
    <t>Eletrocalha lisa tipo C - 100x100mm chapa 18 - FORNECIMENTO E INSTALAÇÃO.</t>
  </si>
  <si>
    <t xml:space="preserve"> 3.5.1.1.3.2 </t>
  </si>
  <si>
    <t>Eletrocalha lisa tipo C - 100x50mm chapa 18 - FORNECIMENTO E INSTALAÇÃO.</t>
  </si>
  <si>
    <t xml:space="preserve"> 3.5.1.1.3.3 </t>
  </si>
  <si>
    <t>Eletrocalha lisa tipo C - 50x50mm chapa 18 - FORNECIMENTO E INSTALAÇÃO.</t>
  </si>
  <si>
    <t xml:space="preserve"> 3.5.1.1.3.4 </t>
  </si>
  <si>
    <t xml:space="preserve"> 104409 </t>
  </si>
  <si>
    <t>Eletroduto pesado - 1.1/2" - FORNECIMENTO E INSTALAÇÃO.</t>
  </si>
  <si>
    <t xml:space="preserve"> 3.5.1.1.3.5 </t>
  </si>
  <si>
    <t xml:space="preserve"> IG-INS-ELE-ELET-GALV-VAR-2 </t>
  </si>
  <si>
    <t>Eletroduto pesado - 2" - FORNECIMENTO E INSTALAÇÃO</t>
  </si>
  <si>
    <t xml:space="preserve"> 3.5.1.1.3.6 </t>
  </si>
  <si>
    <t xml:space="preserve"> 104407 </t>
  </si>
  <si>
    <t>Eletroduto galvanizado, vara 3,0m - 1"  - FORNECIMENTO E INSTALAÇÃO.</t>
  </si>
  <si>
    <t xml:space="preserve"> 3.5.1.1.3.7 </t>
  </si>
  <si>
    <t>Eletroduto galvanizado, vara 3,0m - 3/4" - FORNECIMENTO E INSTALAÇÃO</t>
  </si>
  <si>
    <t xml:space="preserve"> 3.5.1.2 </t>
  </si>
  <si>
    <t>CIRCUITO ILUMINAÇÃO</t>
  </si>
  <si>
    <t xml:space="preserve"> 3.5.1.2.1 </t>
  </si>
  <si>
    <t xml:space="preserve"> 3.5.1.2.1.1 </t>
  </si>
  <si>
    <t xml:space="preserve"> IG-LUM-LED-SOB-36W. </t>
  </si>
  <si>
    <t>LUM LED SOBR RET 120x15 36W</t>
  </si>
  <si>
    <t xml:space="preserve"> 3.5.1.2.2 </t>
  </si>
  <si>
    <t>QUADROS/CAIXAS/ACESSÓRIOS</t>
  </si>
  <si>
    <t xml:space="preserve"> 3.5.1.2.2.1 </t>
  </si>
  <si>
    <t xml:space="preserve"> 3.5.1.2.2.2 </t>
  </si>
  <si>
    <t xml:space="preserve"> IG-INS-ELE-PL-FUR </t>
  </si>
  <si>
    <t>Placa 2x4" - Placa c/ furo</t>
  </si>
  <si>
    <t xml:space="preserve"> 3.5.1.2.2.3 </t>
  </si>
  <si>
    <t xml:space="preserve"> 3.5.1.2.2.4 </t>
  </si>
  <si>
    <t xml:space="preserve"> 83439 </t>
  </si>
  <si>
    <t>Tomada hexagonal (NBR 14136) (2) 2P+T 10A</t>
  </si>
  <si>
    <t xml:space="preserve"> 3.5.1.2.2.5 </t>
  </si>
  <si>
    <t xml:space="preserve"> 3.6 </t>
  </si>
  <si>
    <t xml:space="preserve"> 3.6.1 </t>
  </si>
  <si>
    <t>AR CONDICIONADO E CLIMATIZAÇÃO</t>
  </si>
  <si>
    <t xml:space="preserve"> 3.6.1.1 </t>
  </si>
  <si>
    <t>UNIDADES DE VENTILAÇÃO</t>
  </si>
  <si>
    <t xml:space="preserve"> 3.6.1.1.1 </t>
  </si>
  <si>
    <t xml:space="preserve"> IG-FCL.30EVA. </t>
  </si>
  <si>
    <t>Fancoil modelo 39D de capacidade 35TR posição de montagem horizontal descarga vertical (H5), Ventilador Limit Load  Vazão de 23800 m³/h, Filtro G4+F8, Pintado ou equivalente - FORNECIMENTO E INSTALAÇÃO</t>
  </si>
  <si>
    <t xml:space="preserve"> 3.6.1.1.2 </t>
  </si>
  <si>
    <t xml:space="preserve"> IG-VEN-277-3500-105. </t>
  </si>
  <si>
    <t>Ventilador centrífugo Sicflux Titan SGSD 277 mm, 0,5 CV, trifásico 220/380 V, c/ coxins, vazão 3.500 m³/h, 10,5 mmca</t>
  </si>
  <si>
    <t xml:space="preserve"> 3.6.1.1.3 </t>
  </si>
  <si>
    <t xml:space="preserve"> IG-VEN-277-2400-051. </t>
  </si>
  <si>
    <t>Ventilador centrífugo Sicflux Titan SGSD 277 mm, 0,5 CV, trifásico 220/380 V, c/ coxins, vazão 2.400 m³/h, 5,11 mmca</t>
  </si>
  <si>
    <t xml:space="preserve"> 3.6.1.1.4 </t>
  </si>
  <si>
    <t xml:space="preserve"> IG-VEN-277-3000-075. </t>
  </si>
  <si>
    <t>Ventilador centrífugo Sicflux Titan SGSD 277 mm, 0,5 CV, trifásico 220/380 V, c/ coxins, vazão 3.000 m³/h, 7,5 mmca</t>
  </si>
  <si>
    <t xml:space="preserve"> 3.6.1.2 </t>
  </si>
  <si>
    <t>MOTOBOMBAS</t>
  </si>
  <si>
    <t xml:space="preserve"> 3.6.1.2.1 </t>
  </si>
  <si>
    <t xml:space="preserve"> IG-BC92T-1,5CV-TRI. </t>
  </si>
  <si>
    <t>BOMBA CENTRIFUGA SCHNEIDER BC-92T 1B 1.5CV TRIFASICA 220/380V</t>
  </si>
  <si>
    <t xml:space="preserve"> 3.6.1.3 </t>
  </si>
  <si>
    <t>CHILLER</t>
  </si>
  <si>
    <t xml:space="preserve"> 3.6.1.3.1 </t>
  </si>
  <si>
    <t xml:space="preserve"> IG-CHILLER.MOD.15TR </t>
  </si>
  <si>
    <t>CHILLER - CHILLER MODULAR AQUASMART - Carrier - OU SIMILAR TÉCNICO - 30EVA15386MABS - CHILLER MODULAR AQUASMART CARRIER, 15 TR, INVERTER, COM KIT FILTRO EM Y + ADAPTADORES SOLDA /VICTAULIC, HIC PADRÃO COM MODBUS, UNIDADE MESTRE - FORNECIMENTO E INSTALAÇÃO. REF: CPOS/CDHU (61.10.014)</t>
  </si>
  <si>
    <t xml:space="preserve"> 3.6.1.4 </t>
  </si>
  <si>
    <t>REDES DE DUTOS</t>
  </si>
  <si>
    <t xml:space="preserve"> 3.6.1.4.1 </t>
  </si>
  <si>
    <t>DUTOS MPU</t>
  </si>
  <si>
    <t xml:space="preserve"> 3.6.1.4.1.1 </t>
  </si>
  <si>
    <t xml:space="preserve"> IG-CLI-DUT-20MM </t>
  </si>
  <si>
    <t>INSTALAÇÃO DE DUTO MPU 20MM RETANGULAR PARA AR CONDICIONADO EM PAINEL PRÉ-ISOLADO - INCLUSO FABRICAÇÃO</t>
  </si>
  <si>
    <t xml:space="preserve"> 3.6.1.4.2 </t>
  </si>
  <si>
    <t>DUTOS  FLEXIVEIS</t>
  </si>
  <si>
    <t xml:space="preserve"> 3.6.1.4.2.1 </t>
  </si>
  <si>
    <t xml:space="preserve"> IG-RT0.6.161 </t>
  </si>
  <si>
    <t>DUTO FLEXÍVEL CONFECCIONADO EM FOLHA DE ALUMÍNIO E FILME DE POLIÉSTER, LAMINADOS COM ADESIVO DE POLIURETANO DE ALTA PERFORMANEC E ARAME DE ALTO CARBONO CONFORME NBR 16401, ISOLADO TERMICAMENTE COM LÃ DE VIDRO COM RESISTÊNCIA TÉRMICA DE 0,6 M².ºC/W, LAMINADO COM FOLHA DE ALUMÍNIO E FILME DE POLIÉSTER PARA CRIAÇÃO DE BARREIRA DE VAPOR. - MULTIVAC - ISODEC RT 0.6 - 161. REF: UPACOMP265</t>
  </si>
  <si>
    <t xml:space="preserve"> 3.6.1.4.3 </t>
  </si>
  <si>
    <t>TRANSIÇÃO DE DUTO</t>
  </si>
  <si>
    <t xml:space="preserve"> 3.6.1.4.3.1 </t>
  </si>
  <si>
    <t xml:space="preserve"> IG-TR.45.20MM </t>
  </si>
  <si>
    <t>TRANSIÇÃO REDONDA - 45 GRAUS - POLIURETANO REVESTIDO EM ALUMÍNIO - 20 MM - FORNECIMENTO E INSTALAÇÃO.</t>
  </si>
  <si>
    <t xml:space="preserve"> 3.6.1.4.3.2 </t>
  </si>
  <si>
    <t xml:space="preserve"> IG-TRO.45.20MM </t>
  </si>
  <si>
    <t>TRANSIÇÃO RETANGULAR PARA OVAL - 45 GRAUS - POLIURETANO REVESTIDO EM ALUMÍNIO - 20 MM - FORNECIMENTO E INSTALAÇÃO.</t>
  </si>
  <si>
    <t xml:space="preserve"> 3.6.1.4.3.3 </t>
  </si>
  <si>
    <t xml:space="preserve"> IG-TR.30.20MM </t>
  </si>
  <si>
    <t>TRANSIÇÃO RETANGULAR - 30 GRAUS - POLIURETANO REVESTIDO EM ALUMÍNIO - 20 MM - FORNECIMENTO E INSTALAÇÃO.</t>
  </si>
  <si>
    <t xml:space="preserve"> 3.6.1.4.4 </t>
  </si>
  <si>
    <t>CONEXÃO DE DUTO</t>
  </si>
  <si>
    <t xml:space="preserve"> 3.6.1.4.4.1 </t>
  </si>
  <si>
    <t xml:space="preserve"> IG-CR.10MM </t>
  </si>
  <si>
    <t>COTOVELO RETANGULAR - POLIURETANO REVESTIDO EM ALUMÍNIO - 10 MM - FORNECIMENTO E INSTALAÇÃO.</t>
  </si>
  <si>
    <t xml:space="preserve"> 3.6.1.4.4.2 </t>
  </si>
  <si>
    <t xml:space="preserve"> IG-DYR </t>
  </si>
  <si>
    <t>DERIVAÇÃO "Y" RETANGULAR - PADRÃO - POLIURETANO REVESTIDO EM ALUMÍNIO - 10 MM E 20MM - FORNECIMENTO E INSTALAÇÃO.</t>
  </si>
  <si>
    <t xml:space="preserve"> 3.6.1.4.4.3 </t>
  </si>
  <si>
    <t xml:space="preserve"> IG-DBOTA </t>
  </si>
  <si>
    <t>DERIVAÇÃO DO TIPO BOTA - STANDARD - POLIURETANO REVESTIDO EM ALUMÍNIO - 10 MM  E 20 MM- FORNECIMENTO E INSTALAÇÃO.</t>
  </si>
  <si>
    <t xml:space="preserve"> 3.6.1.4.5 </t>
  </si>
  <si>
    <t xml:space="preserve"> 3.6.1.4.5.1 </t>
  </si>
  <si>
    <t xml:space="preserve"> 96680 </t>
  </si>
  <si>
    <t>TUBO, PPR, DN 63, CLASSE PN 25, INSTALADO EM PRUMADA DE ÁGUA FORNECIMENTO E INSTALAÇÃO. AF_08/2022</t>
  </si>
  <si>
    <t xml:space="preserve"> 3.6.1.4.5.2 </t>
  </si>
  <si>
    <t xml:space="preserve"> 104195 </t>
  </si>
  <si>
    <t>TUBO, PPR, DN 20, CLASSE PN25, INSTALADO EM RAMAL OU SUB-RAMAL DE ÁGUA - FORNECIMENTO E INSTALAÇÃO. AF_08/2022</t>
  </si>
  <si>
    <t xml:space="preserve"> 3.6.1.4.6 </t>
  </si>
  <si>
    <t>ISOLAMENTO DE TUBOS</t>
  </si>
  <si>
    <t xml:space="preserve"> 3.6.1.4.6.1 </t>
  </si>
  <si>
    <t xml:space="preserve"> IG-ISO-HTA-19x63 </t>
  </si>
  <si>
    <t>Fornecimento  e instalação de tubo de borracha elastomérica Armaflex</t>
  </si>
  <si>
    <t xml:space="preserve"> 3.6.1.4.7 </t>
  </si>
  <si>
    <t xml:space="preserve"> 3.6.1.4.7.1 </t>
  </si>
  <si>
    <t>EXAUSTÃO</t>
  </si>
  <si>
    <t xml:space="preserve"> 3.6.1.4.7.1.1 </t>
  </si>
  <si>
    <t xml:space="preserve"> IG-VAT-AG/825x325 </t>
  </si>
  <si>
    <t>VAT-AG/825x325</t>
  </si>
  <si>
    <t xml:space="preserve"> 3.6.1.4.7.1.2 </t>
  </si>
  <si>
    <t xml:space="preserve"> IG-VAT-AG/1025x325 </t>
  </si>
  <si>
    <t>VAT-AG/1025x325</t>
  </si>
  <si>
    <t xml:space="preserve"> 3.6.1.4.7.1.3 </t>
  </si>
  <si>
    <t xml:space="preserve"> IG-VZ-400X300 </t>
  </si>
  <si>
    <t>VENEZIANA DE AR EXTERIOR - COM MOLDURA DE MONTAGEM E COM TELA</t>
  </si>
  <si>
    <t xml:space="preserve"> 3.6.1.4.7.2 </t>
  </si>
  <si>
    <t>FORNECIMENTO</t>
  </si>
  <si>
    <t xml:space="preserve"> 3.6.1.4.7.2.1 </t>
  </si>
  <si>
    <t xml:space="preserve"> IG-ARADLQ-AG-0-LDR-T4 </t>
  </si>
  <si>
    <t>DIFUSOR QUADRADO MULTIVIAS DE INSUFLAMENTO OU RETORNO DE AR PARA INSTALAÇÃO EM TETOS EM GERAL, COM REGISTRO, SEM CAIXA PLENUM, COM ANEL DE DIREÇÃO DE FLUXO, DIMENSÃO DO DIFUSOR 412X412MM, COR EM ALUMÍNIO ANODIZADO NATURAL, SEM MIOLO REMOVÍVEL, REGISTRO DA ALETA CONFECCIONADO EM AÇO - 305X305 - TROX TECHNIK OU SIMILAR TECNICO. FORNECIMENTO E INSTALAÇÃO. REF: SINAPI (103286)</t>
  </si>
  <si>
    <t xml:space="preserve"> 3.6.1.4.7.2.2 </t>
  </si>
  <si>
    <t xml:space="preserve"> IG-ARADLQ-AG-K-LDR-T2 </t>
  </si>
  <si>
    <t>DIFUSOR QUADRADO MULTIVIAS DE INSUFLAMENTO OU RETORNO DE AR PARA INSTALAÇÃO EM TETOS EM GERAL, COM REGISTRO, COM CAIXA PLENUM, COM ANEL DE DIREÇÃO DE FLUXO, DIMENSÃO DO DIFUSOR 300X300MM, COLARINHO DA CAIXA PLENUM Ø158, SEM REGISTRO NO COLARINHO, COR EM ALUMÍNIO ANODIZADO NATURAL, SEM MIOLO REMOVÍVEL, REGISTRO DA ALETA EM AÇO - 160Ø - TROX TECHNIK OU SIMILAR TECNICO. FORNECIMENTO E INSTALAÇÃO. REF: SINAPI (103286)</t>
  </si>
  <si>
    <t xml:space="preserve"> 3.6.1.4.7.2.3 </t>
  </si>
  <si>
    <t xml:space="preserve"> IG-ARADLQ-AG-K-LDR-T6 </t>
  </si>
  <si>
    <t>DIFUSOR QUADRADO MULTIVIAS 498x498mm C/ PLENUM Ø209 – TROX OU SIMILAR TECNICO. FORNECIMENTO E INSTALAÇÃO</t>
  </si>
  <si>
    <t xml:space="preserve"> 3.6.1.4.7.2.4 </t>
  </si>
  <si>
    <t>DIFUSOR QUADRADO MULTIVIAS 598x598mm C/ PLENUM Ø314 – TROX OU SIMILAR TECNICO. FORNECIMENTO E INSTALAÇÃO</t>
  </si>
  <si>
    <t xml:space="preserve"> 3.6.1.4.7.3 </t>
  </si>
  <si>
    <t xml:space="preserve"> IG-AB-QM.DN50 </t>
  </si>
  <si>
    <t>VALVULA BALANCEADORA - AB-QM DN50 NOVACOM - DANFOSS - OU SIMILAR TÉCNICO - 003Z0772 - AB-QM_DN50, COM PLUGUES DE TESTE, ROSCA INTERNA, PN16, VÁLVULAS BALANCEAMENTO E CONTROLE, INDEPENDENTES DA PRESSÃO COM ACESSORIO DE CONEXÃO DE ROSCA EXTERNA - FORNECIMENTO E INSTALAÇÃO.. REF: SBC (073064)</t>
  </si>
  <si>
    <t xml:space="preserve"> 3.6.1.4.7.4 </t>
  </si>
  <si>
    <t xml:space="preserve"> IG-AB-QM.DN65 </t>
  </si>
  <si>
    <t>VALVULA BALANCEADORA - AB-QM DN65 NOVACOM - DANFOSS - OU SIMILAR TÉCNICO - 003Z0772 - AB-QM_DN65, COM PLUGUES DE TESTE, ROSCA INTERNA, PN16, VÁLVULAS BALANCEAMENTO E CONTROLE, INDEPENDENTES DA PRESSÃO COM ACESSORIO DE CONEXÃO DE ROSCA EXTERNA - FORNECIMENTO E INSTALAÇÃO.. REF: SBC (073064)</t>
  </si>
  <si>
    <t xml:space="preserve"> 3.6.1.4.7.5 </t>
  </si>
  <si>
    <t xml:space="preserve"> IG-AT.25.SD </t>
  </si>
  <si>
    <t>ATUADOR ELETRÔNICO DE CONTROLE -MODELO: AME 25 SD - DANFOSS -CODIGO: 082H3038 -OU SIMILAR TÉCNICO. REF  ABC (071855)</t>
  </si>
  <si>
    <t xml:space="preserve"> 3.6.1.4.7.6 </t>
  </si>
  <si>
    <t xml:space="preserve"> IG-CLI.VAL.DOC </t>
  </si>
  <si>
    <t>VALVULA DE RETENÇÃO VERTICAL DN40 - MODELO - VÁLCULA DE REDENÇÃO VERTICAL- DOCOL OU SIMILAR TECNICO. REF: AGESUL (1401000135)</t>
  </si>
  <si>
    <t>6,00</t>
  </si>
  <si>
    <t>8,00</t>
  </si>
  <si>
    <t>568,75</t>
  </si>
  <si>
    <t xml:space="preserve"> 93567-1 </t>
  </si>
  <si>
    <t>ENGENHEIRO ELETRICISTA DE OBRA PLENO COM ENCARGOS COMPLEMENTARES</t>
  </si>
  <si>
    <t xml:space="preserve"> 93567-2 </t>
  </si>
  <si>
    <t>ENGENHEIRO MECANICO DE OBRA PLENO COM ENCARGOS COMPLEMENTARES</t>
  </si>
  <si>
    <t>90,00</t>
  </si>
  <si>
    <t>MONTADOR DE ESTRUTURAS METÁLICAS COM ENCARGOS COMPLEMENTARES</t>
  </si>
  <si>
    <t xml:space="preserve"> B010000097 </t>
  </si>
  <si>
    <t>CAEMA</t>
  </si>
  <si>
    <t>SERVENTE</t>
  </si>
  <si>
    <t xml:space="preserve"> B010000083 </t>
  </si>
  <si>
    <t>MOTORISTA OPERADOR DE MUNCK COM ENCARGOS SOCIAIS</t>
  </si>
  <si>
    <t>15,00</t>
  </si>
  <si>
    <t xml:space="preserve"> 90443 </t>
  </si>
  <si>
    <t>RASGO LINEAR MANUAL EM ALVENARIA, PARA RAMAIS/ DISTRIBUIÇÃO DE INSTALAÇÕES HIDRÁULICAS, DIÂMETROS MENORES OU IGUAIS A 40 MM. AF_09/2023</t>
  </si>
  <si>
    <t>TRAMA DE MADEIRA COMPOSTA POR TERÇAS PARA TELHADOS DE ATÉ 2 ÁGUAS PARA TELHA ONDULADA DE FIBROCIMENTO, METÁLICA, PLÁSTICA OU TERMOACÚSTICA, INCLUSO TRANSPORTE VERTICAL. AF_10/2025</t>
  </si>
  <si>
    <t xml:space="preserve"> 101891 </t>
  </si>
  <si>
    <t>DISJUNTOR MONOPOLAR TIPO NEMA, CORRENTE NOMINAL DE 35 ATÉ 50A - FORNECIMENTO E INSTALAÇÃO. AF_07/2025</t>
  </si>
  <si>
    <t xml:space="preserve"> 98283 </t>
  </si>
  <si>
    <t>CABO TELEFÔNICO CCI-50 4 PARES, SEM BLINDAGEM, INSTALADO EM DISTRIBUIÇÃO DE EDIFICAÇÃO RESIDENCIAL - FORNECIMENTO E INSTALAÇÃO. AF_08/2025</t>
  </si>
  <si>
    <t>PORTA DE MADEIRA PARA PINTURA, SEMI-OCA (LEVE OU MÉDIA), 80X210CM, ESPESSURA DE 3,5CM, INCLUSO DOBRADIÇAS - FORNECIMENTO E INSTALAÇÃO. AF_10/2025</t>
  </si>
  <si>
    <t xml:space="preserve"> 87548 </t>
  </si>
  <si>
    <t>MASSA ÚNICA, EM ARGAMASSA TRAÇO 1:2:8, PREPARO MANUAL, APLICADA MANUALMENTE EM PAREDES INTERNAS DE AMBIENTES COM ÁREA ENTRE 5M² E 10M², E = 10MM, COM TALISCAS. AF_03/2024</t>
  </si>
  <si>
    <t>Massa Única Interna</t>
  </si>
  <si>
    <t xml:space="preserve"> 100556 </t>
  </si>
  <si>
    <t>CAIXA DE PASSAGEM PARA TELEFONE 15X15X10CM (SOBREPOR) - FORNECIMENTO E INSTALAÇÃO. AF_08/2025</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</si>
  <si>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</si>
  <si>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</si>
  <si>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89171 </t>
  </si>
  <si>
    <t>(COMPOSIÇÃO REPRESENTATIVA) DO SERVIÇO DE REVESTIMENTO CERÂMICO PARA PISO COM PLACAS TIPO ESMALTADA EXTRA DE DIMENSÕES 35X35 CM, PARA EDIFICAÇÃO HABITACIONAL UNIFAMILIAR (CASA) E EDIFICAÇÃO PÚBLICA PADRÃO. AF_11/2014</t>
  </si>
  <si>
    <t xml:space="preserve"> 91945 </t>
  </si>
  <si>
    <t>SUPORTE PARAFUSADO COM PLACA DE ENCAIXE 4" X 2" ALTO (2,00 M DO PISO) PARA PONTO ELÉTRICO - FORNECIMENTO E INSTALAÇÃO. AF_03/2023</t>
  </si>
  <si>
    <t xml:space="preserve"> 91911 </t>
  </si>
  <si>
    <t>CURVA 90 GRAUS PARA ELETRODUTO, PVC, ROSCÁVEL, DN 20 MM (1/2"), PARA CIRCUITOS TERMINAIS, INSTALADA EM PAREDE - FORNECIMENTO E INSTALAÇÃO. AF_03/2023</t>
  </si>
  <si>
    <t xml:space="preserve"> 95811 </t>
  </si>
  <si>
    <t>CONDULETE DE PVC, TIPO LB, PARA ELETRODUTO DE PVC SOLDÁVEL DN 25 MM (3/4''), APARENTE - FORNECIMENTO E INSTALAÇÃO. AF_01/2026</t>
  </si>
  <si>
    <t xml:space="preserve"> 86943 </t>
  </si>
  <si>
    <t>LAVATÓRIO LOUÇA BRANCA SUSPENSO, 29,5 X 39CM OU EQUIVALENTE, PADRÃO POPULAR, INCLUSO SIFÃO FLEXÍVEL EM PVC, VÁLVULA E ENGATE FLEXÍVEL 30CM EM PLÁSTICO E TORNEIRA CROMADA DE MESA, PADRÃO POPULAR - FORNECIMENTO E INSTALAÇÃO. AF_01/2020</t>
  </si>
  <si>
    <t xml:space="preserve"> 92000 </t>
  </si>
  <si>
    <t>TOMADA BAIXA DE EMBUTIR (1 MÓDULO), 2P+T 10 A, INCLUINDO SUPORTE E PLACA - FORNECIMENTO E INSTALAÇÃO. AF_03/2023</t>
  </si>
  <si>
    <t xml:space="preserve"> 96985 </t>
  </si>
  <si>
    <t>HASTE DE ATERRAMENTO, DIÂMETRO 5/8", COM 3 METROS - FORNECIMENTO E INSTALAÇÃO. AF_08/2023</t>
  </si>
  <si>
    <t>Sistema de Proteção contra Descargas Atmosféricas - SPDA</t>
  </si>
  <si>
    <t xml:space="preserve"> 91928 </t>
  </si>
  <si>
    <t>CABO DE COBRE FLEXÍVEL ISOLADO, 4 MM², ANTI-CHAMA 450/750 V, PARA CIRCUITOS TERMINAIS - FORNECIMENTO E INSTALAÇÃO. AF_03/2023</t>
  </si>
  <si>
    <t xml:space="preserve"> 87885 </t>
  </si>
  <si>
    <t>CHAPISCO APLICADO NO TETO OU EM ALVENARIA E ESTRUTURA, COM ROLO PARA TEXTURA ACRÍLICA. ARGAMASSA INDUSTRIALIZADA COM PREPARO EM MISTURADOR 300 KG. AF_10/2022</t>
  </si>
  <si>
    <t>Chapisco</t>
  </si>
  <si>
    <t xml:space="preserve"> 98447 </t>
  </si>
  <si>
    <t>PAREDE DE MADEIRA COMPENSADA PARA CONSTRUÇÃO TEMPORÁRIA EM CHAPA SIMPLES, INTERNA, COM ÁREA LÍQUIDA MAIOR OU IGUAL A 6 M², COM VÃO. AF_03/2024</t>
  </si>
  <si>
    <t xml:space="preserve"> 89482 </t>
  </si>
  <si>
    <t>CAIXA SIFONADA, PVC, DN 100 X 100 X 50 MM, FORNECIDA E INSTALADA EM RAMAIS DE ENCAMINHAMENTO DE ÁGUA PLUVIAL. AF_06/2022</t>
  </si>
  <si>
    <t>PORTA EM ALUMÍNIO DE ABRIR TIPO VENEZIANA COM GUARNIÇÃO, FIXAÇÃO COM PARAFUSOS - FORNECIMENTO E INSTALAÇÃO. AF_10/2025</t>
  </si>
  <si>
    <t xml:space="preserve"> 89957 </t>
  </si>
  <si>
    <t>PONTO DE CONSUMO TERMINAL DE ÁGUA FRIA (SUBRAMAL) COM TUBULAÇÃO DE PVC, DN 25 MM, INSTALADO EM RAMAL DE ÁGUA, INCLUSOS RASGO E CHUMBAMENTO EM ALVENARIA. AF_12/2014</t>
  </si>
  <si>
    <t xml:space="preserve"> 92008 </t>
  </si>
  <si>
    <t>TOMADA BAIXA DE EMBUTIR (2 MÓDULOS), 2P+T 10 A, INCLUINDO SUPORTE E PLACA - FORNECIMENTO E INSTALAÇÃO. AF_03/2023</t>
  </si>
  <si>
    <t xml:space="preserve"> 89784 </t>
  </si>
  <si>
    <t>TE, PVC, SERIE NORMAL, ESGOTO PREDIAL, DN 50 X 50 MM, JUNTA ELÁSTICA, FORNECIDO E INSTALADO EM RAMAL DE DESCARGA OU RAMAL DE ESGOTO SANITÁRIO. AF_08/2022</t>
  </si>
  <si>
    <t xml:space="preserve"> 89731 </t>
  </si>
  <si>
    <t>JOELHO 90 GRAUS, PVC, SERIE NORMAL, ESGOTO PREDIAL, DN 50 MM, JUNTA ELÁSTICA, FORNECIDO E INSTALADO EM RAMAL DE DESCARGA OU RAMAL DE ESGOTO SANITÁRIO. AF_08/2022</t>
  </si>
  <si>
    <t xml:space="preserve"> 92981 </t>
  </si>
  <si>
    <t>CABO DE COBRE FLEXÍVEL ISOLADO, 16 MM², ANTI-CHAMA 450/750 V, PARA DISTRIBUIÇÃO - FORNECIMENTO E INSTALAÇÃO. AF_10/2020</t>
  </si>
  <si>
    <t xml:space="preserve"> 103328 </t>
  </si>
  <si>
    <t>ALVENARIA DE VEDAÇÃO DE BLOCOS CERÂMICOS FURADOS NA HORIZONTAL DE 9X19X19 CM (ESPESSURA 9 CM) E ARGAMASSA DE ASSENTAMENTO COM PREPARO EM BETONEIRA. AF_12/2021</t>
  </si>
  <si>
    <t>Alvenaria de Vedação</t>
  </si>
  <si>
    <t>CONDULETE DE PVC, TIPO B, PARA ELETRODUTO DE PVC SOLDÁVEL DN 25 MM (3/4''), APARENTE - FORNECIMENTO E INSTALAÇÃO. AF_01/2026</t>
  </si>
  <si>
    <t xml:space="preserve"> 89748 </t>
  </si>
  <si>
    <t>CURVA CURTA 90 GRAUS, PVC, SERIE NORMAL, ESGOTO PREDIAL, DN 100 MM, JUNTA ELÁSTICA, FORNECIDO E INSTALADO EM RAMAL DE DESCARGA OU RAMAL DE ESGOTO SANITÁRIO. AF_08/2022</t>
  </si>
  <si>
    <t xml:space="preserve"> 97611 </t>
  </si>
  <si>
    <t>LÂMPADA COMPACTA FLUORESCENTE DE 15 W, BASE E27 - FORNECIMENTO E INSTALAÇÃO. AF_02/2020</t>
  </si>
  <si>
    <t xml:space="preserve"> 97612 </t>
  </si>
  <si>
    <t>LÂMPADA COMPACTA FLUORESCENTE DE 20 W, BASE E27 - FORNECIMENTO E INSTALAÇÃO. AF_02/2020</t>
  </si>
  <si>
    <t xml:space="preserve"> 101875 </t>
  </si>
  <si>
    <t>QUADRO DE DISTRIBUIÇÃO DE ENERGIA EM CHAPA DE AÇO GALVANIZADO, DE EMBUTIR, COM BARRAMENTO TRIFÁSICO, PARA 12 DISJUNTORES DIN 100A - FORNECIMENTO E INSTALAÇÃO. AF_07/2025</t>
  </si>
  <si>
    <t xml:space="preserve"> 90820 </t>
  </si>
  <si>
    <t>PORTA DE MADEIRA PARA PINTURA, SEMI-OCA (LEVE OU MÉDIA), 60X210CM, ESPESSURA DE 3,5CM, INCLUSO DOBRADIÇAS - FORNECIMENTO E INSTALAÇÃO. AF_10/2025</t>
  </si>
  <si>
    <t xml:space="preserve"> 97906 </t>
  </si>
  <si>
    <t>CAIXA ENTERRADA HIDRÁULICA RETANGULAR, EM ALVENARIA COM BLOCOS DE CONCRETO, DIMENSÕES INTERNAS: 0,6X0,6X0,6 M PARA REDE DE ESGOTO. AF_12/2020</t>
  </si>
  <si>
    <t xml:space="preserve"> 97886 </t>
  </si>
  <si>
    <t>CAIXA ENTERRADA ELÉTRICA RETANGULAR, EM ALVENARIA COM TIJOLOS CERÂMICOS MACIÇOS, FUNDO COM BRITA, DIMENSÕES INTERNAS: 0,3X0,3X0,3 M. AF_12/2020</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</si>
  <si>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</si>
  <si>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 xml:space="preserve"> 97593 </t>
  </si>
  <si>
    <t>LUMINÁRIA TIPO SPOT, DE SOBREPOR, COM 1 LÂMPADA FLUORESCENTE DE 15 W, SEM REATOR - FORNECIMENTO E INSTALAÇÃO. AF_02/2020</t>
  </si>
  <si>
    <t xml:space="preserve"> 98448 </t>
  </si>
  <si>
    <t>PAREDE DE MADEIRA COMPENSADA PARA CONSTRUÇÃO TEMPORÁRIA EM CHAPA SIMPLES, INTERNA, COM ÁREA LÍQUIDA MENOR QUE 6 M², COM VÃO. AF_03/2024</t>
  </si>
  <si>
    <t xml:space="preserve"> 100665 </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</si>
  <si>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</si>
  <si>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 xml:space="preserve"> 86934 </t>
  </si>
  <si>
    <t>BANCADA DE MÁRMORE SINTÉTICO 120 X 60CM, COM CUBA INTEGRADA, INCLUSO SIFÃO TIPO FLEXÍVEL EM PVC, VÁLVULA EM PLÁSTICO CROMADO TIPO AMERICANA E TORNEIRA CROMADA LONGA, DE PAREDE, PADRÃO POPULAR - FORNECIMENTO E INSTALAÇÃO. AF_01/2020</t>
  </si>
  <si>
    <t xml:space="preserve"> 98444 </t>
  </si>
  <si>
    <t>PAREDE DE MADEIRA COMPENSADA PARA CONSTRUÇÃO TEMPORÁRIA EM CHAPA SIMPLES, INTERNA, COM ÁREA LÍQUIDA MENOR QUE 6 M², SEM VÃO. AF_05/2018</t>
  </si>
  <si>
    <t xml:space="preserve"> 98443 </t>
  </si>
  <si>
    <t>PAREDE DE MADEIRA COMPENSADA PARA CONSTRUÇÃO TEMPORÁRIA EM CHAPA SIMPLES, INTERNA, SEM VÃO. AF_03/2024</t>
  </si>
  <si>
    <t xml:space="preserve"> 86888 </t>
  </si>
  <si>
    <t>VASO SANITÁRIO SIFONADO COM CAIXA ACOPLADA LOUÇA BRANCA - FORNECIMENTO E INSTALAÇÃO. AF_01/2020</t>
  </si>
  <si>
    <t xml:space="preserve"> 00010891 </t>
  </si>
  <si>
    <t>EXTINTOR DE INCENDIO PORTATIL COM CARGA DE PO QUIMICO SECO (PQS) DE 4 KG, CLASSE BC</t>
  </si>
  <si>
    <t xml:space="preserve"> 00010886 </t>
  </si>
  <si>
    <t>EXTINTOR DE INCENDIO PORTATIL COM CARGA DE AGUA PRESSURIZADA DE 10 L, CLASSE A</t>
  </si>
  <si>
    <t xml:space="preserve"> 00011587 </t>
  </si>
  <si>
    <t>FORRO DE PVC LISO, BRANCO, REGUA DE 10 CM, ESPESSURA APROXIMADA DE 8 MM (COM COLOCACAO / SEM ESTRUTURA METALICA)</t>
  </si>
  <si>
    <t xml:space="preserve"> 00003097 </t>
  </si>
  <si>
    <t>FECHADURA ROSETA REDONDA PARA PORTA DE BANHEIRO, EM ACO INOX (MAQUINA, TESTA E CONTRA-TESTA) E EM ZAMAC (MACANETA, LINGUETA E TRINCOS) COM ACABAMENTO CROMADO, MAQUINA DE 40 MM, INCLUINDO CHAVE TIPO TRANQUETA</t>
  </si>
  <si>
    <t xml:space="preserve"> 00003080 </t>
  </si>
  <si>
    <t>FECHADURA ESPELHO PARA PORTA EXTERNA, EM ACO INOX (MAQUINA, TESTA E CONTRA-TESTA) E EM ZAMAC (MACANETA, LINGUETA E TRINCOS) COM ACABAMENTO CROMADO, MAQUINA DE 40 MM, INCLUINDO CHAVE TIPO CILINDRO</t>
  </si>
  <si>
    <t xml:space="preserve"> 98679 </t>
  </si>
  <si>
    <t>PISO CIMENTADO, TRAÇO 1:3 (CIMENTO E AREIA), ACABAMENTO LISO, ESPESSURA 2,0 CM, PREPARO MECÂNICO DA ARGAMASSA. AF_09/2020</t>
  </si>
  <si>
    <t xml:space="preserve"> 100860 </t>
  </si>
  <si>
    <t>CHUVEIRO ELÉTRICO COMUM CORPO PLÁSTICO, TIPO DUCHA - FORNECIMENTO E INSTALAÇÃO. AF_01/2020</t>
  </si>
  <si>
    <t xml:space="preserve"> 101876 </t>
  </si>
  <si>
    <t>QUADRO DE DISTRIBUIÇÃO DE ENERGIA EM PVC, DE EMBUTIR, SEM BARRAMENTO, PARA 6 DISJUNTORES - FORNECIMENTO E INSTALAÇÃO. AF_07/2025</t>
  </si>
  <si>
    <t xml:space="preserve"> 91875 </t>
  </si>
  <si>
    <t>LUVA PARA ELETRODUTO, PVC, ROSCÁVEL, DN 25 MM (3/4"), PARA CIRCUITOS TERMINAIS, INSTALADA EM FORRO - FORNECIMENTO E INSTALAÇÃO. AF_03/2023</t>
  </si>
  <si>
    <t xml:space="preserve"> 91305 </t>
  </si>
  <si>
    <t>FECHADURA DE EMBUTIR SEM CILINDRO, PARA PORTA DE BANHEIRO, COMPLETA, ACABAMENTO PADRÃO POPULAR, INCLUSO EXECUÇÃO DE FURO - FORNECIMENTO E INSTALAÇÃO. AF_10/2025</t>
  </si>
  <si>
    <t xml:space="preserve"> 91882 </t>
  </si>
  <si>
    <t>LUVA PARA ELETRODUTO, PVC, ROSCÁVEL, DN 20 MM (1/2"), PARA CIRCUITOS TERMINAIS, INSTALADA EM PAREDE - FORNECIMENTO E INSTALAÇÃO. AF_03/2023</t>
  </si>
  <si>
    <t xml:space="preserve"> 91871 </t>
  </si>
  <si>
    <t>ELETRODUTO RÍGIDO ROSCÁVEL, PVC, DN 25 MM (3/4"), PARA CIRCUITOS TERMINAIS, INSTALADO EM PAREDE - FORNECIMENTO E INSTALAÇÃO. AF_03/2023</t>
  </si>
  <si>
    <t xml:space="preserve"> 91890 </t>
  </si>
  <si>
    <t>CURVA 90 GRAUS PARA ELETRODUTO, PVC, ROSCÁVEL, DN 25 MM (3/4"), PARA CIRCUITOS TERMINAIS, INSTALADA EM FORRO - FORNECIMENTO E INSTALAÇÃO. AF_03/2023</t>
  </si>
  <si>
    <t xml:space="preserve"> 89709 </t>
  </si>
  <si>
    <t>RALO SIFONADO, PVC, DN 100 X 40 MM, JUNTA SOLDÁVEL, FORNECIDO E INSTALADO EM RAMAL DE DESCARGA OU EM RAMAL DE ESGOTO SANITÁRIO. AF_08/2022</t>
  </si>
  <si>
    <t xml:space="preserve"> 91959 </t>
  </si>
  <si>
    <t>INTERRUPTOR SIMPLES (2 MÓDULOS), 10A/250V, INCLUINDO SUPORTE E PLACA - FORNECIMENTO E INSTALAÇÃO. AF_03/2023</t>
  </si>
  <si>
    <t xml:space="preserve"> 87903 </t>
  </si>
  <si>
    <t>CHAPISCO APLICADO EM ALVENARIA (COM PRESENÇA DE VÃOS) E ESTRUTURAS DE CONCRETO DE FACHADA, COM ROLO PARA TEXTURA ACRÍLICA. ARGAMASSA INDUSTRIALIZADA COM PREPARO EM MISTURADOR 300 KG. AF_10/2022</t>
  </si>
  <si>
    <t xml:space="preserve"> 91967 </t>
  </si>
  <si>
    <t>INTERRUPTOR SIMPLES (3 MÓDULOS), 10A/250V, INCLUINDO SUPORTE E PLACA - FORNECIMENTO E INSTALAÇÃO. AF_03/2023</t>
  </si>
  <si>
    <t xml:space="preserve"> 87777 </t>
  </si>
  <si>
    <t>EMBOÇO OU MASSA ÚNICA EM ARGAMASSA TRAÇO 1:2:8, PREPARO MANUAL, APLICADA MANUALMENTE EM PANOS DE FACHADA COM PRESENÇA DE VÃOS, ESPESSURA DE 25 MM. AF_08/2022</t>
  </si>
  <si>
    <t>Massa Única Externa</t>
  </si>
  <si>
    <t xml:space="preserve"> 89970 </t>
  </si>
  <si>
    <t>KIT DE REGISTRO DE PRESSÃO BRUTO DE LATÃO ¾", INCLUSIVE CONEXÕES, ROSCÁVEL, INSTALADO EM RAMAL DE ÁGUA FRIA - FORNECIMENTO E INSTALAÇÃO. AF_12/2014</t>
  </si>
  <si>
    <t xml:space="preserve"> 00043777 </t>
  </si>
  <si>
    <t>PORTA DE MADEIRA, FOLHA LEVE (NBR 15930), DE 600 X 2100 MM, E = 35 MM, NUCLEO COLMEIA, CAPA LISA EM HDF, ACABAMENTO MELAMINICO EM PADRAO MADEIRA</t>
  </si>
  <si>
    <t xml:space="preserve"> 00003659 </t>
  </si>
  <si>
    <t>JUNCAO SIMPLES DE REDUCAO, PVC, DN 100 X 50 MM, SERIE NORMAL PARA ESGOTO PREDIAL</t>
  </si>
  <si>
    <t xml:space="preserve"> 00021112 </t>
  </si>
  <si>
    <t>VALVULA DE DESCARGA EM METAL CROMADO PARA MICTORIO COM ACIONAMENTO POR PRESSAO E FECHAMENTO AUTOMATICO</t>
  </si>
  <si>
    <t xml:space="preserve"> 00011697 </t>
  </si>
  <si>
    <t>MICTORIO COLETIVO ACO INOX (AISI 304), E = 0,8 MM, DE *100 X 40 X 30* CM (C X A X P)</t>
  </si>
  <si>
    <t xml:space="preserve"> 00011712 </t>
  </si>
  <si>
    <t>CAIXA SIFONADA, PVC, 150 X 150 X 50 MM, COM GRELHA QUADRADA, BRANCA (NBR 5688)</t>
  </si>
  <si>
    <t xml:space="preserve"> 92025 </t>
  </si>
  <si>
    <t>INTERRUPTOR SIMPLES (1 MÓDULO) COM 2 TOMADAS DE EMBUTIR 2P+T 10 A, INCLUINDO SUPORTE E PLACA - FORNECIMENTO E INSTALAÇÃO. AF_03/2023</t>
  </si>
  <si>
    <t xml:space="preserve"> 00004513 </t>
  </si>
  <si>
    <t>CAIBRO 5 X 5 CM EM PINUS, MISTA OU EQUIVALENTE DA REGIAO - BRUTA</t>
  </si>
  <si>
    <t xml:space="preserve"> 00006193 </t>
  </si>
  <si>
    <t>TABUA NAO APARELHADA *2,5 X 20* CM, EM MACARANDUBA/MASSARANDUBA, ANGELIM OU EQUIVALENTE DA REGIAO - BRUTA</t>
  </si>
  <si>
    <t>48,00</t>
  </si>
  <si>
    <t xml:space="preserve"> 00006212 </t>
  </si>
  <si>
    <t>TABUA *2,5 X 30 CM EM PINUS, MISTA OU EQUIVALENTE DA REGIAO - BRUTA</t>
  </si>
  <si>
    <t xml:space="preserve"> 00005067 </t>
  </si>
  <si>
    <t>PREGO DE ACO POLIDO COM CABECA 16 X 24 (2 1/4 X 12)</t>
  </si>
  <si>
    <t xml:space="preserve"> 102862 </t>
  </si>
  <si>
    <t>MÁQUINA FORMER DOBRAS DIVERSAS: 220V/380V TRIFÁSICO OU MONOFÁSICO, CAPACIDADE 0,5-1,27MM, MOTOR 2CV - CHP DIURNO. AF_05/2023</t>
  </si>
  <si>
    <t xml:space="preserve"> 102863 </t>
  </si>
  <si>
    <t>MÁQUINA FORMER DOBRAS DIVERSAS: 220V/380V TRIFÁSICO OU MONOFÁSICO, CAPACIDADE 0,5-1,27MM, MOTOR 2CV - CHI DIURNO. AF_05/2023</t>
  </si>
  <si>
    <t xml:space="preserve"> 00043851 </t>
  </si>
  <si>
    <t>PARAFUSO, EM ACO ZINCADO, CABECA LENTILHA AUTO TRAVANTE DIAMETRO 5/16" X 1" COM PORCA</t>
  </si>
  <si>
    <t xml:space="preserve"> 00043692 </t>
  </si>
  <si>
    <t>PERFIL "U" SIMPLES, EM CHAPA DOBRADA DE ACO LAMINADO, E = 3 MM, H = 200 MM, L = 50 MM (6,83 KG/M)</t>
  </si>
  <si>
    <t xml:space="preserve"> 00011051 </t>
  </si>
  <si>
    <t>CHAPA DE ACO GALVANIZADA BITOLA GSG 26, E = 0,50 MM (4,00 KG/M2)</t>
  </si>
  <si>
    <t>170,00</t>
  </si>
  <si>
    <t>92,00</t>
  </si>
  <si>
    <t>TRAN - TRANSPORTES, CARGAS E DESCARGAS</t>
  </si>
  <si>
    <t xml:space="preserve"> UPAINS045 </t>
  </si>
  <si>
    <t>10,00</t>
  </si>
  <si>
    <t>26,00</t>
  </si>
  <si>
    <t>AZULEJISTA OU LADRILHEIRO COM ENCARGOS COMPLEMENTARES</t>
  </si>
  <si>
    <t>398,00</t>
  </si>
  <si>
    <t>2,00</t>
  </si>
  <si>
    <t>SERP - SERVIÇOS PRELIMINARES</t>
  </si>
  <si>
    <t xml:space="preserve"> 88269 </t>
  </si>
  <si>
    <t>GESSEIRO COM ENCARGOS COMPLEMENTARES</t>
  </si>
  <si>
    <t>529,65</t>
  </si>
  <si>
    <t xml:space="preserve"> 001305 </t>
  </si>
  <si>
    <t>PERFIL "H" ASTM A572 W200x46,1mm (46,10kg/m)</t>
  </si>
  <si>
    <t xml:space="preserve"> 005578 </t>
  </si>
  <si>
    <t>OXIGENIO, RECARGA PARA CILINDRO DE CONJUNTO OXICORTE GRAND</t>
  </si>
  <si>
    <t xml:space="preserve"> 000570 </t>
  </si>
  <si>
    <t>CHAPA DE ACO GALVANIZADA BITOLA GSG 14 1,95mm (16,00kg/m2)</t>
  </si>
  <si>
    <t xml:space="preserve"> 002510 </t>
  </si>
  <si>
    <t>ACETILENO (RECARGA DE GAS ACETILENO PARA CILINDRO DE CONJUNT</t>
  </si>
  <si>
    <t xml:space="preserve"> 000434 </t>
  </si>
  <si>
    <t>SOLDA-ELETRODO OK 4600 AWS 6013 6,0mm 1/4"(lata 20kg)</t>
  </si>
  <si>
    <t xml:space="preserve"> 019742 </t>
  </si>
  <si>
    <t>ALUGUEL TALHA TIRFOR 1,5 TONELADA</t>
  </si>
  <si>
    <t xml:space="preserve"> 003120 </t>
  </si>
  <si>
    <t>CANTONEIRA ACO ABAS IGUAIS 2.1/2"x1/4" (6,10 kg/m)</t>
  </si>
  <si>
    <t xml:space="preserve"> 034422 </t>
  </si>
  <si>
    <t>MAQUINA SOLDA ELET.SMASHWELD SUPER BANTAN 3,5kVA(19065)</t>
  </si>
  <si>
    <t xml:space="preserve"> 000232 </t>
  </si>
  <si>
    <t>ENERGIA ELETRICA ATE 2000 KWH</t>
  </si>
  <si>
    <t>7.444,52</t>
  </si>
  <si>
    <t>PINT - PINTURAS</t>
  </si>
  <si>
    <t xml:space="preserve"> 00007311 </t>
  </si>
  <si>
    <t>TINTA ESMALTE SINTETICO PREMIUM ACETINADO</t>
  </si>
  <si>
    <t xml:space="preserve"> 00003768 </t>
  </si>
  <si>
    <t>LIXA EM FOLHA PARA FERRO, NUMERO 150</t>
  </si>
  <si>
    <t>577,00</t>
  </si>
  <si>
    <t xml:space="preserve"> E.03.000.026653 </t>
  </si>
  <si>
    <t>PARAFUSO AUTO-ATARRAXANTE/AUTO-BROCANTE EM AÇO MÉDIO CARBONO, COM ACABAMENTO ZINCADO BRANDO, DE 12 X 38 MM - COM ARRUELA DE VEDAÇÃO</t>
  </si>
  <si>
    <t xml:space="preserve"> E.08.000.026210 </t>
  </si>
  <si>
    <t>PLACA DE ALUMÍNIO COMPOSTO "ACM", ESPESSURA DE 4 MM, ACABAMENTO EM PVDF, USO EXTERNO/INTERNO</t>
  </si>
  <si>
    <t xml:space="preserve"> E.03.000.026771 </t>
  </si>
  <si>
    <t>REBITES DE FERRO ZINCADO N° 8, COMPRIMENTO DE 6,10 MM, DIÂMETRO NOMINAL DE 3 MM</t>
  </si>
  <si>
    <t xml:space="preserve"> F.08.000.062020 </t>
  </si>
  <si>
    <t>TARUGO DE POLIETILENO D=10MM DELIMITADOR DA JUNTA DE DILATAÇÃO</t>
  </si>
  <si>
    <t xml:space="preserve"> S.03.000.026616 </t>
  </si>
  <si>
    <t>CANTONEIRA EM ALUMÍNIO</t>
  </si>
  <si>
    <t xml:space="preserve"> F.08.000.024103 </t>
  </si>
  <si>
    <t>MASTIQUE SILICONE SILIX 567; REFERÊNCIA COMERCIAL RHODIA / DOW CORNING 791 OU EQUIVALENTE</t>
  </si>
  <si>
    <t>bg</t>
  </si>
  <si>
    <t>85,50</t>
  </si>
  <si>
    <t>CARPINTEIRO DE ESQUADRIAS COM ENCARGOS COMPLEMENTARES</t>
  </si>
  <si>
    <t>PLACA CIMENTÍCIA IMPERMEABILIZADA COM ESPESSURA DE 12MM, PLACA DE 1,20 X 2,40M; REF. BRASILIT OU EQUIVALENTE</t>
  </si>
  <si>
    <t xml:space="preserve"> E.05.000.026678 </t>
  </si>
  <si>
    <t>FERRO CANTONEIRA ABAS IGUAIS EM AÇO CARBONO, DE 1´ X 1´ X 1/8´</t>
  </si>
  <si>
    <t xml:space="preserve"> F.08.000.062026 </t>
  </si>
  <si>
    <t>GUIA DE POLIETILENO TARUCEL, DIÂMETRO DE 15 MM</t>
  </si>
  <si>
    <t>265,20</t>
  </si>
  <si>
    <t xml:space="preserve"> 00037395 </t>
  </si>
  <si>
    <t>PINO DE ACO COM FURO, HASTE = 27 MM (ACAO DIRETA)</t>
  </si>
  <si>
    <t xml:space="preserve"> 00034547 </t>
  </si>
  <si>
    <t>TELA DE ACO SOLDADA GALVANIZADA/ZINCADA PARA ALVENARIA, FIO D = *1,20 A 1,70* MM, MALHA 15 X 15 MM, (C X L) *50 X 12* CM</t>
  </si>
  <si>
    <t xml:space="preserve"> 00037593 </t>
  </si>
  <si>
    <t>BLOCO CERAMICO / TIJOLO VAZADO PARA ALVENARIA DE VEDACAO, FUROS NA VERTICAL DE 14 X 19 X 39 CM (L X A X C)</t>
  </si>
  <si>
    <t>Graute e Armação</t>
  </si>
  <si>
    <t xml:space="preserve"> 92877 </t>
  </si>
  <si>
    <t>CORTE E DOBRA DE AÇO CA-25, DIÂMETRO DE 10,0 MM. AF_06/2022</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</si>
  <si>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</si>
  <si>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</si>
  <si>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</si>
  <si>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</si>
  <si>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I1275 </t>
  </si>
  <si>
    <t>JANELA EM ALUMINIO, TIPO VENEZIANA</t>
  </si>
  <si>
    <t xml:space="preserve"> I0207 </t>
  </si>
  <si>
    <t>BATENTE ALUMINIO  L 1.1/2X1X1/8 ANOD 60X210</t>
  </si>
  <si>
    <t>16,00</t>
  </si>
  <si>
    <t>1,00</t>
  </si>
  <si>
    <t>COBE - COBERTURA</t>
  </si>
  <si>
    <t xml:space="preserve"> 100739 </t>
  </si>
  <si>
    <t>PINTURA COM TINTA ALQUÍDICA DE ACABAMENTO (ESMALTE SINTÉTICO ACETINADO) PULVERIZADA SOBRE PERFIL METÁLICO EXECUTADO EM FÁBRICA (POR DEMÃO). AF_01/2020_PE</t>
  </si>
  <si>
    <t>TELHA - HASTE DE ALUMINIO 5/16" x 150mm COM ARRUELA VEDACAO PARA TELHADO</t>
  </si>
  <si>
    <t>TELHA METALICA SANDUICHE TRAPEZOIDAL 2 FACES NUCEO EM PIR 50mm TR40 1,00m</t>
  </si>
  <si>
    <t>227,49</t>
  </si>
  <si>
    <t xml:space="preserve"> 00040784 </t>
  </si>
  <si>
    <t>CALHA QUADRADA DE CHAPA DE ACO GALVANIZADA NUM 24, CORTE 100 CM</t>
  </si>
  <si>
    <t>59,30</t>
  </si>
  <si>
    <t>Peitoris e Chapins</t>
  </si>
  <si>
    <t xml:space="preserve"> 00001113 </t>
  </si>
  <si>
    <t>RUFO EXTERNO/INTERNO DE CHAPA DE ACO GALVANIZADA NUM 26, CORTE 33 CM</t>
  </si>
  <si>
    <t>79,56</t>
  </si>
  <si>
    <t>27,00</t>
  </si>
  <si>
    <t>520,00</t>
  </si>
  <si>
    <t>ASTU - ASSENTAMENTO DE TUBOS E PECAS</t>
  </si>
  <si>
    <t xml:space="preserve"> MATED-22627 </t>
  </si>
  <si>
    <t>SETOP</t>
  </si>
  <si>
    <t>ALUMÍNIO ANODIZADO (APLICAÇÃO: PERFIS)</t>
  </si>
  <si>
    <t xml:space="preserve"> 11059 </t>
  </si>
  <si>
    <t>PINTURA ELETROSTATICA SOBRE ESQUADRIA DE  ALUMINIO</t>
  </si>
  <si>
    <t xml:space="preserve"> IG-I-PFRV-ALNOG/MR </t>
  </si>
  <si>
    <t>176,00</t>
  </si>
  <si>
    <t>Impermeabilização, Proteção Mecânica e Tratamento de Junta</t>
  </si>
  <si>
    <t xml:space="preserve"> 88270 </t>
  </si>
  <si>
    <t>IMPERMEABILIZADOR COM ENCARGOS COMPLEMENTARES</t>
  </si>
  <si>
    <t xml:space="preserve"> 00004226 </t>
  </si>
  <si>
    <t>GAS DE COZINHA - GLP</t>
  </si>
  <si>
    <t xml:space="preserve"> 00000511 </t>
  </si>
  <si>
    <t>PRIMER PARA MANTA ASFALTICA A BASE DE ASFALTO MODIFICADO DILUIDO EM SOLVENTE, APLICACAO A FRIO</t>
  </si>
  <si>
    <t xml:space="preserve"> 00004015 </t>
  </si>
  <si>
    <t>MANTA ASFALTICA ELASTOMERICA EM POLIESTER 4 MM, TIPO III, CLASSE B, ACABAMENTO PP (NBR 9952)</t>
  </si>
  <si>
    <t>120,00</t>
  </si>
  <si>
    <t xml:space="preserve"> 00000135 </t>
  </si>
  <si>
    <t>ARGAMASSA POLIMERICA IMPERMEABILIZANTE SEMIFLEXIVEL, BICOMPONENTE, A BASE DE CIMENTO E ADITIVOS</t>
  </si>
  <si>
    <t>260,00</t>
  </si>
  <si>
    <t>Pavimento Rígido de Concreto</t>
  </si>
  <si>
    <t xml:space="preserve"> 97092 </t>
  </si>
  <si>
    <t>ARMAÇÃO PARA EXECUÇÃO DE RADIER, PISO DE CONCRETO OU LAJE SOBRE SOLO, COM USO DE TELA Q-196. AF_09/2021</t>
  </si>
  <si>
    <t>Radier, Piso de Concreto e Laje sobre Solo</t>
  </si>
  <si>
    <t xml:space="preserve"> 97115 </t>
  </si>
  <si>
    <t>APLICAÇÃO DE GRAXA EM BARRAS DE TRANSFERÊNCIA PARA EXECUÇÃO DE PAVIMENTO DE CONCRETO. AF_04/2022</t>
  </si>
  <si>
    <t xml:space="preserve"> 90586 </t>
  </si>
  <si>
    <t>VIBRADOR DE IMERSÃO, DIÂMETRO DE PONTEIRA 45MM, MOTOR ELÉTRICO TRIFÁSICO POTÊNCIA DE 2 CV - CHP DIURNO. AF_06/2015</t>
  </si>
  <si>
    <t xml:space="preserve"> 97113 </t>
  </si>
  <si>
    <t>APLICAÇÃO DE LONA PLÁSTICA PARA EXECUÇÃO DE PAVIMENTOS DE CONCRETO. AF_04/2022</t>
  </si>
  <si>
    <t xml:space="preserve"> 95282 </t>
  </si>
  <si>
    <t>DESEMPENADEIRA DE CONCRETO, PESO DE 78 KG, 4 PÁS, MOTOR A GASOLINA, POTÊNCIA 5,5 HP - CHP DIURNO. AF_05/2023</t>
  </si>
  <si>
    <t xml:space="preserve"> 97117 </t>
  </si>
  <si>
    <t>BARRAS DE TRANSFERÊNCIA, AÇO CA-25 DE 20,0 MM, PARA EXECUÇÃO DE PAVIMENTO DE CONCRETO - FORNECIMENTO E INSTALAÇÃO. AF_04/2022</t>
  </si>
  <si>
    <t xml:space="preserve"> 00005069 </t>
  </si>
  <si>
    <t>PREGO DE ACO POLIDO COM CABECA 17 X 27 (2 1/2 X 11)</t>
  </si>
  <si>
    <t xml:space="preserve"> 00004517 </t>
  </si>
  <si>
    <t>SARRAFO *2,5 X 7,5* CM EM PINUS, MISTA OU EQUIVALENTE DA REGIAO - BRUTA</t>
  </si>
  <si>
    <t xml:space="preserve"> 00043614 </t>
  </si>
  <si>
    <t>TABUA NAO APARELHADA *2,5 X 15* CM, EM MACARANDUBA/MASSARANDUBA, ANGELIM OU EQUIVALENTE DA REGIAO - BRUTA</t>
  </si>
  <si>
    <t xml:space="preserve"> 00034492 </t>
  </si>
  <si>
    <t>CONCRETO USINADO BOMBEAVEL, CLASSE DE RESISTENCIA C20, COM BRITA 0 E 1, SLUMP = 100 +/- 20 MM, EXCLUI SERVICO DE BOMBEAMENTO (NBR 8953)</t>
  </si>
  <si>
    <t xml:space="preserve"> 00042409 </t>
  </si>
  <si>
    <t>AGENTE DE CURA, PROTETOR DA EVAPORACAO DA AGUA DE HIDRATACAO DO CONCRETO</t>
  </si>
  <si>
    <t>374,00</t>
  </si>
  <si>
    <t>Contrapiso</t>
  </si>
  <si>
    <t xml:space="preserve"> 87301 </t>
  </si>
  <si>
    <t>ARGAMASSA TRAÇO 1:4 (EM VOLUME DE CIMENTO E AREIA MÉDIA ÚMIDA) PARA CONTRAPISO, PREPARO MECÂNICO COM BETONEIRA 400 L. AF_08/2019</t>
  </si>
  <si>
    <t>380,00</t>
  </si>
  <si>
    <t>FOMA - FORNECIMENTO DE MATERIAIS E EQUIPAMENTOS</t>
  </si>
  <si>
    <t xml:space="preserve"> 2702 </t>
  </si>
  <si>
    <t>ARAME GALVANIZADO Nº 10 BWG</t>
  </si>
  <si>
    <t>280,00</t>
  </si>
  <si>
    <t>675,00</t>
  </si>
  <si>
    <t>529,00</t>
  </si>
  <si>
    <t>550,40</t>
  </si>
  <si>
    <t>411,00</t>
  </si>
  <si>
    <t xml:space="preserve"> 00038877 </t>
  </si>
  <si>
    <t>MASSA PREMIUM PARA TEXTURA LISA DE BASE ACRILICA, USO INTERNO E EXTERNO</t>
  </si>
  <si>
    <t>508,00</t>
  </si>
  <si>
    <t xml:space="preserve"> 91277 </t>
  </si>
  <si>
    <t>PLACA VIBRATÓRIA REVERSÍVEL COM MOTOR 4 TEMPOS A GASOLINA, FORÇA CENTRÍFUGA DE 25 KN (2500 KGF), POTÊNCIA 5,5 CV - CHP DIURNO. AF_08/2015</t>
  </si>
  <si>
    <t>20,02</t>
  </si>
  <si>
    <t xml:space="preserve"> 00003279 </t>
  </si>
  <si>
    <t>CAIXA INSPECAO, CONCRETO PRE MOLDADO, CIRCULAR, COM TAMPA, D = 60* CM, H= 60* CM</t>
  </si>
  <si>
    <t xml:space="preserve"> 00005103 </t>
  </si>
  <si>
    <t>CAIXA SIFONADA PVC, 100 X 100 X 50 MM, COM GRELHA REDONDA, BRANCA</t>
  </si>
  <si>
    <t>LIXA D'AGUA EM FOLHA, COR PRETA, GRAO 100</t>
  </si>
  <si>
    <t xml:space="preserve"> 00003518 </t>
  </si>
  <si>
    <t>JOELHO PVC, SOLDAVEL, PB, 45 GRAUS, DN 50 MM, PARA ESGOTO PREDIAL</t>
  </si>
  <si>
    <t>TUBO PVC SERIE NORMAL, DN 40 MM, PARA ESGOTO PREDIAL (NBR 5688)</t>
  </si>
  <si>
    <t>4,80</t>
  </si>
  <si>
    <t>10,70</t>
  </si>
  <si>
    <t xml:space="preserve"> 00009840 </t>
  </si>
  <si>
    <t>TUBO PVC, SERIE R, DN 150 MM, PARA ESGOTO OU AGUAS PLUVIAIS PREDIAL (NBR 5688)</t>
  </si>
  <si>
    <t>67,00</t>
  </si>
  <si>
    <t xml:space="preserve"> 00000300 </t>
  </si>
  <si>
    <t>ANEL BORRACHA, DN 150 MM, PARA TUBO SERIE REFORCADA ESGOTO PREDIAL</t>
  </si>
  <si>
    <t xml:space="preserve"> 00020181 </t>
  </si>
  <si>
    <t>TE, PVC, SERIE R, 150 X 150 MM, PARA ESGOTO PREDIAL</t>
  </si>
  <si>
    <t xml:space="preserve"> 00020158 </t>
  </si>
  <si>
    <t>JOELHO, PVC SERIE R, 90 GRAUS, DN 150 MM, PARA ESGOTO PREDIAL</t>
  </si>
  <si>
    <t xml:space="preserve"> 00012041 </t>
  </si>
  <si>
    <t>QUADRO DE DISTRIBUICAO COM BARRAMENTO TRIFASICO, DE EMBUTIR, EM CHAPA DE ACO GALVANIZADO, PARA 30 DISJUNTORES DIN, 150 A</t>
  </si>
  <si>
    <t xml:space="preserve"> 00012043 </t>
  </si>
  <si>
    <t>QUADRO DE DISTRIBUICAO COM BARRAMENTO TRIFASICO, DE EMBUTIR, EM CHAPA DE ACO GALVANIZADO, PARA 30 DISJUNTORES DIN, 225 A</t>
  </si>
  <si>
    <t>11,00</t>
  </si>
  <si>
    <t xml:space="preserve"> 3941 </t>
  </si>
  <si>
    <t>INTERRUPTOR DIFERENCIAL RESIDUAL(DR) TETRAPOLAR DE 25A-30mA</t>
  </si>
  <si>
    <t xml:space="preserve"> 00001573 </t>
  </si>
  <si>
    <t>TERMINAL A COMPRESSAO EM COBRE ESTANHADO PARA CABO 6 MM2, 1 FURO E 1 COMPRESSAO, PARA PARAFUSO DE FIXACAO M6</t>
  </si>
  <si>
    <t>4,00</t>
  </si>
  <si>
    <t>38,00</t>
  </si>
  <si>
    <t xml:space="preserve"> 3932 </t>
  </si>
  <si>
    <t>CABO FLEXÍVEL EPR/XLPE (90°C), 0,6/1 KV, 35 MM2</t>
  </si>
  <si>
    <t xml:space="preserve"> 3934 </t>
  </si>
  <si>
    <t>CABO FLEXÍVEL EPR/XLPE (90°C), 0,6/1 KV, 70 MM2</t>
  </si>
  <si>
    <t>152,10</t>
  </si>
  <si>
    <t xml:space="preserve"> 3930 </t>
  </si>
  <si>
    <t>110,60</t>
  </si>
  <si>
    <t>Redes Enterradas de Distribuição Elétrica</t>
  </si>
  <si>
    <t xml:space="preserve"> 00001019 </t>
  </si>
  <si>
    <t>CABO DE COBRE, FLEXIVEL, CLASSE 4 OU 5, ISOLACAO EM PVC/A, ANTICHAMA BWF-B, COBERTURA PVC-ST1, ANTICHAMA BWF-B, 1 CONDUTOR, 0,6/1 KV, SECAO NOMINAL 35 MM2</t>
  </si>
  <si>
    <t>1,80</t>
  </si>
  <si>
    <t xml:space="preserve"> 00000977 </t>
  </si>
  <si>
    <t>CABO DE COBRE, FLEXIVEL, CLASSE 4 OU 5, ISOLACAO EM PVC/A, ANTICHAMA BWF-B, COBERTURA PVC-ST1, ANTICHAMA BWF-B, 1 CONDUTOR, 0,6/1 KV, SECAO NOMINAL 70 MM2</t>
  </si>
  <si>
    <t>7,20</t>
  </si>
  <si>
    <t xml:space="preserve"> 00000982 </t>
  </si>
  <si>
    <t>CABO DE COBRE, FLEXIVEL, CLASSE 4 OU 5, ISOLACAO EM PVC/A, ANTICHAMA BWF-B, 1 CONDUTOR, 450/750 V, SECAO NOMINAL 6 MM2</t>
  </si>
  <si>
    <t>725,90</t>
  </si>
  <si>
    <t xml:space="preserve"> 00000980 </t>
  </si>
  <si>
    <t>CABO DE COBRE, FLEXIVEL, CLASSE 4 OU 5, ISOLACAO EM PVC/A, ANTICHAMA BWF-B, 1 CONDUTOR, 450/750 V, SECAO NOMINAL 10 MM2</t>
  </si>
  <si>
    <t>130,50</t>
  </si>
  <si>
    <t xml:space="preserve"> 00000979 </t>
  </si>
  <si>
    <t>CABO DE COBRE, FLEXIVEL, CLASSE 4 OU 5, ISOLACAO EM PVC/A, ANTICHAMA BWF-B, 1 CONDUTOR, 450/750 V, SECAO NOMINAL 16 MM2</t>
  </si>
  <si>
    <t>45,60</t>
  </si>
  <si>
    <t xml:space="preserve"> 00000995 </t>
  </si>
  <si>
    <t>CABO DE COBRE, FLEXIVEL, CLASSE 4 OU 5, ISOLACAO EM PVC/A, ANTICHAMA BWF-B, COBERTURA PVC-ST1, ANTICHAMA BWF-B, 1 CONDUTOR, 0,6/1 KV, SECAO NOMINAL 16 MM2</t>
  </si>
  <si>
    <t>43,90</t>
  </si>
  <si>
    <t xml:space="preserve"> 00039232 </t>
  </si>
  <si>
    <t>CABO DE COBRE, FLEXIVEL, CLASSE 4 OU 5, ISOLACAO EM PVC/A, ANTICHAMA BWF-B, 1 CONDUTOR, 450/750 V, SECAO NOMINAL 25 MM2</t>
  </si>
  <si>
    <t>182,40</t>
  </si>
  <si>
    <t xml:space="preserve"> 00043961 </t>
  </si>
  <si>
    <t>ELETROCALHA LISA OU PERFURADA TIPO U, EM CHAPA DE ACO GALVANIZADO A FOGO, ESPESSURA # 22, DE 100 X 50 MM (L X A), SEM VIROLA, SEM TAMPA</t>
  </si>
  <si>
    <t>8,40</t>
  </si>
  <si>
    <t>43,10</t>
  </si>
  <si>
    <t xml:space="preserve"> 00041549 </t>
  </si>
  <si>
    <t>ELETROCALHA LISA OU PERFURADA, TIPO U, EM CHAPA DE ACO GALVANIZADO A FOGO, ESPESSURA #22, DE 50 X 50 MM (L X A), SEM VIROLA, SEM TAMPA</t>
  </si>
  <si>
    <t>47,80</t>
  </si>
  <si>
    <t xml:space="preserve"> 00041496 </t>
  </si>
  <si>
    <t>ELETRODUTO RIGIDO, EM ACO GALVANIZADO OU ZINCADO, TIPO PESADO, COM ROSCA, DN 40 MM (1 1/2"), ESPESSURA DE 2,00 MM</t>
  </si>
  <si>
    <t xml:space="preserve"> 036408 </t>
  </si>
  <si>
    <t>ELETRODUTO GALVANIZADO (SEMI PESADO) NBR 5598 50mm 2"</t>
  </si>
  <si>
    <t>20,40</t>
  </si>
  <si>
    <t xml:space="preserve"> 00041494 </t>
  </si>
  <si>
    <t>ELETRODUTO RIGIDO, EM ACO GALVANIZADO OU ZINCADO, TIPO PESADO, COM ROSCA, DN 25 MM (1"), ESPESSURA DE 1,50 MM</t>
  </si>
  <si>
    <t>4,10</t>
  </si>
  <si>
    <t xml:space="preserve"> 00041493 </t>
  </si>
  <si>
    <t>ELETRODUTO RIGIDO, EM ACO GALVANIZADO OU ZINCADO, TIPO PESADO, COM ROSCA, DN 20 MM (3/4"), ESPESSURA DE 1,50 MM</t>
  </si>
  <si>
    <t>23,50</t>
  </si>
  <si>
    <t xml:space="preserve"> IG-LUM-LED-SOB-36W </t>
  </si>
  <si>
    <t>24,00</t>
  </si>
  <si>
    <t xml:space="preserve"> 908 </t>
  </si>
  <si>
    <t>Espelho 4" x 2" para  2 rj-45</t>
  </si>
  <si>
    <t xml:space="preserve"> 00002555 </t>
  </si>
  <si>
    <t>CAIXA DE LUZ "3 X 3" EM ACO ESMALTADA</t>
  </si>
  <si>
    <t xml:space="preserve"> IG-FCL.30EVA </t>
  </si>
  <si>
    <t>Fancoil modelo 39D de capacidade 35TR posição de montagem horizontal descarga vertical (H5), Ventilador Limit Load  Vazão de 23800 m³/h, Filtro G4+F8, Pintado ou equivalente</t>
  </si>
  <si>
    <t xml:space="preserve"> IG-VEN-277-3500-105 </t>
  </si>
  <si>
    <t xml:space="preserve"> IG-VEN-277-2400-051 </t>
  </si>
  <si>
    <t xml:space="preserve"> IG-VEN-277-3000-075 </t>
  </si>
  <si>
    <t>Bombas Hidráulicas - Centrífugas, Horizontais e Submersíveis</t>
  </si>
  <si>
    <t xml:space="preserve"> IG-BC92T-1,5CV-TRI </t>
  </si>
  <si>
    <t>MONTADOR ELETROMECÂNICO COM ENCARGOS COMPLEMENTARES</t>
  </si>
  <si>
    <t xml:space="preserve"> 93397 </t>
  </si>
  <si>
    <t>GUINDAUTO HIDRÁULICO, CAPACIDADE MÁXIMA DE CARGA 3300 KG, MOMENTO MÁXIMO DE CARGA 5,8 TM, ALCANCE MÁXIMO HORIZONTAL 7,60 M, INCLUSIVE CAMINHÃO TOCO PBT 16.000 KG, POTÊNCIA DE 189 CV - DEPRECIAÇÃO. AF_03/2016</t>
  </si>
  <si>
    <t xml:space="preserve"> IG-CH-AQ-15TR-MI. </t>
  </si>
  <si>
    <t>1 und Chiller Aquasmart 30EVA15386MAB, capacidade de 15 TR, unidade mestre, com inversor de frequência, kit de conexão e módulo de comunicação Modbus, ou equivalente e 2 und Chiller Aquasmart 30EXA15386MAB, capacidade de 15 TR, unidade escrava, operação fixa, com kit de conexão e módulo de comunicação Modbus, ou equivalente</t>
  </si>
  <si>
    <t xml:space="preserve"> 88423 </t>
  </si>
  <si>
    <t>APLICAÇÃO MANUAL DE PINTURA COM TINTA TEXTURIZADA ACRÍLICA EM PAREDES EXTERNAS DE CASAS, UMA COR. AF_03/2024</t>
  </si>
  <si>
    <t>Pintura Externa</t>
  </si>
  <si>
    <t xml:space="preserve"> 005913 </t>
  </si>
  <si>
    <t>ALUMINIO CORRUGADO 0,4mm</t>
  </si>
  <si>
    <t xml:space="preserve"> 005916 </t>
  </si>
  <si>
    <t>SELO DE TUBULACAO HIDRAULICA DE ALTA PRESSAO, M5 M6 M8 M10 M12 M16 M20 A M30, JUNTA COM ARRUELA DE METAL</t>
  </si>
  <si>
    <t xml:space="preserve"> 014226 </t>
  </si>
  <si>
    <t>CHAPA DE ACO GALVANIZADA BITOLA GSG 24 0,64mm (5,12kg/m2)</t>
  </si>
  <si>
    <t xml:space="preserve"> 005792 </t>
  </si>
  <si>
    <t>TELHA - CALHA MOLDURA AMERICANA DE CHAPA DE ACO GALVANIZADA, CORTE 33cm</t>
  </si>
  <si>
    <t xml:space="preserve"> 000776 </t>
  </si>
  <si>
    <t>ARAME GALVANIZADO #18 AWG 1,24mm</t>
  </si>
  <si>
    <t xml:space="preserve"> 005912 </t>
  </si>
  <si>
    <t>FRIO ASFALTO ENSACADO</t>
  </si>
  <si>
    <t xml:space="preserve"> 005915 </t>
  </si>
  <si>
    <t>CINTA DE ALUMINIO 1/2" 12,70mmx0,50x100m</t>
  </si>
  <si>
    <t>28,35</t>
  </si>
  <si>
    <t>1,35</t>
  </si>
  <si>
    <t>14,13</t>
  </si>
  <si>
    <t>17,37</t>
  </si>
  <si>
    <t>7,58</t>
  </si>
  <si>
    <t>2,67</t>
  </si>
  <si>
    <t xml:space="preserve"> 00038983 </t>
  </si>
  <si>
    <t>TUBO PPR, CLASSE PN 25, DN 63 MM, PARA AGUA QUENTE E FRIA PREDIAL</t>
  </si>
  <si>
    <t>38,64</t>
  </si>
  <si>
    <t xml:space="preserve"> 00038978 </t>
  </si>
  <si>
    <t>TUBO PPR, CLASSE PN 25, DN 20 MM, PARA AGUA QUENTE E FRIA PREDIAL</t>
  </si>
  <si>
    <t>0,30</t>
  </si>
  <si>
    <t xml:space="preserve"> 7229 </t>
  </si>
  <si>
    <t>Tubo de borracha elastomérica Armaflex M-60  ø2"</t>
  </si>
  <si>
    <t>38,94</t>
  </si>
  <si>
    <t xml:space="preserve"> 002927 </t>
  </si>
  <si>
    <t>GRELHA DE ALETAS FIXAS COM FUROS NAS ABAS, ANODIZADO 400x300mm</t>
  </si>
  <si>
    <t xml:space="preserve"> 002566 </t>
  </si>
  <si>
    <t>GRELHA DE ALETAS FIXAS COM REGISTRO AG EM ACO, ANODIZADO 1000x400mm</t>
  </si>
  <si>
    <t xml:space="preserve"> 013773 </t>
  </si>
  <si>
    <t>VENEZIANA TOMADA DE AR EM ALUMINIO COM PINTURA ELETROSTATICA BRANCA 500x250mm</t>
  </si>
  <si>
    <t xml:space="preserve"> 099303 </t>
  </si>
  <si>
    <t>AJUDANTE ESPECIALIZADO - MECANICO DE REFRIGERACAO</t>
  </si>
  <si>
    <t xml:space="preserve"> 099970 </t>
  </si>
  <si>
    <t>MECANICO DE REFRIGERACAO</t>
  </si>
  <si>
    <t>Instalações de ar condicionado</t>
  </si>
  <si>
    <t xml:space="preserve"> 150293 </t>
  </si>
  <si>
    <t>ADLQ-AG-0-LDR-T4/000SAN00M0 - DIFUSOR MULTIVIAS QUADRADO, COM REGISTRO AG, COM ANEL DIRECAO DE FLUXO LDR, ANODIZADO, REGISTRO EM ACO , NCM: 76169900</t>
  </si>
  <si>
    <t xml:space="preserve"> 150294 </t>
  </si>
  <si>
    <t>ADLQ-AG-K-LDR-T2/158SAN00M0 - DIFUSOR MULTIVIAS QUADRADO, COM REGISTRO AG, COM CAIXA PLENUM AK6, COM ANEL DIRECAO DE FLUXO LDR, DIAMETRO COLARINHO = 158mm, ANODIZADO, REGISTRO EM ACO , NCM: 76169900</t>
  </si>
  <si>
    <t xml:space="preserve"> 150295 </t>
  </si>
  <si>
    <t>ADLQ-AG-K-LDR-T6/198SAN00M0 - DIFUSOR MULTIVIAS QUADRADO, COM REGISTRO AG, COM CAIXA PLENUM AK6, COM ANEL DIRECAO DE FLUXO LDR, DIAMETRO COLARINHO = 198mm, ANODIZADO, REGISTRO EM ACO , NCM: 76169900ADLQ-AG-K-LDR-T6/198SAN00M0 - DIFUSOR MULTIVIAS QUADRADO, COM REGISTRO AG, COM CAIXA PLENUM AK6, COM ANEL DIRECAO DE FLUXO LDR, DIAMETRO COLARINHO = 198mm, ANODIZADO, REGISTRO EM ACO , NCM: 76169900</t>
  </si>
  <si>
    <t xml:space="preserve"> 00003143 </t>
  </si>
  <si>
    <t>FITA VEDA ROSCA, EM PTFE, ROLO DE 18 MM X 25 M (L X C)</t>
  </si>
  <si>
    <t xml:space="preserve"> FG-I-DERIV.VRF.23 </t>
  </si>
  <si>
    <t>VALVULA BALANCEADORA - AB-QM DN40 NOVACOM - DANFOSS - OU SIMILAR TÉCNICO - 003Z0770 - AB-QM DN 40, COM PLUGUES DE TESTE, ROSCA INTERNA, PN16, VÁLVULAS BALANCEAMENTO E CONTROLE, INDEPENDENTES DA PRESSÃO COM ACESSORIO DE CONEXÃO DE ROSCA EXTERNA.</t>
  </si>
  <si>
    <t xml:space="preserve"> 88277 </t>
  </si>
  <si>
    <t>MONTADOR (TUBO AÇO/EQUIPAMENTOS) COM ENCARGOS COMPLEMENTARES</t>
  </si>
  <si>
    <t xml:space="preserve"> IG-I.AT.400N </t>
  </si>
  <si>
    <t>ATUADOR DE ENGRENAGENS AMV 435 7,5-15S/MM - 24V - 400N - DANFOSS - 082H0161 E 082H0162 OU SIMILAR TÉCNICO</t>
  </si>
  <si>
    <t xml:space="preserve"> 2584 </t>
  </si>
  <si>
    <t>AGESUL</t>
  </si>
  <si>
    <t>VALVULA DE RETENCAO VERTICAL, DE BRONZE (PN-16), 2 1/2", 200 PSI, EXTREMIDADES COM ROSCA - SINAPI - 00012657</t>
  </si>
  <si>
    <t xml:space="preserve"> 2.2.1.1 </t>
  </si>
  <si>
    <t xml:space="preserve"> 2.2.1.2 </t>
  </si>
  <si>
    <t xml:space="preserve"> 2.2.1.3 </t>
  </si>
  <si>
    <t>DEMOLIÇÃO DE LAJES, EM CONCRETO ARMADO, DE FORMA MANUAL, SEM REAPROVEITAMENTO. AF_09/2023</t>
  </si>
  <si>
    <t xml:space="preserve"> 3.2.1.1.1 </t>
  </si>
  <si>
    <t xml:space="preserve"> 3.2.1.1.2 </t>
  </si>
  <si>
    <t xml:space="preserve"> 3.2.1.1.3 </t>
  </si>
  <si>
    <t>Revestimento em ACM</t>
  </si>
  <si>
    <t>ARMAÇÃO UTILIZANDO AÇO CA-25 DE 10,0 MM - MONTAGEM. AF_06/2022</t>
  </si>
  <si>
    <t>IMPERMEABILIZAÇÃO DE SUPERFÍCIE COM MANTA ASFÁLTICA, UMA CAMADA, INCLUSIVE APLICAÇÃO DE PRIMER ASFÁLTICO, E=4MM. AF_09/2023</t>
  </si>
  <si>
    <t>FORRO EM GESSO ACARTONADO (TABICADO) - CHAPA DE DRYWALL (ST) ESP. 12,5MM - SISTEMA DE SUPORTE EM ESTRUTURA METÁLICA -  FAB. SUVINIL OU EQUIVALENTE TÉCNICO</t>
  </si>
  <si>
    <t>QUADRO DE DISTRIBUIÇÃO DE ENERGIA EM CHAPA DE AÇO GALVANIZADO, DE EMBUTIR, COM BARRAMENTO TRIFÁSICO, PARA 30 DISJUNTORES DIN 150A - FORNECIMENTO E INSTALAÇÃO. AF_07/2025</t>
  </si>
  <si>
    <t>QUADRO DE DISTRIBUIÇÃO DE ENERGIA EM CHAPA DE AÇO GALVANIZADO, DE EMBUTIR, COM BARRAMENTO TRIFÁSICO, PARA 30 DISJUNTORES DIN 225A - FORNECIMENTO E INSTALAÇÃO. AF_07/2025</t>
  </si>
  <si>
    <t>DISJUNTOR MONOPOLAR TIPO DIN, CORRENTE NOMINAL DE 20A - FORNECIMENTO E INSTALAÇÃO. AF_07/2025</t>
  </si>
  <si>
    <t>Interruptor tetrapolar DR (3 fases/neutro - In 30mA) - DIN - 25A</t>
  </si>
  <si>
    <t>DISJUNTOR TRIPOLAR TIPO DIN, CORRENTE NOMINAL DE 32A - FORNECIMENTO E INSTALAÇÃO. AF_07/2025</t>
  </si>
  <si>
    <t>DISPOSITIVO DE PROTEÇÃO CONTRA SURTO - 275 V - 80 KA</t>
  </si>
  <si>
    <t>DISJUNTOR MONOPOLAR TIPO DIN, CORRENTE NOMINAL DE 25A - FORNECIMENTO E INSTALAÇÃO. AF_07/2025</t>
  </si>
  <si>
    <t>CONDULETE DE ALUMÍNIO, TIPO LR, PARA ELETRODUTO DE AÇO GALVANIZADO DN 20 MM (3/4''), APARENTE - FORNECIMENTO E INSTALAÇÃO. AF_01/2026</t>
  </si>
  <si>
    <t>CABO DE COBRE FLEXÍVEL ISOLADO, 35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</si>
  <si>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</si>
  <si>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6 MM², ANTI-CHAMA 450/750 V, PARA CIRCUITOS TERMINAIS - FORNECIMENTO E INSTALAÇÃO. AF_03/2023</t>
  </si>
  <si>
    <t>CABO DE COBRE FLEXÍVEL ISOLADO, 10 MM², ANTI-CHAMA 450/750 V, PARA CIRCUITOS TERMINAIS - FORNECIMENTO E INSTALAÇÃO. AF_03/2023</t>
  </si>
  <si>
    <t>CABO DE COBRE FLEXÍVEL ISOLADO, 16 MM², ANTI-CHAMA 450/750 V, PARA CIRCUITOS TERMINAIS - FORNECIMENTO E INSTALAÇÃO. AF_03/2023</t>
  </si>
  <si>
    <t>ELETRODUTO RÍGIDO, EM AÇO ZINCADO OU GALVANIZADO, TIPO PESADO, DN=1 1/2", APARENTE - FORNECIMENTO E INSTALAÇÃO. AF_01/2026</t>
  </si>
  <si>
    <t>ELETRODUTO GALVANIZADO NBR 5597 50mm 2""</t>
  </si>
  <si>
    <t>ELETRODUTO RÍGIDO, EM AÇO ZINCADO OU GALVANIZADO, TIPO PESADO, DN=1", APARENTE - FORNECIMENTO E INSTALAÇÃO. AF_01/2026</t>
  </si>
  <si>
    <t>ELETRODUTO RÍGIDO, EM AÇO ZINCADO OU GALVANIZADO, TIPO PESADO, DN=3/4", APARENTE - FORNECIMENTO E INSTALAÇÃO. AF_01/2026</t>
  </si>
  <si>
    <t>CAIXA METALICA SEXTAVADA (HEXAGONAL) 3X3"</t>
  </si>
  <si>
    <t>DIFUSOR QUADRADO MULTIVIAS DE INSUFLAMENTO OU RETORNO DE AR PARA INSTALAÇÃO EM TETOS EM GERAL, COM REGISTRO, COM CAIXA PLENUM, COM ANEL DE DIREÇÃO DE FLUXO, DIMENSÃO DO DIFUSOR 498X498MM, COLARINHO DA CAIXA PLENUM Ø209, SEM REGISTRO NO COLARINHO, COR EM ALUMÍNIO ANODIZADO NATUR - 209Ø - TROX TECHNIK OU SIMILAR TECNICO. FORNECIMENTO E INSTALAÇÃO. REF: SINAPI (103286)</t>
  </si>
  <si>
    <t xml:space="preserve"> 87527 </t>
  </si>
  <si>
    <t>EMBOÇO, EM ARGAMASSA TRAÇO 1:2:8, PREPARO MECÂNICO, APLICADO MANUALMENTE EM PAREDES INTERNAS DE AMBIENTES COM ÁREA MENOR QUE 5M², E =17,5MM, COM TALISCAS. AF_03/2024</t>
  </si>
  <si>
    <t xml:space="preserve"> 87531 </t>
  </si>
  <si>
    <t>EMBOÇO, EM ARGAMASSA TRAÇO 1:2:8, PREPARO MECÂNICO, APLICADO MANUALMENTE EM PAREDES INTERNAS DE AMBIENTES COM ÁREA ENTRE 5M² E 10M², E = 17,5MM, COM TALISCAS. AF_03/2024</t>
  </si>
  <si>
    <t xml:space="preserve"> 87248 </t>
  </si>
  <si>
    <t>REVESTIMENTO CERÂMICO PARA PISO COM PLACAS TIPO ESMALTADA DE DIMENSÕES 35X35 CM APLICADA EM AMBIENTES DE ÁREA MAIOR QUE 10 M2. AF_02/2023_PE</t>
  </si>
  <si>
    <t xml:space="preserve"> 87247 </t>
  </si>
  <si>
    <t>REVESTIMENTO CERÂMICO PARA PISO COM PLACAS TIPO ESMALTADA DE DIMENSÕES 35X35 CM APLICADA EM AMBIENTES DE ÁREA ENTRE 5 M2 E 10 M2. AF_02/2023_PE</t>
  </si>
  <si>
    <t xml:space="preserve"> 87246 </t>
  </si>
  <si>
    <t>REVESTIMENTO CERÂMICO PARA PISO COM PLACAS TIPO ESMALTADA DE DIMENSÕES 35X35 CM APLICADA EM AMBIENTES DE ÁREA MENOR QUE 5 M2. AF_02/2023_PE</t>
  </si>
  <si>
    <t xml:space="preserve"> 89383 </t>
  </si>
  <si>
    <t>ADAPTADOR CURTO COM BOLSA E ROSCA PARA REGISTRO, PVC, SOLDÁVEL, DN 25MM X 3/4, INSTALADO EM RAMAL OU SUB-RAMAL DE ÁGUA - FORNECIMENTO E INSTALAÇÃO. AF_06/2022</t>
  </si>
  <si>
    <t>Encargos Complementares</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</si>
  <si>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</si>
  <si>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</si>
  <si>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</si>
  <si>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</si>
  <si>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00004229 </t>
  </si>
  <si>
    <t>GRAXA LUBRIFICANTE A BASE DE LITIO, DE MULTIPLAS APLICACOES E CONTENDO ADITIVOS DE EXTREMA PRESSAO (GRAU DE VISCOSIDADE NLGI 2)</t>
  </si>
  <si>
    <t xml:space="preserve"> 00042408 </t>
  </si>
  <si>
    <t>LONA PLASTICA EXTRA FORTE PRETA, E = 200 MICRA</t>
  </si>
  <si>
    <t xml:space="preserve"> 87393 </t>
  </si>
  <si>
    <t>ARGAMASSA INDUSTRIALIZADA PARA CHAPISCO ROLADO, PREPARO COM MISTURADOR DE EIXO HORIZONTAL DE 300 KG. AF_08/2019</t>
  </si>
  <si>
    <t xml:space="preserve"> 88386 </t>
  </si>
  <si>
    <t>MISTURADOR DE ARGAMASSA, EIXO HORIZONTAL, CAPACIDADE DE MISTURA 300 KG, MOTOR ELÉTRICO POTÊNCIA 5 CV - CHP DIURNO. AF_05/2023</t>
  </si>
  <si>
    <t xml:space="preserve"> 88392 </t>
  </si>
  <si>
    <t>MISTURADOR DE ARGAMASSA, EIXO HORIZONTAL, CAPACIDADE DE MISTURA 300 KG, MOTOR ELÉTRICO POTÊNCIA 5 CV - CHI DIURNO. AF_05/2023</t>
  </si>
  <si>
    <t xml:space="preserve"> 00037552 </t>
  </si>
  <si>
    <t>ARGAMASSA INDUSTRIALIZADA PARA CHAPISCO ROLADO</t>
  </si>
  <si>
    <t xml:space="preserve"> 87369 </t>
  </si>
  <si>
    <t>ARGAMASSA TRAÇO 1:2:8 (EM VOLUME DE CIMENTO, CAL E AREIA MÉDIA ÚMIDA) PARA EMBOÇO/MASSA ÚNICA/ASSENTAMENTO DE ALVENARIA DE VEDAÇÃO, PREPARO MANUAL. AF_08/2019</t>
  </si>
  <si>
    <t xml:space="preserve"> 100475 </t>
  </si>
  <si>
    <t>ARGAMASSA TRAÇO 1:3 (EM VOLUME DE CIMENTO E AREIA MÉDIA ÚMIDA) COM ADIÇÃO DE IMPERMEABILIZANTE, PREPARO MECÂNICO COM BETONEIRA 400 L. AF_08/2019</t>
  </si>
  <si>
    <t xml:space="preserve"> 00000123 </t>
  </si>
  <si>
    <t>ADITIVO IMPERMEABILIZANTE DE PEGA NORMAL PARA ARGAMASSAS E CONCRETOS SEM ARMACAO, LIQUIDO E ISENTO DE CLORETOS</t>
  </si>
  <si>
    <t xml:space="preserve"> 87298 </t>
  </si>
  <si>
    <t>ARGAMASSA TRAÇO 1:3 (EM VOLUME DE CIMENTO E AREIA MÉDIA ÚMIDA) PARA CONTRAPISO, PREPARO MECÂNICO COM BETONEIRA 400 L. AF_08/2019</t>
  </si>
  <si>
    <t xml:space="preserve"> 87316 </t>
  </si>
  <si>
    <t>ARGAMASSA TRAÇO 1:4 (EM VOLUME DE CIMENTO E AREIA GROSSA ÚMIDA) PARA CHAPISCO CONVENCIONAL, PREPARO MECÂNICO COM BETONEIRA 400 L. AF_08/2019</t>
  </si>
  <si>
    <t xml:space="preserve"> 92767 </t>
  </si>
  <si>
    <t>ARMAÇÃO DE LAJE DE ESTRUTURA CONVENCIONAL DE CONCRETO ARMADO UTILIZANDO AÇO CA-60 DE 4,2 MM - MONTAGEM. AF_06/2022</t>
  </si>
  <si>
    <t xml:space="preserve"> 00042407 </t>
  </si>
  <si>
    <t>TRELICA NERVURADA (ESPACADOR), ALTURA = 120,0 MM, DIAMETRO DOS BANZOS INFERIORES E SUPERIOR = 6,0 MM, DIAMETRO DA DIAGONAL = 4,2 MM</t>
  </si>
  <si>
    <t xml:space="preserve"> 00007156 </t>
  </si>
  <si>
    <t>TELA DE ACO SOLDADA NERVURADA, CA-60, Q-196, (3,11 KG/M2), DIAMETRO DO FIO = 5,0 MM, LARGURA = 2,45 M, ESPACAMENTO DA MALHA = 10 X 10 CM</t>
  </si>
  <si>
    <t>CURSO DE CAPACITAÇÃO PARA AZULEJISTA OU LADRILHEIRO (ENCARGOS COMPLEMENTARES) - HORISTA</t>
  </si>
  <si>
    <t xml:space="preserve"> 86911 </t>
  </si>
  <si>
    <t>TORNEIRA CROMADA LONGA, DE PAREDE, 1/2" OU 3/4", PARA PIA DE COZINHA, PADRÃO POPULAR - FORNECIMENTO E INSTALAÇÃO. AF_01/2020</t>
  </si>
  <si>
    <t xml:space="preserve"> 86880 </t>
  </si>
  <si>
    <t>VÁLVULA EM PLÁSTICO CROMADO TIPO AMERICANA 3.1/2" X 1.1/2" SEM ADAPTADOR PARA PIA - FORNECIMENTO E INSTALAÇÃO. AF_01/2020</t>
  </si>
  <si>
    <t xml:space="preserve"> 86894 </t>
  </si>
  <si>
    <t>BANCADA DE MÁRMORE SINTÉTICO, DE 120 X 60CM, COM CUBA INTEGRADA - FORNECIMENTO E INSTALAÇÃO. AF_01/2020</t>
  </si>
  <si>
    <t xml:space="preserve"> 00037591 </t>
  </si>
  <si>
    <t>SUPORTE MAO-FRANCESA EM ACO, ABAS IGUAIS 40 CM, CAPACIDADE MINIMA 70 KG, BRANCO</t>
  </si>
  <si>
    <t xml:space="preserve"> 00000541 </t>
  </si>
  <si>
    <t>BANCADA DE MARMORE SINTETICO COM UMA CUBA, 120 X *60* CM</t>
  </si>
  <si>
    <t xml:space="preserve"> 00004823 </t>
  </si>
  <si>
    <t>MASSA PLASTICA PARA MARMORE/GRANITO</t>
  </si>
  <si>
    <t xml:space="preserve"> 00042403 </t>
  </si>
  <si>
    <t>ACO CA-25, 20,0 MM, BARRA DE TRANSFERENCIA</t>
  </si>
  <si>
    <t>BETONEIRA, CAPACIDADE NOMINAL 400 L, CAPACIDADE DE MISTURA 280 L, MOTOR ELETRICO TRIFASICO 220/380 V, POTENCIA 2 CV, SEM CARREGADOR</t>
  </si>
  <si>
    <t>BETONEIRA, CAPACIDADE NOMINAL 600 L, CAPACIDADE DE MISTURA 360 L, MOTOR ELETRICO TRIFASICO 220/380V, POTENCIA 4CV, SEM CARREGADOR</t>
  </si>
  <si>
    <t xml:space="preserve"> 00000981 </t>
  </si>
  <si>
    <t>CABO DE COBRE, FLEXIVEL, CLASSE 4 OU 5, ISOLACAO EM PVC/A, ANTICHAMA BWF-B, 1 CONDUTOR, 450/750 V, SECAO NOMINAL 4 MM2</t>
  </si>
  <si>
    <t xml:space="preserve"> 00011904 </t>
  </si>
  <si>
    <t>CABO TELEFONICO CCI 50, 4 PARES, USO INTERNO, SEM BLINDAGEM</t>
  </si>
  <si>
    <t xml:space="preserve"> 97734 </t>
  </si>
  <si>
    <t>PEÇA RETANGULAR PRÉ-MOLDADA, VOLUME DE CONCRETO DE 10 A 30 LITROS, TAXA DE AÇO APROXIMADA DE 30KG/M³. AF_03/2024</t>
  </si>
  <si>
    <t>Estruturas Pré-Fabricadas e Pré-Moldadas</t>
  </si>
  <si>
    <t xml:space="preserve"> 101619 </t>
  </si>
  <si>
    <t>PREPARO DE FUNDO DE VALA COM LARGURA MENOR QUE 1,5 M, COM CAMADA DE BRITA, LANÇAMENTO MANUAL. AF_01/2026</t>
  </si>
  <si>
    <t xml:space="preserve"> 00007258 </t>
  </si>
  <si>
    <t>TIJOLO CERAMICO MACICO COMUM DE *5 X 10 X 20* CM (L X A X C)</t>
  </si>
  <si>
    <t xml:space="preserve"> 97735 </t>
  </si>
  <si>
    <t>PEÇA RETANGULAR PRÉ-MOLDADA, VOLUME DE CONCRETO DE 30 A 100 LITROS, TAXA DE AÇO APROXIMADA DE 30KG/M³. AF_03/2024</t>
  </si>
  <si>
    <t xml:space="preserve"> 101616 </t>
  </si>
  <si>
    <t>PREPARO DE FUNDO DE VALA COM LARGURA MENOR QUE 1,5 M (ACERTO DO SOLO NATURAL), EM LOCAL COM NÍVEL BAIXO DE INTERFERÊNCIA. AF_01/2026</t>
  </si>
  <si>
    <t xml:space="preserve"> 94970 </t>
  </si>
  <si>
    <t>CONCRETO FCK = 20MPA, TRAÇO 1:2,7:3 (EM MASSA SECA DE CIMENTO/ AREIA MÉDIA/ BRITA 1) - PREPARO MECÂNICO COM BETONEIRA 600 L. AF_05/2021</t>
  </si>
  <si>
    <t xml:space="preserve"> 00000650 </t>
  </si>
  <si>
    <t>BLOCO DE VEDACAO DE CONCRETO, 9 X 19 X 39 CM (CLASSE C - NBR 6136)</t>
  </si>
  <si>
    <t xml:space="preserve"> 00002692 </t>
  </si>
  <si>
    <t>DESMOLDANTE PROTETOR PARA FORMAS DE MADEIRA, DE BASE OLEOSA EMULSIONADA EM AGUA</t>
  </si>
  <si>
    <t>CARPINTEIRO DE FORMAS PARA CONCRETO (HORISTA)</t>
  </si>
  <si>
    <t>FITA VEDA ROSCA, EM PTFE, ROLO DE 18 MM X 10 M (L X C)</t>
  </si>
  <si>
    <t xml:space="preserve"> 00001368 </t>
  </si>
  <si>
    <t>CHUVEIRO COMUM EM PLASTICO BRANCO, COM CANO, 3 TEMPERATURAS, 5500 W (110/220 V)</t>
  </si>
  <si>
    <t xml:space="preserve"> 94971 </t>
  </si>
  <si>
    <t>CONCRETO FCK = 25MPA, TRAÇO 1:2,3:2,7 (EM MASSA SECA DE CIMENTO/ AREIA MÉDIA/ BRITA 1) - PREPARO MECÂNICO COM BETONEIRA 600 L. AF_05/2021</t>
  </si>
  <si>
    <t xml:space="preserve"> 94972 </t>
  </si>
  <si>
    <t>CONCRETO FCK = 30MPA, TRAÇO 1:2,1:2,5 (EM MASSA SECA DE CIMENTO/ AREIA MÉDIA/ BRITA 1) - PREPARO MECÂNICO COM BETONEIRA 600 L. AF_05/2021</t>
  </si>
  <si>
    <t xml:space="preserve"> 00012016 </t>
  </si>
  <si>
    <t>CONDULETE EM PVC, TIPO "LB", SEM TAMPA, DE 1/2" OU 3/4"</t>
  </si>
  <si>
    <t xml:space="preserve"> 00043054 </t>
  </si>
  <si>
    <t>ACO CA-25, 10,0 MM, OU 12,5 MM, OU 16,0 MM, OU 20,0 MM, OU 25,0 MM, VERGALHAO</t>
  </si>
  <si>
    <t xml:space="preserve"> 95337 </t>
  </si>
  <si>
    <t>CURSO DE CAPACITAÇÃO PARA GESSEIRO (ENCARGOS COMPLEMENTARES) - HORISTA</t>
  </si>
  <si>
    <t xml:space="preserve"> 00012872 </t>
  </si>
  <si>
    <t>GESSEIRO (HORISTA)</t>
  </si>
  <si>
    <t xml:space="preserve"> 95338 </t>
  </si>
  <si>
    <t>CURSO DE CAPACITAÇÃO PARA IMPERMEABILIZADOR (ENCARGOS COMPLEMENTARES) - HORISTA</t>
  </si>
  <si>
    <t xml:space="preserve"> 00012873 </t>
  </si>
  <si>
    <t>IMPERMEABILIZADOR (HORISTA)</t>
  </si>
  <si>
    <t xml:space="preserve"> 95343 </t>
  </si>
  <si>
    <t>CURSO DE CAPACITAÇÃO PARA MONTADOR DE TUBO AÇO/EQUIPAMENTOS (ENCARGOS COMPLEMENTARES) - HORISTA</t>
  </si>
  <si>
    <t xml:space="preserve"> 00002701 </t>
  </si>
  <si>
    <t>INSTALADOR DE TUBULACOES - TUBOS/EQUIPAMENTOS (HORISTA)</t>
  </si>
  <si>
    <t xml:space="preserve"> 00001870 </t>
  </si>
  <si>
    <t>CURVA 90 GRAUS, LONGA, DE PVC RIGIDO ROSCAVEL, DE 1/2", PARA ELETRODUTO</t>
  </si>
  <si>
    <t xml:space="preserve"> 00001879 </t>
  </si>
  <si>
    <t>CURVA 90 GRAUS, LONGA, DE PVC RIGIDO ROSCAVEL, DE 3/4", PARA ELETRODUTO</t>
  </si>
  <si>
    <t xml:space="preserve"> 00001966 </t>
  </si>
  <si>
    <t>CURVA PVC CURTA 90 GRAUS, DN 100 MM, PARA ESGOTO PREDIAL</t>
  </si>
  <si>
    <t xml:space="preserve"> 95281 </t>
  </si>
  <si>
    <t>DESEMPENADEIRA DE CONCRETO, PESO DE 78 KG, 4 PÁS, MOTOR A GASOLINA, POTÊNCIA 5,5 HP MATERIAIS NA OPERAÇÃO.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</si>
  <si>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</si>
  <si>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</si>
  <si>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</si>
  <si>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</si>
  <si>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95280 </t>
  </si>
  <si>
    <t>DESEMPENADEIRA DE CONCRETO, PESO DE 78 KG, 4 PÁS, MOTOR A GASOLINA, POTÊNCIA 5,5 HP - MANUTENÇÃO. AF_05/2023</t>
  </si>
  <si>
    <t xml:space="preserve"> 00010658 </t>
  </si>
  <si>
    <t>ALISADORA DE CONCRETO COM MOTOR A GASOLINA DE 5,5 HP, PESO COM MOTOR DE 78 KG, 4 PAS</t>
  </si>
  <si>
    <t xml:space="preserve"> 00002386 </t>
  </si>
  <si>
    <t>DISJUNTOR TIPO NEMA, MONOPOLAR 35 ATE 50 A, TENSAO MAXIMA DE 240 V</t>
  </si>
  <si>
    <t>ELETRODUTO DE PVC RIGIDO ROSCAVEL DE 1/2", SEM LUVA</t>
  </si>
  <si>
    <t>ELETRODUTO DE PVC RIGIDO ROSCAVEL DE 3/4", SEM LUVA</t>
  </si>
  <si>
    <t xml:space="preserve"> 00037411 </t>
  </si>
  <si>
    <t>TELA DE ACO SOLDADA GALVANIZADA/ZINCADA PARA ALVENARIA, FIO D = *1,24 MM, MALHA 25 X 25 MM</t>
  </si>
  <si>
    <t xml:space="preserve"> 00044336 </t>
  </si>
  <si>
    <t>EMENDA INTERNA, TIPO U, BASE LISA, PARA ELETROCALHA, EM CHAPA DE ACO GALVANIZADO ESPESSURA #22, 100 X 50 MM (L X A)</t>
  </si>
  <si>
    <t xml:space="preserve"> 00043965 </t>
  </si>
  <si>
    <t>PARAFUSO, EM ACO ZINCADO, CABECA LENTILHA AUTOTRAVANTE DIAMETRO 5/16" X 1"</t>
  </si>
  <si>
    <t xml:space="preserve"> 00044027 </t>
  </si>
  <si>
    <t>TALA PARA EMENDA DE ELETROCALHA, SIMPLES / RETA, LISA OU PERFURADA, EM CHAPA DE ACO GALVANIZADO #22, ALTURA 50 MM</t>
  </si>
  <si>
    <t xml:space="preserve"> 00044344 </t>
  </si>
  <si>
    <t>EMENDA INTERNA, TIPO U, BASE LISA, PARA ELETROCALHA, EM CHAPA DE ACO GALVANIZADO ESPESSURA #22, 50 X 50 MM (L X A)</t>
  </si>
  <si>
    <t xml:space="preserve"> 00040862 </t>
  </si>
  <si>
    <t>ALIMENTACAO - MENSALISTA (COLETADO CAIXA - ENCARGOS COMPLEMENTARES)</t>
  </si>
  <si>
    <t xml:space="preserve"> 00040861 </t>
  </si>
  <si>
    <t>TRANSPORTE - MENSALISTA (COLETADO CAIXA - ENCARGOS COMPLEMENTARES)</t>
  </si>
  <si>
    <t xml:space="preserve"> 86884 </t>
  </si>
  <si>
    <t>ENGATE FLEXÍVEL EM PLÁSTICO BRANCO, 1/2" X 30CM - FORNECIMENTO E INSTALAÇÃO. AF_01/2020</t>
  </si>
  <si>
    <t xml:space="preserve"> 00006141 </t>
  </si>
  <si>
    <t>ENGATE/RABICHO FLEXIVEL PLASTICO (PVC OU ABS) BRANCO 1/2" X 30 CM</t>
  </si>
  <si>
    <t xml:space="preserve"> 622 </t>
  </si>
  <si>
    <t>Cola formicola - p/ laminados - ou similar</t>
  </si>
  <si>
    <t xml:space="preserve"> 00003379 </t>
  </si>
  <si>
    <t>HASTE DE ATERRAMENTO EM ACO COM 3,00 M DE COMPRIMENTO E DN = 5/8", REVESTIDA COM BAIXA CAMADA DE COBRE, SEM CONECTOR</t>
  </si>
  <si>
    <t xml:space="preserve"> 92024 </t>
  </si>
  <si>
    <t>INTERRUPTOR SIMPLES (1 MÓDULO) COM 2 TOMADAS DE EMBUTIR 2P+T 10 A, SEM SUPORTE E SEM PLACA - FORNECIMENTO E INSTALAÇÃO. AF_03/2023</t>
  </si>
  <si>
    <t xml:space="preserve"> 91958 </t>
  </si>
  <si>
    <t>INTERRUPTOR SIMPLES (2 MÓDULOS), 10A/250V, SEM SUPORTE E SEM PLACA - FORNECIMENTO E INSTALAÇÃO. AF_03/2023</t>
  </si>
  <si>
    <t xml:space="preserve"> 91966 </t>
  </si>
  <si>
    <t>INTERRUPTOR SIMPLES (3 MÓDULOS), 10A/250V, SEM SUPORTE E SEM PLACA - FORNECIMENTO E INSTALAÇÃO. AF_03/2023</t>
  </si>
  <si>
    <t xml:space="preserve"> 00003421 </t>
  </si>
  <si>
    <t>JANELA EM MADEIRA CEDRINHO/ ANGELIM COMERCIAL/ CURUPIXA/ CUMARU OU EQUIVALENTE DA REGIAO, CAIXA DO BATENTE/MARCO *10* CM, 2 FOLHAS DE ABRIR TIPO VENEZIANA E 2 FOLHAS GUILHOTINA PARA VIDRO, COM GUARNICAO/ALIZAR, COM FERRAGENS (SEM VIDRO E SEM ACABAMENTO)</t>
  </si>
  <si>
    <t xml:space="preserve"> 00004430 </t>
  </si>
  <si>
    <t>CAIBRO NAO APARELHADO *5 X 6* CM, EM MACARANDUBA/MASSARANDUBA, ANGELIM OU EQUIVALENTE DA REGIAO - BRUTA</t>
  </si>
  <si>
    <t xml:space="preserve"> 00020017 </t>
  </si>
  <si>
    <t>GUARNICAO / ALIZAR / VISTA LISA EM MADEIRA MACICA, PARA PORTA, E = *1* CM, L = *5* CM, CEDRINHO / ANGELIM COMERCIAL / TAURI/ CURUPIXA / PEROBA / CUMARU OU EQUIVALENTE DA REGIAO</t>
  </si>
  <si>
    <t xml:space="preserve"> 00038124 </t>
  </si>
  <si>
    <t>ESPUMA EXPANSIVA DE POLIURETANO, APLICACAO MANUAL - 500 ML</t>
  </si>
  <si>
    <t xml:space="preserve"> 89366 </t>
  </si>
  <si>
    <t>JOELHO 90 GRAUS COM BUCHA DE LATÃO, PVC, SOLDÁVEL, DN 25MM, X 3/4 INSTALADO EM RAMAL OU SUB-RAMAL DE ÁGUA - FORNECIMENTO E INSTALAÇÃO. AF_06/2022</t>
  </si>
  <si>
    <t xml:space="preserve"> 00003524 </t>
  </si>
  <si>
    <t>JOELHO PVC, SOLDAVEL, COM BUCHA DE LATAO, 90 GRAUS, 25 MM X 3/4", PARA AGUA FRIA PREDIAL</t>
  </si>
  <si>
    <t xml:space="preserve"> 89362 </t>
  </si>
  <si>
    <t>JOELHO 90 GRAUS, PVC, SOLDÁVEL, DN 25MM, INSTALADO EM RAMAL OU SUB-RAMAL DE ÁGUA - FORNECIMENTO E INSTALAÇÃO. AF_06/2022</t>
  </si>
  <si>
    <t xml:space="preserve"> 00003529 </t>
  </si>
  <si>
    <t>JOELHO PVC, SOLDAVEL, 90 GRAUS, 25 MM, COR MARROM, PARA AGUA FRIA PREDIAL</t>
  </si>
  <si>
    <t xml:space="preserve"> 89385 </t>
  </si>
  <si>
    <t>LUVA SOLDÁVEL E COM ROSCA, PVC, SOLDÁVEL, DN 25MM X 3/4, INSTALADO EM RAMAL OU SUB-RAMAL DE ÁGUA - FORNECIMENTO E INSTALAÇÃO. AF_06/2022</t>
  </si>
  <si>
    <t xml:space="preserve"> 89351 </t>
  </si>
  <si>
    <t>REGISTRO DE PRESSÃO BRUTO, LATÃO, ROSCÁVEL, 3/4'' - FORNECIMENTO E INSTALAÇÃO. AF_08/2021</t>
  </si>
  <si>
    <t xml:space="preserve"> 86904 </t>
  </si>
  <si>
    <t>LAVATÓRIO LOUÇA BRANCA SUSPENSO, 29,5 X 39CM OU EQUIVALENTE, PADRÃO POPULAR - FORNECIMENTO E INSTALAÇÃO. AF_01/2020</t>
  </si>
  <si>
    <t xml:space="preserve"> 86879 </t>
  </si>
  <si>
    <t>VÁLVULA EM PLÁSTICO 1" PARA PIA, TANQUE OU LAVATÓRIO, COM OU SEM LADRÃO - FORNECIMENTO E INSTALAÇÃO. AF_01/2020</t>
  </si>
  <si>
    <t xml:space="preserve"> 86906 </t>
  </si>
  <si>
    <t>TORNEIRA CROMADA DE MESA, 1/2" OU 3/4", PARA LAVATÓRIO, PADRÃO POPULAR - FORNECIMENTO E INSTALAÇÃO. AF_01/2020</t>
  </si>
  <si>
    <t xml:space="preserve"> 00012266 </t>
  </si>
  <si>
    <t>LUMINARIA SPOT DE SOBREPOR EM ALUMINIO COM ALETA PLASTICA PARA 1 LAMPADA, BASE E27, POTENCIA MAXIMA 40/60 W (NAO INCLUI LAMPADA)</t>
  </si>
  <si>
    <t xml:space="preserve"> 00038191 </t>
  </si>
  <si>
    <t>LAMPADA FLUORESCENTE COMPACTA 2U BRANCA 15 W, BASE E27 (127/220 V)</t>
  </si>
  <si>
    <t xml:space="preserve"> 00001901 </t>
  </si>
  <si>
    <t>LUVA EM PVC RIGIDO ROSCAVEL, DE 1/2", PARA ELETRODUTO</t>
  </si>
  <si>
    <t xml:space="preserve"> 00001891 </t>
  </si>
  <si>
    <t>LUVA EM PVC RIGIDO ROSCAVEL, DE 3/4", PARA ELETRODUTO</t>
  </si>
  <si>
    <t xml:space="preserve"> 00003906 </t>
  </si>
  <si>
    <t>LUVA SOLDAVEL COM ROSCA, PVC, 25 MM X 3/4", PARA AGUA FRIA PREDIAL</t>
  </si>
  <si>
    <t xml:space="preserve"> 00012295 </t>
  </si>
  <si>
    <t>SOQUETE DE BAQUELITE BASE E27, PARA LAMPADAS</t>
  </si>
  <si>
    <t xml:space="preserve"> 00038780 </t>
  </si>
  <si>
    <t>LAMPADA FLUORESCENTE COMPACTA 3U BRANCA 20 W, BASE E27 (127/220 V)</t>
  </si>
  <si>
    <t xml:space="preserve"> 88387 </t>
  </si>
  <si>
    <t>MISTURADOR DE ARGAMASSA, EIXO HORIZONTAL, CAPACIDADE DE MISTURA 300 KG, MOTOR ELÉTRICO POTÊNCIA 5 CV - DEPRECIAÇÃO. AF_05/2023</t>
  </si>
  <si>
    <t xml:space="preserve"> 88389 </t>
  </si>
  <si>
    <t>MISTURADOR DE ARGAMASSA, EIXO HORIZONTAL, CAPACIDADE DE MISTURA 300 KG, MOTOR ELÉTRICO POTÊNCIA 5 CV - JUROS.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</si>
  <si>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</si>
  <si>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</si>
  <si>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</si>
  <si>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</si>
  <si>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</si>
  <si>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</si>
  <si>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102858 </t>
  </si>
  <si>
    <t>MÁQUINA FORMER DOBRAS DIVERSAS: 220V/380V TRIFÁSICO OU MONOFÁSICO, CAPACIDADE 0,5-1,27MM, MOTOR 2CV - DEPRECIAÇÃO. AF_05/2023</t>
  </si>
  <si>
    <t xml:space="preserve"> 102859 </t>
  </si>
  <si>
    <t>MÁQUINA FORMER DOBRAS DIVERSAS: 220V/380V TRIFÁSICO OU MONOFÁSICO, CAPACIDADE 0,5-1,27MM, MOTOR 2CV - JUROS. AF_05/2023</t>
  </si>
  <si>
    <t xml:space="preserve"> 102860 </t>
  </si>
  <si>
    <t>MÁQUINA FORMER DOBRAS DIVERSAS: 220V/380V TRIFÁSICO OU MONOFÁSICO, CAPACIDADE 0,5-1,27MM, MOTOR 2CV - MANUTENÇÃO. AF_05/2023</t>
  </si>
  <si>
    <t xml:space="preserve"> 102861 </t>
  </si>
  <si>
    <t>MÁQUINA FORMER DOBRAS DIVERSAS: 220V/380V TRIFÁSICO OU MONOFÁSICO, CAPACIDADE 0,5-1,27MM, MOTOR 2CV - MATERIAIS NA OPERAÇÃO. AF_05/2023</t>
  </si>
  <si>
    <t xml:space="preserve"> 00044236 </t>
  </si>
  <si>
    <t>MAQUINA FORMER DOBRAS DIVERSAS: 220V/380V TRIFASICO OU MONOFASICO, CAPACIDADE 0,5-1,27MM, MOTOR COM POTENCIA DE 2CV</t>
  </si>
  <si>
    <t xml:space="preserve"> 90587 </t>
  </si>
  <si>
    <t>VIBRADOR DE IMERSÃO, DIÂMETRO DE PONTEIRA 45MM, MOTOR ELÉTRICO TRIFÁSICO POTÊNCIA DE 2 CV - CHI DIURNO. AF_06/2015</t>
  </si>
  <si>
    <t xml:space="preserve"> 00001358 </t>
  </si>
  <si>
    <t>CHAPA/PAINEL DE MADEIRA COMPENSADA RESINADA (MADEIRITE RESINADO ROSA) PARA FORMA DE CONCRETO, DE 2200 X 1100 MM, E = 17 MM</t>
  </si>
  <si>
    <t xml:space="preserve"> 00020247 </t>
  </si>
  <si>
    <t>PREGO DE ACO POLIDO COM CABECA 15 X 15 (1 1/4 X 13)</t>
  </si>
  <si>
    <t xml:space="preserve"> 91275 </t>
  </si>
  <si>
    <t>PLACA VIBRATÓRIA REVERSÍVEL COM MOTOR 4 TEMPOS A GASOLINA, FORÇA CENTRÍFUGA DE 25 KN (2500 KGF), POTÊNCIA 5,5 CV - MANUTENÇÃO. AF_08/2015</t>
  </si>
  <si>
    <t xml:space="preserve"> 91276 </t>
  </si>
  <si>
    <t>PLACA VIBRATÓRIA REVERSÍVEL COM MOTOR 4 TEMPOS A GASOLINA, FORÇA CENTRÍFUGA DE 25 KN (2500 KGF), POTÊNCIA 5,5 CV - MATERIAIS NA OPERAÇÃO. AF_08/2015</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</si>
  <si>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</si>
  <si>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</si>
  <si>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</si>
  <si>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</si>
  <si>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</si>
  <si>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</si>
  <si>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89356 </t>
  </si>
  <si>
    <t>TUBO, PVC, SOLDÁVEL, DE 25MM, INSTALADO EM RAMAL OU SUB-RAMAL DE ÁGUA - FORNECIMENTO E INSTALAÇÃO. AF_06/2022</t>
  </si>
  <si>
    <t xml:space="preserve"> 89395 </t>
  </si>
  <si>
    <t>TE, PVC, SOLDÁVEL, DN 25MM, INSTALADO EM RAMAL OU SUB-RAMAL DE ÁGUA - FORNECIMENTO E INSTALAÇÃO. AF_06/2022</t>
  </si>
  <si>
    <t xml:space="preserve"> 00011945 </t>
  </si>
  <si>
    <t>BUCHA DE NYLON SEM ABA S4</t>
  </si>
  <si>
    <t xml:space="preserve"> 00010553 </t>
  </si>
  <si>
    <t>PORTA DE MADEIRA, FOLHA MEDIA (NBR 15930) DE 600 X 2100 MM, DE 35 MM A 40 MM DE ESPESSURA, NUCLEO SEMI-SOLIDO (SARRAFEADO), CAPA LISA EM HDF, ACABAMENTO EM PRIMER PARA PINTURA</t>
  </si>
  <si>
    <t>PARAFUSO ROSCA SOBERBA ZINCADO CABECA CHATA FENDA SIMPLES 3,5 X 25 MM (1")</t>
  </si>
  <si>
    <t>PORTA DE ABRIR, TIPO VENEZIANA, EM ALUMINIO, ACABAMENTO ANODIZADO NATURAL, 90 CM X 210 CM (LARGURA X ALTURA), SEM GUARNICAO/ALIZAR/VISTA</t>
  </si>
  <si>
    <t xml:space="preserve"> 00013393 </t>
  </si>
  <si>
    <t>QUADRO DE DISTRIBUICAO COM BARRAMENTO TRIFASICO, DE EMBUTIR, EM CHAPA DE ACO GALVANIZADO, PARA 12 DISJUNTORES DIN, 100 A</t>
  </si>
  <si>
    <t xml:space="preserve"> 00039795 </t>
  </si>
  <si>
    <t>QUADRO DE DISTRIBUICAO, SEM BARRAMENTO, EM PVC, DE EMBUTIR, PARA 6 DISJUNTORES NEMA OU 8 DISJUNTORES DIN</t>
  </si>
  <si>
    <t xml:space="preserve"> 00011741 </t>
  </si>
  <si>
    <t>RALO SIFONADO CILINDRICO, PVC, 100 X 40 MM, COM GRELHA REDONDA BRANCA</t>
  </si>
  <si>
    <t>FITA VEDA ROSCA, EM PTFE, ROLO DE 18 MM X 50 M (L X C)</t>
  </si>
  <si>
    <t xml:space="preserve"> 00011753 </t>
  </si>
  <si>
    <t>REGISTRO PRESSAO BRUTO EM LATAO FORJADO, BITOLA 3/4"</t>
  </si>
  <si>
    <t xml:space="preserve"> 00001287 </t>
  </si>
  <si>
    <t>PISO EM CERAMICA ESMALTADA, COR LISA, PEI MAIOR OU IGUAL A 4, FORMATO MENOR OU IGUAL A 2025 CM2</t>
  </si>
  <si>
    <t xml:space="preserve"> 00007097 </t>
  </si>
  <si>
    <t>TE SANITARIO, PVC, DN 50 X 50 MM, SERIE NORMAL, PARA ESGOTO PREDIAL</t>
  </si>
  <si>
    <t xml:space="preserve"> 00007139 </t>
  </si>
  <si>
    <t>TE SOLDAVEL, PVC, 90 GRAUS, 25 MM, PARA AGUA FRIA PREDIAL (NBR 5648)</t>
  </si>
  <si>
    <t xml:space="preserve"> 91998 </t>
  </si>
  <si>
    <t>TOMADA BAIXA DE EMBUTIR (1 MÓDULO), 2P+T 10 A, SEM SUPORTE E SEM PLACA - FORNECIMENTO E INSTALAÇÃO. AF_03/2023</t>
  </si>
  <si>
    <t xml:space="preserve"> 92006 </t>
  </si>
  <si>
    <t>TOMADA BAIXA DE EMBUTIR (2 MÓDULOS), 2P+T 10 A, SEM SUPORTE E SEM PLACA - FORNECIMENTO E INSTALAÇÃO. AF_03/2023</t>
  </si>
  <si>
    <t xml:space="preserve"> 00013415 </t>
  </si>
  <si>
    <t>TORNEIRA DE MESA/BANCADA, PARA LAVATORIO, FIXA, METALICA CROMADA, PADRAO POPULAR, 1/2" OU 3/4"</t>
  </si>
  <si>
    <t xml:space="preserve"> 00013416 </t>
  </si>
  <si>
    <t>TORNEIRA METALICA CROMADA, RETA, DE PAREDE, PARA COZINHA, SEM BICO, SEM AREJADOR, PADRAO POPULAR, 1/2" OU 3/4"</t>
  </si>
  <si>
    <t>TUBO PVC SERIE NORMAL, DN 100 MM, PARA ESGOTO PREDIAL (NBR 5688)</t>
  </si>
  <si>
    <t xml:space="preserve"> 00010422 </t>
  </si>
  <si>
    <t>BACIA SANITARIA (VASO) COM CAIXA ACOPLADA, SIFAO APARENTE, DE LOUCA BRANCA (SEM ASSENTO)</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</si>
  <si>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</si>
  <si>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</si>
  <si>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</si>
  <si>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</si>
  <si>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90585 </t>
  </si>
  <si>
    <t>VIBRADOR DE IMERSÃO, DIÂMETRO DE PONTEIRA 45MM, MOTOR ELÉTRICO TRIFÁSICO POTÊNCIA DE 2 CV - MATERIAIS NA OPERAÇÃO. AF_06/2015</t>
  </si>
  <si>
    <t xml:space="preserve"> 90584 </t>
  </si>
  <si>
    <t>VIBRADOR DE IMERSÃO, DIÂMETRO DE PONTEIRA 45MM, MOTOR ELÉTRICO TRIFÁSICO POTÊNCIA DE 2 CV - MANUTENÇÃO. AF_06/2015</t>
  </si>
  <si>
    <t xml:space="preserve"> 00013896 </t>
  </si>
  <si>
    <t>VIBRADOR DE IMERSAO, DIAMETRO DA PONTEIRA DE *45* MM, COM MOTOR ELETRICO TRIFASICO DE 2 HP (2 CV)</t>
  </si>
  <si>
    <t xml:space="preserve"> 00006153 </t>
  </si>
  <si>
    <t>VALVULA EM PLASTICO BRANCO PARA TANQUE OU LAVATORIO 1", SEM UNHO E SEM LADRAO</t>
  </si>
  <si>
    <t xml:space="preserve"> 00006155 </t>
  </si>
  <si>
    <t>VALVULA EM PLASTICO CROMADO TIPO AMERICANA PARA PIA DE COZINHA 3.1/2" X 1.1/2", SEM ADAPTADOR</t>
  </si>
  <si>
    <t xml:space="preserve"> 2.2 </t>
  </si>
  <si>
    <t xml:space="preserve"> 2.2.1 </t>
  </si>
  <si>
    <t>ESTRUTURA DO TELHADO</t>
  </si>
  <si>
    <t>OBRA: REFORMA - GAMA CÂMARA MEDICINA NUCLEAR HBDF - NÃO DESONERADO - R00</t>
  </si>
  <si>
    <t>REFERÊNCIA: SINAPI - DF - 01/22 (NÃO DESONERADA)</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</si>
</sst>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 #,##0.00_-;\-&quot;R$&quot;\ * #,##0.00_-;_-&quot;R$&quot;\ * &quot;-&quot;??_-;_-@_-"/>
    <numFmt numFmtId="43" formatCode="_-* #,##0.00_-;\-* #,##0.00_-;_-* &quot;-&quot;??_-;_-@_-"/>
    <numFmt numFmtId="164" formatCode="#,##0.0000000"/>
    <numFmt numFmtId="165" formatCode="_-* #,##0_-;\-* #,##0_-;_-* &quot;-&quot;??_-;_-@_-"/>
    <numFmt numFmtId="166" formatCode="0.000000"/>
    <numFmt numFmtId="167" formatCode="0.0%"/>
    <numFmt numFmtId="168" formatCode="mm/yy"/>
    <numFmt numFmtId="169" formatCode="_(&quot;R$ &quot;* #,##0.00_);_(&quot;R$ &quot;* \(#,##0.00\);_(&quot;R$ &quot;* \-??_);_(@_)"/>
    <numFmt numFmtId="170" formatCode="#,##0.00\ %"/>
    <numFmt numFmtId="171" formatCode=";;;"/>
    <numFmt numFmtId="172" formatCode="#,##0.0000"/>
  </numFmts>
  <fonts count="36"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b/>
      <sz val="11"/>
      <name val="Arial"/>
      <family val="1"/>
    </font>
    <font>
      <b/>
      <sz val="11"/>
      <name val="Arial"/>
      <family val="1"/>
    </font>
    <font>
      <b/>
      <sz val="11"/>
      <name val="Arial"/>
      <family val="1"/>
    </font>
    <font>
      <b/>
      <sz val="11"/>
      <name val="Arial"/>
      <family val="1"/>
    </font>
    <font>
      <b/>
      <sz val="10"/>
      <color rgb="FF000000"/>
      <name val="Arial"/>
      <family val="1"/>
    </font>
    <font>
      <b/>
      <sz val="10"/>
      <name val="Arial"/>
      <family val="1"/>
    </font>
    <font>
      <sz val="10"/>
      <color rgb="FF000000"/>
      <name val="Arial"/>
      <family val="1"/>
    </font>
    <font>
      <sz val="10"/>
      <name val="Arial"/>
      <family val="1"/>
    </font>
    <font>
      <sz val="11"/>
      <name val="Arial"/>
      <family val="1"/>
    </font>
    <font>
      <b/>
      <sz val="11"/>
      <name val="Arial"/>
      <family val="2"/>
    </font>
    <font>
      <sz val="10"/>
      <color indexed="8"/>
      <name val="Arial"/>
      <family val="2"/>
    </font>
    <font>
      <b/>
      <sz val="10"/>
      <name val="Arial"/>
      <family val="2"/>
    </font>
    <font>
      <b/>
      <sz val="12"/>
      <name val="Arial"/>
      <family val="2"/>
    </font>
    <font>
      <sz val="10"/>
      <color rgb="FF000000"/>
      <name val="Arial"/>
      <family val="2"/>
    </font>
    <font>
      <sz val="10"/>
      <name val="Arial"/>
      <family val="2"/>
    </font>
    <font>
      <b/>
      <sz val="10"/>
      <color rgb="FF000000"/>
      <name val="Arial"/>
      <family val="2"/>
    </font>
    <font>
      <u/>
      <sz val="10"/>
      <name val="Arial"/>
      <family val="2"/>
    </font>
    <font>
      <sz val="14"/>
      <name val="Arial"/>
      <family val="2"/>
    </font>
    <font>
      <b/>
      <sz val="14"/>
      <name val="Arial"/>
      <family val="2"/>
    </font>
    <font>
      <b/>
      <sz val="16"/>
      <name val="Arial"/>
      <family val="2"/>
    </font>
    <font>
      <sz val="12"/>
      <color indexed="12"/>
      <name val="Arial"/>
      <family val="2"/>
    </font>
    <font>
      <sz val="12"/>
      <name val="Arial"/>
      <family val="2"/>
    </font>
    <font>
      <sz val="11"/>
      <color rgb="FF000000"/>
      <name val="Calibri"/>
      <family val="2"/>
      <scheme val="minor"/>
    </font>
    <font>
      <b/>
      <sz val="12"/>
      <color indexed="12"/>
      <name val="Arial"/>
      <family val="2"/>
    </font>
    <font>
      <sz val="11"/>
      <color rgb="FF0070C0"/>
      <name val="Arial"/>
      <family val="1"/>
    </font>
    <font>
      <b/>
      <sz val="10"/>
      <color rgb="FF0070C0"/>
      <name val="Arial"/>
      <family val="2"/>
    </font>
    <font>
      <sz val="11"/>
      <name val="Arial"/>
      <family val="2"/>
    </font>
    <font>
      <sz val="16"/>
      <name val="Arial"/>
      <family val="2"/>
    </font>
    <font>
      <b/>
      <sz val="10"/>
      <color indexed="8"/>
      <name val="Arial"/>
      <family val="2"/>
    </font>
    <font>
      <sz val="8"/>
      <name val="Arial"/>
      <family val="2"/>
    </font>
    <font>
      <sz val="8"/>
      <name val="Arial"/>
      <family val="1"/>
    </font>
    <font>
      <sz val="9"/>
      <name val="Arial"/>
      <family val="2"/>
    </font>
  </fonts>
  <fills count="2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D6D6D6"/>
      </patternFill>
    </fill>
    <fill>
      <patternFill patternType="solid">
        <fgColor rgb="FFEFEFEF"/>
      </patternFill>
    </fill>
    <fill>
      <patternFill patternType="solid">
        <fgColor rgb="FFDFF0D8"/>
      </patternFill>
    </fill>
    <fill>
      <patternFill patternType="solid">
        <fgColor rgb="FFF7F3DF"/>
      </patternFill>
    </fill>
    <fill>
      <patternFill patternType="solid">
        <fgColor rgb="FFFFFFFF"/>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22"/>
      </patternFill>
    </fill>
    <fill>
      <patternFill patternType="solid">
        <fgColor theme="9" tint="0.39997558519241921"/>
        <bgColor indexed="64"/>
      </patternFill>
    </fill>
    <fill>
      <patternFill patternType="solid">
        <fgColor theme="0" tint="-0.249977111117893"/>
        <bgColor indexed="41"/>
      </patternFill>
    </fill>
    <fill>
      <patternFill patternType="solid">
        <fgColor theme="0" tint="-0.14999847407452621"/>
        <bgColor indexed="31"/>
      </patternFill>
    </fill>
    <fill>
      <patternFill patternType="solid">
        <fgColor theme="4" tint="0.79998168889431442"/>
        <bgColor indexed="31"/>
      </patternFill>
    </fill>
    <fill>
      <patternFill patternType="solid">
        <fgColor theme="4" tint="0.79998168889431442"/>
        <bgColor indexed="64"/>
      </patternFill>
    </fill>
    <fill>
      <patternFill patternType="solid">
        <fgColor theme="0" tint="-0.14999847407452621"/>
        <bgColor rgb="FF000000"/>
      </patternFill>
    </fill>
    <fill>
      <patternFill patternType="solid">
        <fgColor theme="9" tint="0.39997558519241921"/>
        <bgColor rgb="FF000000"/>
      </patternFill>
    </fill>
    <fill>
      <patternFill patternType="solid">
        <fgColor theme="9" tint="0.59999389629810485"/>
        <bgColor indexed="64"/>
      </patternFill>
    </fill>
    <fill>
      <patternFill patternType="solid">
        <fgColor theme="0" tint="-0.14999847407452621"/>
        <bgColor indexed="64"/>
      </patternFill>
    </fill>
    <fill>
      <patternFill patternType="solid">
        <fgColor rgb="FF00B050"/>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s>
  <borders count="32">
    <border>
      <start/>
      <end/>
      <top/>
      <bottom/>
      <diagonal/>
    </border>
    <border>
      <start/>
      <end/>
      <top style="thick">
        <color rgb="FF000000"/>
      </top>
      <bottom/>
      <diagonal/>
    </border>
    <border>
      <start style="thin">
        <color rgb="FFCCCCCC"/>
      </start>
      <end style="thin">
        <color rgb="FFCCCCCC"/>
      </end>
      <top style="thin">
        <color rgb="FFCCCCCC"/>
      </top>
      <bottom style="thin">
        <color rgb="FFCCCCCC"/>
      </bottom>
      <diagonal/>
    </border>
    <border>
      <start style="thin">
        <color indexed="64"/>
      </start>
      <end style="hair">
        <color indexed="64"/>
      </end>
      <top style="thin">
        <color indexed="64"/>
      </top>
      <bottom style="thin">
        <color indexed="64"/>
      </bottom>
      <diagonal/>
    </border>
    <border>
      <start style="hair">
        <color indexed="64"/>
      </start>
      <end style="hair">
        <color indexed="64"/>
      </end>
      <top style="thin">
        <color indexed="64"/>
      </top>
      <bottom style="thin">
        <color indexed="64"/>
      </bottom>
      <diagonal/>
    </border>
    <border>
      <start style="hair">
        <color indexed="64"/>
      </start>
      <end style="thin">
        <color indexed="64"/>
      </end>
      <top style="thin">
        <color indexed="64"/>
      </top>
      <bottom style="thin">
        <color indexed="64"/>
      </bottom>
      <diagonal/>
    </border>
    <border>
      <start style="thin">
        <color indexed="64"/>
      </start>
      <end style="hair">
        <color indexed="64"/>
      </end>
      <top style="thin">
        <color indexed="64"/>
      </top>
      <bottom style="hair">
        <color indexed="64"/>
      </bottom>
      <diagonal/>
    </border>
    <border>
      <start style="hair">
        <color indexed="64"/>
      </start>
      <end style="hair">
        <color indexed="64"/>
      </end>
      <top style="thin">
        <color indexed="64"/>
      </top>
      <bottom style="hair">
        <color indexed="64"/>
      </bottom>
      <diagonal/>
    </border>
    <border>
      <start style="hair">
        <color indexed="64"/>
      </start>
      <end style="thin">
        <color indexed="64"/>
      </end>
      <top style="thin">
        <color indexed="64"/>
      </top>
      <bottom style="hair">
        <color indexed="64"/>
      </bottom>
      <diagonal/>
    </border>
    <border>
      <start style="thin">
        <color indexed="64"/>
      </start>
      <end style="hair">
        <color indexed="64"/>
      </end>
      <top style="hair">
        <color indexed="64"/>
      </top>
      <bottom/>
      <diagonal/>
    </border>
    <border>
      <start style="hair">
        <color indexed="64"/>
      </start>
      <end style="hair">
        <color indexed="64"/>
      </end>
      <top style="hair">
        <color indexed="64"/>
      </top>
      <bottom/>
      <diagonal/>
    </border>
    <border>
      <start style="hair">
        <color indexed="64"/>
      </start>
      <end style="thin">
        <color indexed="64"/>
      </end>
      <top style="hair">
        <color indexed="64"/>
      </top>
      <bottom/>
      <diagonal/>
    </border>
    <border>
      <start style="thin">
        <color indexed="64"/>
      </start>
      <end style="hair">
        <color indexed="64"/>
      </end>
      <top/>
      <bottom style="hair">
        <color indexed="64"/>
      </bottom>
      <diagonal/>
    </border>
    <border>
      <start style="hair">
        <color indexed="64"/>
      </start>
      <end style="hair">
        <color indexed="64"/>
      </end>
      <top/>
      <bottom style="hair">
        <color indexed="64"/>
      </bottom>
      <diagonal/>
    </border>
    <border>
      <start style="hair">
        <color indexed="64"/>
      </start>
      <end style="thin">
        <color indexed="64"/>
      </end>
      <top/>
      <bottom style="hair">
        <color indexed="64"/>
      </bottom>
      <diagonal/>
    </border>
    <border>
      <start style="hair">
        <color indexed="64"/>
      </start>
      <end style="hair">
        <color indexed="64"/>
      </end>
      <top style="hair">
        <color indexed="64"/>
      </top>
      <bottom style="hair">
        <color indexed="64"/>
      </bottom>
      <diagonal/>
    </border>
    <border>
      <start style="hair">
        <color indexed="64"/>
      </start>
      <end style="thin">
        <color indexed="64"/>
      </end>
      <top style="hair">
        <color indexed="64"/>
      </top>
      <bottom style="hair">
        <color indexed="64"/>
      </bottom>
      <diagonal/>
    </border>
    <border>
      <start style="thin">
        <color indexed="64"/>
      </start>
      <end style="hair">
        <color indexed="64"/>
      </end>
      <top/>
      <bottom/>
      <diagonal/>
    </border>
    <border>
      <start style="thin">
        <color indexed="64"/>
      </start>
      <end style="thin">
        <color indexed="64"/>
      </end>
      <top style="thin">
        <color indexed="64"/>
      </top>
      <bottom style="thin">
        <color indexed="64"/>
      </bottom>
      <diagonal/>
    </border>
    <border>
      <start style="thin">
        <color indexed="64"/>
      </start>
      <end style="thin">
        <color indexed="64"/>
      </end>
      <top/>
      <bottom style="thin">
        <color indexed="64"/>
      </bottom>
      <diagonal/>
    </border>
    <border>
      <start/>
      <end/>
      <top style="thin">
        <color indexed="64"/>
      </top>
      <bottom style="thin">
        <color rgb="FFCCCCCC"/>
      </bottom>
      <diagonal/>
    </border>
    <border>
      <start/>
      <end/>
      <top/>
      <bottom style="thin">
        <color indexed="64"/>
      </bottom>
      <diagonal/>
    </border>
    <border>
      <start/>
      <end/>
      <top style="thin">
        <color indexed="64"/>
      </top>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thin">
        <color indexed="64"/>
      </start>
      <end/>
      <top style="thin">
        <color indexed="64"/>
      </top>
      <bottom/>
      <diagonal/>
    </border>
    <border>
      <start/>
      <end style="thin">
        <color indexed="64"/>
      </end>
      <top style="thin">
        <color indexed="64"/>
      </top>
      <bottom/>
      <diagonal/>
    </border>
    <border>
      <start style="thin">
        <color indexed="64"/>
      </start>
      <end/>
      <top/>
      <bottom style="thin">
        <color indexed="64"/>
      </bottom>
      <diagonal/>
    </border>
    <border>
      <start/>
      <end style="thin">
        <color indexed="64"/>
      </end>
      <top/>
      <bottom style="thin">
        <color indexed="64"/>
      </bottom>
      <diagonal/>
    </border>
    <border>
      <start style="thin">
        <color indexed="64"/>
      </start>
      <end/>
      <top/>
      <bottom/>
      <diagonal/>
    </border>
    <border>
      <start/>
      <end style="thin">
        <color indexed="64"/>
      </end>
      <top/>
      <bottom/>
      <diagonal/>
    </border>
  </borders>
  <cellStyleXfs count="14">
    <xf numFmtId="0" fontId="0" fillId="0" borderId="0"/>
    <xf numFmtId="43" fontId="12" fillId="0" borderId="0" applyFont="0" applyFill="0" applyBorder="0" applyAlignment="0" applyProtection="0"/>
    <xf numFmtId="9" fontId="12"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9" fontId="26" fillId="0" borderId="0" applyFont="0" applyFill="0" applyBorder="0" applyAlignment="0" applyProtection="0"/>
    <xf numFmtId="43" fontId="3" fillId="0" borderId="0" applyFont="0" applyFill="0" applyBorder="0" applyAlignment="0" applyProtection="0"/>
    <xf numFmtId="0" fontId="2" fillId="0" borderId="0"/>
    <xf numFmtId="0" fontId="12" fillId="0" borderId="0"/>
    <xf numFmtId="9" fontId="12"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347">
    <xf numFmtId="0" fontId="0" fillId="0" borderId="0" xfId="0"/>
    <xf numFmtId="0" fontId="15" fillId="12" borderId="3" xfId="3" applyFont="1" applyFill="1" applyBorder="1" applyAlignment="1">
      <alignment horizontal="center" vertical="center"/>
    </xf>
    <xf numFmtId="0" fontId="14" fillId="0" borderId="0" xfId="3" applyFont="1"/>
    <xf numFmtId="0" fontId="17" fillId="0" borderId="6" xfId="3" applyFont="1" applyBorder="1" applyAlignment="1">
      <alignment horizontal="center" vertical="center"/>
    </xf>
    <xf numFmtId="0" fontId="17" fillId="0" borderId="7" xfId="3" applyFont="1" applyBorder="1" applyAlignment="1">
      <alignment vertical="center"/>
    </xf>
    <xf numFmtId="0" fontId="17" fillId="0" borderId="9" xfId="3" applyFont="1" applyBorder="1" applyAlignment="1">
      <alignment horizontal="center" vertical="center"/>
    </xf>
    <xf numFmtId="0" fontId="17" fillId="0" borderId="10" xfId="3" applyFont="1" applyBorder="1" applyAlignment="1">
      <alignment vertical="center"/>
    </xf>
    <xf numFmtId="0" fontId="19" fillId="0" borderId="7" xfId="3" applyFont="1" applyBorder="1" applyAlignment="1">
      <alignment horizontal="center" vertical="center"/>
    </xf>
    <xf numFmtId="0" fontId="17" fillId="0" borderId="12" xfId="3" applyFont="1" applyBorder="1" applyAlignment="1">
      <alignment horizontal="center" vertical="center"/>
    </xf>
    <xf numFmtId="0" fontId="17" fillId="0" borderId="13" xfId="3" applyFont="1" applyBorder="1" applyAlignment="1">
      <alignment vertical="center"/>
    </xf>
    <xf numFmtId="0" fontId="19" fillId="0" borderId="13" xfId="3" applyFont="1" applyBorder="1" applyAlignment="1">
      <alignment horizontal="center" vertical="center"/>
    </xf>
    <xf numFmtId="0" fontId="17" fillId="0" borderId="15" xfId="3" applyFont="1" applyBorder="1" applyAlignment="1">
      <alignment vertical="center"/>
    </xf>
    <xf numFmtId="0" fontId="17" fillId="0" borderId="17" xfId="3" applyFont="1" applyBorder="1" applyAlignment="1">
      <alignment horizontal="center" vertical="center"/>
    </xf>
    <xf numFmtId="0" fontId="19" fillId="0" borderId="3" xfId="3" applyFont="1" applyBorder="1" applyAlignment="1">
      <alignment horizontal="center" vertical="center"/>
    </xf>
    <xf numFmtId="0" fontId="17" fillId="0" borderId="4" xfId="3" applyFont="1" applyBorder="1" applyAlignment="1">
      <alignment horizontal="center" vertical="center" wrapText="1"/>
    </xf>
    <xf numFmtId="0" fontId="15" fillId="0" borderId="4" xfId="3" applyFont="1" applyBorder="1" applyAlignment="1">
      <alignment horizontal="center" vertical="center"/>
    </xf>
    <xf numFmtId="10" fontId="15" fillId="0" borderId="5" xfId="3" applyNumberFormat="1" applyFont="1" applyBorder="1" applyAlignment="1">
      <alignment horizontal="center" vertical="center"/>
    </xf>
    <xf numFmtId="0" fontId="18" fillId="0" borderId="0" xfId="3" applyFont="1"/>
    <xf numFmtId="10" fontId="18" fillId="0" borderId="0" xfId="3" applyNumberFormat="1" applyFont="1" applyAlignment="1">
      <alignment horizontal="center"/>
    </xf>
    <xf numFmtId="10" fontId="14" fillId="0" borderId="0" xfId="3" applyNumberFormat="1" applyFont="1" applyAlignment="1">
      <alignment horizontal="center"/>
    </xf>
    <xf numFmtId="10" fontId="24" fillId="0" borderId="18" xfId="6" applyNumberFormat="1" applyFont="1" applyFill="1" applyBorder="1" applyAlignment="1" applyProtection="1">
      <alignment horizontal="center" vertical="center"/>
    </xf>
    <xf numFmtId="0" fontId="0" fillId="0" borderId="0" xfId="0" applyAlignment="1">
      <alignment vertical="center"/>
    </xf>
    <xf numFmtId="0" fontId="15" fillId="0" borderId="0" xfId="3" applyFont="1" applyAlignment="1">
      <alignment vertical="center"/>
    </xf>
    <xf numFmtId="0" fontId="13" fillId="0" borderId="0" xfId="3" applyFont="1" applyAlignment="1">
      <alignment horizontal="center" vertical="center" wrapText="1"/>
    </xf>
    <xf numFmtId="0" fontId="18" fillId="0" borderId="0" xfId="0" applyFont="1" applyAlignment="1">
      <alignment vertical="center"/>
    </xf>
    <xf numFmtId="0" fontId="9" fillId="10" borderId="18" xfId="0" applyFont="1" applyFill="1" applyBorder="1" applyAlignment="1">
      <alignment horizontal="center" vertical="center" wrapText="1"/>
    </xf>
    <xf numFmtId="0" fontId="10" fillId="7" borderId="0" xfId="0" applyFont="1" applyFill="1" applyAlignment="1">
      <alignment horizontal="right" vertical="center"/>
    </xf>
    <xf numFmtId="0" fontId="10" fillId="7" borderId="0" xfId="0" applyFont="1" applyFill="1" applyAlignment="1">
      <alignment horizontal="center" vertical="center"/>
    </xf>
    <xf numFmtId="164" fontId="10" fillId="7" borderId="0" xfId="0" applyNumberFormat="1" applyFont="1" applyFill="1" applyAlignment="1">
      <alignment horizontal="right" vertical="center"/>
    </xf>
    <xf numFmtId="4" fontId="10" fillId="7" borderId="0" xfId="0" applyNumberFormat="1" applyFont="1" applyFill="1" applyAlignment="1">
      <alignment horizontal="right" vertical="center"/>
    </xf>
    <xf numFmtId="0" fontId="11" fillId="5" borderId="0" xfId="0" applyFont="1" applyFill="1" applyAlignment="1">
      <alignment horizontal="right" vertical="center"/>
    </xf>
    <xf numFmtId="0" fontId="11" fillId="5" borderId="0" xfId="0" applyFont="1" applyFill="1" applyAlignment="1">
      <alignment horizontal="center" vertical="center"/>
    </xf>
    <xf numFmtId="164" fontId="11" fillId="5" borderId="0" xfId="0" applyNumberFormat="1" applyFont="1" applyFill="1" applyAlignment="1">
      <alignment horizontal="right" vertical="center"/>
    </xf>
    <xf numFmtId="4" fontId="11" fillId="5" borderId="0" xfId="0" applyNumberFormat="1" applyFont="1" applyFill="1" applyAlignment="1">
      <alignment horizontal="right" vertical="center"/>
    </xf>
    <xf numFmtId="0" fontId="11" fillId="6" borderId="0" xfId="0" applyFont="1" applyFill="1" applyAlignment="1">
      <alignment horizontal="right" vertical="center" wrapText="1"/>
    </xf>
    <xf numFmtId="0" fontId="11" fillId="6" borderId="0" xfId="0" applyFont="1" applyFill="1" applyAlignment="1">
      <alignment horizontal="center" vertical="center"/>
    </xf>
    <xf numFmtId="164" fontId="11" fillId="6" borderId="0" xfId="0" applyNumberFormat="1" applyFont="1" applyFill="1" applyAlignment="1">
      <alignment horizontal="right" vertical="center"/>
    </xf>
    <xf numFmtId="4" fontId="11" fillId="6" borderId="0" xfId="0" applyNumberFormat="1" applyFont="1" applyFill="1" applyAlignment="1">
      <alignment horizontal="right" vertical="center"/>
    </xf>
    <xf numFmtId="0" fontId="10" fillId="7" borderId="30" xfId="0" applyFont="1" applyFill="1" applyBorder="1" applyAlignment="1">
      <alignment horizontal="left" vertical="center"/>
    </xf>
    <xf numFmtId="4" fontId="10" fillId="7" borderId="31" xfId="0" applyNumberFormat="1" applyFont="1" applyFill="1" applyBorder="1" applyAlignment="1">
      <alignment horizontal="right" vertical="center"/>
    </xf>
    <xf numFmtId="0" fontId="11" fillId="5" borderId="30" xfId="0" applyFont="1" applyFill="1" applyBorder="1" applyAlignment="1">
      <alignment horizontal="left" vertical="center"/>
    </xf>
    <xf numFmtId="4" fontId="11" fillId="5" borderId="31" xfId="0" applyNumberFormat="1" applyFont="1" applyFill="1" applyBorder="1" applyAlignment="1">
      <alignment horizontal="right" vertical="center"/>
    </xf>
    <xf numFmtId="0" fontId="11" fillId="6" borderId="28" xfId="0" applyFont="1" applyFill="1" applyBorder="1" applyAlignment="1">
      <alignment horizontal="left" vertical="center"/>
    </xf>
    <xf numFmtId="0" fontId="11" fillId="6" borderId="21" xfId="0" applyFont="1" applyFill="1" applyBorder="1" applyAlignment="1">
      <alignment horizontal="right" vertical="center" wrapText="1"/>
    </xf>
    <xf numFmtId="164" fontId="11" fillId="6" borderId="21" xfId="0" applyNumberFormat="1" applyFont="1" applyFill="1" applyBorder="1" applyAlignment="1">
      <alignment horizontal="right" vertical="center"/>
    </xf>
    <xf numFmtId="4" fontId="11" fillId="6" borderId="29" xfId="0" applyNumberFormat="1" applyFont="1" applyFill="1" applyBorder="1" applyAlignment="1">
      <alignment horizontal="right" vertical="center"/>
    </xf>
    <xf numFmtId="0" fontId="11" fillId="6" borderId="21" xfId="0" applyFont="1" applyFill="1" applyBorder="1" applyAlignment="1">
      <alignment horizontal="center" vertical="top"/>
    </xf>
    <xf numFmtId="4" fontId="11" fillId="6" borderId="21" xfId="0" applyNumberFormat="1" applyFont="1" applyFill="1" applyBorder="1" applyAlignment="1">
      <alignment horizontal="right" vertical="top"/>
    </xf>
    <xf numFmtId="43" fontId="11" fillId="0" borderId="0" xfId="1" applyFont="1" applyAlignment="1">
      <alignment horizontal="center" vertical="center"/>
    </xf>
    <xf numFmtId="43" fontId="11" fillId="0" borderId="0" xfId="1" applyFont="1" applyAlignment="1">
      <alignment vertical="center"/>
    </xf>
    <xf numFmtId="165" fontId="11" fillId="0" borderId="0" xfId="1" applyNumberFormat="1"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9" fillId="10" borderId="23" xfId="0" applyFont="1" applyFill="1" applyBorder="1" applyAlignment="1">
      <alignment horizontal="center" vertical="center"/>
    </xf>
    <xf numFmtId="0" fontId="9" fillId="10" borderId="24" xfId="0" applyFont="1" applyFill="1" applyBorder="1" applyAlignment="1">
      <alignment horizontal="center" vertical="center"/>
    </xf>
    <xf numFmtId="165" fontId="9" fillId="10" borderId="24" xfId="1" applyNumberFormat="1" applyFont="1" applyFill="1" applyBorder="1" applyAlignment="1">
      <alignment horizontal="center" vertical="center"/>
    </xf>
    <xf numFmtId="0" fontId="9" fillId="10" borderId="25" xfId="0" applyFont="1" applyFill="1" applyBorder="1" applyAlignment="1">
      <alignment horizontal="center" vertical="center"/>
    </xf>
    <xf numFmtId="0" fontId="9" fillId="10" borderId="26" xfId="0" applyFont="1" applyFill="1" applyBorder="1" applyAlignment="1">
      <alignment horizontal="left" vertical="center"/>
    </xf>
    <xf numFmtId="0" fontId="9" fillId="10" borderId="27" xfId="0" applyFont="1" applyFill="1" applyBorder="1" applyAlignment="1">
      <alignment horizontal="left" vertical="center"/>
    </xf>
    <xf numFmtId="43" fontId="11" fillId="0" borderId="0" xfId="1" applyFont="1" applyBorder="1" applyAlignment="1">
      <alignment horizontal="center" vertical="center"/>
    </xf>
    <xf numFmtId="43" fontId="11" fillId="0" borderId="0" xfId="1" applyFont="1" applyBorder="1" applyAlignment="1">
      <alignment vertical="center"/>
    </xf>
    <xf numFmtId="165" fontId="11" fillId="0" borderId="0" xfId="1" applyNumberFormat="1" applyFont="1" applyBorder="1" applyAlignment="1">
      <alignment vertical="center"/>
    </xf>
    <xf numFmtId="0" fontId="11" fillId="0" borderId="26" xfId="0" applyFont="1" applyBorder="1" applyAlignment="1">
      <alignment vertical="center"/>
    </xf>
    <xf numFmtId="2" fontId="11" fillId="0" borderId="27" xfId="0" applyNumberFormat="1" applyFont="1" applyBorder="1" applyAlignment="1">
      <alignment vertical="center"/>
    </xf>
    <xf numFmtId="0" fontId="11" fillId="0" borderId="28" xfId="0" applyFont="1" applyBorder="1" applyAlignment="1">
      <alignment vertical="center"/>
    </xf>
    <xf numFmtId="2" fontId="11" fillId="0" borderId="21" xfId="0" applyNumberFormat="1" applyFont="1" applyBorder="1" applyAlignment="1">
      <alignment vertical="center"/>
    </xf>
    <xf numFmtId="0" fontId="11" fillId="0" borderId="21" xfId="0" applyFont="1" applyBorder="1" applyAlignment="1">
      <alignment vertical="center"/>
    </xf>
    <xf numFmtId="2" fontId="11" fillId="0" borderId="29" xfId="0" applyNumberFormat="1" applyFont="1" applyBorder="1" applyAlignment="1">
      <alignment vertical="center"/>
    </xf>
    <xf numFmtId="2" fontId="11" fillId="0" borderId="0" xfId="0" applyNumberFormat="1" applyFont="1" applyAlignment="1">
      <alignment vertical="center"/>
    </xf>
    <xf numFmtId="0" fontId="0" fillId="0" borderId="0" xfId="0" applyAlignment="1">
      <alignment horizontal="center" vertical="center"/>
    </xf>
    <xf numFmtId="0" fontId="11" fillId="6" borderId="0" xfId="0" applyFont="1" applyFill="1" applyAlignment="1">
      <alignment horizontal="left" vertical="center"/>
    </xf>
    <xf numFmtId="0" fontId="9" fillId="10" borderId="0" xfId="0" applyFont="1" applyFill="1" applyAlignment="1">
      <alignment horizontal="left" vertical="center"/>
    </xf>
    <xf numFmtId="0" fontId="10" fillId="7" borderId="0" xfId="0" applyFont="1" applyFill="1" applyAlignment="1">
      <alignment horizontal="left" vertical="center"/>
    </xf>
    <xf numFmtId="0" fontId="11" fillId="5" borderId="0" xfId="0" applyFont="1" applyFill="1" applyAlignment="1">
      <alignment horizontal="left" vertical="center"/>
    </xf>
    <xf numFmtId="0" fontId="11" fillId="6" borderId="21" xfId="0" applyFont="1" applyFill="1" applyBorder="1" applyAlignment="1">
      <alignment horizontal="left" vertical="top"/>
    </xf>
    <xf numFmtId="0" fontId="13" fillId="10" borderId="18" xfId="0" applyFont="1" applyFill="1" applyBorder="1" applyAlignment="1">
      <alignment horizontal="center" vertical="center"/>
    </xf>
    <xf numFmtId="0" fontId="9" fillId="10" borderId="22" xfId="0" applyFont="1" applyFill="1" applyBorder="1" applyAlignment="1">
      <alignment horizontal="left" vertical="center"/>
    </xf>
    <xf numFmtId="0" fontId="14" fillId="11" borderId="0" xfId="3" applyFont="1" applyFill="1" applyAlignment="1">
      <alignment horizontal="center"/>
    </xf>
    <xf numFmtId="0" fontId="11" fillId="0" borderId="0" xfId="0" applyFont="1"/>
    <xf numFmtId="165" fontId="11" fillId="0" borderId="0" xfId="1" applyNumberFormat="1" applyFont="1" applyProtection="1"/>
    <xf numFmtId="0" fontId="13" fillId="10" borderId="18" xfId="0" applyFont="1" applyFill="1" applyBorder="1" applyAlignment="1">
      <alignment horizontal="center" vertical="center" wrapText="1"/>
    </xf>
    <xf numFmtId="165" fontId="9" fillId="10" borderId="24" xfId="1" applyNumberFormat="1" applyFont="1" applyFill="1" applyBorder="1" applyAlignment="1" applyProtection="1">
      <alignment horizontal="center" vertical="center"/>
    </xf>
    <xf numFmtId="0" fontId="9" fillId="9" borderId="26" xfId="0" applyFont="1" applyFill="1" applyBorder="1" applyAlignment="1">
      <alignment horizontal="left" vertical="top"/>
    </xf>
    <xf numFmtId="0" fontId="9" fillId="9" borderId="22" xfId="0" applyFont="1" applyFill="1" applyBorder="1" applyAlignment="1">
      <alignment horizontal="left" vertical="top"/>
    </xf>
    <xf numFmtId="0" fontId="9" fillId="9" borderId="27" xfId="0" applyFont="1" applyFill="1" applyBorder="1" applyAlignment="1">
      <alignment horizontal="left" vertical="top"/>
    </xf>
    <xf numFmtId="0" fontId="11" fillId="0" borderId="0" xfId="0" applyFont="1" applyAlignment="1">
      <alignment horizontal="center"/>
    </xf>
    <xf numFmtId="43" fontId="11" fillId="0" borderId="0" xfId="1" applyFont="1" applyAlignment="1" applyProtection="1">
      <alignment horizontal="center" vertical="center"/>
    </xf>
    <xf numFmtId="43" fontId="11" fillId="0" borderId="0" xfId="1" applyFont="1" applyAlignment="1" applyProtection="1">
      <alignment vertical="center"/>
    </xf>
    <xf numFmtId="165" fontId="11" fillId="0" borderId="0" xfId="1" applyNumberFormat="1" applyFont="1" applyAlignment="1" applyProtection="1">
      <alignment vertical="center"/>
    </xf>
    <xf numFmtId="0" fontId="11" fillId="6" borderId="28" xfId="0" applyFont="1" applyFill="1" applyBorder="1" applyAlignment="1">
      <alignment horizontal="left" vertical="top"/>
    </xf>
    <xf numFmtId="0" fontId="11" fillId="6" borderId="21" xfId="0" applyFont="1" applyFill="1" applyBorder="1" applyAlignment="1">
      <alignment horizontal="right" vertical="top" wrapText="1"/>
    </xf>
    <xf numFmtId="164" fontId="11" fillId="6" borderId="21" xfId="0" applyNumberFormat="1" applyFont="1" applyFill="1" applyBorder="1" applyAlignment="1">
      <alignment horizontal="right" vertical="top"/>
    </xf>
    <xf numFmtId="4" fontId="11" fillId="6" borderId="29" xfId="0" applyNumberFormat="1" applyFont="1" applyFill="1" applyBorder="1" applyAlignment="1">
      <alignment horizontal="right" vertical="top"/>
    </xf>
    <xf numFmtId="0" fontId="11" fillId="6" borderId="0" xfId="0" applyFont="1" applyFill="1" applyAlignment="1">
      <alignment horizontal="left" vertical="top"/>
    </xf>
    <xf numFmtId="0" fontId="11" fillId="6" borderId="0" xfId="0" applyFont="1" applyFill="1" applyAlignment="1">
      <alignment horizontal="right" vertical="top" wrapText="1"/>
    </xf>
    <xf numFmtId="0" fontId="11" fillId="6" borderId="0" xfId="0" applyFont="1" applyFill="1" applyAlignment="1">
      <alignment horizontal="center" vertical="top"/>
    </xf>
    <xf numFmtId="164" fontId="11" fillId="6" borderId="0" xfId="0" applyNumberFormat="1" applyFont="1" applyFill="1" applyAlignment="1">
      <alignment horizontal="right" vertical="top"/>
    </xf>
    <xf numFmtId="4" fontId="11" fillId="6" borderId="0" xfId="0" applyNumberFormat="1" applyFont="1" applyFill="1" applyAlignment="1">
      <alignment horizontal="right" vertical="top"/>
    </xf>
    <xf numFmtId="0" fontId="4" fillId="0" borderId="0" xfId="0" applyFont="1" applyAlignment="1">
      <alignment horizontal="right" vertical="top" wrapText="1"/>
    </xf>
    <xf numFmtId="4" fontId="10" fillId="0" borderId="0" xfId="0" applyNumberFormat="1" applyFont="1" applyAlignment="1">
      <alignment horizontal="right" vertical="top" wrapText="1"/>
    </xf>
    <xf numFmtId="166" fontId="0" fillId="0" borderId="0" xfId="0" applyNumberFormat="1"/>
    <xf numFmtId="43" fontId="0" fillId="0" borderId="0" xfId="1" applyFont="1" applyProtection="1"/>
    <xf numFmtId="0" fontId="15" fillId="11" borderId="0" xfId="3" applyFont="1" applyFill="1" applyAlignment="1">
      <alignment horizontal="center" vertical="center"/>
    </xf>
    <xf numFmtId="0" fontId="0" fillId="0" borderId="0" xfId="0" applyAlignment="1">
      <alignment horizontal="center"/>
    </xf>
    <xf numFmtId="0" fontId="19" fillId="0" borderId="15" xfId="3" applyFont="1" applyBorder="1" applyAlignment="1">
      <alignment horizontal="center" vertical="center"/>
    </xf>
    <xf numFmtId="10" fontId="18" fillId="0" borderId="0" xfId="0" applyNumberFormat="1" applyFont="1" applyAlignment="1">
      <alignment vertical="center"/>
    </xf>
    <xf numFmtId="10" fontId="18" fillId="9" borderId="0" xfId="2" applyNumberFormat="1" applyFont="1" applyFill="1" applyAlignment="1">
      <alignment horizontal="right" vertical="center" wrapText="1"/>
    </xf>
    <xf numFmtId="0" fontId="30" fillId="0" borderId="0" xfId="0" applyFont="1" applyAlignment="1">
      <alignment vertical="center"/>
    </xf>
    <xf numFmtId="10" fontId="18" fillId="0" borderId="0" xfId="2" applyNumberFormat="1" applyFont="1" applyFill="1" applyBorder="1" applyAlignment="1" applyProtection="1">
      <alignment horizontal="right" vertical="center" wrapText="1"/>
    </xf>
    <xf numFmtId="0" fontId="32" fillId="0" borderId="0" xfId="3" applyFont="1" applyAlignment="1">
      <alignment horizontal="justify" vertical="center"/>
    </xf>
    <xf numFmtId="10" fontId="32" fillId="0" borderId="0" xfId="3" applyNumberFormat="1" applyFont="1" applyAlignment="1">
      <alignment horizontal="justify" vertical="center"/>
    </xf>
    <xf numFmtId="0" fontId="31" fillId="0" borderId="0" xfId="0" applyFont="1" applyAlignment="1">
      <alignment vertical="center"/>
    </xf>
    <xf numFmtId="10" fontId="18" fillId="0" borderId="0" xfId="2" applyNumberFormat="1" applyFont="1" applyAlignment="1" applyProtection="1">
      <alignment vertical="center"/>
    </xf>
    <xf numFmtId="0" fontId="5" fillId="10" borderId="18"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6" fillId="10" borderId="18" xfId="0" applyFont="1" applyFill="1" applyBorder="1" applyAlignment="1">
      <alignment horizontal="center" vertical="center" wrapText="1"/>
    </xf>
    <xf numFmtId="43" fontId="7" fillId="10" borderId="18" xfId="1" applyFont="1" applyFill="1" applyBorder="1" applyAlignment="1" applyProtection="1">
      <alignment horizontal="center" vertical="center" wrapText="1"/>
    </xf>
    <xf numFmtId="43" fontId="4" fillId="10" borderId="18" xfId="1" applyFont="1" applyFill="1" applyBorder="1" applyAlignment="1" applyProtection="1">
      <alignment horizontal="center" vertical="center" wrapText="1"/>
    </xf>
    <xf numFmtId="0" fontId="4" fillId="10" borderId="18" xfId="0" applyFont="1" applyFill="1" applyBorder="1" applyAlignment="1">
      <alignment horizontal="center" vertical="center" wrapText="1"/>
    </xf>
    <xf numFmtId="0" fontId="5" fillId="2" borderId="0" xfId="0" applyFont="1" applyFill="1" applyAlignment="1">
      <alignment horizontal="left" vertical="top" wrapText="1"/>
    </xf>
    <xf numFmtId="0" fontId="7" fillId="4" borderId="0" xfId="0" applyFont="1" applyFill="1" applyAlignment="1">
      <alignment horizontal="right" vertical="top" wrapText="1"/>
    </xf>
    <xf numFmtId="0" fontId="6" fillId="3" borderId="0" xfId="0" applyFont="1" applyFill="1" applyAlignment="1">
      <alignment horizontal="center" vertical="top" wrapText="1"/>
    </xf>
    <xf numFmtId="43" fontId="7" fillId="4" borderId="0" xfId="1" applyFont="1" applyFill="1" applyBorder="1" applyAlignment="1" applyProtection="1">
      <alignment horizontal="right" vertical="top" wrapText="1"/>
    </xf>
    <xf numFmtId="0" fontId="28" fillId="0" borderId="0" xfId="0" applyFont="1" applyAlignment="1">
      <alignment vertical="center"/>
    </xf>
    <xf numFmtId="0" fontId="16" fillId="0" borderId="0" xfId="3" applyFont="1" applyAlignment="1">
      <alignment vertical="center"/>
    </xf>
    <xf numFmtId="0" fontId="10" fillId="7" borderId="18" xfId="0" applyFont="1" applyFill="1" applyBorder="1" applyAlignment="1">
      <alignment horizontal="left" vertical="center" wrapText="1"/>
    </xf>
    <xf numFmtId="0" fontId="10" fillId="7" borderId="18" xfId="0" applyFont="1" applyFill="1" applyBorder="1" applyAlignment="1">
      <alignment horizontal="center" vertical="center" wrapText="1"/>
    </xf>
    <xf numFmtId="43" fontId="10" fillId="7" borderId="18" xfId="1" applyFont="1" applyFill="1" applyBorder="1" applyAlignment="1" applyProtection="1">
      <alignment horizontal="right" vertical="center" wrapText="1"/>
    </xf>
    <xf numFmtId="10" fontId="10" fillId="7" borderId="18" xfId="2" applyNumberFormat="1" applyFont="1" applyFill="1" applyBorder="1" applyAlignment="1" applyProtection="1">
      <alignment horizontal="right" vertical="center" wrapText="1"/>
    </xf>
    <xf numFmtId="0" fontId="10" fillId="7" borderId="18" xfId="0" applyFont="1" applyFill="1" applyBorder="1" applyAlignment="1">
      <alignment horizontal="right" vertical="center" wrapText="1"/>
    </xf>
    <xf numFmtId="43" fontId="10" fillId="7" borderId="18" xfId="1" applyFont="1" applyFill="1" applyBorder="1" applyAlignment="1">
      <alignment horizontal="right" vertical="center" wrapText="1"/>
    </xf>
    <xf numFmtId="43" fontId="9" fillId="10" borderId="18" xfId="1" applyFont="1" applyFill="1" applyBorder="1" applyAlignment="1">
      <alignment horizontal="center" vertical="center" wrapText="1"/>
    </xf>
    <xf numFmtId="43" fontId="0" fillId="0" borderId="0" xfId="1" applyFont="1" applyAlignment="1">
      <alignment horizontal="center"/>
    </xf>
    <xf numFmtId="10" fontId="0" fillId="0" borderId="0" xfId="2" applyNumberFormat="1" applyFont="1" applyAlignment="1" applyProtection="1">
      <alignment vertical="center"/>
    </xf>
    <xf numFmtId="10" fontId="7" fillId="10" borderId="18" xfId="2" applyNumberFormat="1" applyFont="1" applyFill="1" applyBorder="1" applyAlignment="1" applyProtection="1">
      <alignment horizontal="center" vertical="center" wrapText="1"/>
    </xf>
    <xf numFmtId="10" fontId="7" fillId="4" borderId="0" xfId="2" applyNumberFormat="1" applyFont="1" applyFill="1" applyBorder="1" applyAlignment="1" applyProtection="1">
      <alignment horizontal="right" vertical="top" wrapText="1"/>
    </xf>
    <xf numFmtId="10" fontId="0" fillId="0" borderId="0" xfId="2" applyNumberFormat="1" applyFont="1" applyProtection="1"/>
    <xf numFmtId="43" fontId="0" fillId="0" borderId="0" xfId="0" applyNumberFormat="1" applyAlignment="1">
      <alignment vertical="center"/>
    </xf>
    <xf numFmtId="0" fontId="10" fillId="7" borderId="30" xfId="0" applyFont="1" applyFill="1" applyBorder="1" applyAlignment="1">
      <alignment horizontal="left" vertical="top"/>
    </xf>
    <xf numFmtId="0" fontId="10" fillId="7" borderId="0" xfId="0" applyFont="1" applyFill="1" applyAlignment="1">
      <alignment horizontal="right" vertical="top"/>
    </xf>
    <xf numFmtId="0" fontId="10" fillId="7" borderId="0" xfId="0" applyFont="1" applyFill="1" applyAlignment="1">
      <alignment horizontal="left" vertical="top"/>
    </xf>
    <xf numFmtId="0" fontId="10" fillId="7" borderId="0" xfId="0" applyFont="1" applyFill="1" applyAlignment="1">
      <alignment horizontal="center" vertical="top"/>
    </xf>
    <xf numFmtId="164" fontId="10" fillId="7" borderId="0" xfId="0" applyNumberFormat="1" applyFont="1" applyFill="1" applyAlignment="1">
      <alignment horizontal="right" vertical="top"/>
    </xf>
    <xf numFmtId="4" fontId="10" fillId="7" borderId="0" xfId="0" applyNumberFormat="1" applyFont="1" applyFill="1" applyAlignment="1">
      <alignment horizontal="right" vertical="top"/>
    </xf>
    <xf numFmtId="4" fontId="10" fillId="7" borderId="31" xfId="0" applyNumberFormat="1" applyFont="1" applyFill="1" applyBorder="1" applyAlignment="1">
      <alignment horizontal="right" vertical="top"/>
    </xf>
    <xf numFmtId="0" fontId="11" fillId="5" borderId="30" xfId="0" applyFont="1" applyFill="1" applyBorder="1" applyAlignment="1">
      <alignment horizontal="left" vertical="top"/>
    </xf>
    <xf numFmtId="0" fontId="11" fillId="5" borderId="0" xfId="0" applyFont="1" applyFill="1" applyAlignment="1">
      <alignment horizontal="right" vertical="top"/>
    </xf>
    <xf numFmtId="0" fontId="11" fillId="5" borderId="0" xfId="0" applyFont="1" applyFill="1" applyAlignment="1">
      <alignment horizontal="left" vertical="top"/>
    </xf>
    <xf numFmtId="0" fontId="11" fillId="5" borderId="0" xfId="0" applyFont="1" applyFill="1" applyAlignment="1">
      <alignment horizontal="center" vertical="top"/>
    </xf>
    <xf numFmtId="164" fontId="11" fillId="5" borderId="0" xfId="0" applyNumberFormat="1" applyFont="1" applyFill="1" applyAlignment="1">
      <alignment horizontal="right" vertical="top"/>
    </xf>
    <xf numFmtId="4" fontId="11" fillId="5" borderId="0" xfId="0" applyNumberFormat="1" applyFont="1" applyFill="1" applyAlignment="1">
      <alignment horizontal="right" vertical="top"/>
    </xf>
    <xf numFmtId="4" fontId="11" fillId="5" borderId="31" xfId="0" applyNumberFormat="1" applyFont="1" applyFill="1" applyBorder="1" applyAlignment="1">
      <alignment horizontal="right" vertical="top"/>
    </xf>
    <xf numFmtId="44" fontId="0" fillId="0" borderId="0" xfId="0" applyNumberFormat="1"/>
    <xf numFmtId="10" fontId="4" fillId="10" borderId="18" xfId="2" applyNumberFormat="1" applyFont="1" applyFill="1" applyBorder="1" applyAlignment="1" applyProtection="1">
      <alignment horizontal="center" vertical="center" wrapText="1"/>
    </xf>
    <xf numFmtId="0" fontId="22" fillId="0" borderId="0" xfId="11" applyFont="1" applyAlignment="1" applyProtection="1">
      <alignment vertical="center" wrapText="1"/>
      <protection locked="0"/>
    </xf>
    <xf numFmtId="0" fontId="21" fillId="0" borderId="0" xfId="11" applyFont="1" applyAlignment="1">
      <alignment vertical="center"/>
    </xf>
    <xf numFmtId="0" fontId="13" fillId="0" borderId="0" xfId="11" applyFont="1" applyAlignment="1" applyProtection="1">
      <alignment vertical="center" wrapText="1"/>
      <protection locked="0"/>
    </xf>
    <xf numFmtId="0" fontId="13" fillId="0" borderId="0" xfId="11" applyFont="1" applyAlignment="1" applyProtection="1">
      <alignment horizontal="center" vertical="center" wrapText="1"/>
      <protection locked="0"/>
    </xf>
    <xf numFmtId="0" fontId="13" fillId="0" borderId="0" xfId="11" applyFont="1" applyAlignment="1">
      <alignment vertical="center" wrapText="1"/>
    </xf>
    <xf numFmtId="0" fontId="13" fillId="0" borderId="0" xfId="11" applyFont="1" applyAlignment="1">
      <alignment horizontal="center" vertical="center" wrapText="1"/>
    </xf>
    <xf numFmtId="0" fontId="22" fillId="0" borderId="0" xfId="11" applyFont="1" applyAlignment="1">
      <alignment vertical="center" wrapText="1"/>
    </xf>
    <xf numFmtId="0" fontId="22" fillId="0" borderId="0" xfId="11" applyFont="1" applyAlignment="1">
      <alignment horizontal="center" vertical="center" wrapText="1"/>
    </xf>
    <xf numFmtId="49" fontId="23" fillId="14" borderId="18" xfId="11" applyNumberFormat="1" applyFont="1" applyFill="1" applyBorder="1" applyAlignment="1">
      <alignment horizontal="center" vertical="center"/>
    </xf>
    <xf numFmtId="168" fontId="23" fillId="14" borderId="18" xfId="11" applyNumberFormat="1" applyFont="1" applyFill="1" applyBorder="1" applyAlignment="1">
      <alignment horizontal="center" vertical="center" wrapText="1"/>
    </xf>
    <xf numFmtId="168" fontId="23" fillId="14" borderId="18" xfId="11" applyNumberFormat="1" applyFont="1" applyFill="1" applyBorder="1" applyAlignment="1">
      <alignment horizontal="center" vertical="center"/>
    </xf>
    <xf numFmtId="168" fontId="22" fillId="14" borderId="18" xfId="11" applyNumberFormat="1" applyFont="1" applyFill="1" applyBorder="1" applyAlignment="1">
      <alignment horizontal="center" vertical="center"/>
    </xf>
    <xf numFmtId="0" fontId="22" fillId="0" borderId="0" xfId="11" applyFont="1" applyAlignment="1">
      <alignment vertical="center"/>
    </xf>
    <xf numFmtId="4" fontId="22" fillId="0" borderId="18" xfId="11" applyNumberFormat="1" applyFont="1" applyBorder="1" applyAlignment="1">
      <alignment horizontal="center" vertical="center"/>
    </xf>
    <xf numFmtId="39" fontId="22" fillId="0" borderId="18" xfId="11" applyNumberFormat="1" applyFont="1" applyBorder="1" applyAlignment="1">
      <alignment horizontal="center" vertical="center"/>
    </xf>
    <xf numFmtId="39" fontId="21" fillId="0" borderId="0" xfId="11" applyNumberFormat="1" applyFont="1" applyAlignment="1">
      <alignment horizontal="center" vertical="center"/>
    </xf>
    <xf numFmtId="10" fontId="24" fillId="20" borderId="18" xfId="13" applyNumberFormat="1" applyFont="1" applyFill="1" applyBorder="1" applyAlignment="1" applyProtection="1">
      <alignment horizontal="center" vertical="center"/>
      <protection locked="0"/>
    </xf>
    <xf numFmtId="10" fontId="25" fillId="0" borderId="18" xfId="11" applyNumberFormat="1" applyFont="1" applyBorder="1" applyAlignment="1">
      <alignment horizontal="center" vertical="center"/>
    </xf>
    <xf numFmtId="4" fontId="22" fillId="17" borderId="18" xfId="11" applyNumberFormat="1" applyFont="1" applyFill="1" applyBorder="1" applyAlignment="1">
      <alignment horizontal="center" vertical="center"/>
    </xf>
    <xf numFmtId="39" fontId="21" fillId="0" borderId="0" xfId="11" applyNumberFormat="1" applyFont="1" applyAlignment="1">
      <alignment vertical="center"/>
    </xf>
    <xf numFmtId="10" fontId="27" fillId="17" borderId="18" xfId="13" applyNumberFormat="1" applyFont="1" applyFill="1" applyBorder="1" applyAlignment="1" applyProtection="1">
      <alignment horizontal="center" vertical="center"/>
    </xf>
    <xf numFmtId="10" fontId="16" fillId="17" borderId="18" xfId="11" applyNumberFormat="1" applyFont="1" applyFill="1" applyBorder="1" applyAlignment="1">
      <alignment horizontal="center" vertical="center"/>
    </xf>
    <xf numFmtId="4" fontId="22" fillId="17" borderId="19" xfId="11" applyNumberFormat="1" applyFont="1" applyFill="1" applyBorder="1" applyAlignment="1">
      <alignment horizontal="center" vertical="center"/>
    </xf>
    <xf numFmtId="4" fontId="21" fillId="0" borderId="0" xfId="11" applyNumberFormat="1" applyFont="1" applyAlignment="1">
      <alignment vertical="center"/>
    </xf>
    <xf numFmtId="49" fontId="21" fillId="0" borderId="0" xfId="11" applyNumberFormat="1" applyFont="1" applyAlignment="1">
      <alignment horizontal="center" vertical="center"/>
    </xf>
    <xf numFmtId="0" fontId="21" fillId="0" borderId="0" xfId="11" applyFont="1" applyAlignment="1">
      <alignment horizontal="left" vertical="center" wrapText="1"/>
    </xf>
    <xf numFmtId="0" fontId="21" fillId="0" borderId="0" xfId="11" applyFont="1" applyAlignment="1">
      <alignment vertical="center" wrapText="1"/>
    </xf>
    <xf numFmtId="2" fontId="21" fillId="0" borderId="0" xfId="11" applyNumberFormat="1" applyFont="1" applyAlignment="1">
      <alignment vertical="center" wrapText="1"/>
    </xf>
    <xf numFmtId="39" fontId="21" fillId="0" borderId="0" xfId="11" applyNumberFormat="1" applyFont="1" applyAlignment="1">
      <alignment horizontal="right" vertical="center"/>
    </xf>
    <xf numFmtId="0" fontId="21" fillId="0" borderId="0" xfId="11" applyFont="1" applyAlignment="1">
      <alignment horizontal="right" vertical="center"/>
    </xf>
    <xf numFmtId="0" fontId="4" fillId="22" borderId="18" xfId="0" applyFont="1" applyFill="1" applyBorder="1" applyAlignment="1">
      <alignment horizontal="center" vertical="center" wrapText="1"/>
    </xf>
    <xf numFmtId="43" fontId="4" fillId="22" borderId="18" xfId="1" applyFont="1" applyFill="1" applyBorder="1" applyAlignment="1" applyProtection="1">
      <alignment horizontal="center" vertical="center" wrapText="1"/>
    </xf>
    <xf numFmtId="0" fontId="0" fillId="0" borderId="21" xfId="0" applyBorder="1"/>
    <xf numFmtId="171" fontId="13" fillId="0" borderId="0" xfId="3" applyNumberFormat="1" applyFont="1" applyAlignment="1">
      <alignment horizontal="center" vertical="center" wrapText="1"/>
    </xf>
    <xf numFmtId="171" fontId="14" fillId="0" borderId="0" xfId="3" applyNumberFormat="1" applyFont="1"/>
    <xf numFmtId="171" fontId="14" fillId="0" borderId="0" xfId="3" applyNumberFormat="1" applyFont="1" applyAlignment="1">
      <alignment horizontal="justify" vertical="center"/>
    </xf>
    <xf numFmtId="10" fontId="11" fillId="21" borderId="18" xfId="1" applyNumberFormat="1" applyFont="1" applyFill="1" applyBorder="1" applyAlignment="1">
      <alignment horizontal="center" vertical="center" wrapText="1"/>
    </xf>
    <xf numFmtId="10" fontId="11" fillId="6" borderId="18" xfId="2" applyNumberFormat="1" applyFont="1" applyFill="1" applyBorder="1" applyAlignment="1">
      <alignment horizontal="center" vertical="center" wrapText="1"/>
    </xf>
    <xf numFmtId="10" fontId="10" fillId="8" borderId="18" xfId="2" applyNumberFormat="1" applyFont="1" applyFill="1" applyBorder="1" applyAlignment="1">
      <alignment horizontal="center" vertical="center" wrapText="1"/>
    </xf>
    <xf numFmtId="0" fontId="30" fillId="0" borderId="0" xfId="0" applyFont="1" applyAlignment="1">
      <alignment horizontal="center" vertical="center"/>
    </xf>
    <xf numFmtId="0" fontId="5" fillId="2" borderId="0" xfId="0" applyFont="1" applyFill="1" applyAlignment="1">
      <alignment horizontal="center" vertical="top" wrapText="1"/>
    </xf>
    <xf numFmtId="43" fontId="11" fillId="13" borderId="18" xfId="1" applyFont="1" applyFill="1" applyBorder="1" applyAlignment="1" applyProtection="1">
      <alignment horizontal="center" vertical="center" wrapText="1"/>
    </xf>
    <xf numFmtId="10" fontId="18" fillId="13" borderId="8" xfId="4" applyNumberFormat="1" applyFont="1" applyFill="1" applyBorder="1" applyAlignment="1" applyProtection="1">
      <alignment horizontal="center" vertical="center"/>
    </xf>
    <xf numFmtId="10" fontId="18" fillId="13" borderId="11" xfId="4" applyNumberFormat="1" applyFont="1" applyFill="1" applyBorder="1" applyAlignment="1" applyProtection="1">
      <alignment horizontal="center" vertical="center"/>
    </xf>
    <xf numFmtId="10" fontId="14" fillId="13" borderId="8" xfId="3" applyNumberFormat="1" applyFont="1" applyFill="1" applyBorder="1" applyAlignment="1">
      <alignment horizontal="center"/>
    </xf>
    <xf numFmtId="10" fontId="14" fillId="13" borderId="14" xfId="3" applyNumberFormat="1" applyFont="1" applyFill="1" applyBorder="1" applyAlignment="1">
      <alignment horizontal="center"/>
    </xf>
    <xf numFmtId="10" fontId="18" fillId="13" borderId="16" xfId="3" applyNumberFormat="1" applyFont="1" applyFill="1" applyBorder="1" applyAlignment="1">
      <alignment horizontal="center"/>
    </xf>
    <xf numFmtId="10" fontId="14" fillId="13" borderId="16" xfId="3" applyNumberFormat="1" applyFont="1" applyFill="1" applyBorder="1" applyAlignment="1">
      <alignment horizontal="center"/>
    </xf>
    <xf numFmtId="10" fontId="14" fillId="13" borderId="11" xfId="3" applyNumberFormat="1" applyFont="1" applyFill="1" applyBorder="1" applyAlignment="1">
      <alignment horizontal="center"/>
    </xf>
    <xf numFmtId="0" fontId="8" fillId="23" borderId="2" xfId="0" applyFont="1" applyFill="1" applyBorder="1" applyAlignment="1">
      <alignment horizontal="left" vertical="top" wrapText="1"/>
    </xf>
    <xf numFmtId="0" fontId="8" fillId="23" borderId="2" xfId="0" applyFont="1" applyFill="1" applyBorder="1" applyAlignment="1">
      <alignment horizontal="right" vertical="top" wrapText="1"/>
    </xf>
    <xf numFmtId="4" fontId="8" fillId="23" borderId="2" xfId="0" applyNumberFormat="1" applyFont="1" applyFill="1" applyBorder="1" applyAlignment="1">
      <alignment horizontal="right" vertical="top" wrapText="1"/>
    </xf>
    <xf numFmtId="0" fontId="4" fillId="24" borderId="2" xfId="0" applyFont="1" applyFill="1" applyBorder="1" applyAlignment="1">
      <alignment horizontal="left" vertical="top" wrapText="1"/>
    </xf>
    <xf numFmtId="0" fontId="4" fillId="24" borderId="2" xfId="0" applyFont="1" applyFill="1" applyBorder="1" applyAlignment="1">
      <alignment horizontal="right" vertical="top" wrapText="1"/>
    </xf>
    <xf numFmtId="0" fontId="4" fillId="24" borderId="2" xfId="0" applyFont="1" applyFill="1" applyBorder="1" applyAlignment="1">
      <alignment horizontal="center" vertical="top" wrapText="1"/>
    </xf>
    <xf numFmtId="0" fontId="10" fillId="25" borderId="2" xfId="0" applyFont="1" applyFill="1" applyBorder="1" applyAlignment="1">
      <alignment horizontal="left" vertical="top" wrapText="1"/>
    </xf>
    <xf numFmtId="0" fontId="10" fillId="25" borderId="2" xfId="0" applyFont="1" applyFill="1" applyBorder="1" applyAlignment="1">
      <alignment horizontal="right" vertical="top" wrapText="1"/>
    </xf>
    <xf numFmtId="0" fontId="10" fillId="25" borderId="2" xfId="0" applyFont="1" applyFill="1" applyBorder="1" applyAlignment="1">
      <alignment horizontal="center" vertical="top" wrapText="1"/>
    </xf>
    <xf numFmtId="164" fontId="10" fillId="25" borderId="2" xfId="0" applyNumberFormat="1" applyFont="1" applyFill="1" applyBorder="1" applyAlignment="1">
      <alignment horizontal="right" vertical="top" wrapText="1"/>
    </xf>
    <xf numFmtId="4" fontId="10" fillId="25" borderId="2" xfId="0" applyNumberFormat="1" applyFont="1" applyFill="1" applyBorder="1" applyAlignment="1">
      <alignment horizontal="right" vertical="top" wrapText="1"/>
    </xf>
    <xf numFmtId="0" fontId="11" fillId="26" borderId="2" xfId="0" applyFont="1" applyFill="1" applyBorder="1" applyAlignment="1">
      <alignment horizontal="left" vertical="top" wrapText="1"/>
    </xf>
    <xf numFmtId="0" fontId="11" fillId="26" borderId="2" xfId="0" applyFont="1" applyFill="1" applyBorder="1" applyAlignment="1">
      <alignment horizontal="right" vertical="top" wrapText="1"/>
    </xf>
    <xf numFmtId="0" fontId="11" fillId="26" borderId="2" xfId="0" applyFont="1" applyFill="1" applyBorder="1" applyAlignment="1">
      <alignment horizontal="center" vertical="top" wrapText="1"/>
    </xf>
    <xf numFmtId="164" fontId="11" fillId="26" borderId="2" xfId="0" applyNumberFormat="1" applyFont="1" applyFill="1" applyBorder="1" applyAlignment="1">
      <alignment horizontal="right" vertical="top" wrapText="1"/>
    </xf>
    <xf numFmtId="4" fontId="11" fillId="26" borderId="2" xfId="0" applyNumberFormat="1" applyFont="1" applyFill="1" applyBorder="1" applyAlignment="1">
      <alignment horizontal="right" vertical="top" wrapText="1"/>
    </xf>
    <xf numFmtId="0" fontId="11" fillId="24" borderId="0" xfId="0" applyFont="1" applyFill="1" applyAlignment="1">
      <alignment horizontal="right" vertical="top" wrapText="1"/>
    </xf>
    <xf numFmtId="4" fontId="11" fillId="24" borderId="0" xfId="0" applyNumberFormat="1" applyFont="1" applyFill="1" applyAlignment="1">
      <alignment horizontal="right" vertical="top" wrapText="1"/>
    </xf>
    <xf numFmtId="0" fontId="9" fillId="24" borderId="0" xfId="0" applyFont="1" applyFill="1" applyAlignment="1">
      <alignment horizontal="right" vertical="top" wrapText="1"/>
    </xf>
    <xf numFmtId="164" fontId="9" fillId="24" borderId="0" xfId="0" applyNumberFormat="1" applyFont="1" applyFill="1" applyAlignment="1">
      <alignment horizontal="right" vertical="top" wrapText="1"/>
    </xf>
    <xf numFmtId="4" fontId="9" fillId="24" borderId="0" xfId="0" applyNumberFormat="1" applyFont="1" applyFill="1" applyAlignment="1">
      <alignment horizontal="right" vertical="top" wrapText="1"/>
    </xf>
    <xf numFmtId="0" fontId="10" fillId="25" borderId="1" xfId="0" applyFont="1" applyFill="1" applyBorder="1" applyAlignment="1">
      <alignment horizontal="left" vertical="top" wrapText="1"/>
    </xf>
    <xf numFmtId="0" fontId="11" fillId="27" borderId="2" xfId="0" applyFont="1" applyFill="1" applyBorder="1" applyAlignment="1">
      <alignment horizontal="left" vertical="top" wrapText="1"/>
    </xf>
    <xf numFmtId="0" fontId="11" fillId="27" borderId="2" xfId="0" applyFont="1" applyFill="1" applyBorder="1" applyAlignment="1">
      <alignment horizontal="right" vertical="top" wrapText="1"/>
    </xf>
    <xf numFmtId="0" fontId="11" fillId="27" borderId="2" xfId="0" applyFont="1" applyFill="1" applyBorder="1" applyAlignment="1">
      <alignment horizontal="center" vertical="top" wrapText="1"/>
    </xf>
    <xf numFmtId="164" fontId="11" fillId="27" borderId="2" xfId="0" applyNumberFormat="1" applyFont="1" applyFill="1" applyBorder="1" applyAlignment="1">
      <alignment horizontal="right" vertical="top" wrapText="1"/>
    </xf>
    <xf numFmtId="4" fontId="11" fillId="27" borderId="2" xfId="0" applyNumberFormat="1" applyFont="1" applyFill="1" applyBorder="1" applyAlignment="1">
      <alignment horizontal="right" vertical="top" wrapText="1"/>
    </xf>
    <xf numFmtId="0" fontId="10" fillId="28" borderId="2" xfId="0" applyFont="1" applyFill="1" applyBorder="1" applyAlignment="1">
      <alignment horizontal="left" vertical="top" wrapText="1"/>
    </xf>
    <xf numFmtId="0" fontId="10" fillId="28" borderId="2" xfId="0" applyFont="1" applyFill="1" applyBorder="1" applyAlignment="1">
      <alignment horizontal="right" vertical="top" wrapText="1"/>
    </xf>
    <xf numFmtId="0" fontId="10" fillId="28" borderId="2" xfId="0" applyFont="1" applyFill="1" applyBorder="1" applyAlignment="1">
      <alignment horizontal="center" vertical="top" wrapText="1"/>
    </xf>
    <xf numFmtId="164" fontId="10" fillId="28" borderId="2" xfId="0" applyNumberFormat="1" applyFont="1" applyFill="1" applyBorder="1" applyAlignment="1">
      <alignment horizontal="right" vertical="top" wrapText="1"/>
    </xf>
    <xf numFmtId="4" fontId="10" fillId="28" borderId="2" xfId="0" applyNumberFormat="1" applyFont="1" applyFill="1" applyBorder="1" applyAlignment="1">
      <alignment horizontal="right" vertical="top" wrapText="1"/>
    </xf>
    <xf numFmtId="0" fontId="11" fillId="27" borderId="18" xfId="0" applyFont="1" applyFill="1" applyBorder="1" applyAlignment="1">
      <alignment horizontal="right" vertical="top" wrapText="1"/>
    </xf>
    <xf numFmtId="0" fontId="11" fillId="27" borderId="18" xfId="0" applyFont="1" applyFill="1" applyBorder="1" applyAlignment="1">
      <alignment horizontal="left" vertical="top" wrapText="1"/>
    </xf>
    <xf numFmtId="0" fontId="11" fillId="27" borderId="18" xfId="0" applyFont="1" applyFill="1" applyBorder="1" applyAlignment="1">
      <alignment horizontal="center" vertical="top" wrapText="1"/>
    </xf>
    <xf numFmtId="0" fontId="11" fillId="26" borderId="18" xfId="0" applyFont="1" applyFill="1" applyBorder="1" applyAlignment="1">
      <alignment horizontal="right" vertical="top" wrapText="1"/>
    </xf>
    <xf numFmtId="0" fontId="11" fillId="26" borderId="18" xfId="0" applyFont="1" applyFill="1" applyBorder="1" applyAlignment="1">
      <alignment horizontal="left" vertical="top" wrapText="1"/>
    </xf>
    <xf numFmtId="0" fontId="11" fillId="26" borderId="18" xfId="0" applyFont="1" applyFill="1" applyBorder="1" applyAlignment="1">
      <alignment horizontal="center" vertical="top" wrapText="1"/>
    </xf>
    <xf numFmtId="0" fontId="10" fillId="28" borderId="18" xfId="0" applyFont="1" applyFill="1" applyBorder="1" applyAlignment="1">
      <alignment horizontal="right" vertical="top" wrapText="1"/>
    </xf>
    <xf numFmtId="0" fontId="10" fillId="28" borderId="18" xfId="0" applyFont="1" applyFill="1" applyBorder="1" applyAlignment="1">
      <alignment horizontal="left" vertical="top" wrapText="1"/>
    </xf>
    <xf numFmtId="0" fontId="10" fillId="28" borderId="18" xfId="0" applyFont="1" applyFill="1" applyBorder="1" applyAlignment="1">
      <alignment horizontal="center" vertical="top" wrapText="1"/>
    </xf>
    <xf numFmtId="170" fontId="8" fillId="23" borderId="2" xfId="0" applyNumberFormat="1" applyFont="1" applyFill="1" applyBorder="1" applyAlignment="1">
      <alignment horizontal="right" vertical="top" wrapText="1"/>
    </xf>
    <xf numFmtId="170" fontId="10" fillId="25" borderId="2" xfId="0" applyNumberFormat="1" applyFont="1" applyFill="1" applyBorder="1" applyAlignment="1">
      <alignment horizontal="right" vertical="top" wrapText="1"/>
    </xf>
    <xf numFmtId="170" fontId="10" fillId="28" borderId="2" xfId="0" applyNumberFormat="1" applyFont="1" applyFill="1" applyBorder="1" applyAlignment="1">
      <alignment horizontal="right" vertical="top" wrapText="1"/>
    </xf>
    <xf numFmtId="10" fontId="24" fillId="20" borderId="18" xfId="6" applyNumberFormat="1" applyFont="1" applyFill="1" applyBorder="1" applyAlignment="1" applyProtection="1">
      <alignment horizontal="center" vertical="center"/>
    </xf>
    <xf numFmtId="0" fontId="8" fillId="23" borderId="2" xfId="0" applyFont="1" applyFill="1" applyBorder="1" applyAlignment="1">
      <alignment horizontal="center" vertical="top" wrapText="1"/>
    </xf>
    <xf numFmtId="172" fontId="11" fillId="27" borderId="2" xfId="0" applyNumberFormat="1" applyFont="1" applyFill="1" applyBorder="1" applyAlignment="1">
      <alignment horizontal="right" vertical="top" wrapText="1"/>
    </xf>
    <xf numFmtId="172" fontId="11" fillId="26" borderId="2" xfId="0" applyNumberFormat="1" applyFont="1" applyFill="1" applyBorder="1" applyAlignment="1">
      <alignment horizontal="right" vertical="top" wrapText="1"/>
    </xf>
    <xf numFmtId="4" fontId="11" fillId="27" borderId="18" xfId="0" applyNumberFormat="1" applyFont="1" applyFill="1" applyBorder="1" applyAlignment="1">
      <alignment horizontal="right" vertical="top" wrapText="1"/>
    </xf>
    <xf numFmtId="4" fontId="11" fillId="26" borderId="18" xfId="0" applyNumberFormat="1" applyFont="1" applyFill="1" applyBorder="1" applyAlignment="1">
      <alignment horizontal="right" vertical="top" wrapText="1"/>
    </xf>
    <xf numFmtId="4" fontId="10" fillId="28" borderId="18" xfId="0" applyNumberFormat="1" applyFont="1" applyFill="1" applyBorder="1" applyAlignment="1">
      <alignment horizontal="right" vertical="top" wrapText="1"/>
    </xf>
    <xf numFmtId="0" fontId="11" fillId="0" borderId="0" xfId="0" applyFont="1" applyAlignment="1">
      <alignment horizontal="right"/>
    </xf>
    <xf numFmtId="0" fontId="9" fillId="10" borderId="0" xfId="0" applyFont="1" applyFill="1" applyAlignment="1">
      <alignment horizontal="left" vertical="center"/>
    </xf>
    <xf numFmtId="0" fontId="15" fillId="0" borderId="24" xfId="3" applyFont="1" applyBorder="1" applyAlignment="1">
      <alignment horizontal="left" vertical="top" wrapText="1"/>
    </xf>
    <xf numFmtId="44" fontId="16" fillId="18" borderId="23" xfId="5" applyFont="1" applyFill="1" applyBorder="1" applyAlignment="1" applyProtection="1">
      <alignment horizontal="center" vertical="center" wrapText="1"/>
    </xf>
    <xf numFmtId="44" fontId="16" fillId="18" borderId="25" xfId="5" applyFont="1" applyFill="1" applyBorder="1" applyAlignment="1" applyProtection="1">
      <alignment horizontal="center" vertical="center" wrapText="1"/>
    </xf>
    <xf numFmtId="0" fontId="16" fillId="18" borderId="23" xfId="3" applyFont="1" applyFill="1" applyBorder="1" applyAlignment="1">
      <alignment horizontal="center" vertical="center" wrapText="1"/>
    </xf>
    <xf numFmtId="0" fontId="16" fillId="18" borderId="24" xfId="3" applyFont="1" applyFill="1" applyBorder="1" applyAlignment="1">
      <alignment horizontal="center" vertical="center" wrapText="1"/>
    </xf>
    <xf numFmtId="0" fontId="16" fillId="18" borderId="25" xfId="3" applyFont="1" applyFill="1" applyBorder="1" applyAlignment="1">
      <alignment horizontal="center" vertical="center" wrapText="1"/>
    </xf>
    <xf numFmtId="0" fontId="18" fillId="0" borderId="0" xfId="0" applyFont="1" applyAlignment="1">
      <alignment horizontal="right" vertical="center"/>
    </xf>
    <xf numFmtId="0" fontId="35" fillId="0" borderId="0" xfId="0" applyFont="1" applyAlignment="1">
      <alignment horizontal="right" vertical="center"/>
    </xf>
    <xf numFmtId="0" fontId="33" fillId="0" borderId="0" xfId="3" applyFont="1" applyAlignment="1">
      <alignment horizontal="left" vertical="center" wrapText="1"/>
    </xf>
    <xf numFmtId="0" fontId="15" fillId="0" borderId="0" xfId="3" applyFont="1" applyAlignment="1">
      <alignment horizontal="left" vertical="top" wrapText="1"/>
    </xf>
    <xf numFmtId="167" fontId="16" fillId="18" borderId="18" xfId="4" applyNumberFormat="1" applyFont="1" applyFill="1" applyBorder="1" applyAlignment="1" applyProtection="1">
      <alignment horizontal="center" vertical="center" wrapText="1"/>
    </xf>
    <xf numFmtId="0" fontId="16" fillId="18" borderId="18" xfId="3" applyFont="1" applyFill="1" applyBorder="1" applyAlignment="1">
      <alignment horizontal="center" vertical="center" wrapText="1"/>
    </xf>
    <xf numFmtId="44" fontId="25" fillId="18" borderId="23" xfId="5" applyFont="1" applyFill="1" applyBorder="1" applyAlignment="1" applyProtection="1">
      <alignment horizontal="center" vertical="center" wrapText="1"/>
    </xf>
    <xf numFmtId="44" fontId="25" fillId="18" borderId="25" xfId="5" applyFont="1" applyFill="1" applyBorder="1" applyAlignment="1" applyProtection="1">
      <alignment horizontal="center" vertical="center" wrapText="1"/>
    </xf>
    <xf numFmtId="0" fontId="30" fillId="18" borderId="23" xfId="3" applyFont="1" applyFill="1" applyBorder="1" applyAlignment="1">
      <alignment horizontal="center" vertical="center" wrapText="1"/>
    </xf>
    <xf numFmtId="0" fontId="30" fillId="18" borderId="24" xfId="3" applyFont="1" applyFill="1" applyBorder="1" applyAlignment="1">
      <alignment horizontal="center" vertical="center" wrapText="1"/>
    </xf>
    <xf numFmtId="0" fontId="30" fillId="18" borderId="25" xfId="3" applyFont="1" applyFill="1" applyBorder="1" applyAlignment="1">
      <alignment horizontal="center" vertical="center" wrapText="1"/>
    </xf>
    <xf numFmtId="167" fontId="13" fillId="19" borderId="23" xfId="4" applyNumberFormat="1" applyFont="1" applyFill="1" applyBorder="1" applyAlignment="1" applyProtection="1">
      <alignment horizontal="center" vertical="center" wrapText="1"/>
      <protection locked="0"/>
    </xf>
    <xf numFmtId="167" fontId="13" fillId="19" borderId="25" xfId="4" applyNumberFormat="1" applyFont="1" applyFill="1" applyBorder="1" applyAlignment="1" applyProtection="1">
      <alignment horizontal="center" vertical="center" wrapText="1"/>
      <protection locked="0"/>
    </xf>
    <xf numFmtId="0" fontId="13" fillId="18" borderId="23" xfId="3" applyFont="1" applyFill="1" applyBorder="1" applyAlignment="1">
      <alignment horizontal="center" vertical="center" wrapText="1"/>
    </xf>
    <xf numFmtId="0" fontId="13" fillId="18" borderId="24" xfId="3" applyFont="1" applyFill="1" applyBorder="1" applyAlignment="1">
      <alignment horizontal="center" vertical="center" wrapText="1"/>
    </xf>
    <xf numFmtId="0" fontId="13" fillId="18" borderId="25" xfId="3" applyFont="1" applyFill="1" applyBorder="1" applyAlignment="1">
      <alignment horizontal="center" vertical="center" wrapText="1"/>
    </xf>
    <xf numFmtId="0" fontId="13" fillId="0" borderId="0" xfId="0" applyFont="1" applyAlignment="1" applyProtection="1">
      <alignment horizontal="center" vertical="center"/>
      <protection locked="0"/>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pplyProtection="1">
      <alignment horizontal="center" vertical="center"/>
      <protection locked="0"/>
    </xf>
    <xf numFmtId="0" fontId="23" fillId="0" borderId="0" xfId="0" applyFont="1" applyAlignment="1">
      <alignment horizontal="center" vertical="center"/>
    </xf>
    <xf numFmtId="171" fontId="18" fillId="0" borderId="0" xfId="3" applyNumberFormat="1" applyFont="1" applyAlignment="1">
      <alignment horizontal="justify" vertical="center" wrapText="1"/>
    </xf>
    <xf numFmtId="0" fontId="16" fillId="11" borderId="0" xfId="3" applyFont="1" applyFill="1" applyAlignment="1">
      <alignment horizontal="center" vertical="center" wrapText="1"/>
    </xf>
    <xf numFmtId="0" fontId="16" fillId="11" borderId="0" xfId="3" applyFont="1" applyFill="1" applyAlignment="1">
      <alignment horizontal="center" vertical="center"/>
    </xf>
    <xf numFmtId="0" fontId="15" fillId="11" borderId="0" xfId="3" applyFont="1" applyFill="1" applyAlignment="1">
      <alignment horizontal="center" vertical="center"/>
    </xf>
    <xf numFmtId="0" fontId="18" fillId="0" borderId="0" xfId="3" applyFont="1" applyAlignment="1">
      <alignment horizontal="justify" vertical="center" wrapText="1"/>
    </xf>
    <xf numFmtId="0" fontId="14" fillId="11" borderId="0" xfId="3" applyFont="1" applyFill="1" applyAlignment="1">
      <alignment horizontal="center"/>
    </xf>
    <xf numFmtId="0" fontId="15" fillId="0" borderId="0" xfId="3" applyFont="1" applyAlignment="1">
      <alignment horizontal="justify" vertical="center" wrapText="1"/>
    </xf>
    <xf numFmtId="0" fontId="4" fillId="24" borderId="2" xfId="0" applyFont="1" applyFill="1" applyBorder="1" applyAlignment="1">
      <alignment horizontal="left" vertical="top" wrapText="1"/>
    </xf>
    <xf numFmtId="0" fontId="10" fillId="25" borderId="2" xfId="0" applyFont="1" applyFill="1" applyBorder="1" applyAlignment="1">
      <alignment horizontal="left" vertical="top" wrapText="1"/>
    </xf>
    <xf numFmtId="0" fontId="11" fillId="27" borderId="2" xfId="0" applyFont="1" applyFill="1" applyBorder="1" applyAlignment="1">
      <alignment horizontal="left" vertical="top" wrapText="1"/>
    </xf>
    <xf numFmtId="0" fontId="11" fillId="26" borderId="2" xfId="0" applyFont="1" applyFill="1" applyBorder="1" applyAlignment="1">
      <alignment horizontal="left" vertical="top" wrapText="1"/>
    </xf>
    <xf numFmtId="0" fontId="11" fillId="24" borderId="0" xfId="0" applyFont="1" applyFill="1" applyAlignment="1">
      <alignment horizontal="right" vertical="top" wrapText="1"/>
    </xf>
    <xf numFmtId="0" fontId="10" fillId="28" borderId="2" xfId="0" applyFont="1" applyFill="1" applyBorder="1" applyAlignment="1">
      <alignment horizontal="left" vertical="top" wrapText="1"/>
    </xf>
    <xf numFmtId="0" fontId="8" fillId="23" borderId="2" xfId="0" applyFont="1" applyFill="1" applyBorder="1" applyAlignment="1">
      <alignment horizontal="left" vertical="top" wrapText="1"/>
    </xf>
    <xf numFmtId="167" fontId="11" fillId="0" borderId="0" xfId="2" applyNumberFormat="1" applyFont="1" applyBorder="1" applyAlignment="1">
      <alignment horizontal="center"/>
    </xf>
    <xf numFmtId="0" fontId="13" fillId="10" borderId="18" xfId="0" applyFont="1" applyFill="1" applyBorder="1" applyAlignment="1">
      <alignment horizontal="center" vertical="center"/>
    </xf>
    <xf numFmtId="0" fontId="11" fillId="5" borderId="0" xfId="0" applyFont="1" applyFill="1" applyAlignment="1">
      <alignment horizontal="left" vertical="center"/>
    </xf>
    <xf numFmtId="0" fontId="11" fillId="6" borderId="0" xfId="0" applyFont="1" applyFill="1" applyAlignment="1">
      <alignment horizontal="left" vertical="center"/>
    </xf>
    <xf numFmtId="0" fontId="11" fillId="0" borderId="0" xfId="0" applyFont="1" applyAlignment="1">
      <alignment horizontal="center" vertical="center"/>
    </xf>
    <xf numFmtId="0" fontId="11" fillId="6" borderId="21" xfId="0" applyFont="1" applyFill="1" applyBorder="1" applyAlignment="1">
      <alignment horizontal="left" vertical="top"/>
    </xf>
    <xf numFmtId="0" fontId="0" fillId="0" borderId="22" xfId="0" applyBorder="1" applyAlignment="1">
      <alignment horizontal="center"/>
    </xf>
    <xf numFmtId="0" fontId="11" fillId="0" borderId="22" xfId="0" applyFont="1" applyBorder="1" applyAlignment="1">
      <alignment horizontal="center" vertical="center"/>
    </xf>
    <xf numFmtId="0" fontId="22" fillId="0" borderId="0" xfId="0" applyFont="1" applyAlignment="1">
      <alignment horizontal="center" vertical="center"/>
    </xf>
    <xf numFmtId="0" fontId="10" fillId="7" borderId="0" xfId="0" applyFont="1" applyFill="1" applyAlignment="1">
      <alignment horizontal="left" vertical="center"/>
    </xf>
    <xf numFmtId="0" fontId="9" fillId="10" borderId="22" xfId="0" applyFont="1" applyFill="1" applyBorder="1" applyAlignment="1">
      <alignment horizontal="left" vertical="center"/>
    </xf>
    <xf numFmtId="167" fontId="11" fillId="0" borderId="0" xfId="2" applyNumberFormat="1" applyFont="1" applyBorder="1" applyAlignment="1" applyProtection="1">
      <alignment horizontal="center"/>
    </xf>
    <xf numFmtId="0" fontId="11" fillId="6" borderId="0" xfId="0" applyFont="1" applyFill="1" applyAlignment="1">
      <alignment horizontal="left" vertical="top"/>
    </xf>
    <xf numFmtId="0" fontId="0" fillId="0" borderId="20" xfId="0" applyBorder="1" applyAlignment="1">
      <alignment horizontal="center"/>
    </xf>
    <xf numFmtId="0" fontId="30" fillId="0" borderId="21" xfId="0" applyFont="1" applyBorder="1" applyAlignment="1">
      <alignment horizontal="center"/>
    </xf>
    <xf numFmtId="0" fontId="4" fillId="9" borderId="0" xfId="0" applyFont="1" applyFill="1" applyAlignment="1">
      <alignment horizontal="center" wrapText="1"/>
    </xf>
    <xf numFmtId="0" fontId="0" fillId="0" borderId="0" xfId="0"/>
    <xf numFmtId="0" fontId="4" fillId="24" borderId="0" xfId="0" applyFont="1" applyFill="1" applyAlignment="1">
      <alignment horizontal="center" wrapText="1"/>
    </xf>
    <xf numFmtId="0" fontId="0" fillId="0" borderId="21" xfId="0" applyBorder="1" applyAlignment="1">
      <alignment horizontal="center"/>
    </xf>
    <xf numFmtId="0" fontId="0" fillId="0" borderId="0" xfId="0" applyAlignment="1">
      <alignment horizontal="center"/>
    </xf>
    <xf numFmtId="0" fontId="0" fillId="0" borderId="0" xfId="0" applyAlignment="1" applyProtection="1">
      <alignment horizontal="center"/>
      <protection locked="0"/>
    </xf>
    <xf numFmtId="0" fontId="13" fillId="0" borderId="0" xfId="0" applyFont="1" applyAlignment="1" applyProtection="1">
      <alignment horizontal="center"/>
      <protection locked="0"/>
    </xf>
    <xf numFmtId="0" fontId="13" fillId="0" borderId="0" xfId="0" applyFont="1" applyAlignment="1">
      <alignment horizontal="center"/>
    </xf>
    <xf numFmtId="0" fontId="15" fillId="12" borderId="4" xfId="3" applyFont="1" applyFill="1" applyBorder="1" applyAlignment="1">
      <alignment horizontal="center" vertical="center"/>
    </xf>
    <xf numFmtId="0" fontId="15" fillId="12" borderId="5" xfId="3" applyFont="1" applyFill="1" applyBorder="1" applyAlignment="1">
      <alignment horizontal="center" vertical="center"/>
    </xf>
    <xf numFmtId="0" fontId="19" fillId="0" borderId="15" xfId="3" applyFont="1" applyBorder="1" applyAlignment="1">
      <alignment horizontal="center" vertical="center"/>
    </xf>
    <xf numFmtId="0" fontId="19" fillId="0" borderId="10" xfId="3" applyFont="1" applyBorder="1" applyAlignment="1">
      <alignment horizontal="center" vertical="center"/>
    </xf>
    <xf numFmtId="0" fontId="15" fillId="0" borderId="7" xfId="3" applyFont="1" applyBorder="1" applyAlignment="1">
      <alignment horizontal="center" vertical="center"/>
    </xf>
    <xf numFmtId="0" fontId="15" fillId="0" borderId="10" xfId="3" applyFont="1" applyBorder="1" applyAlignment="1">
      <alignment horizontal="center" vertical="center"/>
    </xf>
    <xf numFmtId="0" fontId="14" fillId="0" borderId="3" xfId="3" applyFont="1" applyBorder="1" applyAlignment="1">
      <alignment horizontal="center"/>
    </xf>
    <xf numFmtId="0" fontId="14" fillId="0" borderId="4" xfId="3" applyFont="1" applyBorder="1" applyAlignment="1">
      <alignment horizontal="center"/>
    </xf>
    <xf numFmtId="0" fontId="14" fillId="0" borderId="5" xfId="3" applyFont="1" applyBorder="1" applyAlignment="1">
      <alignment horizontal="center"/>
    </xf>
    <xf numFmtId="0" fontId="14" fillId="11" borderId="0" xfId="3" applyFont="1" applyFill="1" applyAlignment="1" applyProtection="1">
      <alignment horizontal="center"/>
      <protection locked="0"/>
    </xf>
    <xf numFmtId="0" fontId="15" fillId="11" borderId="0" xfId="3" applyFont="1" applyFill="1" applyAlignment="1" applyProtection="1">
      <alignment horizontal="center" vertical="center"/>
      <protection locked="0"/>
    </xf>
    <xf numFmtId="0" fontId="13" fillId="11" borderId="0" xfId="3" applyFont="1" applyFill="1" applyAlignment="1">
      <alignment horizontal="center" vertical="center" wrapText="1"/>
    </xf>
    <xf numFmtId="0" fontId="22" fillId="15" borderId="18" xfId="3" applyFont="1" applyFill="1" applyBorder="1" applyAlignment="1">
      <alignment horizontal="left" vertical="center" wrapText="1"/>
    </xf>
    <xf numFmtId="169" fontId="16" fillId="0" borderId="18" xfId="5" applyNumberFormat="1" applyFont="1" applyFill="1" applyBorder="1" applyAlignment="1" applyProtection="1">
      <alignment horizontal="center" vertical="center"/>
    </xf>
    <xf numFmtId="0" fontId="22" fillId="0" borderId="0" xfId="11" applyFont="1" applyAlignment="1" applyProtection="1">
      <alignment horizontal="center" vertical="center" wrapText="1"/>
      <protection locked="0"/>
    </xf>
    <xf numFmtId="0" fontId="13" fillId="0" borderId="0" xfId="11" applyFont="1" applyAlignment="1" applyProtection="1">
      <alignment horizontal="center" vertical="center" wrapText="1"/>
      <protection locked="0"/>
    </xf>
    <xf numFmtId="0" fontId="13" fillId="0" borderId="0" xfId="11" applyFont="1" applyAlignment="1">
      <alignment horizontal="center" vertical="center" wrapText="1"/>
    </xf>
    <xf numFmtId="0" fontId="22" fillId="0" borderId="0" xfId="11" applyFont="1" applyAlignment="1">
      <alignment horizontal="center" vertical="center" wrapText="1"/>
    </xf>
    <xf numFmtId="49" fontId="22" fillId="15" borderId="18" xfId="11" applyNumberFormat="1" applyFont="1" applyFill="1" applyBorder="1" applyAlignment="1">
      <alignment horizontal="center" vertical="center"/>
    </xf>
    <xf numFmtId="49" fontId="22" fillId="0" borderId="0" xfId="11" applyNumberFormat="1" applyFont="1" applyAlignment="1">
      <alignment horizontal="center" vertical="center"/>
    </xf>
    <xf numFmtId="49" fontId="22" fillId="16" borderId="18" xfId="11" applyNumberFormat="1" applyFont="1" applyFill="1" applyBorder="1" applyAlignment="1">
      <alignment horizontal="center" vertical="center"/>
    </xf>
    <xf numFmtId="0" fontId="22" fillId="16" borderId="18" xfId="11" applyFont="1" applyFill="1" applyBorder="1" applyAlignment="1">
      <alignment horizontal="left" vertical="center" wrapText="1"/>
    </xf>
    <xf numFmtId="39" fontId="16" fillId="17" borderId="18" xfId="11" applyNumberFormat="1" applyFont="1" applyFill="1" applyBorder="1" applyAlignment="1">
      <alignment horizontal="center" vertical="center"/>
    </xf>
    <xf numFmtId="49" fontId="22" fillId="16" borderId="19" xfId="11" applyNumberFormat="1" applyFont="1" applyFill="1" applyBorder="1" applyAlignment="1">
      <alignment horizontal="center" vertical="center"/>
    </xf>
    <xf numFmtId="0" fontId="22" fillId="16" borderId="19" xfId="11" applyFont="1" applyFill="1" applyBorder="1" applyAlignment="1">
      <alignment horizontal="left" vertical="center" wrapText="1"/>
    </xf>
    <xf numFmtId="169" fontId="16" fillId="17" borderId="19" xfId="12" applyNumberFormat="1" applyFont="1" applyFill="1" applyBorder="1" applyAlignment="1" applyProtection="1">
      <alignment horizontal="center" vertical="center"/>
    </xf>
    <xf numFmtId="169" fontId="16" fillId="17" borderId="18" xfId="12" applyNumberFormat="1" applyFont="1" applyFill="1" applyBorder="1" applyAlignment="1" applyProtection="1">
      <alignment horizontal="center" vertical="center"/>
    </xf>
  </cellXfs>
  <cellStyles count="14">
    <cellStyle name="Moeda 2" xfId="5" xr:uid="{00000000-0005-0000-0000-000000000000}"/>
    <cellStyle name="Moeda 2 2" xfId="12" xr:uid="{00000000-0005-0000-0000-000001000000}"/>
    <cellStyle name="Normal" xfId="0" builtinId="0"/>
    <cellStyle name="Normal 2" xfId="3" xr:uid="{00000000-0005-0000-0000-000003000000}"/>
    <cellStyle name="Normal 2 2" xfId="11" xr:uid="{00000000-0005-0000-0000-000004000000}"/>
    <cellStyle name="Normal 2 3" xfId="8" xr:uid="{00000000-0005-0000-0000-000005000000}"/>
    <cellStyle name="Normal 3" xfId="9" xr:uid="{00000000-0005-0000-0000-000006000000}"/>
    <cellStyle name="Porcentagem" xfId="2" builtinId="5"/>
    <cellStyle name="Porcentagem 2" xfId="4" xr:uid="{00000000-0005-0000-0000-000008000000}"/>
    <cellStyle name="Porcentagem 2 2" xfId="13" xr:uid="{00000000-0005-0000-0000-000009000000}"/>
    <cellStyle name="Porcentagem 3" xfId="6" xr:uid="{00000000-0005-0000-0000-00000A000000}"/>
    <cellStyle name="Porcentagem 3 2" xfId="10" xr:uid="{00000000-0005-0000-0000-00000B000000}"/>
    <cellStyle name="Vírgula" xfId="1" builtinId="3"/>
    <cellStyle name="Vírgula 2" xfId="7" xr:uid="{00000000-0005-0000-0000-00000D000000}"/>
  </cellStyles>
  <dxfs count="6">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worksheet" Target="worksheets/sheet7.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calcChain" Target="calcChain.xml"/><Relationship Id="rId5" Type="http://purl.oclc.org/ooxml/officeDocument/relationships/worksheet" Target="worksheets/sheet5.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drawings/drawing1.xml><?xml version="1.0" encoding="utf-8"?>
<xdr:wsDr xmlns:xdr="http://purl.oclc.org/ooxml/drawingml/spreadsheetDrawing" xmlns:a="http://purl.oclc.org/ooxml/drawingml/main">
  <xdr:twoCellAnchor editAs="absolute">
    <xdr:from>
      <xdr:col>26</xdr:col>
      <xdr:colOff>373316</xdr:colOff>
      <xdr:row>1</xdr:row>
      <xdr:rowOff>0</xdr:rowOff>
    </xdr:from>
    <xdr:to>
      <xdr:col>29</xdr:col>
      <xdr:colOff>478157</xdr:colOff>
      <xdr:row>2</xdr:row>
      <xdr:rowOff>25500</xdr:rowOff>
    </xdr:to>
    <xdr:sp macro="[0]!Botão0020_Clique" textlink="">
      <xdr:nvSpPr>
        <xdr:cNvPr id="4" name="Retângulo Arredondado 3">
          <a:extLst>
            <a:ext uri="{FF2B5EF4-FFF2-40B4-BE49-F238E27FC236}">
              <a16:creationId xmlns:a16="http://schemas.microsoft.com/office/drawing/2014/main" id="{00000000-0008-0000-0100-000004000000}"/>
            </a:ext>
          </a:extLst>
        </xdr:cNvPr>
        <xdr:cNvSpPr>
          <a:spLocks/>
        </xdr:cNvSpPr>
      </xdr:nvSpPr>
      <xdr:spPr>
        <a:xfrm>
          <a:off x="15411450" y="190500"/>
          <a:ext cx="2160000" cy="216000"/>
        </a:xfrm>
        <a:prstGeom prst="roundRect">
          <a:avLst/>
        </a:prstGeom>
        <a:solidFill>
          <a:schemeClr val="accent1"/>
        </a:solidFill>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COLOCAR FORMULAS </a:t>
          </a:r>
          <a:r>
            <a:rPr lang="pt-BR" sz="900" b="1" baseline="0%">
              <a:latin typeface="Arial" panose="020B0604020202020204" pitchFamily="34" charset="0"/>
              <a:cs typeface="Arial" panose="020B0604020202020204" pitchFamily="34" charset="0"/>
            </a:rPr>
            <a:t>- 0020</a:t>
          </a:r>
          <a:endParaRPr lang="pt-BR" sz="9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purl.oclc.org/ooxml/drawingml/spreadsheetDrawing" xmlns:a="http://purl.oclc.org/ooxml/drawingml/main">
  <xdr:twoCellAnchor editAs="absolute">
    <xdr:from>
      <xdr:col>49</xdr:col>
      <xdr:colOff>87711</xdr:colOff>
      <xdr:row>0</xdr:row>
      <xdr:rowOff>28575</xdr:rowOff>
    </xdr:from>
    <xdr:to>
      <xdr:col>52</xdr:col>
      <xdr:colOff>220248</xdr:colOff>
      <xdr:row>1</xdr:row>
      <xdr:rowOff>54075</xdr:rowOff>
    </xdr:to>
    <xdr:sp macro="[0]!Botão0010_Clique" textlink="">
      <xdr:nvSpPr>
        <xdr:cNvPr id="4" name="Retângulo Arredondado 3">
          <a:extLst>
            <a:ext uri="{FF2B5EF4-FFF2-40B4-BE49-F238E27FC236}">
              <a16:creationId xmlns:a16="http://schemas.microsoft.com/office/drawing/2014/main" id="{00000000-0008-0000-0200-000004000000}"/>
            </a:ext>
          </a:extLst>
        </xdr:cNvPr>
        <xdr:cNvSpPr>
          <a:spLocks/>
        </xdr:cNvSpPr>
      </xdr:nvSpPr>
      <xdr:spPr>
        <a:xfrm>
          <a:off x="14697075" y="28575"/>
          <a:ext cx="2160000" cy="216000"/>
        </a:xfrm>
        <a:prstGeom prst="roundRect">
          <a:avLst/>
        </a:prstGeom>
        <a:solidFill>
          <a:schemeClr val="accent1"/>
        </a:solidFill>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LIMPAR</a:t>
          </a:r>
          <a:r>
            <a:rPr lang="pt-BR" sz="900" b="1" baseline="0%">
              <a:latin typeface="Arial" panose="020B0604020202020204" pitchFamily="34" charset="0"/>
              <a:cs typeface="Arial" panose="020B0604020202020204" pitchFamily="34" charset="0"/>
            </a:rPr>
            <a:t> DADOS - 0010</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49</xdr:col>
      <xdr:colOff>78186</xdr:colOff>
      <xdr:row>2</xdr:row>
      <xdr:rowOff>0</xdr:rowOff>
    </xdr:from>
    <xdr:to>
      <xdr:col>52</xdr:col>
      <xdr:colOff>210723</xdr:colOff>
      <xdr:row>3</xdr:row>
      <xdr:rowOff>25500</xdr:rowOff>
    </xdr:to>
    <xdr:sp macro="[0]!Botão0011_Clique" textlink="">
      <xdr:nvSpPr>
        <xdr:cNvPr id="6" name="Retângulo Arredondado 5">
          <a:extLst>
            <a:ext uri="{FF2B5EF4-FFF2-40B4-BE49-F238E27FC236}">
              <a16:creationId xmlns:a16="http://schemas.microsoft.com/office/drawing/2014/main" id="{00000000-0008-0000-0200-000006000000}"/>
            </a:ext>
          </a:extLst>
        </xdr:cNvPr>
        <xdr:cNvSpPr/>
      </xdr:nvSpPr>
      <xdr:spPr>
        <a:xfrm>
          <a:off x="14687550" y="381000"/>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LIMPAR</a:t>
          </a:r>
          <a:r>
            <a:rPr lang="pt-BR" sz="900" b="1" baseline="0%">
              <a:latin typeface="Arial" panose="020B0604020202020204" pitchFamily="34" charset="0"/>
              <a:cs typeface="Arial" panose="020B0604020202020204" pitchFamily="34" charset="0"/>
            </a:rPr>
            <a:t> SOMATÓRIO - 0011</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49</xdr:col>
      <xdr:colOff>78186</xdr:colOff>
      <xdr:row>4</xdr:row>
      <xdr:rowOff>0</xdr:rowOff>
    </xdr:from>
    <xdr:to>
      <xdr:col>52</xdr:col>
      <xdr:colOff>210723</xdr:colOff>
      <xdr:row>5</xdr:row>
      <xdr:rowOff>25500</xdr:rowOff>
    </xdr:to>
    <xdr:sp macro="[0]!Botão0012_Clique" textlink="">
      <xdr:nvSpPr>
        <xdr:cNvPr id="7" name="Retângulo Arredondado 6">
          <a:extLst>
            <a:ext uri="{FF2B5EF4-FFF2-40B4-BE49-F238E27FC236}">
              <a16:creationId xmlns:a16="http://schemas.microsoft.com/office/drawing/2014/main" id="{00000000-0008-0000-0200-000007000000}"/>
            </a:ext>
          </a:extLst>
        </xdr:cNvPr>
        <xdr:cNvSpPr/>
      </xdr:nvSpPr>
      <xdr:spPr>
        <a:xfrm>
          <a:off x="14687550" y="762000"/>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INSUMOS </a:t>
          </a:r>
          <a:r>
            <a:rPr lang="pt-BR" sz="900" b="1" baseline="0%">
              <a:latin typeface="Arial" panose="020B0604020202020204" pitchFamily="34" charset="0"/>
              <a:cs typeface="Arial" panose="020B0604020202020204" pitchFamily="34" charset="0"/>
            </a:rPr>
            <a:t>- 0012</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56</xdr:col>
      <xdr:colOff>550479</xdr:colOff>
      <xdr:row>2</xdr:row>
      <xdr:rowOff>0</xdr:rowOff>
    </xdr:from>
    <xdr:to>
      <xdr:col>59</xdr:col>
      <xdr:colOff>653077</xdr:colOff>
      <xdr:row>3</xdr:row>
      <xdr:rowOff>25500</xdr:rowOff>
    </xdr:to>
    <xdr:sp macro="[0]!Botão0014_Clique" textlink="">
      <xdr:nvSpPr>
        <xdr:cNvPr id="8" name="Retângulo Arredondado 7">
          <a:extLst>
            <a:ext uri="{FF2B5EF4-FFF2-40B4-BE49-F238E27FC236}">
              <a16:creationId xmlns:a16="http://schemas.microsoft.com/office/drawing/2014/main" id="{00000000-0008-0000-0200-000008000000}"/>
            </a:ext>
          </a:extLst>
        </xdr:cNvPr>
        <xdr:cNvSpPr/>
      </xdr:nvSpPr>
      <xdr:spPr>
        <a:xfrm>
          <a:off x="19869150" y="381000"/>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COMP. AUXILIARES</a:t>
          </a:r>
          <a:r>
            <a:rPr lang="pt-BR" sz="900" b="1" baseline="0%">
              <a:latin typeface="Arial" panose="020B0604020202020204" pitchFamily="34" charset="0"/>
              <a:cs typeface="Arial" panose="020B0604020202020204" pitchFamily="34" charset="0"/>
            </a:rPr>
            <a:t>  - 0014</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56</xdr:col>
      <xdr:colOff>560004</xdr:colOff>
      <xdr:row>0</xdr:row>
      <xdr:rowOff>19050</xdr:rowOff>
    </xdr:from>
    <xdr:to>
      <xdr:col>59</xdr:col>
      <xdr:colOff>662602</xdr:colOff>
      <xdr:row>1</xdr:row>
      <xdr:rowOff>44550</xdr:rowOff>
    </xdr:to>
    <xdr:sp macro="[0]!Botão0013_Clique" textlink="">
      <xdr:nvSpPr>
        <xdr:cNvPr id="9" name="Retângulo Arredondado 8">
          <a:extLst>
            <a:ext uri="{FF2B5EF4-FFF2-40B4-BE49-F238E27FC236}">
              <a16:creationId xmlns:a16="http://schemas.microsoft.com/office/drawing/2014/main" id="{00000000-0008-0000-0200-000009000000}"/>
            </a:ext>
          </a:extLst>
        </xdr:cNvPr>
        <xdr:cNvSpPr/>
      </xdr:nvSpPr>
      <xdr:spPr>
        <a:xfrm>
          <a:off x="19878675" y="19050"/>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COMPOSIÇÕES </a:t>
          </a:r>
          <a:r>
            <a:rPr lang="pt-BR" sz="900" b="1" baseline="0%">
              <a:latin typeface="Arial" panose="020B0604020202020204" pitchFamily="34" charset="0"/>
              <a:cs typeface="Arial" panose="020B0604020202020204" pitchFamily="34" charset="0"/>
            </a:rPr>
            <a:t>- 0013</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56</xdr:col>
      <xdr:colOff>560004</xdr:colOff>
      <xdr:row>4</xdr:row>
      <xdr:rowOff>9525</xdr:rowOff>
    </xdr:from>
    <xdr:to>
      <xdr:col>59</xdr:col>
      <xdr:colOff>662602</xdr:colOff>
      <xdr:row>5</xdr:row>
      <xdr:rowOff>35025</xdr:rowOff>
    </xdr:to>
    <xdr:sp macro="[0]!Botão0015_Clique" textlink="">
      <xdr:nvSpPr>
        <xdr:cNvPr id="10" name="Retângulo Arredondado 9">
          <a:extLst>
            <a:ext uri="{FF2B5EF4-FFF2-40B4-BE49-F238E27FC236}">
              <a16:creationId xmlns:a16="http://schemas.microsoft.com/office/drawing/2014/main" id="{00000000-0008-0000-0200-00000A000000}"/>
            </a:ext>
          </a:extLst>
        </xdr:cNvPr>
        <xdr:cNvSpPr/>
      </xdr:nvSpPr>
      <xdr:spPr>
        <a:xfrm>
          <a:off x="19878675" y="771525"/>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VALOR</a:t>
          </a:r>
          <a:r>
            <a:rPr lang="pt-BR" sz="900" b="1" baseline="0%">
              <a:latin typeface="Arial" panose="020B0604020202020204" pitchFamily="34" charset="0"/>
              <a:cs typeface="Arial" panose="020B0604020202020204" pitchFamily="34" charset="0"/>
            </a:rPr>
            <a:t> COM BDI / TOTAL - 0015</a:t>
          </a:r>
          <a:endParaRPr lang="pt-BR" sz="9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purl.oclc.org/ooxml/drawingml/spreadsheetDrawing" xmlns:a="http://purl.oclc.org/ooxml/drawingml/main">
  <xdr:twoCellAnchor editAs="absolute">
    <xdr:from>
      <xdr:col>34</xdr:col>
      <xdr:colOff>443192</xdr:colOff>
      <xdr:row>2</xdr:row>
      <xdr:rowOff>9524</xdr:rowOff>
    </xdr:from>
    <xdr:to>
      <xdr:col>37</xdr:col>
      <xdr:colOff>548034</xdr:colOff>
      <xdr:row>3</xdr:row>
      <xdr:rowOff>35024</xdr:rowOff>
    </xdr:to>
    <xdr:sp macro="[0]!Botão0002_Clique" textlink="">
      <xdr:nvSpPr>
        <xdr:cNvPr id="7" name="Retângulo Arredondado 6">
          <a:extLst>
            <a:ext uri="{FF2B5EF4-FFF2-40B4-BE49-F238E27FC236}">
              <a16:creationId xmlns:a16="http://schemas.microsoft.com/office/drawing/2014/main" id="{00000000-0008-0000-0300-000007000000}"/>
            </a:ext>
          </a:extLst>
        </xdr:cNvPr>
        <xdr:cNvSpPr/>
      </xdr:nvSpPr>
      <xdr:spPr>
        <a:xfrm>
          <a:off x="14116050" y="390524"/>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INSUMO </a:t>
          </a:r>
          <a:r>
            <a:rPr lang="pt-BR" sz="900" b="1" baseline="0%">
              <a:latin typeface="Arial" panose="020B0604020202020204" pitchFamily="34" charset="0"/>
              <a:cs typeface="Arial" panose="020B0604020202020204" pitchFamily="34" charset="0"/>
            </a:rPr>
            <a:t>- 0002</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34</xdr:col>
      <xdr:colOff>443192</xdr:colOff>
      <xdr:row>4</xdr:row>
      <xdr:rowOff>9525</xdr:rowOff>
    </xdr:from>
    <xdr:to>
      <xdr:col>37</xdr:col>
      <xdr:colOff>548034</xdr:colOff>
      <xdr:row>5</xdr:row>
      <xdr:rowOff>35025</xdr:rowOff>
    </xdr:to>
    <xdr:sp macro="[0]!Botão0003_Clique" textlink="">
      <xdr:nvSpPr>
        <xdr:cNvPr id="4" name="Retângulo Arredondado 3">
          <a:extLst>
            <a:ext uri="{FF2B5EF4-FFF2-40B4-BE49-F238E27FC236}">
              <a16:creationId xmlns:a16="http://schemas.microsoft.com/office/drawing/2014/main" id="{00000000-0008-0000-0300-000004000000}"/>
            </a:ext>
          </a:extLst>
        </xdr:cNvPr>
        <xdr:cNvSpPr/>
      </xdr:nvSpPr>
      <xdr:spPr>
        <a:xfrm>
          <a:off x="14116050" y="771525"/>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COMPOSIÇÃO </a:t>
          </a:r>
          <a:r>
            <a:rPr lang="pt-BR" sz="900" b="1" baseline="0%">
              <a:latin typeface="Arial" panose="020B0604020202020204" pitchFamily="34" charset="0"/>
              <a:cs typeface="Arial" panose="020B0604020202020204" pitchFamily="34" charset="0"/>
            </a:rPr>
            <a:t>- 0003</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41</xdr:col>
      <xdr:colOff>452717</xdr:colOff>
      <xdr:row>0</xdr:row>
      <xdr:rowOff>28574</xdr:rowOff>
    </xdr:from>
    <xdr:to>
      <xdr:col>44</xdr:col>
      <xdr:colOff>557559</xdr:colOff>
      <xdr:row>1</xdr:row>
      <xdr:rowOff>54074</xdr:rowOff>
    </xdr:to>
    <xdr:sp macro="[0]!Botão0004_Clique" textlink="">
      <xdr:nvSpPr>
        <xdr:cNvPr id="5" name="Retângulo Arredondado 4">
          <a:extLst>
            <a:ext uri="{FF2B5EF4-FFF2-40B4-BE49-F238E27FC236}">
              <a16:creationId xmlns:a16="http://schemas.microsoft.com/office/drawing/2014/main" id="{00000000-0008-0000-0300-000005000000}"/>
            </a:ext>
          </a:extLst>
        </xdr:cNvPr>
        <xdr:cNvSpPr/>
      </xdr:nvSpPr>
      <xdr:spPr>
        <a:xfrm>
          <a:off x="18926175" y="28574"/>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COMP. AUXILIAR </a:t>
          </a:r>
          <a:r>
            <a:rPr lang="pt-BR" sz="900" b="1" baseline="0%">
              <a:latin typeface="Arial" panose="020B0604020202020204" pitchFamily="34" charset="0"/>
              <a:cs typeface="Arial" panose="020B0604020202020204" pitchFamily="34" charset="0"/>
            </a:rPr>
            <a:t>- 0004</a:t>
          </a:r>
          <a:endParaRPr lang="pt-BR" sz="900" b="1">
            <a:latin typeface="Arial" panose="020B0604020202020204" pitchFamily="34" charset="0"/>
            <a:cs typeface="Arial" panose="020B0604020202020204" pitchFamily="34" charset="0"/>
          </a:endParaRPr>
        </a:p>
      </xdr:txBody>
    </xdr:sp>
    <xdr:clientData/>
  </xdr:twoCellAnchor>
  <xdr:twoCellAnchor editAs="absolute">
    <xdr:from>
      <xdr:col>34</xdr:col>
      <xdr:colOff>452717</xdr:colOff>
      <xdr:row>0</xdr:row>
      <xdr:rowOff>28572</xdr:rowOff>
    </xdr:from>
    <xdr:to>
      <xdr:col>37</xdr:col>
      <xdr:colOff>557559</xdr:colOff>
      <xdr:row>1</xdr:row>
      <xdr:rowOff>54072</xdr:rowOff>
    </xdr:to>
    <xdr:sp macro="[0]!Botão0001_Clique" textlink="">
      <xdr:nvSpPr>
        <xdr:cNvPr id="2" name="Retângulo Arredondado 1">
          <a:extLst>
            <a:ext uri="{FF2B5EF4-FFF2-40B4-BE49-F238E27FC236}">
              <a16:creationId xmlns:a16="http://schemas.microsoft.com/office/drawing/2014/main" id="{00000000-0008-0000-0300-000002000000}"/>
            </a:ext>
          </a:extLst>
        </xdr:cNvPr>
        <xdr:cNvSpPr/>
      </xdr:nvSpPr>
      <xdr:spPr>
        <a:xfrm>
          <a:off x="14125575" y="28572"/>
          <a:ext cx="2160000" cy="216000"/>
        </a:xfrm>
        <a:prstGeom prst="roundRect">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900" b="1">
              <a:latin typeface="Arial" panose="020B0604020202020204" pitchFamily="34" charset="0"/>
              <a:cs typeface="Arial" panose="020B0604020202020204" pitchFamily="34" charset="0"/>
            </a:rPr>
            <a:t>LIMPAR DADOS - 0001</a:t>
          </a:r>
        </a:p>
      </xdr:txBody>
    </xdr:sp>
    <xdr:clientData/>
  </xdr:twoCellAnchor>
</xdr:wsDr>
</file>

<file path=xl/theme/theme1.xml><?xml version="1.0" encoding="utf-8"?>
<a:theme xmlns:a="http://purl.oclc.org/ooxml/drawingml/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1" Type="http://purl.oclc.org/ooxml/officeDocument/relationships/printerSettings" Target="../printerSettings/printerSettings7.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8"/>
  <dimension ref="A1:E27"/>
  <sheetViews>
    <sheetView showGridLines="0" view="pageBreakPreview" zoomScaleNormal="100" zoomScaleSheetLayoutView="100" workbookViewId="0">
      <selection activeCell="B11" sqref="B11:D11"/>
    </sheetView>
  </sheetViews>
  <sheetFormatPr defaultColWidth="7.875" defaultRowHeight="12.75" x14ac:dyDescent="0.2"/>
  <cols>
    <col min="1" max="1" width="22.875" style="2" customWidth="1"/>
    <col min="2" max="2" width="70.625" style="2" customWidth="1"/>
    <col min="3" max="3" width="9.5" style="2" customWidth="1"/>
    <col min="4" max="4" width="15.125" style="19" customWidth="1"/>
    <col min="5" max="256" width="7.875" style="2"/>
    <col min="257" max="257" width="22.875" style="2" customWidth="1"/>
    <col min="258" max="258" width="49.875" style="2" customWidth="1"/>
    <col min="259" max="259" width="9.5" style="2" customWidth="1"/>
    <col min="260" max="260" width="15.125" style="2" customWidth="1"/>
    <col min="261" max="512" width="7.875" style="2"/>
    <col min="513" max="513" width="22.875" style="2" customWidth="1"/>
    <col min="514" max="514" width="49.875" style="2" customWidth="1"/>
    <col min="515" max="515" width="9.5" style="2" customWidth="1"/>
    <col min="516" max="516" width="15.125" style="2" customWidth="1"/>
    <col min="517" max="768" width="7.875" style="2"/>
    <col min="769" max="769" width="22.875" style="2" customWidth="1"/>
    <col min="770" max="770" width="49.875" style="2" customWidth="1"/>
    <col min="771" max="771" width="9.5" style="2" customWidth="1"/>
    <col min="772" max="772" width="15.125" style="2" customWidth="1"/>
    <col min="773" max="1024" width="7.875" style="2"/>
    <col min="1025" max="1025" width="22.875" style="2" customWidth="1"/>
    <col min="1026" max="1026" width="49.875" style="2" customWidth="1"/>
    <col min="1027" max="1027" width="9.5" style="2" customWidth="1"/>
    <col min="1028" max="1028" width="15.125" style="2" customWidth="1"/>
    <col min="1029" max="1280" width="7.875" style="2"/>
    <col min="1281" max="1281" width="22.875" style="2" customWidth="1"/>
    <col min="1282" max="1282" width="49.875" style="2" customWidth="1"/>
    <col min="1283" max="1283" width="9.5" style="2" customWidth="1"/>
    <col min="1284" max="1284" width="15.125" style="2" customWidth="1"/>
    <col min="1285" max="1536" width="7.875" style="2"/>
    <col min="1537" max="1537" width="22.875" style="2" customWidth="1"/>
    <col min="1538" max="1538" width="49.875" style="2" customWidth="1"/>
    <col min="1539" max="1539" width="9.5" style="2" customWidth="1"/>
    <col min="1540" max="1540" width="15.125" style="2" customWidth="1"/>
    <col min="1541" max="1792" width="7.875" style="2"/>
    <col min="1793" max="1793" width="22.875" style="2" customWidth="1"/>
    <col min="1794" max="1794" width="49.875" style="2" customWidth="1"/>
    <col min="1795" max="1795" width="9.5" style="2" customWidth="1"/>
    <col min="1796" max="1796" width="15.125" style="2" customWidth="1"/>
    <col min="1797" max="2048" width="7.875" style="2"/>
    <col min="2049" max="2049" width="22.875" style="2" customWidth="1"/>
    <col min="2050" max="2050" width="49.875" style="2" customWidth="1"/>
    <col min="2051" max="2051" width="9.5" style="2" customWidth="1"/>
    <col min="2052" max="2052" width="15.125" style="2" customWidth="1"/>
    <col min="2053" max="2304" width="7.875" style="2"/>
    <col min="2305" max="2305" width="22.875" style="2" customWidth="1"/>
    <col min="2306" max="2306" width="49.875" style="2" customWidth="1"/>
    <col min="2307" max="2307" width="9.5" style="2" customWidth="1"/>
    <col min="2308" max="2308" width="15.125" style="2" customWidth="1"/>
    <col min="2309" max="2560" width="7.875" style="2"/>
    <col min="2561" max="2561" width="22.875" style="2" customWidth="1"/>
    <col min="2562" max="2562" width="49.875" style="2" customWidth="1"/>
    <col min="2563" max="2563" width="9.5" style="2" customWidth="1"/>
    <col min="2564" max="2564" width="15.125" style="2" customWidth="1"/>
    <col min="2565" max="2816" width="7.875" style="2"/>
    <col min="2817" max="2817" width="22.875" style="2" customWidth="1"/>
    <col min="2818" max="2818" width="49.875" style="2" customWidth="1"/>
    <col min="2819" max="2819" width="9.5" style="2" customWidth="1"/>
    <col min="2820" max="2820" width="15.125" style="2" customWidth="1"/>
    <col min="2821" max="3072" width="7.875" style="2"/>
    <col min="3073" max="3073" width="22.875" style="2" customWidth="1"/>
    <col min="3074" max="3074" width="49.875" style="2" customWidth="1"/>
    <col min="3075" max="3075" width="9.5" style="2" customWidth="1"/>
    <col min="3076" max="3076" width="15.125" style="2" customWidth="1"/>
    <col min="3077" max="3328" width="7.875" style="2"/>
    <col min="3329" max="3329" width="22.875" style="2" customWidth="1"/>
    <col min="3330" max="3330" width="49.875" style="2" customWidth="1"/>
    <col min="3331" max="3331" width="9.5" style="2" customWidth="1"/>
    <col min="3332" max="3332" width="15.125" style="2" customWidth="1"/>
    <col min="3333" max="3584" width="7.875" style="2"/>
    <col min="3585" max="3585" width="22.875" style="2" customWidth="1"/>
    <col min="3586" max="3586" width="49.875" style="2" customWidth="1"/>
    <col min="3587" max="3587" width="9.5" style="2" customWidth="1"/>
    <col min="3588" max="3588" width="15.125" style="2" customWidth="1"/>
    <col min="3589" max="3840" width="7.875" style="2"/>
    <col min="3841" max="3841" width="22.875" style="2" customWidth="1"/>
    <col min="3842" max="3842" width="49.875" style="2" customWidth="1"/>
    <col min="3843" max="3843" width="9.5" style="2" customWidth="1"/>
    <col min="3844" max="3844" width="15.125" style="2" customWidth="1"/>
    <col min="3845" max="4096" width="7.875" style="2"/>
    <col min="4097" max="4097" width="22.875" style="2" customWidth="1"/>
    <col min="4098" max="4098" width="49.875" style="2" customWidth="1"/>
    <col min="4099" max="4099" width="9.5" style="2" customWidth="1"/>
    <col min="4100" max="4100" width="15.125" style="2" customWidth="1"/>
    <col min="4101" max="4352" width="7.875" style="2"/>
    <col min="4353" max="4353" width="22.875" style="2" customWidth="1"/>
    <col min="4354" max="4354" width="49.875" style="2" customWidth="1"/>
    <col min="4355" max="4355" width="9.5" style="2" customWidth="1"/>
    <col min="4356" max="4356" width="15.125" style="2" customWidth="1"/>
    <col min="4357" max="4608" width="7.875" style="2"/>
    <col min="4609" max="4609" width="22.875" style="2" customWidth="1"/>
    <col min="4610" max="4610" width="49.875" style="2" customWidth="1"/>
    <col min="4611" max="4611" width="9.5" style="2" customWidth="1"/>
    <col min="4612" max="4612" width="15.125" style="2" customWidth="1"/>
    <col min="4613" max="4864" width="7.875" style="2"/>
    <col min="4865" max="4865" width="22.875" style="2" customWidth="1"/>
    <col min="4866" max="4866" width="49.875" style="2" customWidth="1"/>
    <col min="4867" max="4867" width="9.5" style="2" customWidth="1"/>
    <col min="4868" max="4868" width="15.125" style="2" customWidth="1"/>
    <col min="4869" max="5120" width="7.875" style="2"/>
    <col min="5121" max="5121" width="22.875" style="2" customWidth="1"/>
    <col min="5122" max="5122" width="49.875" style="2" customWidth="1"/>
    <col min="5123" max="5123" width="9.5" style="2" customWidth="1"/>
    <col min="5124" max="5124" width="15.125" style="2" customWidth="1"/>
    <col min="5125" max="5376" width="7.875" style="2"/>
    <col min="5377" max="5377" width="22.875" style="2" customWidth="1"/>
    <col min="5378" max="5378" width="49.875" style="2" customWidth="1"/>
    <col min="5379" max="5379" width="9.5" style="2" customWidth="1"/>
    <col min="5380" max="5380" width="15.125" style="2" customWidth="1"/>
    <col min="5381" max="5632" width="7.875" style="2"/>
    <col min="5633" max="5633" width="22.875" style="2" customWidth="1"/>
    <col min="5634" max="5634" width="49.875" style="2" customWidth="1"/>
    <col min="5635" max="5635" width="9.5" style="2" customWidth="1"/>
    <col min="5636" max="5636" width="15.125" style="2" customWidth="1"/>
    <col min="5637" max="5888" width="7.875" style="2"/>
    <col min="5889" max="5889" width="22.875" style="2" customWidth="1"/>
    <col min="5890" max="5890" width="49.875" style="2" customWidth="1"/>
    <col min="5891" max="5891" width="9.5" style="2" customWidth="1"/>
    <col min="5892" max="5892" width="15.125" style="2" customWidth="1"/>
    <col min="5893" max="6144" width="7.875" style="2"/>
    <col min="6145" max="6145" width="22.875" style="2" customWidth="1"/>
    <col min="6146" max="6146" width="49.875" style="2" customWidth="1"/>
    <col min="6147" max="6147" width="9.5" style="2" customWidth="1"/>
    <col min="6148" max="6148" width="15.125" style="2" customWidth="1"/>
    <col min="6149" max="6400" width="7.875" style="2"/>
    <col min="6401" max="6401" width="22.875" style="2" customWidth="1"/>
    <col min="6402" max="6402" width="49.875" style="2" customWidth="1"/>
    <col min="6403" max="6403" width="9.5" style="2" customWidth="1"/>
    <col min="6404" max="6404" width="15.125" style="2" customWidth="1"/>
    <col min="6405" max="6656" width="7.875" style="2"/>
    <col min="6657" max="6657" width="22.875" style="2" customWidth="1"/>
    <col min="6658" max="6658" width="49.875" style="2" customWidth="1"/>
    <col min="6659" max="6659" width="9.5" style="2" customWidth="1"/>
    <col min="6660" max="6660" width="15.125" style="2" customWidth="1"/>
    <col min="6661" max="6912" width="7.875" style="2"/>
    <col min="6913" max="6913" width="22.875" style="2" customWidth="1"/>
    <col min="6914" max="6914" width="49.875" style="2" customWidth="1"/>
    <col min="6915" max="6915" width="9.5" style="2" customWidth="1"/>
    <col min="6916" max="6916" width="15.125" style="2" customWidth="1"/>
    <col min="6917" max="7168" width="7.875" style="2"/>
    <col min="7169" max="7169" width="22.875" style="2" customWidth="1"/>
    <col min="7170" max="7170" width="49.875" style="2" customWidth="1"/>
    <col min="7171" max="7171" width="9.5" style="2" customWidth="1"/>
    <col min="7172" max="7172" width="15.125" style="2" customWidth="1"/>
    <col min="7173" max="7424" width="7.875" style="2"/>
    <col min="7425" max="7425" width="22.875" style="2" customWidth="1"/>
    <col min="7426" max="7426" width="49.875" style="2" customWidth="1"/>
    <col min="7427" max="7427" width="9.5" style="2" customWidth="1"/>
    <col min="7428" max="7428" width="15.125" style="2" customWidth="1"/>
    <col min="7429" max="7680" width="7.875" style="2"/>
    <col min="7681" max="7681" width="22.875" style="2" customWidth="1"/>
    <col min="7682" max="7682" width="49.875" style="2" customWidth="1"/>
    <col min="7683" max="7683" width="9.5" style="2" customWidth="1"/>
    <col min="7684" max="7684" width="15.125" style="2" customWidth="1"/>
    <col min="7685" max="7936" width="7.875" style="2"/>
    <col min="7937" max="7937" width="22.875" style="2" customWidth="1"/>
    <col min="7938" max="7938" width="49.875" style="2" customWidth="1"/>
    <col min="7939" max="7939" width="9.5" style="2" customWidth="1"/>
    <col min="7940" max="7940" width="15.125" style="2" customWidth="1"/>
    <col min="7941" max="8192" width="7.875" style="2"/>
    <col min="8193" max="8193" width="22.875" style="2" customWidth="1"/>
    <col min="8194" max="8194" width="49.875" style="2" customWidth="1"/>
    <col min="8195" max="8195" width="9.5" style="2" customWidth="1"/>
    <col min="8196" max="8196" width="15.125" style="2" customWidth="1"/>
    <col min="8197" max="8448" width="7.875" style="2"/>
    <col min="8449" max="8449" width="22.875" style="2" customWidth="1"/>
    <col min="8450" max="8450" width="49.875" style="2" customWidth="1"/>
    <col min="8451" max="8451" width="9.5" style="2" customWidth="1"/>
    <col min="8452" max="8452" width="15.125" style="2" customWidth="1"/>
    <col min="8453" max="8704" width="7.875" style="2"/>
    <col min="8705" max="8705" width="22.875" style="2" customWidth="1"/>
    <col min="8706" max="8706" width="49.875" style="2" customWidth="1"/>
    <col min="8707" max="8707" width="9.5" style="2" customWidth="1"/>
    <col min="8708" max="8708" width="15.125" style="2" customWidth="1"/>
    <col min="8709" max="8960" width="7.875" style="2"/>
    <col min="8961" max="8961" width="22.875" style="2" customWidth="1"/>
    <col min="8962" max="8962" width="49.875" style="2" customWidth="1"/>
    <col min="8963" max="8963" width="9.5" style="2" customWidth="1"/>
    <col min="8964" max="8964" width="15.125" style="2" customWidth="1"/>
    <col min="8965" max="9216" width="7.875" style="2"/>
    <col min="9217" max="9217" width="22.875" style="2" customWidth="1"/>
    <col min="9218" max="9218" width="49.875" style="2" customWidth="1"/>
    <col min="9219" max="9219" width="9.5" style="2" customWidth="1"/>
    <col min="9220" max="9220" width="15.125" style="2" customWidth="1"/>
    <col min="9221" max="9472" width="7.875" style="2"/>
    <col min="9473" max="9473" width="22.875" style="2" customWidth="1"/>
    <col min="9474" max="9474" width="49.875" style="2" customWidth="1"/>
    <col min="9475" max="9475" width="9.5" style="2" customWidth="1"/>
    <col min="9476" max="9476" width="15.125" style="2" customWidth="1"/>
    <col min="9477" max="9728" width="7.875" style="2"/>
    <col min="9729" max="9729" width="22.875" style="2" customWidth="1"/>
    <col min="9730" max="9730" width="49.875" style="2" customWidth="1"/>
    <col min="9731" max="9731" width="9.5" style="2" customWidth="1"/>
    <col min="9732" max="9732" width="15.125" style="2" customWidth="1"/>
    <col min="9733" max="9984" width="7.875" style="2"/>
    <col min="9985" max="9985" width="22.875" style="2" customWidth="1"/>
    <col min="9986" max="9986" width="49.875" style="2" customWidth="1"/>
    <col min="9987" max="9987" width="9.5" style="2" customWidth="1"/>
    <col min="9988" max="9988" width="15.125" style="2" customWidth="1"/>
    <col min="9989" max="10240" width="7.875" style="2"/>
    <col min="10241" max="10241" width="22.875" style="2" customWidth="1"/>
    <col min="10242" max="10242" width="49.875" style="2" customWidth="1"/>
    <col min="10243" max="10243" width="9.5" style="2" customWidth="1"/>
    <col min="10244" max="10244" width="15.125" style="2" customWidth="1"/>
    <col min="10245" max="10496" width="7.875" style="2"/>
    <col min="10497" max="10497" width="22.875" style="2" customWidth="1"/>
    <col min="10498" max="10498" width="49.875" style="2" customWidth="1"/>
    <col min="10499" max="10499" width="9.5" style="2" customWidth="1"/>
    <col min="10500" max="10500" width="15.125" style="2" customWidth="1"/>
    <col min="10501" max="10752" width="7.875" style="2"/>
    <col min="10753" max="10753" width="22.875" style="2" customWidth="1"/>
    <col min="10754" max="10754" width="49.875" style="2" customWidth="1"/>
    <col min="10755" max="10755" width="9.5" style="2" customWidth="1"/>
    <col min="10756" max="10756" width="15.125" style="2" customWidth="1"/>
    <col min="10757" max="11008" width="7.875" style="2"/>
    <col min="11009" max="11009" width="22.875" style="2" customWidth="1"/>
    <col min="11010" max="11010" width="49.875" style="2" customWidth="1"/>
    <col min="11011" max="11011" width="9.5" style="2" customWidth="1"/>
    <col min="11012" max="11012" width="15.125" style="2" customWidth="1"/>
    <col min="11013" max="11264" width="7.875" style="2"/>
    <col min="11265" max="11265" width="22.875" style="2" customWidth="1"/>
    <col min="11266" max="11266" width="49.875" style="2" customWidth="1"/>
    <col min="11267" max="11267" width="9.5" style="2" customWidth="1"/>
    <col min="11268" max="11268" width="15.125" style="2" customWidth="1"/>
    <col min="11269" max="11520" width="7.875" style="2"/>
    <col min="11521" max="11521" width="22.875" style="2" customWidth="1"/>
    <col min="11522" max="11522" width="49.875" style="2" customWidth="1"/>
    <col min="11523" max="11523" width="9.5" style="2" customWidth="1"/>
    <col min="11524" max="11524" width="15.125" style="2" customWidth="1"/>
    <col min="11525" max="11776" width="7.875" style="2"/>
    <col min="11777" max="11777" width="22.875" style="2" customWidth="1"/>
    <col min="11778" max="11778" width="49.875" style="2" customWidth="1"/>
    <col min="11779" max="11779" width="9.5" style="2" customWidth="1"/>
    <col min="11780" max="11780" width="15.125" style="2" customWidth="1"/>
    <col min="11781" max="12032" width="7.875" style="2"/>
    <col min="12033" max="12033" width="22.875" style="2" customWidth="1"/>
    <col min="12034" max="12034" width="49.875" style="2" customWidth="1"/>
    <col min="12035" max="12035" width="9.5" style="2" customWidth="1"/>
    <col min="12036" max="12036" width="15.125" style="2" customWidth="1"/>
    <col min="12037" max="12288" width="7.875" style="2"/>
    <col min="12289" max="12289" width="22.875" style="2" customWidth="1"/>
    <col min="12290" max="12290" width="49.875" style="2" customWidth="1"/>
    <col min="12291" max="12291" width="9.5" style="2" customWidth="1"/>
    <col min="12292" max="12292" width="15.125" style="2" customWidth="1"/>
    <col min="12293" max="12544" width="7.875" style="2"/>
    <col min="12545" max="12545" width="22.875" style="2" customWidth="1"/>
    <col min="12546" max="12546" width="49.875" style="2" customWidth="1"/>
    <col min="12547" max="12547" width="9.5" style="2" customWidth="1"/>
    <col min="12548" max="12548" width="15.125" style="2" customWidth="1"/>
    <col min="12549" max="12800" width="7.875" style="2"/>
    <col min="12801" max="12801" width="22.875" style="2" customWidth="1"/>
    <col min="12802" max="12802" width="49.875" style="2" customWidth="1"/>
    <col min="12803" max="12803" width="9.5" style="2" customWidth="1"/>
    <col min="12804" max="12804" width="15.125" style="2" customWidth="1"/>
    <col min="12805" max="13056" width="7.875" style="2"/>
    <col min="13057" max="13057" width="22.875" style="2" customWidth="1"/>
    <col min="13058" max="13058" width="49.875" style="2" customWidth="1"/>
    <col min="13059" max="13059" width="9.5" style="2" customWidth="1"/>
    <col min="13060" max="13060" width="15.125" style="2" customWidth="1"/>
    <col min="13061" max="13312" width="7.875" style="2"/>
    <col min="13313" max="13313" width="22.875" style="2" customWidth="1"/>
    <col min="13314" max="13314" width="49.875" style="2" customWidth="1"/>
    <col min="13315" max="13315" width="9.5" style="2" customWidth="1"/>
    <col min="13316" max="13316" width="15.125" style="2" customWidth="1"/>
    <col min="13317" max="13568" width="7.875" style="2"/>
    <col min="13569" max="13569" width="22.875" style="2" customWidth="1"/>
    <col min="13570" max="13570" width="49.875" style="2" customWidth="1"/>
    <col min="13571" max="13571" width="9.5" style="2" customWidth="1"/>
    <col min="13572" max="13572" width="15.125" style="2" customWidth="1"/>
    <col min="13573" max="13824" width="7.875" style="2"/>
    <col min="13825" max="13825" width="22.875" style="2" customWidth="1"/>
    <col min="13826" max="13826" width="49.875" style="2" customWidth="1"/>
    <col min="13827" max="13827" width="9.5" style="2" customWidth="1"/>
    <col min="13828" max="13828" width="15.125" style="2" customWidth="1"/>
    <col min="13829" max="14080" width="7.875" style="2"/>
    <col min="14081" max="14081" width="22.875" style="2" customWidth="1"/>
    <col min="14082" max="14082" width="49.875" style="2" customWidth="1"/>
    <col min="14083" max="14083" width="9.5" style="2" customWidth="1"/>
    <col min="14084" max="14084" width="15.125" style="2" customWidth="1"/>
    <col min="14085" max="14336" width="7.875" style="2"/>
    <col min="14337" max="14337" width="22.875" style="2" customWidth="1"/>
    <col min="14338" max="14338" width="49.875" style="2" customWidth="1"/>
    <col min="14339" max="14339" width="9.5" style="2" customWidth="1"/>
    <col min="14340" max="14340" width="15.125" style="2" customWidth="1"/>
    <col min="14341" max="14592" width="7.875" style="2"/>
    <col min="14593" max="14593" width="22.875" style="2" customWidth="1"/>
    <col min="14594" max="14594" width="49.875" style="2" customWidth="1"/>
    <col min="14595" max="14595" width="9.5" style="2" customWidth="1"/>
    <col min="14596" max="14596" width="15.125" style="2" customWidth="1"/>
    <col min="14597" max="14848" width="7.875" style="2"/>
    <col min="14849" max="14849" width="22.875" style="2" customWidth="1"/>
    <col min="14850" max="14850" width="49.875" style="2" customWidth="1"/>
    <col min="14851" max="14851" width="9.5" style="2" customWidth="1"/>
    <col min="14852" max="14852" width="15.125" style="2" customWidth="1"/>
    <col min="14853" max="15104" width="7.875" style="2"/>
    <col min="15105" max="15105" width="22.875" style="2" customWidth="1"/>
    <col min="15106" max="15106" width="49.875" style="2" customWidth="1"/>
    <col min="15107" max="15107" width="9.5" style="2" customWidth="1"/>
    <col min="15108" max="15108" width="15.125" style="2" customWidth="1"/>
    <col min="15109" max="15360" width="7.875" style="2"/>
    <col min="15361" max="15361" width="22.875" style="2" customWidth="1"/>
    <col min="15362" max="15362" width="49.875" style="2" customWidth="1"/>
    <col min="15363" max="15363" width="9.5" style="2" customWidth="1"/>
    <col min="15364" max="15364" width="15.125" style="2" customWidth="1"/>
    <col min="15365" max="15616" width="7.875" style="2"/>
    <col min="15617" max="15617" width="22.875" style="2" customWidth="1"/>
    <col min="15618" max="15618" width="49.875" style="2" customWidth="1"/>
    <col min="15619" max="15619" width="9.5" style="2" customWidth="1"/>
    <col min="15620" max="15620" width="15.125" style="2" customWidth="1"/>
    <col min="15621" max="15872" width="7.875" style="2"/>
    <col min="15873" max="15873" width="22.875" style="2" customWidth="1"/>
    <col min="15874" max="15874" width="49.875" style="2" customWidth="1"/>
    <col min="15875" max="15875" width="9.5" style="2" customWidth="1"/>
    <col min="15876" max="15876" width="15.125" style="2" customWidth="1"/>
    <col min="15877" max="16128" width="7.875" style="2"/>
    <col min="16129" max="16129" width="22.875" style="2" customWidth="1"/>
    <col min="16130" max="16130" width="49.875" style="2" customWidth="1"/>
    <col min="16131" max="16131" width="9.5" style="2" customWidth="1"/>
    <col min="16132" max="16132" width="15.125" style="2" customWidth="1"/>
    <col min="16133" max="16384" width="7.875" style="2"/>
  </cols>
  <sheetData>
    <row r="1" spans="1:5" ht="15" customHeight="1" x14ac:dyDescent="0.2">
      <c r="A1" s="288"/>
      <c r="B1" s="288"/>
      <c r="C1" s="288"/>
      <c r="D1" s="288"/>
    </row>
    <row r="2" spans="1:5" ht="15" customHeight="1" x14ac:dyDescent="0.2">
      <c r="A2" s="286" t="s">
        <v>854</v>
      </c>
      <c r="B2" s="286"/>
      <c r="C2" s="286"/>
      <c r="D2" s="286"/>
      <c r="E2" s="286"/>
    </row>
    <row r="3" spans="1:5" ht="15" customHeight="1" x14ac:dyDescent="0.2">
      <c r="A3" s="286" t="s">
        <v>855</v>
      </c>
      <c r="B3" s="286"/>
      <c r="C3" s="286"/>
      <c r="D3" s="286"/>
      <c r="E3" s="286"/>
    </row>
    <row r="4" spans="1:5" ht="15" customHeight="1" x14ac:dyDescent="0.2">
      <c r="A4" s="288"/>
      <c r="B4" s="288"/>
      <c r="C4" s="288"/>
      <c r="D4" s="288"/>
    </row>
    <row r="5" spans="1:5" ht="15" customHeight="1" x14ac:dyDescent="0.2">
      <c r="A5" s="77"/>
      <c r="B5" s="77"/>
      <c r="C5" s="77"/>
      <c r="D5" s="77"/>
    </row>
    <row r="6" spans="1:5" ht="24.95" customHeight="1" x14ac:dyDescent="0.2">
      <c r="A6" s="284" t="s">
        <v>2250</v>
      </c>
      <c r="B6" s="284"/>
      <c r="C6" s="284"/>
      <c r="D6" s="284"/>
      <c r="E6" s="284"/>
    </row>
    <row r="7" spans="1:5" ht="15" customHeight="1" x14ac:dyDescent="0.2">
      <c r="A7" s="285"/>
      <c r="B7" s="285"/>
      <c r="C7" s="285"/>
      <c r="D7" s="285"/>
      <c r="E7" s="22"/>
    </row>
    <row r="8" spans="1:5" ht="15" customHeight="1" x14ac:dyDescent="0.2">
      <c r="A8" s="285" t="s">
        <v>154</v>
      </c>
      <c r="B8" s="285"/>
      <c r="C8" s="285"/>
      <c r="D8" s="285"/>
      <c r="E8" s="285"/>
    </row>
    <row r="9" spans="1:5" s="17" customFormat="1" ht="15" customHeight="1" x14ac:dyDescent="0.2">
      <c r="D9" s="18"/>
    </row>
    <row r="10" spans="1:5" s="17" customFormat="1" ht="15" customHeight="1" x14ac:dyDescent="0.2">
      <c r="D10" s="18"/>
    </row>
    <row r="11" spans="1:5" ht="45" customHeight="1" x14ac:dyDescent="0.2">
      <c r="A11" s="23">
        <v>1</v>
      </c>
      <c r="B11" s="289" t="s">
        <v>155</v>
      </c>
      <c r="C11" s="289"/>
      <c r="D11" s="289"/>
    </row>
    <row r="12" spans="1:5" x14ac:dyDescent="0.2">
      <c r="B12" s="109"/>
      <c r="C12" s="109"/>
      <c r="D12" s="110"/>
    </row>
    <row r="13" spans="1:5" ht="45" customHeight="1" x14ac:dyDescent="0.2">
      <c r="A13" s="23">
        <v>2</v>
      </c>
      <c r="B13" s="289" t="s">
        <v>226</v>
      </c>
      <c r="C13" s="289"/>
      <c r="D13" s="289"/>
    </row>
    <row r="14" spans="1:5" x14ac:dyDescent="0.2">
      <c r="B14" s="109"/>
      <c r="C14" s="109"/>
      <c r="D14" s="110"/>
    </row>
    <row r="15" spans="1:5" ht="45" customHeight="1" x14ac:dyDescent="0.2">
      <c r="A15" s="23">
        <v>3</v>
      </c>
      <c r="B15" s="289" t="s">
        <v>156</v>
      </c>
      <c r="C15" s="289"/>
      <c r="D15" s="289"/>
    </row>
    <row r="16" spans="1:5" x14ac:dyDescent="0.2">
      <c r="B16" s="109"/>
      <c r="C16" s="109"/>
      <c r="D16" s="110"/>
    </row>
    <row r="17" spans="1:5" ht="45" customHeight="1" x14ac:dyDescent="0.2">
      <c r="A17" s="187">
        <v>4</v>
      </c>
      <c r="B17" s="283" t="s">
        <v>227</v>
      </c>
      <c r="C17" s="283"/>
      <c r="D17" s="283"/>
      <c r="E17" s="188"/>
    </row>
    <row r="18" spans="1:5" x14ac:dyDescent="0.2">
      <c r="A18" s="188"/>
      <c r="B18" s="189"/>
      <c r="C18" s="189"/>
      <c r="D18" s="189"/>
      <c r="E18" s="188"/>
    </row>
    <row r="19" spans="1:5" ht="45" customHeight="1" x14ac:dyDescent="0.2">
      <c r="A19" s="187">
        <v>5</v>
      </c>
      <c r="B19" s="283" t="s">
        <v>228</v>
      </c>
      <c r="C19" s="283"/>
      <c r="D19" s="283"/>
      <c r="E19" s="188"/>
    </row>
    <row r="20" spans="1:5" x14ac:dyDescent="0.2">
      <c r="A20" s="188"/>
      <c r="B20" s="189"/>
      <c r="C20" s="189"/>
      <c r="D20" s="189"/>
      <c r="E20" s="188"/>
    </row>
    <row r="21" spans="1:5" ht="45" customHeight="1" x14ac:dyDescent="0.2">
      <c r="A21" s="187">
        <v>6</v>
      </c>
      <c r="B21" s="283" t="s">
        <v>229</v>
      </c>
      <c r="C21" s="283"/>
      <c r="D21" s="283"/>
      <c r="E21" s="188"/>
    </row>
    <row r="22" spans="1:5" x14ac:dyDescent="0.2">
      <c r="A22" s="188"/>
      <c r="B22" s="189"/>
      <c r="C22" s="189"/>
      <c r="D22" s="189"/>
      <c r="E22" s="188"/>
    </row>
    <row r="23" spans="1:5" ht="45" customHeight="1" x14ac:dyDescent="0.2">
      <c r="A23" s="187">
        <v>7</v>
      </c>
      <c r="B23" s="283" t="s">
        <v>232</v>
      </c>
      <c r="C23" s="283"/>
      <c r="D23" s="283"/>
      <c r="E23" s="188"/>
    </row>
    <row r="24" spans="1:5" x14ac:dyDescent="0.2">
      <c r="A24" s="188"/>
      <c r="B24" s="189"/>
      <c r="C24" s="189"/>
      <c r="D24" s="189"/>
      <c r="E24" s="188"/>
    </row>
    <row r="25" spans="1:5" ht="45" customHeight="1" x14ac:dyDescent="0.2">
      <c r="A25" s="187">
        <v>8</v>
      </c>
      <c r="B25" s="287" t="s">
        <v>230</v>
      </c>
      <c r="C25" s="287"/>
      <c r="D25" s="287"/>
      <c r="E25" s="188"/>
    </row>
    <row r="26" spans="1:5" x14ac:dyDescent="0.2">
      <c r="A26" s="188"/>
      <c r="B26" s="189"/>
      <c r="C26" s="189"/>
      <c r="D26" s="189"/>
      <c r="E26" s="188"/>
    </row>
    <row r="27" spans="1:5" ht="45" customHeight="1" x14ac:dyDescent="0.2">
      <c r="A27" s="187">
        <v>9</v>
      </c>
      <c r="B27" s="283" t="s">
        <v>231</v>
      </c>
      <c r="C27" s="283"/>
      <c r="D27" s="283"/>
      <c r="E27" s="188"/>
    </row>
  </sheetData>
  <sheetProtection selectLockedCells="1"/>
  <mergeCells count="16">
    <mergeCell ref="A1:D1"/>
    <mergeCell ref="A4:D4"/>
    <mergeCell ref="B21:D21"/>
    <mergeCell ref="B11:D11"/>
    <mergeCell ref="B13:D13"/>
    <mergeCell ref="B15:D15"/>
    <mergeCell ref="B17:D17"/>
    <mergeCell ref="B19:D19"/>
    <mergeCell ref="B27:D27"/>
    <mergeCell ref="A6:E6"/>
    <mergeCell ref="A8:E8"/>
    <mergeCell ref="A2:E2"/>
    <mergeCell ref="A3:E3"/>
    <mergeCell ref="B23:D23"/>
    <mergeCell ref="B25:D25"/>
    <mergeCell ref="A7:D7"/>
  </mergeCells>
  <pageMargins left="0.78740157480314965" right="0.78740157480314965" top="0.78740157480314965" bottom="0.78740157480314965" header="0.31496062992125984" footer="0.31496062992125984"/>
  <pageSetup paperSize="9" scale="61" orientation="portrait"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V231"/>
  <sheetViews>
    <sheetView showGridLines="0" tabSelected="1" showOutlineSymbols="0" showWhiteSpace="0" view="pageBreakPreview" zoomScaleNormal="100" zoomScaleSheetLayoutView="100" workbookViewId="0">
      <selection activeCell="H16" sqref="H16"/>
    </sheetView>
  </sheetViews>
  <sheetFormatPr defaultRowHeight="14.25" x14ac:dyDescent="0.2"/>
  <cols>
    <col min="1" max="1" width="15.375" bestFit="1" customWidth="1"/>
    <col min="2" max="2" width="15.625" customWidth="1"/>
    <col min="3" max="3" width="11.875" style="103" customWidth="1"/>
    <col min="4" max="4" width="48" customWidth="1"/>
    <col min="5" max="5" width="7.375" customWidth="1"/>
    <col min="6" max="6" width="8.75" style="101" customWidth="1"/>
    <col min="7" max="7" width="12" style="101" customWidth="1"/>
    <col min="8" max="8" width="11.5" style="101" customWidth="1"/>
    <col min="9" max="9" width="11.75" customWidth="1"/>
    <col min="10" max="10" width="10" style="136" customWidth="1"/>
    <col min="12" max="22" width="0" hidden="1" customWidth="1"/>
  </cols>
  <sheetData>
    <row r="1" spans="1:22" ht="15" customHeight="1" x14ac:dyDescent="0.2">
      <c r="A1" s="281"/>
      <c r="B1" s="281"/>
      <c r="C1" s="281"/>
      <c r="D1" s="281"/>
      <c r="E1" s="281"/>
      <c r="F1" s="281"/>
      <c r="G1" s="281"/>
      <c r="H1" s="281"/>
      <c r="I1" s="281"/>
      <c r="J1" s="281"/>
    </row>
    <row r="2" spans="1:22" ht="15" customHeight="1" x14ac:dyDescent="0.2">
      <c r="A2" s="278" t="str">
        <f>INSTRUÇÕES!A2</f>
        <v xml:space="preserve">INSTITUTO DE GESTÃO ESTRATÉGICA DE SAÚDE </v>
      </c>
      <c r="B2" s="278"/>
      <c r="C2" s="278"/>
      <c r="D2" s="278"/>
      <c r="E2" s="278"/>
      <c r="F2" s="278"/>
      <c r="G2" s="278"/>
      <c r="H2" s="278"/>
      <c r="I2" s="278"/>
      <c r="J2" s="278"/>
    </row>
    <row r="3" spans="1:22" ht="15" customHeight="1" x14ac:dyDescent="0.2">
      <c r="A3" s="278" t="str">
        <f>INSTRUÇÕES!A3</f>
        <v>IGES-DF</v>
      </c>
      <c r="B3" s="278"/>
      <c r="C3" s="278"/>
      <c r="D3" s="278"/>
      <c r="E3" s="278"/>
      <c r="F3" s="278"/>
      <c r="G3" s="278"/>
      <c r="H3" s="278"/>
      <c r="I3" s="278"/>
      <c r="J3" s="278"/>
    </row>
    <row r="4" spans="1:22" ht="15" customHeight="1" x14ac:dyDescent="0.2">
      <c r="A4" s="278"/>
      <c r="B4" s="278"/>
      <c r="C4" s="278"/>
      <c r="D4" s="278"/>
      <c r="E4" s="278"/>
      <c r="F4" s="278"/>
      <c r="G4" s="278"/>
      <c r="H4" s="278"/>
      <c r="I4" s="278"/>
      <c r="J4" s="278"/>
    </row>
    <row r="5" spans="1:22" ht="15" customHeight="1" x14ac:dyDescent="0.2">
      <c r="A5" s="279" t="str">
        <f>INSTRUÇÕES!A6</f>
        <v>OBRA: REFORMA - GAMA CÂMARA MEDICINA NUCLEAR HBDF - NÃO DESONERADO - R00</v>
      </c>
      <c r="B5" s="279"/>
      <c r="C5" s="279"/>
      <c r="D5" s="279"/>
      <c r="E5" s="279"/>
      <c r="F5" s="279"/>
      <c r="G5" s="279"/>
      <c r="H5" s="279"/>
      <c r="I5" s="279"/>
      <c r="J5" s="279"/>
    </row>
    <row r="6" spans="1:22" s="111" customFormat="1" ht="24.95" customHeight="1" x14ac:dyDescent="0.2">
      <c r="A6" s="282" t="s">
        <v>166</v>
      </c>
      <c r="B6" s="282"/>
      <c r="C6" s="282"/>
      <c r="D6" s="282"/>
      <c r="E6" s="282"/>
      <c r="F6" s="282"/>
      <c r="G6" s="282"/>
      <c r="H6" s="282"/>
      <c r="I6" s="282"/>
      <c r="J6" s="282"/>
    </row>
    <row r="7" spans="1:22" ht="15" customHeight="1" x14ac:dyDescent="0.2">
      <c r="A7" s="280"/>
      <c r="B7" s="280"/>
      <c r="C7" s="280"/>
      <c r="D7" s="280"/>
      <c r="E7" s="280"/>
      <c r="F7" s="280"/>
      <c r="G7" s="280"/>
      <c r="H7" s="280"/>
      <c r="I7" s="280"/>
      <c r="J7" s="280"/>
      <c r="M7" s="52">
        <v>13</v>
      </c>
      <c r="N7" s="52">
        <v>14</v>
      </c>
      <c r="O7" s="52">
        <v>15</v>
      </c>
      <c r="P7" s="52">
        <v>16</v>
      </c>
      <c r="Q7" s="52">
        <v>17</v>
      </c>
      <c r="R7" s="52">
        <v>18</v>
      </c>
      <c r="S7" s="52">
        <v>19</v>
      </c>
      <c r="T7" s="52">
        <v>20</v>
      </c>
      <c r="U7" s="52">
        <v>21</v>
      </c>
      <c r="V7" s="52">
        <v>22</v>
      </c>
    </row>
    <row r="8" spans="1:22" ht="15" customHeight="1" x14ac:dyDescent="0.2">
      <c r="A8" s="21"/>
      <c r="B8" s="21"/>
      <c r="C8" s="69"/>
      <c r="D8" s="21"/>
      <c r="E8" s="263" t="s">
        <v>225</v>
      </c>
      <c r="F8" s="263"/>
      <c r="G8" s="263"/>
      <c r="H8" s="263"/>
      <c r="I8" s="263"/>
      <c r="J8" s="112">
        <v>1.1013999999999999</v>
      </c>
      <c r="M8" s="71"/>
      <c r="N8" s="71"/>
      <c r="O8" s="71"/>
      <c r="P8" s="71"/>
      <c r="Q8" s="255"/>
      <c r="R8" s="255"/>
      <c r="S8" s="71"/>
      <c r="T8" s="71"/>
      <c r="U8" s="71"/>
      <c r="V8" s="71"/>
    </row>
    <row r="9" spans="1:22" ht="15" customHeight="1" x14ac:dyDescent="0.2">
      <c r="A9" s="21"/>
      <c r="B9" s="21"/>
      <c r="C9" s="69"/>
      <c r="D9" s="21"/>
      <c r="E9" s="262" t="s">
        <v>153</v>
      </c>
      <c r="F9" s="262"/>
      <c r="G9" s="262"/>
      <c r="H9" s="262"/>
      <c r="I9" s="262"/>
      <c r="J9" s="112">
        <f>BDI!D23</f>
        <v>0.2094</v>
      </c>
      <c r="M9" s="113" t="s">
        <v>140</v>
      </c>
      <c r="N9" s="114" t="s">
        <v>146</v>
      </c>
      <c r="O9" s="113" t="s">
        <v>147</v>
      </c>
      <c r="P9" s="113" t="s">
        <v>141</v>
      </c>
      <c r="Q9" s="115" t="s">
        <v>148</v>
      </c>
      <c r="R9" s="116" t="s">
        <v>149</v>
      </c>
      <c r="S9" s="117" t="s">
        <v>167</v>
      </c>
      <c r="T9" s="116" t="s">
        <v>151</v>
      </c>
      <c r="U9" s="118" t="s">
        <v>168</v>
      </c>
      <c r="V9" s="134" t="s">
        <v>152</v>
      </c>
    </row>
    <row r="10" spans="1:22" ht="15" customHeight="1" x14ac:dyDescent="0.2">
      <c r="A10" s="21"/>
      <c r="B10" s="21"/>
      <c r="C10" s="69"/>
      <c r="D10" s="254" t="str">
        <f>E9&amp;"-EQUIPAMENTOS"</f>
        <v>BENEFÍCIOS E DESPESAS INDIRETAS: BDI-EQUIPAMENTOS</v>
      </c>
      <c r="E10" s="254"/>
      <c r="F10" s="254"/>
      <c r="G10" s="254"/>
      <c r="H10" s="254"/>
      <c r="I10" s="254"/>
      <c r="J10" s="112">
        <f>BDI!D36</f>
        <v>0.1089</v>
      </c>
      <c r="M10" s="125" t="s">
        <v>234</v>
      </c>
      <c r="N10" s="129" t="s">
        <v>8</v>
      </c>
      <c r="O10" s="125" t="e">
        <f>UPPER(VLOOKUP(N10,ANALÍTICA!$B:$J,2,0))</f>
        <v>#N/A</v>
      </c>
      <c r="P10" s="125" t="e">
        <f>UPPER(VLOOKUP(N10,ANALÍTICA!$B:$J,3,0))</f>
        <v>#N/A</v>
      </c>
      <c r="Q10" s="126" t="e">
        <f>UPPER(VLOOKUP(N10,ANALÍTICA!$B:$J,6,0))</f>
        <v>#N/A</v>
      </c>
      <c r="R10" s="130">
        <v>1.6</v>
      </c>
      <c r="S10" s="127" t="e">
        <f>VLOOKUP(N10,ANALÍTICA!$B:$J,8,0)</f>
        <v>#N/A</v>
      </c>
      <c r="T10" s="127" t="e">
        <f>TRUNC(S10*(1+$J$9),2)</f>
        <v>#N/A</v>
      </c>
      <c r="U10" s="127" t="e">
        <f>TRUNC(T10*R10,2)</f>
        <v>#N/A</v>
      </c>
      <c r="V10" s="128" t="e">
        <f>U10/$I$228</f>
        <v>#N/A</v>
      </c>
    </row>
    <row r="11" spans="1:22" ht="15" customHeight="1" x14ac:dyDescent="0.2">
      <c r="A11" s="21"/>
      <c r="B11" s="21"/>
      <c r="C11" s="69"/>
      <c r="D11" s="21"/>
      <c r="E11" s="262" t="s">
        <v>2251</v>
      </c>
      <c r="F11" s="262"/>
      <c r="G11" s="262"/>
      <c r="H11" s="262"/>
      <c r="I11" s="262"/>
      <c r="J11" s="133"/>
    </row>
    <row r="12" spans="1:22" ht="30" customHeight="1" x14ac:dyDescent="0.2">
      <c r="A12" s="184" t="s">
        <v>140</v>
      </c>
      <c r="B12" s="184" t="s">
        <v>146</v>
      </c>
      <c r="C12" s="184" t="s">
        <v>147</v>
      </c>
      <c r="D12" s="184" t="s">
        <v>141</v>
      </c>
      <c r="E12" s="184" t="s">
        <v>148</v>
      </c>
      <c r="F12" s="185" t="s">
        <v>149</v>
      </c>
      <c r="G12" s="117" t="s">
        <v>167</v>
      </c>
      <c r="H12" s="117" t="s">
        <v>151</v>
      </c>
      <c r="I12" s="118" t="s">
        <v>168</v>
      </c>
      <c r="J12" s="153" t="s">
        <v>152</v>
      </c>
      <c r="K12" s="152"/>
    </row>
    <row r="13" spans="1:22" ht="15" x14ac:dyDescent="0.2">
      <c r="A13" s="119"/>
      <c r="B13" s="120"/>
      <c r="C13" s="194"/>
      <c r="D13" s="119"/>
      <c r="E13" s="121"/>
      <c r="F13" s="122"/>
      <c r="G13" s="122"/>
      <c r="H13" s="122"/>
      <c r="I13" s="120"/>
      <c r="J13" s="135"/>
    </row>
    <row r="14" spans="1:22" s="21" customFormat="1" ht="30" customHeight="1" x14ac:dyDescent="0.2">
      <c r="A14" s="203" t="s">
        <v>999</v>
      </c>
      <c r="B14" s="203" t="s">
        <v>1000</v>
      </c>
      <c r="C14" s="203"/>
      <c r="D14" s="203" t="s">
        <v>818</v>
      </c>
      <c r="E14" s="248"/>
      <c r="F14" s="204"/>
      <c r="G14" s="204" t="s">
        <v>1001</v>
      </c>
      <c r="H14" s="205"/>
      <c r="I14" s="205">
        <f>SUBTOTAL(109,I15:I35)</f>
        <v>198940.46</v>
      </c>
      <c r="J14" s="244">
        <v>9.3827665925570999E-2</v>
      </c>
      <c r="K14" s="123" t="str">
        <f>IF(ISBLANK($A14),"",HYPERLINK("#ANALÍTICA!A"&amp;MATCH($A14,ANALÍTICA!A:A,0),"Link"))</f>
        <v>Link</v>
      </c>
      <c r="M14" s="69"/>
    </row>
    <row r="15" spans="1:22" s="21" customFormat="1" x14ac:dyDescent="0.2">
      <c r="A15" s="203" t="s">
        <v>1002</v>
      </c>
      <c r="B15" s="203" t="s">
        <v>1000</v>
      </c>
      <c r="C15" s="203"/>
      <c r="D15" s="203" t="s">
        <v>819</v>
      </c>
      <c r="E15" s="248"/>
      <c r="F15" s="204"/>
      <c r="G15" s="204" t="s">
        <v>1001</v>
      </c>
      <c r="H15" s="205"/>
      <c r="I15" s="205">
        <f>SUBTOTAL(109,I16:I18)</f>
        <v>952.56</v>
      </c>
      <c r="J15" s="244">
        <v>4.4926246503130591E-4</v>
      </c>
      <c r="K15" s="123" t="str">
        <f>IF(ISBLANK($A15),"",HYPERLINK("#ANALÍTICA!A"&amp;MATCH($A15,ANALÍTICA!A:A,0),"Link"))</f>
        <v>Link</v>
      </c>
      <c r="M15" s="69"/>
    </row>
    <row r="16" spans="1:22" s="21" customFormat="1" x14ac:dyDescent="0.2">
      <c r="A16" s="203" t="s">
        <v>1003</v>
      </c>
      <c r="B16" s="203" t="s">
        <v>1000</v>
      </c>
      <c r="C16" s="203"/>
      <c r="D16" s="203" t="s">
        <v>820</v>
      </c>
      <c r="E16" s="248"/>
      <c r="F16" s="204"/>
      <c r="G16" s="204" t="s">
        <v>1001</v>
      </c>
      <c r="H16" s="205"/>
      <c r="I16" s="205">
        <f>SUBTOTAL(109,I17:I18)</f>
        <v>952.56</v>
      </c>
      <c r="J16" s="244">
        <v>4.4926246503130591E-4</v>
      </c>
      <c r="K16" s="123" t="str">
        <f>IF(ISBLANK($A16),"",HYPERLINK("#ANALÍTICA!A"&amp;MATCH($A16,ANALÍTICA!A:A,0),"Link"))</f>
        <v>Link</v>
      </c>
      <c r="M16" s="69"/>
    </row>
    <row r="17" spans="1:13" s="21" customFormat="1" x14ac:dyDescent="0.2">
      <c r="A17" s="203" t="s">
        <v>1004</v>
      </c>
      <c r="B17" s="203" t="s">
        <v>1000</v>
      </c>
      <c r="C17" s="203"/>
      <c r="D17" s="203" t="s">
        <v>821</v>
      </c>
      <c r="E17" s="248"/>
      <c r="F17" s="204"/>
      <c r="G17" s="204" t="s">
        <v>1001</v>
      </c>
      <c r="H17" s="205"/>
      <c r="I17" s="205">
        <f>SUBTOTAL(109,I18)</f>
        <v>952.56</v>
      </c>
      <c r="J17" s="244">
        <v>4.4926246503130591E-4</v>
      </c>
      <c r="K17" s="123" t="str">
        <f>IF(ISBLANK($A17),"",HYPERLINK("#ANALÍTICA!A"&amp;MATCH($A17,ANALÍTICA!A:A,0),"Link"))</f>
        <v>Link</v>
      </c>
      <c r="M17" s="69"/>
    </row>
    <row r="18" spans="1:13" s="21" customFormat="1" x14ac:dyDescent="0.2">
      <c r="A18" s="209" t="s">
        <v>1005</v>
      </c>
      <c r="B18" s="209" t="s">
        <v>1006</v>
      </c>
      <c r="C18" s="209" t="str">
        <f>UPPER(VLOOKUP(B18,ANALÍTICA!$B:$J,2,0))</f>
        <v>PRÓPRIO</v>
      </c>
      <c r="D18" s="209" t="str">
        <f>UPPER(VLOOKUP(B18,ANALÍTICA!$B:$J,3,0))</f>
        <v>ART CREA DF 2025. REF UPACOMP347</v>
      </c>
      <c r="E18" s="211" t="str">
        <f>UPPER(VLOOKUP(B18,ANALÍTICA!$B:$J,6,0))</f>
        <v>UN</v>
      </c>
      <c r="F18" s="210">
        <v>3</v>
      </c>
      <c r="G18" s="213">
        <f>VLOOKUP(B18,ANALÍTICA!$B:$J,8,0)</f>
        <v>262.55</v>
      </c>
      <c r="H18" s="213">
        <f>TRUNC(G18*(1+$J$9),2)</f>
        <v>317.52</v>
      </c>
      <c r="I18" s="213">
        <f>TRUNC(H18*F18,2)</f>
        <v>952.56</v>
      </c>
      <c r="J18" s="245">
        <f>I18/$I$228</f>
        <v>4.4926246503130575E-4</v>
      </c>
      <c r="K18" s="123" t="str">
        <f>IF(ISBLANK($A18),"",HYPERLINK("#ANALÍTICA!A"&amp;MATCH($A18,ANALÍTICA!A:A,0),"Link"))</f>
        <v>Link</v>
      </c>
      <c r="M18" s="69"/>
    </row>
    <row r="19" spans="1:13" s="21" customFormat="1" x14ac:dyDescent="0.2">
      <c r="A19" s="203" t="s">
        <v>1008</v>
      </c>
      <c r="B19" s="203" t="s">
        <v>1000</v>
      </c>
      <c r="C19" s="203"/>
      <c r="D19" s="203" t="s">
        <v>822</v>
      </c>
      <c r="E19" s="248"/>
      <c r="F19" s="204"/>
      <c r="G19" s="204" t="s">
        <v>1001</v>
      </c>
      <c r="H19" s="205"/>
      <c r="I19" s="205">
        <f>SUBTOTAL(109,I20:I26)</f>
        <v>9614.35</v>
      </c>
      <c r="J19" s="244">
        <v>4.5344824270111446E-3</v>
      </c>
      <c r="K19" s="123" t="str">
        <f>IF(ISBLANK($A19),"",HYPERLINK("#ANALÍTICA!A"&amp;MATCH($A19,ANALÍTICA!A:A,0),"Link"))</f>
        <v>Link</v>
      </c>
      <c r="M19" s="69"/>
    </row>
    <row r="20" spans="1:13" s="21" customFormat="1" x14ac:dyDescent="0.2">
      <c r="A20" s="203" t="s">
        <v>1009</v>
      </c>
      <c r="B20" s="203" t="s">
        <v>1000</v>
      </c>
      <c r="C20" s="203"/>
      <c r="D20" s="203" t="s">
        <v>823</v>
      </c>
      <c r="E20" s="248"/>
      <c r="F20" s="204"/>
      <c r="G20" s="204" t="s">
        <v>1001</v>
      </c>
      <c r="H20" s="205"/>
      <c r="I20" s="205">
        <f>SUBTOTAL(109,I21:I24)</f>
        <v>9204.85</v>
      </c>
      <c r="J20" s="244">
        <v>4.3413471080492733E-3</v>
      </c>
      <c r="K20" s="123" t="str">
        <f>IF(ISBLANK($A20),"",HYPERLINK("#ANALÍTICA!A"&amp;MATCH($A20,ANALÍTICA!A:A,0),"Link"))</f>
        <v>Link</v>
      </c>
      <c r="M20" s="69"/>
    </row>
    <row r="21" spans="1:13" s="21" customFormat="1" x14ac:dyDescent="0.2">
      <c r="A21" s="203" t="s">
        <v>1010</v>
      </c>
      <c r="B21" s="203" t="s">
        <v>1000</v>
      </c>
      <c r="C21" s="203"/>
      <c r="D21" s="203" t="s">
        <v>824</v>
      </c>
      <c r="E21" s="248"/>
      <c r="F21" s="204"/>
      <c r="G21" s="204" t="s">
        <v>1001</v>
      </c>
      <c r="H21" s="205"/>
      <c r="I21" s="205">
        <f>SUBTOTAL(109,I22:I24)</f>
        <v>9204.85</v>
      </c>
      <c r="J21" s="244">
        <v>4.3413471080492733E-3</v>
      </c>
      <c r="K21" s="123" t="str">
        <f>IF(ISBLANK($A21),"",HYPERLINK("#ANALÍTICA!A"&amp;MATCH($A21,ANALÍTICA!A:A,0),"Link"))</f>
        <v>Link</v>
      </c>
      <c r="M21" s="69"/>
    </row>
    <row r="22" spans="1:13" s="21" customFormat="1" x14ac:dyDescent="0.2">
      <c r="A22" s="209" t="s">
        <v>1011</v>
      </c>
      <c r="B22" s="209" t="s">
        <v>1012</v>
      </c>
      <c r="C22" s="209" t="str">
        <f>UPPER(VLOOKUP(B22,ANALÍTICA!$B:$J,2,0))</f>
        <v>PRÓPRIO</v>
      </c>
      <c r="D22" s="209" t="str">
        <f>UPPER(VLOOKUP(B22,ANALÍTICA!$B:$J,3,0))</f>
        <v>LIMPEZA FINAL DA OBRA. REF UPACOMP478</v>
      </c>
      <c r="E22" s="211" t="str">
        <f>UPPER(VLOOKUP(B22,ANALÍTICA!$B:$J,6,0))</f>
        <v>M²</v>
      </c>
      <c r="F22" s="210">
        <v>357</v>
      </c>
      <c r="G22" s="213">
        <f>VLOOKUP(B22,ANALÍTICA!$B:$J,8,0)</f>
        <v>4.1999999999999993</v>
      </c>
      <c r="H22" s="213">
        <f>TRUNC(G22*(1+$J$9),2)</f>
        <v>5.07</v>
      </c>
      <c r="I22" s="213">
        <f>TRUNC(H22*F22,2)</f>
        <v>1809.99</v>
      </c>
      <c r="J22" s="245">
        <f>I22/$I$228</f>
        <v>8.5365810981146925E-4</v>
      </c>
      <c r="K22" s="123" t="str">
        <f>IF(ISBLANK($A22),"",HYPERLINK("#ANALÍTICA!A"&amp;MATCH($A22,ANALÍTICA!A:A,0),"Link"))</f>
        <v>Link</v>
      </c>
      <c r="M22" s="69"/>
    </row>
    <row r="23" spans="1:13" s="21" customFormat="1" x14ac:dyDescent="0.2">
      <c r="A23" s="209" t="s">
        <v>1014</v>
      </c>
      <c r="B23" s="209" t="s">
        <v>1015</v>
      </c>
      <c r="C23" s="209" t="str">
        <f>UPPER(VLOOKUP(B23,ANALÍTICA!$B:$J,2,0))</f>
        <v>PRÓPRIO</v>
      </c>
      <c r="D23" s="209" t="str">
        <f>UPPER(VLOOKUP(B23,ANALÍTICA!$B:$J,3,0))</f>
        <v>LIMPEZA PERMANENTE DA OBRA. REF UPACOMP479</v>
      </c>
      <c r="E23" s="211" t="str">
        <f>UPPER(VLOOKUP(B23,ANALÍTICA!$B:$J,6,0))</f>
        <v>MÊS</v>
      </c>
      <c r="F23" s="210">
        <v>6</v>
      </c>
      <c r="G23" s="213">
        <f>VLOOKUP(B23,ANALÍTICA!$B:$J,8,0)</f>
        <v>552.41999999999996</v>
      </c>
      <c r="H23" s="213">
        <f>TRUNC(G23*(1+$J$9),2)</f>
        <v>668.09</v>
      </c>
      <c r="I23" s="213">
        <f>TRUNC(H23*F23,2)</f>
        <v>4008.54</v>
      </c>
      <c r="J23" s="245">
        <f>I23/$I$228</f>
        <v>1.8905754614686639E-3</v>
      </c>
      <c r="K23" s="123" t="str">
        <f>IF(ISBLANK($A23),"",HYPERLINK("#ANALÍTICA!A"&amp;MATCH($A23,ANALÍTICA!A:A,0),"Link"))</f>
        <v>Link</v>
      </c>
      <c r="M23" s="69"/>
    </row>
    <row r="24" spans="1:13" s="21" customFormat="1" ht="30" customHeight="1" x14ac:dyDescent="0.2">
      <c r="A24" s="209" t="s">
        <v>1017</v>
      </c>
      <c r="B24" s="209" t="s">
        <v>1018</v>
      </c>
      <c r="C24" s="209" t="str">
        <f>UPPER(VLOOKUP(B24,ANALÍTICA!$B:$J,2,0))</f>
        <v>PRÓPRIO</v>
      </c>
      <c r="D24" s="209" t="str">
        <f>UPPER(VLOOKUP(B24,ANALÍTICA!$B:$J,3,0))</f>
        <v>CONTAINER PARA ENTULHO INCLUINDO TAXA DE DEPOSIÇÃO FINAL. REF UPACOMP574</v>
      </c>
      <c r="E24" s="211" t="str">
        <f>UPPER(VLOOKUP(B24,ANALÍTICA!$B:$J,6,0))</f>
        <v>UN</v>
      </c>
      <c r="F24" s="210">
        <v>8</v>
      </c>
      <c r="G24" s="213">
        <f>VLOOKUP(B24,ANALÍTICA!$B:$J,8,0)</f>
        <v>350</v>
      </c>
      <c r="H24" s="213">
        <f>TRUNC(G24*(1+$J$9),2)</f>
        <v>423.29</v>
      </c>
      <c r="I24" s="213">
        <f>TRUNC(H24*F24,2)</f>
        <v>3386.32</v>
      </c>
      <c r="J24" s="245">
        <f>I24/$I$228</f>
        <v>1.5971135367691394E-3</v>
      </c>
      <c r="K24" s="123" t="str">
        <f>IF(ISBLANK($A24),"",HYPERLINK("#ANALÍTICA!A"&amp;MATCH($A24,ANALÍTICA!A:A,0),"Link"))</f>
        <v>Link</v>
      </c>
      <c r="M24" s="69"/>
    </row>
    <row r="25" spans="1:13" s="21" customFormat="1" x14ac:dyDescent="0.2">
      <c r="A25" s="203" t="s">
        <v>1020</v>
      </c>
      <c r="B25" s="203" t="s">
        <v>1000</v>
      </c>
      <c r="C25" s="203"/>
      <c r="D25" s="203" t="s">
        <v>825</v>
      </c>
      <c r="E25" s="248"/>
      <c r="F25" s="204"/>
      <c r="G25" s="204" t="s">
        <v>1001</v>
      </c>
      <c r="H25" s="205"/>
      <c r="I25" s="205">
        <f>SUBTOTAL(109,I26)</f>
        <v>409.5</v>
      </c>
      <c r="J25" s="244">
        <v>1.9313531896187093E-4</v>
      </c>
      <c r="K25" s="123" t="str">
        <f>IF(ISBLANK($A25),"",HYPERLINK("#ANALÍTICA!A"&amp;MATCH($A25,ANALÍTICA!A:A,0),"Link"))</f>
        <v>Link</v>
      </c>
      <c r="M25" s="69"/>
    </row>
    <row r="26" spans="1:13" s="21" customFormat="1" ht="25.5" x14ac:dyDescent="0.2">
      <c r="A26" s="209" t="s">
        <v>1021</v>
      </c>
      <c r="B26" s="209" t="s">
        <v>1022</v>
      </c>
      <c r="C26" s="209" t="str">
        <f>UPPER(VLOOKUP(B26,ANALÍTICA!$B:$J,2,0))</f>
        <v>PRÓPRIO</v>
      </c>
      <c r="D26" s="209" t="str">
        <f>UPPER(VLOOKUP(B26,ANALÍTICA!$B:$J,3,0))</f>
        <v>AS BUILT, DE TODOS OS PROJETOS, (ARQUITETURA E INSTALAÇÕES). REF UPACOMP480</v>
      </c>
      <c r="E26" s="211" t="str">
        <f>UPPER(VLOOKUP(B26,ANALÍTICA!$B:$J,6,0))</f>
        <v>M²</v>
      </c>
      <c r="F26" s="210">
        <v>568.75</v>
      </c>
      <c r="G26" s="213">
        <f>VLOOKUP(B26,ANALÍTICA!$B:$J,8,0)</f>
        <v>0.6</v>
      </c>
      <c r="H26" s="213">
        <f>TRUNC(G26*(1+$J$9),2)</f>
        <v>0.72</v>
      </c>
      <c r="I26" s="213">
        <f>TRUNC(H26*F26,2)</f>
        <v>409.5</v>
      </c>
      <c r="J26" s="245">
        <f>I26/$I$228</f>
        <v>1.9313531896187087E-4</v>
      </c>
      <c r="K26" s="123" t="str">
        <f>IF(ISBLANK($A26),"",HYPERLINK("#ANALÍTICA!A"&amp;MATCH($A26,ANALÍTICA!A:A,0),"Link"))</f>
        <v>Link</v>
      </c>
      <c r="M26" s="69"/>
    </row>
    <row r="27" spans="1:13" s="21" customFormat="1" x14ac:dyDescent="0.2">
      <c r="A27" s="203" t="s">
        <v>1024</v>
      </c>
      <c r="B27" s="203" t="s">
        <v>1000</v>
      </c>
      <c r="C27" s="203"/>
      <c r="D27" s="203" t="s">
        <v>826</v>
      </c>
      <c r="E27" s="248"/>
      <c r="F27" s="204"/>
      <c r="G27" s="204" t="s">
        <v>1001</v>
      </c>
      <c r="H27" s="205"/>
      <c r="I27" s="205">
        <f>SUBTOTAL(109,I28:I35)</f>
        <v>188373.55</v>
      </c>
      <c r="J27" s="244">
        <v>8.8843921033528547E-2</v>
      </c>
      <c r="K27" s="123" t="str">
        <f>IF(ISBLANK($A27),"",HYPERLINK("#ANALÍTICA!A"&amp;MATCH($A27,ANALÍTICA!A:A,0),"Link"))</f>
        <v>Link</v>
      </c>
      <c r="M27" s="69"/>
    </row>
    <row r="28" spans="1:13" s="21" customFormat="1" ht="30" customHeight="1" x14ac:dyDescent="0.2">
      <c r="A28" s="203" t="s">
        <v>1025</v>
      </c>
      <c r="B28" s="203" t="s">
        <v>1000</v>
      </c>
      <c r="C28" s="203"/>
      <c r="D28" s="203" t="s">
        <v>827</v>
      </c>
      <c r="E28" s="248"/>
      <c r="F28" s="204"/>
      <c r="G28" s="204" t="s">
        <v>1001</v>
      </c>
      <c r="H28" s="205"/>
      <c r="I28" s="205">
        <f>SUBTOTAL(109,I29:I30)</f>
        <v>183237.4</v>
      </c>
      <c r="J28" s="244">
        <v>8.6421523064087735E-2</v>
      </c>
      <c r="K28" s="123" t="str">
        <f>IF(ISBLANK($A28),"",HYPERLINK("#ANALÍTICA!A"&amp;MATCH($A28,ANALÍTICA!A:A,0),"Link"))</f>
        <v>Link</v>
      </c>
      <c r="M28" s="69"/>
    </row>
    <row r="29" spans="1:13" s="21" customFormat="1" x14ac:dyDescent="0.2">
      <c r="A29" s="203" t="s">
        <v>1026</v>
      </c>
      <c r="B29" s="203" t="s">
        <v>1000</v>
      </c>
      <c r="C29" s="203"/>
      <c r="D29" s="203" t="s">
        <v>828</v>
      </c>
      <c r="E29" s="248"/>
      <c r="F29" s="204"/>
      <c r="G29" s="204" t="s">
        <v>1001</v>
      </c>
      <c r="H29" s="205"/>
      <c r="I29" s="205">
        <f>SUBTOTAL(109,I30)</f>
        <v>183237.4</v>
      </c>
      <c r="J29" s="244">
        <v>8.6421523064087735E-2</v>
      </c>
      <c r="K29" s="123" t="str">
        <f>IF(ISBLANK($A29),"",HYPERLINK("#ANALÍTICA!A"&amp;MATCH($A29,ANALÍTICA!A:A,0),"Link"))</f>
        <v>Link</v>
      </c>
      <c r="M29" s="69"/>
    </row>
    <row r="30" spans="1:13" s="21" customFormat="1" x14ac:dyDescent="0.2">
      <c r="A30" s="209" t="s">
        <v>1027</v>
      </c>
      <c r="B30" s="209" t="s">
        <v>1028</v>
      </c>
      <c r="C30" s="209" t="str">
        <f>UPPER(VLOOKUP(B30,ANALÍTICA!$B:$J,2,0))</f>
        <v>PRÓPRIO</v>
      </c>
      <c r="D30" s="209" t="str">
        <f>UPPER(VLOOKUP(B30,ANALÍTICA!$B:$J,3,0))</f>
        <v>ADMINISTRAÇÃO LOCAL DA OBRA.</v>
      </c>
      <c r="E30" s="211" t="str">
        <f>UPPER(VLOOKUP(B30,ANALÍTICA!$B:$J,6,0))</f>
        <v>MÊS</v>
      </c>
      <c r="F30" s="210">
        <v>5</v>
      </c>
      <c r="G30" s="213">
        <f>VLOOKUP(B30,ANALÍTICA!$B:$J,8,0)</f>
        <v>30302.2</v>
      </c>
      <c r="H30" s="213">
        <f>TRUNC(G30*(1+$J$9),2)</f>
        <v>36647.480000000003</v>
      </c>
      <c r="I30" s="213">
        <f>TRUNC(H30*F30,2)</f>
        <v>183237.4</v>
      </c>
      <c r="J30" s="245">
        <f>I30/$I$228</f>
        <v>8.6421523064087707E-2</v>
      </c>
      <c r="K30" s="123" t="str">
        <f>IF(ISBLANK($A30),"",HYPERLINK("#ANALÍTICA!A"&amp;MATCH($A30,ANALÍTICA!A:A,0),"Link"))</f>
        <v>Link</v>
      </c>
      <c r="M30" s="69"/>
    </row>
    <row r="31" spans="1:13" s="21" customFormat="1" x14ac:dyDescent="0.2">
      <c r="A31" s="203" t="s">
        <v>1030</v>
      </c>
      <c r="B31" s="203" t="s">
        <v>1000</v>
      </c>
      <c r="C31" s="203"/>
      <c r="D31" s="203" t="s">
        <v>829</v>
      </c>
      <c r="E31" s="248"/>
      <c r="F31" s="204"/>
      <c r="G31" s="204" t="s">
        <v>1001</v>
      </c>
      <c r="H31" s="205"/>
      <c r="I31" s="205">
        <f>SUBTOTAL(109,I32:I35)</f>
        <v>5136.1499999999996</v>
      </c>
      <c r="J31" s="244">
        <v>2.4223979694408138E-3</v>
      </c>
      <c r="K31" s="123" t="str">
        <f>IF(ISBLANK($A31),"",HYPERLINK("#ANALÍTICA!A"&amp;MATCH($A31,ANALÍTICA!A:A,0),"Link"))</f>
        <v>Link</v>
      </c>
      <c r="M31" s="69"/>
    </row>
    <row r="32" spans="1:13" s="21" customFormat="1" x14ac:dyDescent="0.2">
      <c r="A32" s="203" t="s">
        <v>1031</v>
      </c>
      <c r="B32" s="203" t="s">
        <v>1000</v>
      </c>
      <c r="C32" s="203"/>
      <c r="D32" s="203" t="s">
        <v>830</v>
      </c>
      <c r="E32" s="248"/>
      <c r="F32" s="204"/>
      <c r="G32" s="204" t="s">
        <v>1001</v>
      </c>
      <c r="H32" s="205"/>
      <c r="I32" s="205">
        <f>SUBTOTAL(109,I33:I35)</f>
        <v>5136.1499999999996</v>
      </c>
      <c r="J32" s="244">
        <v>2.4223979694408138E-3</v>
      </c>
      <c r="K32" s="123" t="str">
        <f>IF(ISBLANK($A32),"",HYPERLINK("#ANALÍTICA!A"&amp;MATCH($A32,ANALÍTICA!A:A,0),"Link"))</f>
        <v>Link</v>
      </c>
      <c r="M32" s="69"/>
    </row>
    <row r="33" spans="1:13" s="21" customFormat="1" ht="76.5" x14ac:dyDescent="0.2">
      <c r="A33" s="209" t="s">
        <v>1032</v>
      </c>
      <c r="B33" s="209" t="s">
        <v>1033</v>
      </c>
      <c r="C33" s="209" t="str">
        <f>UPPER(VLOOKUP(B33,ANALÍTICA!$B:$J,2,0))</f>
        <v>PRÓPRIO</v>
      </c>
      <c r="D33" s="209" t="str">
        <f>UPPER(VLOOKUP(B33,ANALÍTICA!$B:$J,3,0))</f>
        <v>LOCACAO DE ANDAIME METALICO TIPO FACHADEIRO, PECAS COM APROXIMADAMENTE 1,20 M DE LARGURA E 2,0 M DE ALTURA, INCLUINDO DIAGONAIS EM X, BARRAS DE LIGACAO, SAPATAS E DEMAIS ITENS NECESSARIOS A MONTAGEM (NAO INCLUI INSTALACAO). REF UPACOMP573</v>
      </c>
      <c r="E33" s="211" t="str">
        <f>UPPER(VLOOKUP(B33,ANALÍTICA!$B:$J,6,0))</f>
        <v>M²</v>
      </c>
      <c r="F33" s="210">
        <v>90</v>
      </c>
      <c r="G33" s="213">
        <f>VLOOKUP(B33,ANALÍTICA!$B:$J,8,0)</f>
        <v>22.5</v>
      </c>
      <c r="H33" s="213">
        <f>TRUNC(G33*(1+$J$9),2)</f>
        <v>27.21</v>
      </c>
      <c r="I33" s="213">
        <f>TRUNC(H33*F33,2)</f>
        <v>2448.9</v>
      </c>
      <c r="J33" s="245">
        <f>I33/$I$228</f>
        <v>1.1549916547148366E-3</v>
      </c>
      <c r="K33" s="123" t="str">
        <f>IF(ISBLANK($A33),"",HYPERLINK("#ANALÍTICA!A"&amp;MATCH($A33,ANALÍTICA!A:A,0),"Link"))</f>
        <v>Link</v>
      </c>
      <c r="M33" s="69"/>
    </row>
    <row r="34" spans="1:13" s="21" customFormat="1" ht="30" customHeight="1" x14ac:dyDescent="0.2">
      <c r="A34" s="209" t="s">
        <v>1035</v>
      </c>
      <c r="B34" s="209" t="s">
        <v>597</v>
      </c>
      <c r="C34" s="209" t="str">
        <f>UPPER(VLOOKUP(B34,ANALÍTICA!$B:$J,2,0))</f>
        <v>SINAPI</v>
      </c>
      <c r="D34" s="209" t="str">
        <f>UPPER(VLOOKUP(B34,ANALÍTICA!$B:$J,3,0))</f>
        <v>MONTAGEM E DESMONTAGEM DE ANDAIME MODULAR FACHADEIRO, COM PISO METÁLICO, PARA EDIFÍCIOS COM MULTIPLOS PAVIMENTOS (EXCLUSIVE ANDAIME E LIMPEZA). AF_03/2024</v>
      </c>
      <c r="E34" s="211" t="str">
        <f>UPPER(VLOOKUP(B34,ANALÍTICA!$B:$J,6,0))</f>
        <v>M²</v>
      </c>
      <c r="F34" s="210">
        <v>90</v>
      </c>
      <c r="G34" s="213">
        <f>VLOOKUP(B34,ANALÍTICA!$B:$J,8,0)</f>
        <v>20.13</v>
      </c>
      <c r="H34" s="213">
        <f>TRUNC(G34*(1+$J$9),2)</f>
        <v>24.34</v>
      </c>
      <c r="I34" s="213">
        <f>TRUNC(H34*F34,2)</f>
        <v>2190.6</v>
      </c>
      <c r="J34" s="245">
        <f>I34/$I$228</f>
        <v>1.0331678381388873E-3</v>
      </c>
      <c r="K34" s="123" t="str">
        <f>IF(ISBLANK($A34),"",HYPERLINK("#ANALÍTICA!A"&amp;MATCH($A34,ANALÍTICA!A:A,0),"Link"))</f>
        <v>Link</v>
      </c>
      <c r="M34" s="69"/>
    </row>
    <row r="35" spans="1:13" s="21" customFormat="1" ht="25.5" x14ac:dyDescent="0.2">
      <c r="A35" s="209" t="s">
        <v>1036</v>
      </c>
      <c r="B35" s="209" t="s">
        <v>1037</v>
      </c>
      <c r="C35" s="209" t="str">
        <f>UPPER(VLOOKUP(B35,ANALÍTICA!$B:$J,2,0))</f>
        <v>PRÓPRIO</v>
      </c>
      <c r="D35" s="209" t="str">
        <f>UPPER(VLOOKUP(B35,ANALÍTICA!$B:$J,3,0))</f>
        <v>UTILIZAÇÃO DE EQUIPE DE APOIO COM CAMINHÃO MUNK. REF CAE 508015</v>
      </c>
      <c r="E35" s="211" t="str">
        <f>UPPER(VLOOKUP(B35,ANALÍTICA!$B:$J,6,0))</f>
        <v>H</v>
      </c>
      <c r="F35" s="210">
        <v>15</v>
      </c>
      <c r="G35" s="213">
        <f>VLOOKUP(B35,ANALÍTICA!$B:$J,8,0)</f>
        <v>27.38</v>
      </c>
      <c r="H35" s="213">
        <f>TRUNC(G35*(1+$J$9),2)</f>
        <v>33.11</v>
      </c>
      <c r="I35" s="213">
        <f>TRUNC(H35*F35,2)</f>
        <v>496.65</v>
      </c>
      <c r="J35" s="245">
        <f>I35/$I$228</f>
        <v>2.3423847658708954E-4</v>
      </c>
      <c r="K35" s="123" t="str">
        <f>IF(ISBLANK($A35),"",HYPERLINK("#ANALÍTICA!A"&amp;MATCH($A35,ANALÍTICA!A:A,0),"Link"))</f>
        <v>Link</v>
      </c>
      <c r="M35" s="69"/>
    </row>
    <row r="36" spans="1:13" s="21" customFormat="1" x14ac:dyDescent="0.2">
      <c r="A36" s="203" t="s">
        <v>1039</v>
      </c>
      <c r="B36" s="203" t="s">
        <v>1000</v>
      </c>
      <c r="C36" s="203"/>
      <c r="D36" s="203" t="s">
        <v>831</v>
      </c>
      <c r="E36" s="248"/>
      <c r="F36" s="204"/>
      <c r="G36" s="204" t="s">
        <v>1001</v>
      </c>
      <c r="H36" s="205"/>
      <c r="I36" s="205">
        <f>SUBTOTAL(109,I37:I52)</f>
        <v>126200.08</v>
      </c>
      <c r="J36" s="244">
        <v>5.9520617103329981E-2</v>
      </c>
      <c r="K36" s="123" t="str">
        <f>IF(ISBLANK($A36),"",HYPERLINK("#ANALÍTICA!A"&amp;MATCH($A36,ANALÍTICA!A:A,0),"Link"))</f>
        <v>Link</v>
      </c>
      <c r="M36" s="69"/>
    </row>
    <row r="37" spans="1:13" s="21" customFormat="1" ht="30" customHeight="1" x14ac:dyDescent="0.2">
      <c r="A37" s="203" t="s">
        <v>1040</v>
      </c>
      <c r="B37" s="203" t="s">
        <v>1000</v>
      </c>
      <c r="C37" s="203"/>
      <c r="D37" s="203" t="s">
        <v>832</v>
      </c>
      <c r="E37" s="248"/>
      <c r="F37" s="204"/>
      <c r="G37" s="204" t="s">
        <v>1001</v>
      </c>
      <c r="H37" s="205"/>
      <c r="I37" s="205">
        <f>SUBTOTAL(109,I38:I47)</f>
        <v>123501.70000000001</v>
      </c>
      <c r="J37" s="244">
        <v>5.8247961469678373E-2</v>
      </c>
      <c r="K37" s="123" t="str">
        <f>IF(ISBLANK($A37),"",HYPERLINK("#ANALÍTICA!A"&amp;MATCH($A37,ANALÍTICA!A:A,0),"Link"))</f>
        <v>Link</v>
      </c>
      <c r="M37" s="69"/>
    </row>
    <row r="38" spans="1:13" s="21" customFormat="1" x14ac:dyDescent="0.2">
      <c r="A38" s="203" t="s">
        <v>1041</v>
      </c>
      <c r="B38" s="203" t="s">
        <v>1000</v>
      </c>
      <c r="C38" s="203"/>
      <c r="D38" s="203" t="s">
        <v>1042</v>
      </c>
      <c r="E38" s="248"/>
      <c r="F38" s="204"/>
      <c r="G38" s="204" t="s">
        <v>1001</v>
      </c>
      <c r="H38" s="205"/>
      <c r="I38" s="205">
        <f>SUBTOTAL(109,I39:I47)</f>
        <v>123501.70000000001</v>
      </c>
      <c r="J38" s="244">
        <v>5.8247961469678373E-2</v>
      </c>
      <c r="K38" s="123" t="str">
        <f>IF(ISBLANK($A38),"",HYPERLINK("#ANALÍTICA!A"&amp;MATCH($A38,ANALÍTICA!A:A,0),"Link"))</f>
        <v>Link</v>
      </c>
      <c r="M38" s="69"/>
    </row>
    <row r="39" spans="1:13" s="21" customFormat="1" x14ac:dyDescent="0.2">
      <c r="A39" s="203" t="s">
        <v>1043</v>
      </c>
      <c r="B39" s="203" t="s">
        <v>1000</v>
      </c>
      <c r="C39" s="203"/>
      <c r="D39" s="203" t="s">
        <v>833</v>
      </c>
      <c r="E39" s="248"/>
      <c r="F39" s="204"/>
      <c r="G39" s="204" t="s">
        <v>1001</v>
      </c>
      <c r="H39" s="205"/>
      <c r="I39" s="205">
        <f>SUBTOTAL(109,I40:I44)</f>
        <v>101511.91</v>
      </c>
      <c r="J39" s="244">
        <v>4.78767646307173E-2</v>
      </c>
      <c r="K39" s="123" t="str">
        <f>IF(ISBLANK($A39),"",HYPERLINK("#ANALÍTICA!A"&amp;MATCH($A39,ANALÍTICA!A:A,0),"Link"))</f>
        <v>Link</v>
      </c>
      <c r="M39" s="69"/>
    </row>
    <row r="40" spans="1:13" s="21" customFormat="1" ht="38.25" x14ac:dyDescent="0.2">
      <c r="A40" s="209" t="s">
        <v>1044</v>
      </c>
      <c r="B40" s="209" t="s">
        <v>1045</v>
      </c>
      <c r="C40" s="209" t="str">
        <f>UPPER(VLOOKUP(B40,ANALÍTICA!$B:$J,2,0))</f>
        <v>SINAPI</v>
      </c>
      <c r="D40" s="209" t="str">
        <f>UPPER(VLOOKUP(B40,ANALÍTICA!$B:$J,3,0))</f>
        <v>EXECUÇÃO DE ESCRITÓRIO EM CANTEIRO DE OBRA EM CHAPA DE MADEIRA COMPENSADA, NÃO INCLUSO MOBILIÁRIO E EQUIPAMENTOS. AF_02/2016</v>
      </c>
      <c r="E40" s="211" t="str">
        <f>UPPER(VLOOKUP(B40,ANALÍTICA!$B:$J,6,0))</f>
        <v>M²</v>
      </c>
      <c r="F40" s="210">
        <v>18</v>
      </c>
      <c r="G40" s="213">
        <f>VLOOKUP(B40,ANALÍTICA!$B:$J,8,0)</f>
        <v>1072.2799999999997</v>
      </c>
      <c r="H40" s="213">
        <f>TRUNC(G40*(1+$J$9),2)</f>
        <v>1296.81</v>
      </c>
      <c r="I40" s="213">
        <f>TRUNC(H40*F40,2)</f>
        <v>23342.58</v>
      </c>
      <c r="J40" s="245">
        <f>I40/$I$228</f>
        <v>1.1009222548700825E-2</v>
      </c>
      <c r="K40" s="123" t="str">
        <f>IF(ISBLANK($A40),"",HYPERLINK("#ANALÍTICA!A"&amp;MATCH($A40,ANALÍTICA!A:A,0),"Link"))</f>
        <v>Link</v>
      </c>
      <c r="M40" s="69"/>
    </row>
    <row r="41" spans="1:13" s="21" customFormat="1" ht="38.25" x14ac:dyDescent="0.2">
      <c r="A41" s="209" t="s">
        <v>1047</v>
      </c>
      <c r="B41" s="209" t="s">
        <v>1048</v>
      </c>
      <c r="C41" s="209" t="str">
        <f>UPPER(VLOOKUP(B41,ANALÍTICA!$B:$J,2,0))</f>
        <v>SINAPI</v>
      </c>
      <c r="D41" s="209" t="str">
        <f>UPPER(VLOOKUP(B41,ANALÍTICA!$B:$J,3,0))</f>
        <v>EXECUÇÃO DE SANITÁRIO E VESTIÁRIO EM CANTEIRO DE OBRA EM CHAPA DE MADEIRA COMPENSADA, NÃO INCLUSO MOBILIÁRIO. AF_02/2016</v>
      </c>
      <c r="E41" s="211" t="str">
        <f>UPPER(VLOOKUP(B41,ANALÍTICA!$B:$J,6,0))</f>
        <v>M²</v>
      </c>
      <c r="F41" s="210">
        <v>18</v>
      </c>
      <c r="G41" s="213">
        <f>VLOOKUP(B41,ANALÍTICA!$B:$J,8,0)</f>
        <v>1002.3099999999998</v>
      </c>
      <c r="H41" s="213">
        <f>TRUNC(G41*(1+$J$9),2)</f>
        <v>1212.19</v>
      </c>
      <c r="I41" s="213">
        <f>TRUNC(H41*F41,2)</f>
        <v>21819.42</v>
      </c>
      <c r="J41" s="245">
        <f>I41/$I$228</f>
        <v>1.0290844056808362E-2</v>
      </c>
      <c r="K41" s="123" t="str">
        <f>IF(ISBLANK($A41),"",HYPERLINK("#ANALÍTICA!A"&amp;MATCH($A41,ANALÍTICA!A:A,0),"Link"))</f>
        <v>Link</v>
      </c>
      <c r="M41" s="69"/>
    </row>
    <row r="42" spans="1:13" s="21" customFormat="1" ht="38.25" x14ac:dyDescent="0.2">
      <c r="A42" s="209" t="s">
        <v>1050</v>
      </c>
      <c r="B42" s="209" t="s">
        <v>1051</v>
      </c>
      <c r="C42" s="209" t="str">
        <f>UPPER(VLOOKUP(B42,ANALÍTICA!$B:$J,2,0))</f>
        <v>SINAPI</v>
      </c>
      <c r="D42" s="209" t="str">
        <f>UPPER(VLOOKUP(B42,ANALÍTICA!$B:$J,3,0))</f>
        <v>EXECUÇÃO DE ALMOXARIFADO EM CANTEIRO DE OBRA EM CHAPA DE MADEIRA COMPENSADA, INCLUSO PRATELEIRAS. AF_02/2016</v>
      </c>
      <c r="E42" s="211" t="str">
        <f>UPPER(VLOOKUP(B42,ANALÍTICA!$B:$J,6,0))</f>
        <v>M²</v>
      </c>
      <c r="F42" s="210">
        <v>8</v>
      </c>
      <c r="G42" s="213">
        <f>VLOOKUP(B42,ANALÍTICA!$B:$J,8,0)</f>
        <v>851.50000000000011</v>
      </c>
      <c r="H42" s="213">
        <f>TRUNC(G42*(1+$J$9),2)</f>
        <v>1029.8</v>
      </c>
      <c r="I42" s="213">
        <f>TRUNC(H42*F42,2)</f>
        <v>8238.4</v>
      </c>
      <c r="J42" s="245">
        <f>I42/$I$228</f>
        <v>3.8855336061916408E-3</v>
      </c>
      <c r="K42" s="123" t="str">
        <f>IF(ISBLANK($A42),"",HYPERLINK("#ANALÍTICA!A"&amp;MATCH($A42,ANALÍTICA!A:A,0),"Link"))</f>
        <v>Link</v>
      </c>
      <c r="M42" s="69"/>
    </row>
    <row r="43" spans="1:13" s="21" customFormat="1" ht="38.25" x14ac:dyDescent="0.2">
      <c r="A43" s="209" t="s">
        <v>1053</v>
      </c>
      <c r="B43" s="209" t="s">
        <v>878</v>
      </c>
      <c r="C43" s="209" t="str">
        <f>UPPER(VLOOKUP(B43,ANALÍTICA!$B:$J,2,0))</f>
        <v>SINAPI</v>
      </c>
      <c r="D43" s="209" t="str">
        <f>UPPER(VLOOKUP(B43,ANALÍTICA!$B:$J,3,0))</f>
        <v>EXECUÇÃO DE DEPÓSITO EM CANTEIRO DE OBRA EM CHAPA DE MADEIRA COMPENSADA, NÃO INCLUSO MOBILIÁRIO. AF_04/2016</v>
      </c>
      <c r="E43" s="211" t="str">
        <f>UPPER(VLOOKUP(B43,ANALÍTICA!$B:$J,6,0))</f>
        <v>M²</v>
      </c>
      <c r="F43" s="210">
        <v>48</v>
      </c>
      <c r="G43" s="213">
        <f>VLOOKUP(B43,ANALÍTICA!$B:$J,8,0)</f>
        <v>805.57999999999993</v>
      </c>
      <c r="H43" s="213">
        <f>TRUNC(G43*(1+$J$9),2)</f>
        <v>974.26</v>
      </c>
      <c r="I43" s="213">
        <f>TRUNC(H43*F43,2)</f>
        <v>46764.480000000003</v>
      </c>
      <c r="J43" s="245">
        <f>I43/$I$228</f>
        <v>2.2055855337939027E-2</v>
      </c>
      <c r="K43" s="123" t="str">
        <f>IF(ISBLANK($A43),"",HYPERLINK("#ANALÍTICA!A"&amp;MATCH($A43,ANALÍTICA!A:A,0),"Link"))</f>
        <v>Link</v>
      </c>
      <c r="M43" s="69"/>
    </row>
    <row r="44" spans="1:13" s="21" customFormat="1" ht="30" customHeight="1" x14ac:dyDescent="0.2">
      <c r="A44" s="209" t="s">
        <v>1054</v>
      </c>
      <c r="B44" s="209" t="s">
        <v>1055</v>
      </c>
      <c r="C44" s="209" t="str">
        <f>UPPER(VLOOKUP(B44,ANALÍTICA!$B:$J,2,0))</f>
        <v>PRÓPRIO</v>
      </c>
      <c r="D44" s="209" t="str">
        <f>UPPER(VLOOKUP(B44,ANALÍTICA!$B:$J,3,0))</f>
        <v>BAIAS EM TÁBUAS DE MADEIRA, COM 03 MÓDULOS 4,00 X 4,00M CADA, DESTINADAS AO ARMAZENAMENTO DE AGREGADOS</v>
      </c>
      <c r="E44" s="211" t="str">
        <f>UPPER(VLOOKUP(B44,ANALÍTICA!$B:$J,6,0))</f>
        <v>UN</v>
      </c>
      <c r="F44" s="210">
        <v>3</v>
      </c>
      <c r="G44" s="213">
        <f>VLOOKUP(B44,ANALÍTICA!$B:$J,8,0)</f>
        <v>371.27000000000004</v>
      </c>
      <c r="H44" s="213">
        <f>TRUNC(G44*(1+$J$9),2)</f>
        <v>449.01</v>
      </c>
      <c r="I44" s="213">
        <f>TRUNC(H44*F44,2)</f>
        <v>1347.03</v>
      </c>
      <c r="J44" s="245">
        <f>I44/$I$228</f>
        <v>6.353090810774332E-4</v>
      </c>
      <c r="K44" s="123" t="str">
        <f>IF(ISBLANK($A44),"",HYPERLINK("#ANALÍTICA!A"&amp;MATCH($A44,ANALÍTICA!A:A,0),"Link"))</f>
        <v>Link</v>
      </c>
      <c r="M44" s="69"/>
    </row>
    <row r="45" spans="1:13" s="21" customFormat="1" x14ac:dyDescent="0.2">
      <c r="A45" s="203" t="s">
        <v>1057</v>
      </c>
      <c r="B45" s="203" t="s">
        <v>1000</v>
      </c>
      <c r="C45" s="203"/>
      <c r="D45" s="203" t="s">
        <v>834</v>
      </c>
      <c r="E45" s="248"/>
      <c r="F45" s="204"/>
      <c r="G45" s="204" t="s">
        <v>1001</v>
      </c>
      <c r="H45" s="205"/>
      <c r="I45" s="205">
        <f>SUBTOTAL(109,I46:I47)</f>
        <v>21989.79</v>
      </c>
      <c r="J45" s="244">
        <v>1.0371196838961073E-2</v>
      </c>
      <c r="K45" s="123" t="str">
        <f>IF(ISBLANK($A45),"",HYPERLINK("#ANALÍTICA!A"&amp;MATCH($A45,ANALÍTICA!A:A,0),"Link"))</f>
        <v>Link</v>
      </c>
      <c r="M45" s="69"/>
    </row>
    <row r="46" spans="1:13" s="21" customFormat="1" ht="25.5" x14ac:dyDescent="0.2">
      <c r="A46" s="209" t="s">
        <v>1058</v>
      </c>
      <c r="B46" s="209" t="s">
        <v>666</v>
      </c>
      <c r="C46" s="209" t="str">
        <f>UPPER(VLOOKUP(B46,ANALÍTICA!$B:$J,2,0))</f>
        <v>PRÓPRIO</v>
      </c>
      <c r="D46" s="209" t="str">
        <f>UPPER(VLOOKUP(B46,ANALÍTICA!$B:$J,3,0))</f>
        <v>PLACA DE OBRA EM CHAPA DE ACO GALVANIZADO ADESIVADA - FORNECIMENTO E INSTALAÇÃO</v>
      </c>
      <c r="E46" s="211" t="str">
        <f>UPPER(VLOOKUP(B46,ANALÍTICA!$B:$J,6,0))</f>
        <v>M²</v>
      </c>
      <c r="F46" s="210">
        <v>2.1</v>
      </c>
      <c r="G46" s="213">
        <f>VLOOKUP(B46,ANALÍTICA!$B:$J,8,0)</f>
        <v>522.88999999999987</v>
      </c>
      <c r="H46" s="213">
        <f>TRUNC(G46*(1+$J$9),2)</f>
        <v>632.38</v>
      </c>
      <c r="I46" s="213">
        <f>TRUNC(H46*F46,2)</f>
        <v>1327.99</v>
      </c>
      <c r="J46" s="245">
        <f>I46/$I$228</f>
        <v>6.2632911411031724E-4</v>
      </c>
      <c r="K46" s="123" t="str">
        <f>IF(ISBLANK($A46),"",HYPERLINK("#ANALÍTICA!A"&amp;MATCH($A46,ANALÍTICA!A:A,0),"Link"))</f>
        <v>Link</v>
      </c>
      <c r="M46" s="69"/>
    </row>
    <row r="47" spans="1:13" s="21" customFormat="1" x14ac:dyDescent="0.2">
      <c r="A47" s="209" t="s">
        <v>1059</v>
      </c>
      <c r="B47" s="209" t="s">
        <v>1060</v>
      </c>
      <c r="C47" s="209" t="str">
        <f>UPPER(VLOOKUP(B47,ANALÍTICA!$B:$J,2,0))</f>
        <v>SINAPI</v>
      </c>
      <c r="D47" s="209" t="str">
        <f>UPPER(VLOOKUP(B47,ANALÍTICA!$B:$J,3,0))</f>
        <v>TAPUME COM CHAPA METÁLICA. AF_03/2024</v>
      </c>
      <c r="E47" s="211" t="str">
        <f>UPPER(VLOOKUP(B47,ANALÍTICA!$B:$J,6,0))</f>
        <v>M²</v>
      </c>
      <c r="F47" s="210">
        <v>170</v>
      </c>
      <c r="G47" s="213">
        <f>VLOOKUP(B47,ANALÍTICA!$B:$J,8,0)</f>
        <v>100.5</v>
      </c>
      <c r="H47" s="213">
        <f>TRUNC(G47*(1+$J$9),2)</f>
        <v>121.54</v>
      </c>
      <c r="I47" s="213">
        <f>TRUNC(H47*F47,2)</f>
        <v>20661.8</v>
      </c>
      <c r="J47" s="245">
        <f>I47/$I$228</f>
        <v>9.7448677248507531E-3</v>
      </c>
      <c r="K47" s="123" t="str">
        <f>IF(ISBLANK($A47),"",HYPERLINK("#ANALÍTICA!A"&amp;MATCH($A47,ANALÍTICA!A:A,0),"Link"))</f>
        <v>Link</v>
      </c>
      <c r="M47" s="69"/>
    </row>
    <row r="48" spans="1:13" s="21" customFormat="1" x14ac:dyDescent="0.2">
      <c r="A48" s="203" t="s">
        <v>2247</v>
      </c>
      <c r="B48" s="203" t="s">
        <v>1000</v>
      </c>
      <c r="C48" s="203"/>
      <c r="D48" s="203" t="s">
        <v>1063</v>
      </c>
      <c r="E48" s="248"/>
      <c r="F48" s="204"/>
      <c r="G48" s="204" t="s">
        <v>1001</v>
      </c>
      <c r="H48" s="205"/>
      <c r="I48" s="205">
        <f>SUBTOTAL(109,I49:I52)</f>
        <v>2698.38</v>
      </c>
      <c r="J48" s="244">
        <v>1.2726556336516075E-3</v>
      </c>
      <c r="K48" s="123" t="e">
        <f>IF(ISBLANK($A48),"",HYPERLINK("#ANALÍTICA!A"&amp;MATCH($A48,ANALÍTICA!A:A,0),"Link"))</f>
        <v>#N/A</v>
      </c>
      <c r="M48" s="69"/>
    </row>
    <row r="49" spans="1:13" s="21" customFormat="1" x14ac:dyDescent="0.2">
      <c r="A49" s="203" t="s">
        <v>2248</v>
      </c>
      <c r="B49" s="203" t="s">
        <v>1000</v>
      </c>
      <c r="C49" s="203"/>
      <c r="D49" s="203" t="s">
        <v>835</v>
      </c>
      <c r="E49" s="248"/>
      <c r="F49" s="204"/>
      <c r="G49" s="204" t="s">
        <v>1001</v>
      </c>
      <c r="H49" s="205"/>
      <c r="I49" s="205">
        <f>SUBTOTAL(109,I50:I52)</f>
        <v>2698.38</v>
      </c>
      <c r="J49" s="244">
        <v>1.2726556336516075E-3</v>
      </c>
      <c r="K49" s="123" t="e">
        <f>IF(ISBLANK($A49),"",HYPERLINK("#ANALÍTICA!A"&amp;MATCH($A49,ANALÍTICA!A:A,0),"Link"))</f>
        <v>#N/A</v>
      </c>
      <c r="M49" s="69"/>
    </row>
    <row r="50" spans="1:13" s="21" customFormat="1" ht="38.25" x14ac:dyDescent="0.2">
      <c r="A50" s="209" t="s">
        <v>1936</v>
      </c>
      <c r="B50" s="209" t="s">
        <v>675</v>
      </c>
      <c r="C50" s="209" t="str">
        <f>UPPER(VLOOKUP(B50,ANALÍTICA!$B:$J,2,0))</f>
        <v>SINAPI</v>
      </c>
      <c r="D50" s="209" t="str">
        <f>UPPER(VLOOKUP(B50,ANALÍTICA!$B:$J,3,0))</f>
        <v>REMOÇÃO DE TAPUME/ CHAPAS METÁLICAS E DE MADEIRA, DE FORMA MANUAL, SEM REAPROVEITAMENTO. AF_09/2023</v>
      </c>
      <c r="E50" s="211" t="str">
        <f>UPPER(VLOOKUP(B50,ANALÍTICA!$B:$J,6,0))</f>
        <v>M²</v>
      </c>
      <c r="F50" s="210">
        <v>170</v>
      </c>
      <c r="G50" s="213">
        <f>VLOOKUP(B50,ANALÍTICA!$B:$J,8,0)</f>
        <v>3.29</v>
      </c>
      <c r="H50" s="213">
        <f>TRUNC(G50*(1+$J$9),2)</f>
        <v>3.97</v>
      </c>
      <c r="I50" s="213">
        <f>TRUNC(H50*F50,2)</f>
        <v>674.9</v>
      </c>
      <c r="J50" s="245">
        <f>I50/$I$228</f>
        <v>3.1830775767366701E-4</v>
      </c>
      <c r="K50" s="123" t="e">
        <f>IF(ISBLANK($A50),"",HYPERLINK("#ANALÍTICA!A"&amp;MATCH($A50,ANALÍTICA!A:A,0),"Link"))</f>
        <v>#N/A</v>
      </c>
      <c r="M50" s="69"/>
    </row>
    <row r="51" spans="1:13" s="21" customFormat="1" ht="25.5" x14ac:dyDescent="0.2">
      <c r="A51" s="209" t="s">
        <v>1937</v>
      </c>
      <c r="B51" s="209" t="s">
        <v>1067</v>
      </c>
      <c r="C51" s="209" t="str">
        <f>UPPER(VLOOKUP(B51,ANALÍTICA!$B:$J,2,0))</f>
        <v>PRÓPRIO</v>
      </c>
      <c r="D51" s="209" t="str">
        <f>UPPER(VLOOKUP(B51,ANALÍTICA!$B:$J,3,0))</f>
        <v>DEMOLIÇÃO MANUAL DE CONSTRUÇÕES PROVISÓRIAS DE MADEIRA - SEM REAPROVEITAMENTO</v>
      </c>
      <c r="E51" s="211" t="str">
        <f>UPPER(VLOOKUP(B51,ANALÍTICA!$B:$J,6,0))</f>
        <v>M²</v>
      </c>
      <c r="F51" s="210">
        <v>92</v>
      </c>
      <c r="G51" s="213">
        <f>VLOOKUP(B51,ANALÍTICA!$B:$J,8,0)</f>
        <v>16.53</v>
      </c>
      <c r="H51" s="213">
        <f>TRUNC(G51*(1+$J$9),2)</f>
        <v>19.989999999999998</v>
      </c>
      <c r="I51" s="213">
        <f>TRUNC(H51*F51,2)</f>
        <v>1839.08</v>
      </c>
      <c r="J51" s="245">
        <f>I51/$I$228</f>
        <v>8.6737802783003041E-4</v>
      </c>
      <c r="K51" s="123" t="e">
        <f>IF(ISBLANK($A51),"",HYPERLINK("#ANALÍTICA!A"&amp;MATCH($A51,ANALÍTICA!A:A,0),"Link"))</f>
        <v>#N/A</v>
      </c>
      <c r="M51" s="69"/>
    </row>
    <row r="52" spans="1:13" s="21" customFormat="1" ht="25.5" x14ac:dyDescent="0.2">
      <c r="A52" s="209" t="s">
        <v>1938</v>
      </c>
      <c r="B52" s="209" t="s">
        <v>1070</v>
      </c>
      <c r="C52" s="209" t="str">
        <f>UPPER(VLOOKUP(B52,ANALÍTICA!$B:$J,2,0))</f>
        <v>PRÓPRIO</v>
      </c>
      <c r="D52" s="209" t="str">
        <f>UPPER(VLOOKUP(B52,ANALÍTICA!$B:$J,3,0))</f>
        <v>DISPOSIÇÃO FINAL DE RESÍDUOS SEGREGADOS DE CONSTRUÇÃO CIVIL</v>
      </c>
      <c r="E52" s="211" t="str">
        <f>UPPER(VLOOKUP(B52,ANALÍTICA!$B:$J,6,0))</f>
        <v>T</v>
      </c>
      <c r="F52" s="210">
        <v>10</v>
      </c>
      <c r="G52" s="213">
        <f>VLOOKUP(B52,ANALÍTICA!$B:$J,8,0)</f>
        <v>15.25</v>
      </c>
      <c r="H52" s="213">
        <f>TRUNC(G52*(1+$J$9),2)</f>
        <v>18.440000000000001</v>
      </c>
      <c r="I52" s="213">
        <f>TRUNC(H52*F52,2)</f>
        <v>184.4</v>
      </c>
      <c r="J52" s="245">
        <f>I52/$I$228</f>
        <v>8.6969848147909625E-5</v>
      </c>
      <c r="K52" s="123" t="e">
        <f>IF(ISBLANK($A52),"",HYPERLINK("#ANALÍTICA!A"&amp;MATCH($A52,ANALÍTICA!A:A,0),"Link"))</f>
        <v>#N/A</v>
      </c>
      <c r="M52" s="69"/>
    </row>
    <row r="53" spans="1:13" s="21" customFormat="1" x14ac:dyDescent="0.2">
      <c r="A53" s="203" t="s">
        <v>1072</v>
      </c>
      <c r="B53" s="203" t="s">
        <v>1000</v>
      </c>
      <c r="C53" s="203"/>
      <c r="D53" s="203" t="s">
        <v>1073</v>
      </c>
      <c r="E53" s="248"/>
      <c r="F53" s="204"/>
      <c r="G53" s="204" t="s">
        <v>1001</v>
      </c>
      <c r="H53" s="205">
        <v>1795134.52</v>
      </c>
      <c r="I53" s="205">
        <f>SUBTOTAL(109,I54:I222)</f>
        <v>1795134.5200000007</v>
      </c>
      <c r="J53" s="244">
        <v>0.84665171697109898</v>
      </c>
      <c r="K53" s="123" t="str">
        <f>IF(ISBLANK($A53),"",HYPERLINK("#ANALÍTICA!A"&amp;MATCH($A53,ANALÍTICA!A:A,0),"Link"))</f>
        <v>Link</v>
      </c>
      <c r="M53" s="69"/>
    </row>
    <row r="54" spans="1:13" s="21" customFormat="1" x14ac:dyDescent="0.2">
      <c r="A54" s="203" t="s">
        <v>1074</v>
      </c>
      <c r="B54" s="203" t="s">
        <v>1000</v>
      </c>
      <c r="C54" s="203"/>
      <c r="D54" s="203" t="s">
        <v>832</v>
      </c>
      <c r="E54" s="248"/>
      <c r="F54" s="204"/>
      <c r="G54" s="204" t="s">
        <v>1001</v>
      </c>
      <c r="H54" s="205">
        <v>18312.55</v>
      </c>
      <c r="I54" s="205">
        <f>SUBTOTAL(109,I55:I65)</f>
        <v>18312.55</v>
      </c>
      <c r="J54" s="244">
        <v>8.6368746892679111E-3</v>
      </c>
      <c r="K54" s="123" t="str">
        <f>IF(ISBLANK($A54),"",HYPERLINK("#ANALÍTICA!A"&amp;MATCH($A54,ANALÍTICA!A:A,0),"Link"))</f>
        <v>Link</v>
      </c>
      <c r="M54" s="69"/>
    </row>
    <row r="55" spans="1:13" s="21" customFormat="1" x14ac:dyDescent="0.2">
      <c r="A55" s="203" t="s">
        <v>1075</v>
      </c>
      <c r="B55" s="203" t="s">
        <v>1000</v>
      </c>
      <c r="C55" s="203"/>
      <c r="D55" s="203" t="s">
        <v>835</v>
      </c>
      <c r="E55" s="248"/>
      <c r="F55" s="204"/>
      <c r="G55" s="204" t="s">
        <v>1001</v>
      </c>
      <c r="H55" s="205">
        <v>18312.55</v>
      </c>
      <c r="I55" s="205">
        <f>SUBTOTAL(109,I56:I65)</f>
        <v>18312.55</v>
      </c>
      <c r="J55" s="244">
        <v>8.6368746892679111E-3</v>
      </c>
      <c r="K55" s="123" t="str">
        <f>IF(ISBLANK($A55),"",HYPERLINK("#ANALÍTICA!A"&amp;MATCH($A55,ANALÍTICA!A:A,0),"Link"))</f>
        <v>Link</v>
      </c>
      <c r="M55" s="69"/>
    </row>
    <row r="56" spans="1:13" s="21" customFormat="1" x14ac:dyDescent="0.2">
      <c r="A56" s="203" t="s">
        <v>1076</v>
      </c>
      <c r="B56" s="203" t="s">
        <v>1000</v>
      </c>
      <c r="C56" s="203"/>
      <c r="D56" s="203" t="s">
        <v>1077</v>
      </c>
      <c r="E56" s="248"/>
      <c r="F56" s="204"/>
      <c r="G56" s="204" t="s">
        <v>1001</v>
      </c>
      <c r="H56" s="205">
        <v>523.41999999999996</v>
      </c>
      <c r="I56" s="205">
        <f>SUBTOTAL(109,I57:I58)</f>
        <v>523.42000000000007</v>
      </c>
      <c r="J56" s="244">
        <v>2.4686419694999382E-4</v>
      </c>
      <c r="K56" s="123" t="str">
        <f>IF(ISBLANK($A56),"",HYPERLINK("#ANALÍTICA!A"&amp;MATCH($A56,ANALÍTICA!A:A,0),"Link"))</f>
        <v>Link</v>
      </c>
      <c r="M56" s="69"/>
    </row>
    <row r="57" spans="1:13" s="21" customFormat="1" x14ac:dyDescent="0.2">
      <c r="A57" s="209" t="s">
        <v>1078</v>
      </c>
      <c r="B57" s="209" t="s">
        <v>1079</v>
      </c>
      <c r="C57" s="209" t="str">
        <f>UPPER(VLOOKUP(B57,ANALÍTICA!$B:$J,2,0))</f>
        <v>PRÓPRIO</v>
      </c>
      <c r="D57" s="209" t="str">
        <f>UPPER(VLOOKUP(B57,ANALÍTICA!$B:$J,3,0))</f>
        <v>REMOÇÃO DE ACM AZUL EXISTENTE</v>
      </c>
      <c r="E57" s="211" t="str">
        <f>UPPER(VLOOKUP(B57,ANALÍTICA!$B:$J,6,0))</f>
        <v>M²</v>
      </c>
      <c r="F57" s="210">
        <v>26</v>
      </c>
      <c r="G57" s="213">
        <f>VLOOKUP(B57,ANALÍTICA!$B:$J,8,0)</f>
        <v>12.25</v>
      </c>
      <c r="H57" s="213">
        <f>TRUNC(G57*(1+$J$9),2)</f>
        <v>14.81</v>
      </c>
      <c r="I57" s="213">
        <f>TRUNC(H57*F57,2)</f>
        <v>385.06</v>
      </c>
      <c r="J57" s="245">
        <f>I57/$I$228</f>
        <v>1.8160851262382906E-4</v>
      </c>
      <c r="K57" s="123" t="str">
        <f>IF(ISBLANK($A57),"",HYPERLINK("#ANALÍTICA!A"&amp;MATCH($A57,ANALÍTICA!A:A,0),"Link"))</f>
        <v>Link</v>
      </c>
      <c r="M57" s="69"/>
    </row>
    <row r="58" spans="1:13" s="21" customFormat="1" ht="38.25" x14ac:dyDescent="0.2">
      <c r="A58" s="209" t="s">
        <v>1081</v>
      </c>
      <c r="B58" s="209" t="s">
        <v>1082</v>
      </c>
      <c r="C58" s="209" t="str">
        <f>UPPER(VLOOKUP(B58,ANALÍTICA!$B:$J,2,0))</f>
        <v>SINAPI</v>
      </c>
      <c r="D58" s="209" t="str">
        <f>UPPER(VLOOKUP(B58,ANALÍTICA!$B:$J,3,0))</f>
        <v>RASGO LINEAR MANUAL EM ALVENARIA, PARA ELETRODUTOS, DIÂMETROS MENORES OU IGUAIS A 40 MM. AF_09/2023</v>
      </c>
      <c r="E58" s="211" t="str">
        <f>UPPER(VLOOKUP(B58,ANALÍTICA!$B:$J,6,0))</f>
        <v>M</v>
      </c>
      <c r="F58" s="210">
        <v>12</v>
      </c>
      <c r="G58" s="213">
        <f>VLOOKUP(B58,ANALÍTICA!$B:$J,8,0)</f>
        <v>9.5399999999999991</v>
      </c>
      <c r="H58" s="213">
        <f>TRUNC(G58*(1+$J$9),2)</f>
        <v>11.53</v>
      </c>
      <c r="I58" s="213">
        <f>TRUNC(H58*F58,2)</f>
        <v>138.36000000000001</v>
      </c>
      <c r="J58" s="245">
        <f>I58/$I$228</f>
        <v>6.525568432616473E-5</v>
      </c>
      <c r="K58" s="123" t="str">
        <f>IF(ISBLANK($A58),"",HYPERLINK("#ANALÍTICA!A"&amp;MATCH($A58,ANALÍTICA!A:A,0),"Link"))</f>
        <v>Link</v>
      </c>
      <c r="M58" s="69"/>
    </row>
    <row r="59" spans="1:13" s="21" customFormat="1" x14ac:dyDescent="0.2">
      <c r="A59" s="203" t="s">
        <v>1084</v>
      </c>
      <c r="B59" s="203" t="s">
        <v>1000</v>
      </c>
      <c r="C59" s="203"/>
      <c r="D59" s="203" t="s">
        <v>1085</v>
      </c>
      <c r="E59" s="248"/>
      <c r="F59" s="204"/>
      <c r="G59" s="204" t="s">
        <v>1001</v>
      </c>
      <c r="H59" s="205">
        <v>14814.18</v>
      </c>
      <c r="I59" s="205">
        <f>SUBTOTAL(109,I60:I62)</f>
        <v>14814.18</v>
      </c>
      <c r="J59" s="244">
        <v>6.9869142355520608E-3</v>
      </c>
      <c r="K59" s="123" t="str">
        <f>IF(ISBLANK($A59),"",HYPERLINK("#ANALÍTICA!A"&amp;MATCH($A59,ANALÍTICA!A:A,0),"Link"))</f>
        <v>Link</v>
      </c>
      <c r="M59" s="69"/>
    </row>
    <row r="60" spans="1:13" s="21" customFormat="1" ht="25.5" x14ac:dyDescent="0.2">
      <c r="A60" s="209" t="s">
        <v>1086</v>
      </c>
      <c r="B60" s="209" t="s">
        <v>678</v>
      </c>
      <c r="C60" s="209" t="str">
        <f>UPPER(VLOOKUP(B60,ANALÍTICA!$B:$J,2,0))</f>
        <v>SINAPI</v>
      </c>
      <c r="D60" s="209" t="str">
        <f>UPPER(VLOOKUP(B60,ANALÍTICA!$B:$J,3,0))</f>
        <v>DEMOLIÇÃO DE REVESTIMENTO CERÂMICO, DE FORMA MANUAL, SEM REAPROVEITAMENTO. AF_09/2023</v>
      </c>
      <c r="E60" s="211" t="str">
        <f>UPPER(VLOOKUP(B60,ANALÍTICA!$B:$J,6,0))</f>
        <v>M²</v>
      </c>
      <c r="F60" s="210">
        <v>398</v>
      </c>
      <c r="G60" s="213">
        <f>VLOOKUP(B60,ANALÍTICA!$B:$J,8,0)</f>
        <v>26.95</v>
      </c>
      <c r="H60" s="213">
        <f>TRUNC(G60*(1+$J$9),2)</f>
        <v>32.590000000000003</v>
      </c>
      <c r="I60" s="213">
        <f>TRUNC(H60*F60,2)</f>
        <v>12970.82</v>
      </c>
      <c r="J60" s="245">
        <f>I60/$I$228</f>
        <v>6.1175176017021094E-3</v>
      </c>
      <c r="K60" s="123" t="str">
        <f>IF(ISBLANK($A60),"",HYPERLINK("#ANALÍTICA!A"&amp;MATCH($A60,ANALÍTICA!A:A,0),"Link"))</f>
        <v>Link</v>
      </c>
      <c r="M60" s="69"/>
    </row>
    <row r="61" spans="1:13" s="21" customFormat="1" ht="25.5" x14ac:dyDescent="0.2">
      <c r="A61" s="209" t="s">
        <v>1087</v>
      </c>
      <c r="B61" s="209" t="s">
        <v>1088</v>
      </c>
      <c r="C61" s="209" t="str">
        <f>UPPER(VLOOKUP(B61,ANALÍTICA!$B:$J,2,0))</f>
        <v>SINAPI</v>
      </c>
      <c r="D61" s="209" t="str">
        <f>UPPER(VLOOKUP(B61,ANALÍTICA!$B:$J,3,0))</f>
        <v>DEMOLIÇÃO DE PISO DE CONCRETO SIMPLES, DE FORMA MANUAL, SEM REAPROVEITAMENTO. AF_09/2023</v>
      </c>
      <c r="E61" s="211" t="str">
        <f>UPPER(VLOOKUP(B61,ANALÍTICA!$B:$J,6,0))</f>
        <v>M³</v>
      </c>
      <c r="F61" s="210">
        <v>2</v>
      </c>
      <c r="G61" s="213">
        <f>VLOOKUP(B61,ANALÍTICA!$B:$J,8,0)</f>
        <v>234.93</v>
      </c>
      <c r="H61" s="213">
        <f>TRUNC(G61*(1+$J$9),2)</f>
        <v>284.12</v>
      </c>
      <c r="I61" s="213">
        <f>TRUNC(H61*F61,2)</f>
        <v>568.24</v>
      </c>
      <c r="J61" s="245">
        <f>I61/$I$228</f>
        <v>2.6800296372867768E-4</v>
      </c>
      <c r="K61" s="123" t="str">
        <f>IF(ISBLANK($A61),"",HYPERLINK("#ANALÍTICA!A"&amp;MATCH($A61,ANALÍTICA!A:A,0),"Link"))</f>
        <v>Link</v>
      </c>
      <c r="M61" s="69"/>
    </row>
    <row r="62" spans="1:13" s="21" customFormat="1" ht="30" customHeight="1" x14ac:dyDescent="0.2">
      <c r="A62" s="209" t="s">
        <v>1090</v>
      </c>
      <c r="B62" s="209" t="s">
        <v>1091</v>
      </c>
      <c r="C62" s="209" t="str">
        <f>UPPER(VLOOKUP(B62,ANALÍTICA!$B:$J,2,0))</f>
        <v>PRÓPRIO</v>
      </c>
      <c r="D62" s="209" t="str">
        <f>UPPER(VLOOKUP(B62,ANALÍTICA!$B:$J,3,0))</f>
        <v>DEMOLICAO DO PISO EXISTENTE. REF SIN 73801/001</v>
      </c>
      <c r="E62" s="211" t="str">
        <f>UPPER(VLOOKUP(B62,ANALÍTICA!$B:$J,6,0))</f>
        <v>M²</v>
      </c>
      <c r="F62" s="210">
        <v>28</v>
      </c>
      <c r="G62" s="213">
        <f>VLOOKUP(B62,ANALÍTICA!$B:$J,8,0)</f>
        <v>37.659999999999997</v>
      </c>
      <c r="H62" s="213">
        <f>TRUNC(G62*(1+$J$9),2)</f>
        <v>45.54</v>
      </c>
      <c r="I62" s="213">
        <f>TRUNC(H62*F62,2)</f>
        <v>1275.1199999999999</v>
      </c>
      <c r="J62" s="245">
        <f>I62/$I$228</f>
        <v>6.0139367012127171E-4</v>
      </c>
      <c r="K62" s="123" t="str">
        <f>IF(ISBLANK($A62),"",HYPERLINK("#ANALÍTICA!A"&amp;MATCH($A62,ANALÍTICA!A:A,0),"Link"))</f>
        <v>Link</v>
      </c>
      <c r="M62" s="69"/>
    </row>
    <row r="63" spans="1:13" s="21" customFormat="1" x14ac:dyDescent="0.2">
      <c r="A63" s="203" t="s">
        <v>1093</v>
      </c>
      <c r="B63" s="203" t="s">
        <v>1000</v>
      </c>
      <c r="C63" s="203"/>
      <c r="D63" s="203" t="s">
        <v>1094</v>
      </c>
      <c r="E63" s="248"/>
      <c r="F63" s="204"/>
      <c r="G63" s="204" t="s">
        <v>1001</v>
      </c>
      <c r="H63" s="205">
        <v>2974.95</v>
      </c>
      <c r="I63" s="205">
        <f>SUBTOTAL(109,I64:I65)</f>
        <v>2974.95</v>
      </c>
      <c r="J63" s="244">
        <v>1.4030962567658557E-3</v>
      </c>
      <c r="K63" s="123" t="str">
        <f>IF(ISBLANK($A63),"",HYPERLINK("#ANALÍTICA!A"&amp;MATCH($A63,ANALÍTICA!A:A,0),"Link"))</f>
        <v>Link</v>
      </c>
      <c r="M63" s="69"/>
    </row>
    <row r="64" spans="1:13" s="21" customFormat="1" ht="25.5" x14ac:dyDescent="0.2">
      <c r="A64" s="209" t="s">
        <v>1095</v>
      </c>
      <c r="B64" s="209" t="s">
        <v>1096</v>
      </c>
      <c r="C64" s="209" t="str">
        <f>UPPER(VLOOKUP(B64,ANALÍTICA!$B:$J,2,0))</f>
        <v>SINAPI</v>
      </c>
      <c r="D64" s="209" t="str">
        <f>UPPER(VLOOKUP(B64,ANALÍTICA!$B:$J,3,0))</f>
        <v>ABERTURA DE LAJES, EM CONCRETO ARMADO, DE FORMA MANUAL, SEM REAPROVEITAMENTO. AF_09/2023</v>
      </c>
      <c r="E64" s="211" t="str">
        <f>UPPER(VLOOKUP(B64,ANALÍTICA!$B:$J,6,0))</f>
        <v>M³</v>
      </c>
      <c r="F64" s="210">
        <v>2</v>
      </c>
      <c r="G64" s="213">
        <f>VLOOKUP(B64,ANALÍTICA!$B:$J,8,0)</f>
        <v>312.44</v>
      </c>
      <c r="H64" s="213">
        <f>TRUNC(G64*(1+$J$9),2)</f>
        <v>377.86</v>
      </c>
      <c r="I64" s="213">
        <f>TRUNC(H64*F64,2)</f>
        <v>755.72</v>
      </c>
      <c r="J64" s="245">
        <f>I64/$I$228</f>
        <v>3.5642545359185608E-4</v>
      </c>
      <c r="K64" s="123" t="str">
        <f>IF(ISBLANK($A64),"",HYPERLINK("#ANALÍTICA!A"&amp;MATCH($A64,ANALÍTICA!A:A,0),"Link"))</f>
        <v>Link</v>
      </c>
      <c r="M64" s="69"/>
    </row>
    <row r="65" spans="1:13" s="21" customFormat="1" ht="30" customHeight="1" x14ac:dyDescent="0.2">
      <c r="A65" s="209" t="s">
        <v>1098</v>
      </c>
      <c r="B65" s="209" t="s">
        <v>1099</v>
      </c>
      <c r="C65" s="209" t="str">
        <f>UPPER(VLOOKUP(B65,ANALÍTICA!$B:$J,2,0))</f>
        <v>SINAPI</v>
      </c>
      <c r="D65" s="209" t="str">
        <f>UPPER(VLOOKUP(B65,ANALÍTICA!$B:$J,3,0))</f>
        <v>REMOÇÃO DE FORRO DE GESSO, DE FORMA MANUAL, SEM REAPROVEITAMENTO. AF_09/2023</v>
      </c>
      <c r="E65" s="211" t="str">
        <f>UPPER(VLOOKUP(B65,ANALÍTICA!$B:$J,6,0))</f>
        <v>M²</v>
      </c>
      <c r="F65" s="210">
        <v>529.65</v>
      </c>
      <c r="G65" s="213">
        <f>VLOOKUP(B65,ANALÍTICA!$B:$J,8,0)</f>
        <v>3.4699999999999998</v>
      </c>
      <c r="H65" s="213">
        <f>TRUNC(G65*(1+$J$9),2)</f>
        <v>4.1900000000000004</v>
      </c>
      <c r="I65" s="213">
        <f>TRUNC(H65*F65,2)</f>
        <v>2219.23</v>
      </c>
      <c r="J65" s="245">
        <f>I65/$I$228</f>
        <v>1.0466708031739993E-3</v>
      </c>
      <c r="K65" s="123" t="str">
        <f>IF(ISBLANK($A65),"",HYPERLINK("#ANALÍTICA!A"&amp;MATCH($A65,ANALÍTICA!A:A,0),"Link"))</f>
        <v>Link</v>
      </c>
      <c r="M65" s="69"/>
    </row>
    <row r="66" spans="1:13" s="21" customFormat="1" x14ac:dyDescent="0.2">
      <c r="A66" s="203" t="s">
        <v>1101</v>
      </c>
      <c r="B66" s="203" t="s">
        <v>1000</v>
      </c>
      <c r="C66" s="203"/>
      <c r="D66" s="203" t="s">
        <v>837</v>
      </c>
      <c r="E66" s="248"/>
      <c r="F66" s="204"/>
      <c r="G66" s="204" t="s">
        <v>1001</v>
      </c>
      <c r="H66" s="205">
        <v>437671.21</v>
      </c>
      <c r="I66" s="205">
        <f>SUBTOTAL(109,I67:I71)</f>
        <v>437671.20999999996</v>
      </c>
      <c r="J66" s="244">
        <v>0.20642190169420754</v>
      </c>
      <c r="K66" s="123" t="str">
        <f>IF(ISBLANK($A66),"",HYPERLINK("#ANALÍTICA!A"&amp;MATCH($A66,ANALÍTICA!A:A,0),"Link"))</f>
        <v>Link</v>
      </c>
      <c r="M66" s="69"/>
    </row>
    <row r="67" spans="1:13" s="21" customFormat="1" x14ac:dyDescent="0.2">
      <c r="A67" s="203" t="s">
        <v>1102</v>
      </c>
      <c r="B67" s="203" t="s">
        <v>1000</v>
      </c>
      <c r="C67" s="203"/>
      <c r="D67" s="203" t="s">
        <v>838</v>
      </c>
      <c r="E67" s="248"/>
      <c r="F67" s="204"/>
      <c r="G67" s="204" t="s">
        <v>1001</v>
      </c>
      <c r="H67" s="205">
        <v>437671.21</v>
      </c>
      <c r="I67" s="205">
        <f>SUBTOTAL(109,I68:I71)</f>
        <v>437671.20999999996</v>
      </c>
      <c r="J67" s="244">
        <v>0.20642190169420754</v>
      </c>
      <c r="K67" s="123" t="str">
        <f>IF(ISBLANK($A67),"",HYPERLINK("#ANALÍTICA!A"&amp;MATCH($A67,ANALÍTICA!A:A,0),"Link"))</f>
        <v>Link</v>
      </c>
      <c r="M67" s="69"/>
    </row>
    <row r="68" spans="1:13" s="21" customFormat="1" x14ac:dyDescent="0.2">
      <c r="A68" s="203" t="s">
        <v>1103</v>
      </c>
      <c r="B68" s="203" t="s">
        <v>1000</v>
      </c>
      <c r="C68" s="203"/>
      <c r="D68" s="203" t="s">
        <v>2249</v>
      </c>
      <c r="E68" s="248"/>
      <c r="F68" s="204"/>
      <c r="G68" s="204" t="s">
        <v>1001</v>
      </c>
      <c r="H68" s="205">
        <v>437671.21</v>
      </c>
      <c r="I68" s="205">
        <f>SUBTOTAL(109,I69:I71)</f>
        <v>437671.20999999996</v>
      </c>
      <c r="J68" s="244">
        <v>0.20642190169420754</v>
      </c>
      <c r="K68" s="123" t="str">
        <f>IF(ISBLANK($A68),"",HYPERLINK("#ANALÍTICA!A"&amp;MATCH($A68,ANALÍTICA!A:A,0),"Link"))</f>
        <v>Link</v>
      </c>
      <c r="M68" s="69"/>
    </row>
    <row r="69" spans="1:13" s="21" customFormat="1" ht="25.5" x14ac:dyDescent="0.2">
      <c r="A69" s="209" t="s">
        <v>1940</v>
      </c>
      <c r="B69" s="209" t="s">
        <v>1104</v>
      </c>
      <c r="C69" s="209" t="str">
        <f>UPPER(VLOOKUP(B69,ANALÍTICA!$B:$J,2,0))</f>
        <v>PRÓPRIO</v>
      </c>
      <c r="D69" s="209" t="str">
        <f>UPPER(VLOOKUP(B69,ANALÍTICA!$B:$J,3,0))</f>
        <v>ESTRUTURA METÁLICA EM PERFIS METÁLICOS - FORNECIMENTO E INSTALAÇÃO</v>
      </c>
      <c r="E69" s="211" t="str">
        <f>UPPER(VLOOKUP(B69,ANALÍTICA!$B:$J,6,0))</f>
        <v>KG</v>
      </c>
      <c r="F69" s="210">
        <v>7444.52</v>
      </c>
      <c r="G69" s="213">
        <f>VLOOKUP(B69,ANALÍTICA!$B:$J,8,0)</f>
        <v>34.869999999999997</v>
      </c>
      <c r="H69" s="213">
        <f>TRUNC(G69*(1+$J$9),2)</f>
        <v>42.17</v>
      </c>
      <c r="I69" s="213">
        <f>TRUNC(H69*F69,2)</f>
        <v>313935.40000000002</v>
      </c>
      <c r="J69" s="245">
        <f>I69/$I$228</f>
        <v>0.14806352530506109</v>
      </c>
      <c r="K69" s="123" t="e">
        <f>IF(ISBLANK($A69),"",HYPERLINK("#ANALÍTICA!A"&amp;MATCH($A69,ANALÍTICA!A:A,0),"Link"))</f>
        <v>#N/A</v>
      </c>
      <c r="M69" s="69"/>
    </row>
    <row r="70" spans="1:13" s="21" customFormat="1" ht="25.5" x14ac:dyDescent="0.2">
      <c r="A70" s="209" t="s">
        <v>1941</v>
      </c>
      <c r="B70" s="209" t="s">
        <v>1107</v>
      </c>
      <c r="C70" s="209" t="str">
        <f>UPPER(VLOOKUP(B70,ANALÍTICA!$B:$J,2,0))</f>
        <v>SINAPI</v>
      </c>
      <c r="D70" s="209" t="str">
        <f>UPPER(VLOOKUP(B70,ANALÍTICA!$B:$J,3,0))</f>
        <v>PINTURA ESMALTE ACETINADO, DUAS DEMAOS, SOBRE SUPERFICIE METALICA</v>
      </c>
      <c r="E70" s="211" t="str">
        <f>UPPER(VLOOKUP(B70,ANALÍTICA!$B:$J,6,0))</f>
        <v>M²</v>
      </c>
      <c r="F70" s="210">
        <v>577</v>
      </c>
      <c r="G70" s="213">
        <f>VLOOKUP(B70,ANALÍTICA!$B:$J,8,0)</f>
        <v>41.000000000000007</v>
      </c>
      <c r="H70" s="213">
        <f>TRUNC(G70*(1+$J$9),2)</f>
        <v>49.58</v>
      </c>
      <c r="I70" s="213">
        <f>TRUNC(H70*F70,2)</f>
        <v>28607.66</v>
      </c>
      <c r="J70" s="245">
        <f>I70/$I$228</f>
        <v>1.3492428666307094E-2</v>
      </c>
      <c r="K70" s="123" t="e">
        <f>IF(ISBLANK($A70),"",HYPERLINK("#ANALÍTICA!A"&amp;MATCH($A70,ANALÍTICA!A:A,0),"Link"))</f>
        <v>#N/A</v>
      </c>
      <c r="M70" s="69"/>
    </row>
    <row r="71" spans="1:13" s="21" customFormat="1" x14ac:dyDescent="0.2">
      <c r="A71" s="209" t="s">
        <v>1942</v>
      </c>
      <c r="B71" s="209" t="s">
        <v>1110</v>
      </c>
      <c r="C71" s="209" t="str">
        <f>UPPER(VLOOKUP(B71,ANALÍTICA!$B:$J,2,0))</f>
        <v>PRÓPRIO</v>
      </c>
      <c r="D71" s="209" t="str">
        <f>UPPER(VLOOKUP(B71,ANALÍTICA!$B:$J,3,0))</f>
        <v>REVESTIMENTO EM ACM</v>
      </c>
      <c r="E71" s="211" t="str">
        <f>UPPER(VLOOKUP(B71,ANALÍTICA!$B:$J,6,0))</f>
        <v>M²</v>
      </c>
      <c r="F71" s="210">
        <v>85.5</v>
      </c>
      <c r="G71" s="213">
        <f>VLOOKUP(B71,ANALÍTICA!$B:$J,8,0)</f>
        <v>919.97000000000014</v>
      </c>
      <c r="H71" s="213">
        <f>TRUNC(G71*(1+$J$9),2)</f>
        <v>1112.6099999999999</v>
      </c>
      <c r="I71" s="213">
        <f>TRUNC(H71*F71,2)</f>
        <v>95128.15</v>
      </c>
      <c r="J71" s="245">
        <f>I71/$I$228</f>
        <v>4.4865947722839306E-2</v>
      </c>
      <c r="K71" s="123" t="e">
        <f>IF(ISBLANK($A71),"",HYPERLINK("#ANALÍTICA!A"&amp;MATCH($A71,ANALÍTICA!A:A,0),"Link"))</f>
        <v>#N/A</v>
      </c>
      <c r="M71" s="69"/>
    </row>
    <row r="72" spans="1:13" s="21" customFormat="1" x14ac:dyDescent="0.2">
      <c r="A72" s="203" t="s">
        <v>1112</v>
      </c>
      <c r="B72" s="203" t="s">
        <v>1000</v>
      </c>
      <c r="C72" s="203"/>
      <c r="D72" s="203" t="s">
        <v>840</v>
      </c>
      <c r="E72" s="248"/>
      <c r="F72" s="204"/>
      <c r="G72" s="204" t="s">
        <v>1001</v>
      </c>
      <c r="H72" s="205">
        <v>665277.27</v>
      </c>
      <c r="I72" s="205">
        <f>SUBTOTAL(109,I73:I113)</f>
        <v>665277.27</v>
      </c>
      <c r="J72" s="244">
        <v>0.31376932292926185</v>
      </c>
      <c r="K72" s="123" t="str">
        <f>IF(ISBLANK($A72),"",HYPERLINK("#ANALÍTICA!A"&amp;MATCH($A72,ANALÍTICA!A:A,0),"Link"))</f>
        <v>Link</v>
      </c>
      <c r="M72" s="69"/>
    </row>
    <row r="73" spans="1:13" s="21" customFormat="1" x14ac:dyDescent="0.2">
      <c r="A73" s="203" t="s">
        <v>1113</v>
      </c>
      <c r="B73" s="203" t="s">
        <v>1000</v>
      </c>
      <c r="C73" s="203"/>
      <c r="D73" s="203" t="s">
        <v>15</v>
      </c>
      <c r="E73" s="248"/>
      <c r="F73" s="204"/>
      <c r="G73" s="204" t="s">
        <v>1001</v>
      </c>
      <c r="H73" s="205">
        <v>665277.27</v>
      </c>
      <c r="I73" s="205">
        <f>SUBTOTAL(109,I74:I113)</f>
        <v>665277.27</v>
      </c>
      <c r="J73" s="244">
        <v>0.31376932292926185</v>
      </c>
      <c r="K73" s="123" t="str">
        <f>IF(ISBLANK($A73),"",HYPERLINK("#ANALÍTICA!A"&amp;MATCH($A73,ANALÍTICA!A:A,0),"Link"))</f>
        <v>Link</v>
      </c>
      <c r="M73" s="69"/>
    </row>
    <row r="74" spans="1:13" s="21" customFormat="1" ht="30" customHeight="1" x14ac:dyDescent="0.2">
      <c r="A74" s="203" t="s">
        <v>1114</v>
      </c>
      <c r="B74" s="203" t="s">
        <v>1000</v>
      </c>
      <c r="C74" s="203"/>
      <c r="D74" s="203" t="s">
        <v>841</v>
      </c>
      <c r="E74" s="248"/>
      <c r="F74" s="204"/>
      <c r="G74" s="204" t="s">
        <v>1001</v>
      </c>
      <c r="H74" s="205">
        <v>93651.18</v>
      </c>
      <c r="I74" s="205">
        <f>SUBTOTAL(109,I75:I79)</f>
        <v>93651.180000000008</v>
      </c>
      <c r="J74" s="244">
        <v>4.4169354140306684E-2</v>
      </c>
      <c r="K74" s="123" t="str">
        <f>IF(ISBLANK($A74),"",HYPERLINK("#ANALÍTICA!A"&amp;MATCH($A74,ANALÍTICA!A:A,0),"Link"))</f>
        <v>Link</v>
      </c>
      <c r="M74" s="69"/>
    </row>
    <row r="75" spans="1:13" s="21" customFormat="1" x14ac:dyDescent="0.2">
      <c r="A75" s="203" t="s">
        <v>1115</v>
      </c>
      <c r="B75" s="203" t="s">
        <v>1000</v>
      </c>
      <c r="C75" s="203"/>
      <c r="D75" s="203" t="s">
        <v>1116</v>
      </c>
      <c r="E75" s="248"/>
      <c r="F75" s="204"/>
      <c r="G75" s="204" t="s">
        <v>1001</v>
      </c>
      <c r="H75" s="205">
        <v>93651.18</v>
      </c>
      <c r="I75" s="205">
        <f>SUBTOTAL(109,I76:I79)</f>
        <v>93651.180000000008</v>
      </c>
      <c r="J75" s="244">
        <v>4.4169354140306684E-2</v>
      </c>
      <c r="K75" s="123" t="str">
        <f>IF(ISBLANK($A75),"",HYPERLINK("#ANALÍTICA!A"&amp;MATCH($A75,ANALÍTICA!A:A,0),"Link"))</f>
        <v>Link</v>
      </c>
      <c r="M75" s="69"/>
    </row>
    <row r="76" spans="1:13" s="21" customFormat="1" ht="25.5" x14ac:dyDescent="0.2">
      <c r="A76" s="209" t="s">
        <v>1117</v>
      </c>
      <c r="B76" s="209" t="s">
        <v>1118</v>
      </c>
      <c r="C76" s="209" t="str">
        <f>UPPER(VLOOKUP(B76,ANALÍTICA!$B:$J,2,0))</f>
        <v>PRÓPRIO</v>
      </c>
      <c r="D76" s="209" t="str">
        <f>UPPER(VLOOKUP(B76,ANALÍTICA!$B:$J,3,0))</f>
        <v>FECHAMENTO EM PLACA CIMENTÍCIA COM ESPESSURA DE 12 MM</v>
      </c>
      <c r="E76" s="211" t="str">
        <f>UPPER(VLOOKUP(B76,ANALÍTICA!$B:$J,6,0))</f>
        <v>M²</v>
      </c>
      <c r="F76" s="210">
        <v>265.2</v>
      </c>
      <c r="G76" s="213">
        <f>VLOOKUP(B76,ANALÍTICA!$B:$J,8,0)</f>
        <v>247.32000000000005</v>
      </c>
      <c r="H76" s="213">
        <f>TRUNC(G76*(1+$J$9),2)</f>
        <v>299.10000000000002</v>
      </c>
      <c r="I76" s="213">
        <f>TRUNC(H76*F76,2)</f>
        <v>79321.320000000007</v>
      </c>
      <c r="J76" s="245">
        <f>I76/$I$228</f>
        <v>3.7410863098111424E-2</v>
      </c>
      <c r="K76" s="123" t="str">
        <f>IF(ISBLANK($A76),"",HYPERLINK("#ANALÍTICA!A"&amp;MATCH($A76,ANALÍTICA!A:A,0),"Link"))</f>
        <v>Link</v>
      </c>
      <c r="M76" s="69"/>
    </row>
    <row r="77" spans="1:13" s="21" customFormat="1" ht="51" x14ac:dyDescent="0.2">
      <c r="A77" s="209" t="s">
        <v>1120</v>
      </c>
      <c r="B77" s="209" t="s">
        <v>1121</v>
      </c>
      <c r="C77" s="209" t="str">
        <f>UPPER(VLOOKUP(B77,ANALÍTICA!$B:$J,2,0))</f>
        <v>SINAPI</v>
      </c>
      <c r="D77" s="209" t="str">
        <f>UPPER(VLOOKUP(B77,ANALÍTICA!$B:$J,3,0))</f>
        <v>ALVENARIA DE VEDAÇÃO DE BLOCOS CERÂMICOS FURADOS NA VERTICAL DE 14X19X39 CM (ESPESSURA 14 CM) E ARGAMASSA DE ASSENTAMENTO COM PREPARO EM BETONEIRA. AF_12/2021</v>
      </c>
      <c r="E77" s="211" t="str">
        <f>UPPER(VLOOKUP(B77,ANALÍTICA!$B:$J,6,0))</f>
        <v>M²</v>
      </c>
      <c r="F77" s="210">
        <v>100</v>
      </c>
      <c r="G77" s="213">
        <f>VLOOKUP(B77,ANALÍTICA!$B:$J,8,0)</f>
        <v>96.669999999999987</v>
      </c>
      <c r="H77" s="213">
        <f>TRUNC(G77*(1+$J$9),2)</f>
        <v>116.91</v>
      </c>
      <c r="I77" s="213">
        <f>TRUNC(H77*F77,2)</f>
        <v>11691</v>
      </c>
      <c r="J77" s="245">
        <f>I77/$I$228</f>
        <v>5.5139072380542917E-3</v>
      </c>
      <c r="K77" s="123" t="str">
        <f>IF(ISBLANK($A77),"",HYPERLINK("#ANALÍTICA!A"&amp;MATCH($A77,ANALÍTICA!A:A,0),"Link"))</f>
        <v>Link</v>
      </c>
      <c r="M77" s="69"/>
    </row>
    <row r="78" spans="1:13" s="21" customFormat="1" ht="38.25" x14ac:dyDescent="0.2">
      <c r="A78" s="209" t="s">
        <v>1123</v>
      </c>
      <c r="B78" s="209" t="s">
        <v>1124</v>
      </c>
      <c r="C78" s="209" t="str">
        <f>UPPER(VLOOKUP(B78,ANALÍTICA!$B:$J,2,0))</f>
        <v>SINAPI</v>
      </c>
      <c r="D78" s="209" t="str">
        <f>UPPER(VLOOKUP(B78,ANALÍTICA!$B:$J,3,0))</f>
        <v>GRAUTE FGK=20 MPA; TRAÇO 1:0,04:1,8:2,1 (EM MASSA SECA DE CIMENTO/ CAL/ AREIA GROSSA/ BRITA 0) - PREPARO MECÂNICO COM BETONEIRA 400 L. AF_09/2021</v>
      </c>
      <c r="E78" s="211" t="str">
        <f>UPPER(VLOOKUP(B78,ANALÍTICA!$B:$J,6,0))</f>
        <v>M³</v>
      </c>
      <c r="F78" s="210">
        <v>1.5</v>
      </c>
      <c r="G78" s="213">
        <f>VLOOKUP(B78,ANALÍTICA!$B:$J,8,0)</f>
        <v>680.13</v>
      </c>
      <c r="H78" s="213">
        <f>TRUNC(G78*(1+$J$9),2)</f>
        <v>822.54</v>
      </c>
      <c r="I78" s="213">
        <f>TRUNC(H78*F78,2)</f>
        <v>1233.81</v>
      </c>
      <c r="J78" s="245">
        <f>I78/$I$228</f>
        <v>5.819103489336896E-4</v>
      </c>
      <c r="K78" s="123" t="str">
        <f>IF(ISBLANK($A78),"",HYPERLINK("#ANALÍTICA!A"&amp;MATCH($A78,ANALÍTICA!A:A,0),"Link"))</f>
        <v>Link</v>
      </c>
      <c r="M78" s="69"/>
    </row>
    <row r="79" spans="1:13" s="21" customFormat="1" x14ac:dyDescent="0.2">
      <c r="A79" s="209" t="s">
        <v>1126</v>
      </c>
      <c r="B79" s="209" t="s">
        <v>1127</v>
      </c>
      <c r="C79" s="209" t="str">
        <f>UPPER(VLOOKUP(B79,ANALÍTICA!$B:$J,2,0))</f>
        <v>SINAPI</v>
      </c>
      <c r="D79" s="209" t="str">
        <f>UPPER(VLOOKUP(B79,ANALÍTICA!$B:$J,3,0))</f>
        <v>ARMAÇÃO PILAR UTILIZANDO AÇO CA-25 DE 10,0 MM</v>
      </c>
      <c r="E79" s="211" t="str">
        <f>UPPER(VLOOKUP(B79,ANALÍTICA!$B:$J,6,0))</f>
        <v>KG</v>
      </c>
      <c r="F79" s="210">
        <v>95</v>
      </c>
      <c r="G79" s="213">
        <f>VLOOKUP(B79,ANALÍTICA!$B:$J,8,0)</f>
        <v>12.229999999999999</v>
      </c>
      <c r="H79" s="213">
        <f>TRUNC(G79*(1+$J$9),2)</f>
        <v>14.79</v>
      </c>
      <c r="I79" s="213">
        <f>TRUNC(H79*F79,2)</f>
        <v>1405.05</v>
      </c>
      <c r="J79" s="245">
        <f>I79/$I$228</f>
        <v>6.6267345520726903E-4</v>
      </c>
      <c r="K79" s="123" t="str">
        <f>IF(ISBLANK($A79),"",HYPERLINK("#ANALÍTICA!A"&amp;MATCH($A79,ANALÍTICA!A:A,0),"Link"))</f>
        <v>Link</v>
      </c>
      <c r="M79" s="69"/>
    </row>
    <row r="80" spans="1:13" s="21" customFormat="1" x14ac:dyDescent="0.2">
      <c r="A80" s="203" t="s">
        <v>1129</v>
      </c>
      <c r="B80" s="203" t="s">
        <v>1000</v>
      </c>
      <c r="C80" s="203"/>
      <c r="D80" s="203" t="s">
        <v>323</v>
      </c>
      <c r="E80" s="248"/>
      <c r="F80" s="204"/>
      <c r="G80" s="204" t="s">
        <v>1001</v>
      </c>
      <c r="H80" s="205">
        <v>12533.74</v>
      </c>
      <c r="I80" s="205">
        <f>SUBTOTAL(109,I81:I84)</f>
        <v>12533.740000000002</v>
      </c>
      <c r="J80" s="244">
        <v>5.9113745364716974E-3</v>
      </c>
      <c r="K80" s="123" t="str">
        <f>IF(ISBLANK($A80),"",HYPERLINK("#ANALÍTICA!A"&amp;MATCH($A80,ANALÍTICA!A:A,0),"Link"))</f>
        <v>Link</v>
      </c>
      <c r="M80" s="69"/>
    </row>
    <row r="81" spans="1:13" s="21" customFormat="1" x14ac:dyDescent="0.2">
      <c r="A81" s="203" t="s">
        <v>1130</v>
      </c>
      <c r="B81" s="203" t="s">
        <v>1000</v>
      </c>
      <c r="C81" s="203"/>
      <c r="D81" s="203" t="s">
        <v>1131</v>
      </c>
      <c r="E81" s="248"/>
      <c r="F81" s="204"/>
      <c r="G81" s="204" t="s">
        <v>1001</v>
      </c>
      <c r="H81" s="205">
        <v>9955.2000000000007</v>
      </c>
      <c r="I81" s="205">
        <f>SUBTOTAL(109,I82)</f>
        <v>9955.2000000000007</v>
      </c>
      <c r="J81" s="244">
        <v>4.6952398713778201E-3</v>
      </c>
      <c r="K81" s="123" t="str">
        <f>IF(ISBLANK($A81),"",HYPERLINK("#ANALÍTICA!A"&amp;MATCH($A81,ANALÍTICA!A:A,0),"Link"))</f>
        <v>Link</v>
      </c>
      <c r="M81" s="69"/>
    </row>
    <row r="82" spans="1:13" s="21" customFormat="1" x14ac:dyDescent="0.2">
      <c r="A82" s="209" t="s">
        <v>1132</v>
      </c>
      <c r="B82" s="209" t="s">
        <v>1133</v>
      </c>
      <c r="C82" s="209" t="str">
        <f>UPPER(VLOOKUP(B82,ANALÍTICA!$B:$J,2,0))</f>
        <v>PRÓPRIO</v>
      </c>
      <c r="D82" s="209" t="str">
        <f>UPPER(VLOOKUP(B82,ANALÍTICA!$B:$J,3,0))</f>
        <v>JANELA EM ALUMÍNIO VENEZIANA 120X60</v>
      </c>
      <c r="E82" s="211" t="str">
        <f>UPPER(VLOOKUP(B82,ANALÍTICA!$B:$J,6,0))</f>
        <v>UN</v>
      </c>
      <c r="F82" s="210">
        <v>16</v>
      </c>
      <c r="G82" s="213">
        <f>VLOOKUP(B82,ANALÍTICA!$B:$J,8,0)</f>
        <v>514.47</v>
      </c>
      <c r="H82" s="213">
        <f>TRUNC(G82*(1+$J$9),2)</f>
        <v>622.20000000000005</v>
      </c>
      <c r="I82" s="213">
        <f>TRUNC(H82*F82,2)</f>
        <v>9955.2000000000007</v>
      </c>
      <c r="J82" s="245">
        <f>I82/$I$228</f>
        <v>4.6952398713778192E-3</v>
      </c>
      <c r="K82" s="123" t="str">
        <f>IF(ISBLANK($A82),"",HYPERLINK("#ANALÍTICA!A"&amp;MATCH($A82,ANALÍTICA!A:A,0),"Link"))</f>
        <v>Link</v>
      </c>
      <c r="M82" s="69"/>
    </row>
    <row r="83" spans="1:13" s="21" customFormat="1" x14ac:dyDescent="0.2">
      <c r="A83" s="203" t="s">
        <v>1135</v>
      </c>
      <c r="B83" s="203" t="s">
        <v>1000</v>
      </c>
      <c r="C83" s="203"/>
      <c r="D83" s="203" t="s">
        <v>1136</v>
      </c>
      <c r="E83" s="248"/>
      <c r="F83" s="204"/>
      <c r="G83" s="204" t="s">
        <v>1001</v>
      </c>
      <c r="H83" s="205">
        <v>2578.54</v>
      </c>
      <c r="I83" s="205">
        <f>SUBTOTAL(109,I84)</f>
        <v>2578.54</v>
      </c>
      <c r="J83" s="244">
        <v>1.2161346650938771E-3</v>
      </c>
      <c r="K83" s="123" t="str">
        <f>IF(ISBLANK($A83),"",HYPERLINK("#ANALÍTICA!A"&amp;MATCH($A83,ANALÍTICA!A:A,0),"Link"))</f>
        <v>Link</v>
      </c>
      <c r="M83" s="69"/>
    </row>
    <row r="84" spans="1:13" s="21" customFormat="1" ht="25.5" x14ac:dyDescent="0.2">
      <c r="A84" s="209" t="s">
        <v>1137</v>
      </c>
      <c r="B84" s="209" t="s">
        <v>1138</v>
      </c>
      <c r="C84" s="209" t="str">
        <f>UPPER(VLOOKUP(B84,ANALÍTICA!$B:$J,2,0))</f>
        <v>PRÓPRIO</v>
      </c>
      <c r="D84" s="209" t="str">
        <f>UPPER(VLOOKUP(B84,ANALÍTICA!$B:$J,3,0))</f>
        <v>PORTA DE ABRIR | 02 FOLHAS | SEM BANDEIRA | EM ALUMÍNIO VENEZIANA - 200X160</v>
      </c>
      <c r="E84" s="211" t="str">
        <f>UPPER(VLOOKUP(B84,ANALÍTICA!$B:$J,6,0))</f>
        <v>UN</v>
      </c>
      <c r="F84" s="210">
        <v>1</v>
      </c>
      <c r="G84" s="213">
        <f>VLOOKUP(B84,ANALÍTICA!$B:$J,8,0)</f>
        <v>2132.09</v>
      </c>
      <c r="H84" s="213">
        <f>TRUNC(G84*(1+$J$9),2)</f>
        <v>2578.54</v>
      </c>
      <c r="I84" s="213">
        <f>TRUNC(H84*F84,2)</f>
        <v>2578.54</v>
      </c>
      <c r="J84" s="245">
        <f>I84/$I$228</f>
        <v>1.2161346650938767E-3</v>
      </c>
      <c r="K84" s="123" t="str">
        <f>IF(ISBLANK($A84),"",HYPERLINK("#ANALÍTICA!A"&amp;MATCH($A84,ANALÍTICA!A:A,0),"Link"))</f>
        <v>Link</v>
      </c>
      <c r="M84" s="69"/>
    </row>
    <row r="85" spans="1:13" s="21" customFormat="1" x14ac:dyDescent="0.2">
      <c r="A85" s="203" t="s">
        <v>1140</v>
      </c>
      <c r="B85" s="203" t="s">
        <v>1000</v>
      </c>
      <c r="C85" s="203"/>
      <c r="D85" s="203" t="s">
        <v>842</v>
      </c>
      <c r="E85" s="248"/>
      <c r="F85" s="204"/>
      <c r="G85" s="204" t="s">
        <v>1001</v>
      </c>
      <c r="H85" s="205">
        <v>111158.65</v>
      </c>
      <c r="I85" s="205">
        <f>SUBTOTAL(109,I86:I88)</f>
        <v>111158.65</v>
      </c>
      <c r="J85" s="244">
        <v>5.2426523377584792E-2</v>
      </c>
      <c r="K85" s="123" t="str">
        <f>IF(ISBLANK($A85),"",HYPERLINK("#ANALÍTICA!A"&amp;MATCH($A85,ANALÍTICA!A:A,0),"Link"))</f>
        <v>Link</v>
      </c>
      <c r="M85" s="69"/>
    </row>
    <row r="86" spans="1:13" s="21" customFormat="1" ht="38.25" x14ac:dyDescent="0.2">
      <c r="A86" s="209" t="s">
        <v>1141</v>
      </c>
      <c r="B86" s="209" t="s">
        <v>1142</v>
      </c>
      <c r="C86" s="209" t="str">
        <f>UPPER(VLOOKUP(B86,ANALÍTICA!$B:$J,2,0))</f>
        <v>PRÓPRIO</v>
      </c>
      <c r="D86" s="209" t="str">
        <f>UPPER(VLOOKUP(B86,ANALÍTICA!$B:$J,3,0))</f>
        <v>TELHA TÉRMICA, TIPO "SANDUICHE" + CUMEEIRA E RUFO, TRAPEIZOIDAL EM AÇO #0,50, COR. BRANCO, 3 DEMÃOS. REF UPACOMP016</v>
      </c>
      <c r="E86" s="211" t="str">
        <f>UPPER(VLOOKUP(B86,ANALÍTICA!$B:$J,6,0))</f>
        <v>M²</v>
      </c>
      <c r="F86" s="210">
        <v>227.49</v>
      </c>
      <c r="G86" s="213">
        <f>VLOOKUP(B86,ANALÍTICA!$B:$J,8,0)</f>
        <v>344.03999999999996</v>
      </c>
      <c r="H86" s="213">
        <f>TRUNC(G86*(1+$J$9),2)</f>
        <v>416.08</v>
      </c>
      <c r="I86" s="213">
        <f>TRUNC(H86*F86,2)</f>
        <v>94654.03</v>
      </c>
      <c r="J86" s="245">
        <f>I86/$I$228</f>
        <v>4.4642335226072027E-2</v>
      </c>
      <c r="K86" s="123" t="str">
        <f>IF(ISBLANK($A86),"",HYPERLINK("#ANALÍTICA!A"&amp;MATCH($A86,ANALÍTICA!A:A,0),"Link"))</f>
        <v>Link</v>
      </c>
      <c r="M86" s="69"/>
    </row>
    <row r="87" spans="1:13" ht="20.100000000000001" customHeight="1" x14ac:dyDescent="0.2">
      <c r="A87" s="209" t="s">
        <v>1144</v>
      </c>
      <c r="B87" s="209" t="s">
        <v>1145</v>
      </c>
      <c r="C87" s="209" t="str">
        <f>UPPER(VLOOKUP(B87,ANALÍTICA!$B:$J,2,0))</f>
        <v>SINAPI</v>
      </c>
      <c r="D87" s="209" t="str">
        <f>UPPER(VLOOKUP(B87,ANALÍTICA!$B:$J,3,0))</f>
        <v>CALHA EM CHAPA DE AÇO GALVANIZADO NÚMERO 24, DESENVOLVIMENTO DE 100 CM, INCLUSO TRANSPORTE VERTICAL. AF_07/2019</v>
      </c>
      <c r="E87" s="211" t="str">
        <f>UPPER(VLOOKUP(B87,ANALÍTICA!$B:$J,6,0))</f>
        <v>M</v>
      </c>
      <c r="F87" s="210">
        <v>59.3</v>
      </c>
      <c r="G87" s="213">
        <f>VLOOKUP(B87,ANALÍTICA!$B:$J,8,0)</f>
        <v>172.23</v>
      </c>
      <c r="H87" s="213">
        <f>TRUNC(G87*(1+$J$9),2)</f>
        <v>208.29</v>
      </c>
      <c r="I87" s="213">
        <f>TRUNC(H87*F87,2)</f>
        <v>12351.59</v>
      </c>
      <c r="J87" s="245">
        <f>I87/$I$228</f>
        <v>5.8254658713950049E-3</v>
      </c>
      <c r="K87" s="123" t="str">
        <f>IF(ISBLANK($A87),"",HYPERLINK("#ANALÍTICA!A"&amp;MATCH($A87,ANALÍTICA!A:A,0),"Link"))</f>
        <v>Link</v>
      </c>
    </row>
    <row r="88" spans="1:13" ht="30" customHeight="1" x14ac:dyDescent="0.2">
      <c r="A88" s="209" t="s">
        <v>1147</v>
      </c>
      <c r="B88" s="209" t="s">
        <v>1148</v>
      </c>
      <c r="C88" s="209" t="str">
        <f>UPPER(VLOOKUP(B88,ANALÍTICA!$B:$J,2,0))</f>
        <v>SINAPI</v>
      </c>
      <c r="D88" s="209" t="str">
        <f>UPPER(VLOOKUP(B88,ANALÍTICA!$B:$J,3,0))</f>
        <v>CHAPIM (RUFO CAPA) EM AÇO GALVANIZADO, CORTE 33. AF_11/2020</v>
      </c>
      <c r="E88" s="211" t="str">
        <f>UPPER(VLOOKUP(B88,ANALÍTICA!$B:$J,6,0))</f>
        <v>M</v>
      </c>
      <c r="F88" s="210">
        <v>79.56</v>
      </c>
      <c r="G88" s="213">
        <f>VLOOKUP(B88,ANALÍTICA!$B:$J,8,0)</f>
        <v>43.17</v>
      </c>
      <c r="H88" s="213">
        <f>TRUNC(G88*(1+$J$9),2)</f>
        <v>52.2</v>
      </c>
      <c r="I88" s="213">
        <f>TRUNC(H88*F88,2)</f>
        <v>4153.03</v>
      </c>
      <c r="J88" s="245">
        <f>I88/$I$228</f>
        <v>1.9587222801177497E-3</v>
      </c>
      <c r="K88" s="123" t="str">
        <f>IF(ISBLANK($A88),"",HYPERLINK("#ANALÍTICA!A"&amp;MATCH($A88,ANALÍTICA!A:A,0),"Link"))</f>
        <v>Link</v>
      </c>
    </row>
    <row r="89" spans="1:13" ht="20.100000000000001" customHeight="1" x14ac:dyDescent="0.2">
      <c r="A89" s="203" t="s">
        <v>1150</v>
      </c>
      <c r="B89" s="203" t="s">
        <v>1000</v>
      </c>
      <c r="C89" s="203"/>
      <c r="D89" s="203" t="s">
        <v>1151</v>
      </c>
      <c r="E89" s="248"/>
      <c r="F89" s="204"/>
      <c r="G89" s="204" t="s">
        <v>1001</v>
      </c>
      <c r="H89" s="205">
        <v>170506.69</v>
      </c>
      <c r="I89" s="205">
        <f>SUBTOTAL(109,I90:I94)</f>
        <v>170506.69</v>
      </c>
      <c r="J89" s="244">
        <v>8.0417250203376908E-2</v>
      </c>
      <c r="K89" s="123" t="str">
        <f>IF(ISBLANK($A89),"",HYPERLINK("#ANALÍTICA!A"&amp;MATCH($A89,ANALÍTICA!A:A,0),"Link"))</f>
        <v>Link</v>
      </c>
    </row>
    <row r="90" spans="1:13" ht="30" customHeight="1" x14ac:dyDescent="0.2">
      <c r="A90" s="203" t="s">
        <v>1152</v>
      </c>
      <c r="B90" s="203" t="s">
        <v>1000</v>
      </c>
      <c r="C90" s="203"/>
      <c r="D90" s="203" t="s">
        <v>843</v>
      </c>
      <c r="E90" s="248"/>
      <c r="F90" s="204"/>
      <c r="G90" s="204" t="s">
        <v>1001</v>
      </c>
      <c r="H90" s="205">
        <v>3244.05</v>
      </c>
      <c r="I90" s="205">
        <f>SUBTOTAL(109,I91)</f>
        <v>3244.05</v>
      </c>
      <c r="J90" s="244">
        <v>1.5300137520836566E-3</v>
      </c>
      <c r="K90" s="123" t="str">
        <f>IF(ISBLANK($A90),"",HYPERLINK("#ANALÍTICA!A"&amp;MATCH($A90,ANALÍTICA!A:A,0),"Link"))</f>
        <v>Link</v>
      </c>
    </row>
    <row r="91" spans="1:13" ht="20.100000000000001" customHeight="1" x14ac:dyDescent="0.2">
      <c r="A91" s="209" t="s">
        <v>1153</v>
      </c>
      <c r="B91" s="209" t="s">
        <v>707</v>
      </c>
      <c r="C91" s="209" t="str">
        <f>UPPER(VLOOKUP(B91,ANALÍTICA!$B:$J,2,0))</f>
        <v>SINAPI</v>
      </c>
      <c r="D91" s="209" t="str">
        <f>UPPER(VLOOKUP(B91,ANALÍTICA!$B:$J,3,0))</f>
        <v>PISO EM GRANITINA IMPERMEABILIZADA | TAMANHO PAINÉIS 100X100CM | COR CINZA E BRANCO | ACABAMENTO POLIDO | ALTO TRÁFEGO PERFILADO NA COR BRANCA - FORNECIMENTO E INSTALAÇÃO</v>
      </c>
      <c r="E91" s="211" t="str">
        <f>UPPER(VLOOKUP(B91,ANALÍTICA!$B:$J,6,0))</f>
        <v>M²</v>
      </c>
      <c r="F91" s="210">
        <v>27</v>
      </c>
      <c r="G91" s="213">
        <f>VLOOKUP(B91,ANALÍTICA!$B:$J,8,0)</f>
        <v>99.350000000000009</v>
      </c>
      <c r="H91" s="213">
        <f>TRUNC(G91*(1+$J$9),2)</f>
        <v>120.15</v>
      </c>
      <c r="I91" s="213">
        <f>TRUNC(H91*F91,2)</f>
        <v>3244.05</v>
      </c>
      <c r="J91" s="245">
        <f>I91/$I$228</f>
        <v>1.5300137520836562E-3</v>
      </c>
      <c r="K91" s="123" t="str">
        <f>IF(ISBLANK($A91),"",HYPERLINK("#ANALÍTICA!A"&amp;MATCH($A91,ANALÍTICA!A:A,0),"Link"))</f>
        <v>Link</v>
      </c>
    </row>
    <row r="92" spans="1:13" ht="30" customHeight="1" x14ac:dyDescent="0.2">
      <c r="A92" s="203" t="s">
        <v>1155</v>
      </c>
      <c r="B92" s="203" t="s">
        <v>1000</v>
      </c>
      <c r="C92" s="203"/>
      <c r="D92" s="203" t="s">
        <v>844</v>
      </c>
      <c r="E92" s="248"/>
      <c r="F92" s="204"/>
      <c r="G92" s="204" t="s">
        <v>1001</v>
      </c>
      <c r="H92" s="205">
        <v>167262.64000000001</v>
      </c>
      <c r="I92" s="205">
        <f>SUBTOTAL(109,I93:I94)</f>
        <v>167262.64000000001</v>
      </c>
      <c r="J92" s="244">
        <v>7.8887236451293252E-2</v>
      </c>
      <c r="K92" s="123" t="str">
        <f>IF(ISBLANK($A92),"",HYPERLINK("#ANALÍTICA!A"&amp;MATCH($A92,ANALÍTICA!A:A,0),"Link"))</f>
        <v>Link</v>
      </c>
    </row>
    <row r="93" spans="1:13" ht="20.100000000000001" customHeight="1" x14ac:dyDescent="0.2">
      <c r="A93" s="209" t="s">
        <v>1156</v>
      </c>
      <c r="B93" s="209" t="s">
        <v>1157</v>
      </c>
      <c r="C93" s="209" t="str">
        <f>UPPER(VLOOKUP(B93,ANALÍTICA!$B:$J,2,0))</f>
        <v>SINAPI</v>
      </c>
      <c r="D93" s="209" t="str">
        <f>UPPER(VLOOKUP(B93,ANALÍTICA!$B:$J,3,0))</f>
        <v>MASSA ÚNICA, EM ARGAMASSA TRAÇO 1:2:8, PREPARO MECÂNICO, APLICADA MANUALMENTE EM PAREDES INTERNAS DE AMBIENTES COM ÁREA ENTRE 5M² E 10M², E = 17,5MM, COM TALISCAS. AF_03/2024</v>
      </c>
      <c r="E93" s="211" t="str">
        <f>UPPER(VLOOKUP(B93,ANALÍTICA!$B:$J,6,0))</f>
        <v>M²</v>
      </c>
      <c r="F93" s="210">
        <v>520</v>
      </c>
      <c r="G93" s="213">
        <f>VLOOKUP(B93,ANALÍTICA!$B:$J,8,0)</f>
        <v>45.19</v>
      </c>
      <c r="H93" s="213">
        <f>TRUNC(G93*(1+$J$9),2)</f>
        <v>54.65</v>
      </c>
      <c r="I93" s="213">
        <f>TRUNC(H93*F93,2)</f>
        <v>28418</v>
      </c>
      <c r="J93" s="245">
        <f>I93/$I$228</f>
        <v>1.3402978007957134E-2</v>
      </c>
      <c r="K93" s="123" t="str">
        <f>IF(ISBLANK($A93),"",HYPERLINK("#ANALÍTICA!A"&amp;MATCH($A93,ANALÍTICA!A:A,0),"Link"))</f>
        <v>Link</v>
      </c>
    </row>
    <row r="94" spans="1:13" ht="30" customHeight="1" x14ac:dyDescent="0.2">
      <c r="A94" s="209" t="s">
        <v>1159</v>
      </c>
      <c r="B94" s="209" t="s">
        <v>1160</v>
      </c>
      <c r="C94" s="209" t="str">
        <f>UPPER(VLOOKUP(B94,ANALÍTICA!$B:$J,2,0))</f>
        <v>PRÓPRIO</v>
      </c>
      <c r="D94" s="209" t="str">
        <f>UPPER(VLOOKUP(B94,ANALÍTICA!$B:$J,3,0))</f>
        <v>PAINEL FIXO RIPADO VERTICAL ESTRUTURADO EM ALUMÍNIO AMADEIRADO NOGUEIRA OU EM PINTURA MARROM SIMILAR</v>
      </c>
      <c r="E94" s="211" t="str">
        <f>UPPER(VLOOKUP(B94,ANALÍTICA!$B:$J,6,0))</f>
        <v>M²</v>
      </c>
      <c r="F94" s="210">
        <v>176</v>
      </c>
      <c r="G94" s="213">
        <f>VLOOKUP(B94,ANALÍTICA!$B:$J,8,0)</f>
        <v>652.29999999999995</v>
      </c>
      <c r="H94" s="213">
        <f>TRUNC(G94*(1+$J$9),2)</f>
        <v>788.89</v>
      </c>
      <c r="I94" s="213">
        <f>TRUNC(H94*F94,2)</f>
        <v>138844.64000000001</v>
      </c>
      <c r="J94" s="245">
        <f>I94/$I$228</f>
        <v>6.5484258443336107E-2</v>
      </c>
      <c r="K94" s="123" t="str">
        <f>IF(ISBLANK($A94),"",HYPERLINK("#ANALÍTICA!A"&amp;MATCH($A94,ANALÍTICA!A:A,0),"Link"))</f>
        <v>Link</v>
      </c>
    </row>
    <row r="95" spans="1:13" s="21" customFormat="1" ht="20.100000000000001" customHeight="1" x14ac:dyDescent="0.2">
      <c r="A95" s="203" t="s">
        <v>1162</v>
      </c>
      <c r="B95" s="203" t="s">
        <v>1000</v>
      </c>
      <c r="C95" s="203"/>
      <c r="D95" s="203" t="s">
        <v>1163</v>
      </c>
      <c r="E95" s="248"/>
      <c r="F95" s="204"/>
      <c r="G95" s="204" t="s">
        <v>1001</v>
      </c>
      <c r="H95" s="205">
        <v>150218.34</v>
      </c>
      <c r="I95" s="205">
        <f>SUBTOTAL(109,I96:I99)</f>
        <v>150218.34</v>
      </c>
      <c r="J95" s="244">
        <v>7.0848515286502503E-2</v>
      </c>
      <c r="K95" s="123" t="str">
        <f>IF(ISBLANK($A95),"",HYPERLINK("#ANALÍTICA!A"&amp;MATCH($A95,ANALÍTICA!A:A,0),"Link"))</f>
        <v>Link</v>
      </c>
    </row>
    <row r="96" spans="1:13" ht="38.25" x14ac:dyDescent="0.2">
      <c r="A96" s="209" t="s">
        <v>1164</v>
      </c>
      <c r="B96" s="209" t="s">
        <v>1165</v>
      </c>
      <c r="C96" s="209" t="str">
        <f>UPPER(VLOOKUP(B96,ANALÍTICA!$B:$J,2,0))</f>
        <v>SINAPI</v>
      </c>
      <c r="D96" s="209" t="str">
        <f>UPPER(VLOOKUP(B96,ANALÍTICA!$B:$J,3,0))</f>
        <v>IMPERMEABILIZAÇÃO DE SUPERFÍCIE COM MANTA ASFÁLTICA, UMA CAMADA, INCLUSIVE APLICAÇÃO DE PRIMER ASFÁLTICO, E=4MM</v>
      </c>
      <c r="E96" s="211" t="str">
        <f>UPPER(VLOOKUP(B96,ANALÍTICA!$B:$J,6,0))</f>
        <v>M²</v>
      </c>
      <c r="F96" s="210">
        <v>120</v>
      </c>
      <c r="G96" s="213">
        <f>VLOOKUP(B96,ANALÍTICA!$B:$J,8,0)</f>
        <v>117.36</v>
      </c>
      <c r="H96" s="213">
        <f>TRUNC(G96*(1+$J$9),2)</f>
        <v>141.93</v>
      </c>
      <c r="I96" s="213">
        <f>TRUNC(H96*F96,2)</f>
        <v>17031.599999999999</v>
      </c>
      <c r="J96" s="245">
        <f>I96/$I$228</f>
        <v>8.0327313758998767E-3</v>
      </c>
      <c r="K96" s="123" t="str">
        <f>IF(ISBLANK($A96),"",HYPERLINK("#ANALÍTICA!A"&amp;MATCH($A96,ANALÍTICA!A:A,0),"Link"))</f>
        <v>Link</v>
      </c>
    </row>
    <row r="97" spans="1:11" ht="38.25" x14ac:dyDescent="0.2">
      <c r="A97" s="209" t="s">
        <v>1167</v>
      </c>
      <c r="B97" s="209" t="s">
        <v>1168</v>
      </c>
      <c r="C97" s="209" t="str">
        <f>UPPER(VLOOKUP(B97,ANALÍTICA!$B:$J,2,0))</f>
        <v>SINAPI</v>
      </c>
      <c r="D97" s="209" t="str">
        <f>UPPER(VLOOKUP(B97,ANALÍTICA!$B:$J,3,0))</f>
        <v>IMPERMEABILIZAÇÃO DE SUPERFÍCIE COM ARGAMASSA POLIMÉRICA / MEMBRANA ACRÍLICA, 3 DEMÃOS. AF_09/2023</v>
      </c>
      <c r="E97" s="211" t="str">
        <f>UPPER(VLOOKUP(B97,ANALÍTICA!$B:$J,6,0))</f>
        <v>M²</v>
      </c>
      <c r="F97" s="210">
        <v>260</v>
      </c>
      <c r="G97" s="213">
        <f>VLOOKUP(B97,ANALÍTICA!$B:$J,8,0)</f>
        <v>36.659999999999997</v>
      </c>
      <c r="H97" s="213">
        <f>TRUNC(G97*(1+$J$9),2)</f>
        <v>44.33</v>
      </c>
      <c r="I97" s="213">
        <f>TRUNC(H97*F97,2)</f>
        <v>11525.8</v>
      </c>
      <c r="J97" s="245">
        <f>I97/$I$228</f>
        <v>5.4359928187807842E-3</v>
      </c>
      <c r="K97" s="123" t="str">
        <f>IF(ISBLANK($A97),"",HYPERLINK("#ANALÍTICA!A"&amp;MATCH($A97,ANALÍTICA!A:A,0),"Link"))</f>
        <v>Link</v>
      </c>
    </row>
    <row r="98" spans="1:11" ht="38.25" x14ac:dyDescent="0.2">
      <c r="A98" s="209" t="s">
        <v>1170</v>
      </c>
      <c r="B98" s="209" t="s">
        <v>1171</v>
      </c>
      <c r="C98" s="209" t="str">
        <f>UPPER(VLOOKUP(B98,ANALÍTICA!$B:$J,2,0))</f>
        <v>SINAPI</v>
      </c>
      <c r="D98" s="209" t="str">
        <f>UPPER(VLOOKUP(B98,ANALÍTICA!$B:$J,3,0))</f>
        <v>EXECUÇÃO DE PISO INDUSTRIAL DE CONCRETO ARMADO, FCK = 20 MPA, ESPESSURA DE 15,0 CM. AF_04/2022</v>
      </c>
      <c r="E98" s="211" t="str">
        <f>UPPER(VLOOKUP(B98,ANALÍTICA!$B:$J,6,0))</f>
        <v>M²</v>
      </c>
      <c r="F98" s="210">
        <v>374</v>
      </c>
      <c r="G98" s="213">
        <f>VLOOKUP(B98,ANALÍTICA!$B:$J,8,0)</f>
        <v>157.61000000000001</v>
      </c>
      <c r="H98" s="213">
        <f>TRUNC(G98*(1+$J$9),2)</f>
        <v>190.61</v>
      </c>
      <c r="I98" s="213">
        <f>TRUNC(H98*F98,2)</f>
        <v>71288.14</v>
      </c>
      <c r="J98" s="245">
        <f>I98/$I$228</f>
        <v>3.3622118820753367E-2</v>
      </c>
      <c r="K98" s="123" t="str">
        <f>IF(ISBLANK($A98),"",HYPERLINK("#ANALÍTICA!A"&amp;MATCH($A98,ANALÍTICA!A:A,0),"Link"))</f>
        <v>Link</v>
      </c>
    </row>
    <row r="99" spans="1:11" ht="38.25" x14ac:dyDescent="0.2">
      <c r="A99" s="209" t="s">
        <v>1173</v>
      </c>
      <c r="B99" s="209" t="s">
        <v>1174</v>
      </c>
      <c r="C99" s="209" t="str">
        <f>UPPER(VLOOKUP(B99,ANALÍTICA!$B:$J,2,0))</f>
        <v>PRÓPRIO</v>
      </c>
      <c r="D99" s="209" t="str">
        <f>UPPER(VLOOKUP(B99,ANALÍTICA!$B:$J,3,0))</f>
        <v>CONTRAPISO PARA REGULARIZAÇÃO EM ARGAMASSA , ACABAMENTO NÃO REFORÇADO, ESPESSURA MÉDIA 8CM</v>
      </c>
      <c r="E99" s="211" t="str">
        <f>UPPER(VLOOKUP(B99,ANALÍTICA!$B:$J,6,0))</f>
        <v>M²</v>
      </c>
      <c r="F99" s="210">
        <v>380</v>
      </c>
      <c r="G99" s="213">
        <f>VLOOKUP(B99,ANALÍTICA!$B:$J,8,0)</f>
        <v>109.60999999999999</v>
      </c>
      <c r="H99" s="213">
        <f>TRUNC(G99*(1+$J$9),2)</f>
        <v>132.56</v>
      </c>
      <c r="I99" s="213">
        <f>TRUNC(H99*F99,2)</f>
        <v>50372.800000000003</v>
      </c>
      <c r="J99" s="245">
        <f>I99/$I$228</f>
        <v>2.3757672271068449E-2</v>
      </c>
      <c r="K99" s="123" t="str">
        <f>IF(ISBLANK($A99),"",HYPERLINK("#ANALÍTICA!A"&amp;MATCH($A99,ANALÍTICA!A:A,0),"Link"))</f>
        <v>Link</v>
      </c>
    </row>
    <row r="100" spans="1:11" x14ac:dyDescent="0.2">
      <c r="A100" s="203" t="s">
        <v>1176</v>
      </c>
      <c r="B100" s="203" t="s">
        <v>1000</v>
      </c>
      <c r="C100" s="203"/>
      <c r="D100" s="203" t="s">
        <v>1177</v>
      </c>
      <c r="E100" s="248"/>
      <c r="F100" s="204"/>
      <c r="G100" s="204" t="s">
        <v>1001</v>
      </c>
      <c r="H100" s="205">
        <v>52382.87</v>
      </c>
      <c r="I100" s="205">
        <f>SUBTOTAL(109,I101:I102)</f>
        <v>52382.869999999995</v>
      </c>
      <c r="J100" s="244">
        <v>2.4705695495941926E-2</v>
      </c>
      <c r="K100" s="123" t="str">
        <f>IF(ISBLANK($A100),"",HYPERLINK("#ANALÍTICA!A"&amp;MATCH($A100,ANALÍTICA!A:A,0),"Link"))</f>
        <v>Link</v>
      </c>
    </row>
    <row r="101" spans="1:11" ht="51" x14ac:dyDescent="0.2">
      <c r="A101" s="209" t="s">
        <v>1178</v>
      </c>
      <c r="B101" s="209" t="s">
        <v>1179</v>
      </c>
      <c r="C101" s="209" t="str">
        <f>UPPER(VLOOKUP(B101,ANALÍTICA!$B:$J,2,0))</f>
        <v>PRÓPRIO</v>
      </c>
      <c r="D101" s="209" t="str">
        <f>UPPER(VLOOKUP(B101,ANALÍTICA!$B:$J,3,0))</f>
        <v>FORRO EM GESSO ACARTONADO - CHAPA DE DRYWALL (ST) ESP. 12,5MM - SISTEMA DE SUPORTE EM ESTRUTURA METÁLICA -  FAB. SUVINIL OU EQUIVALENTE TÉCNICO</v>
      </c>
      <c r="E101" s="211" t="str">
        <f>UPPER(VLOOKUP(B101,ANALÍTICA!$B:$J,6,0))</f>
        <v>M²</v>
      </c>
      <c r="F101" s="210">
        <v>529.65</v>
      </c>
      <c r="G101" s="213">
        <f>VLOOKUP(B101,ANALÍTICA!$B:$J,8,0)</f>
        <v>68.11</v>
      </c>
      <c r="H101" s="213">
        <f>TRUNC(G101*(1+$J$9),2)</f>
        <v>82.37</v>
      </c>
      <c r="I101" s="213">
        <f>TRUNC(H101*F101,2)</f>
        <v>43627.27</v>
      </c>
      <c r="J101" s="245">
        <f>I101/$I$228</f>
        <v>2.0576231274446057E-2</v>
      </c>
      <c r="K101" s="123" t="str">
        <f>IF(ISBLANK($A101),"",HYPERLINK("#ANALÍTICA!A"&amp;MATCH($A101,ANALÍTICA!A:A,0),"Link"))</f>
        <v>Link</v>
      </c>
    </row>
    <row r="102" spans="1:11" ht="25.5" x14ac:dyDescent="0.2">
      <c r="A102" s="209" t="s">
        <v>1181</v>
      </c>
      <c r="B102" s="209" t="s">
        <v>1182</v>
      </c>
      <c r="C102" s="209" t="str">
        <f>UPPER(VLOOKUP(B102,ANALÍTICA!$B:$J,2,0))</f>
        <v>PRÓPRIO</v>
      </c>
      <c r="D102" s="209" t="str">
        <f>UPPER(VLOOKUP(B102,ANALÍTICA!$B:$J,3,0))</f>
        <v>TABICA METÁLICA 3X3CM PARA FORRO DE GESSO (FORNECIMENTO E MONTAGEM)</v>
      </c>
      <c r="E102" s="211" t="str">
        <f>UPPER(VLOOKUP(B102,ANALÍTICA!$B:$J,6,0))</f>
        <v>M</v>
      </c>
      <c r="F102" s="210">
        <v>280</v>
      </c>
      <c r="G102" s="213">
        <f>VLOOKUP(B102,ANALÍTICA!$B:$J,8,0)</f>
        <v>25.86</v>
      </c>
      <c r="H102" s="213">
        <f>TRUNC(G102*(1+$J$9),2)</f>
        <v>31.27</v>
      </c>
      <c r="I102" s="213">
        <f>TRUNC(H102*F102,2)</f>
        <v>8755.6</v>
      </c>
      <c r="J102" s="245">
        <f>I102/$I$228</f>
        <v>4.1294642214958653E-3</v>
      </c>
      <c r="K102" s="123" t="str">
        <f>IF(ISBLANK($A102),"",HYPERLINK("#ANALÍTICA!A"&amp;MATCH($A102,ANALÍTICA!A:A,0),"Link"))</f>
        <v>Link</v>
      </c>
    </row>
    <row r="103" spans="1:11" x14ac:dyDescent="0.2">
      <c r="A103" s="203" t="s">
        <v>1183</v>
      </c>
      <c r="B103" s="203" t="s">
        <v>1000</v>
      </c>
      <c r="C103" s="203"/>
      <c r="D103" s="203" t="s">
        <v>839</v>
      </c>
      <c r="E103" s="248"/>
      <c r="F103" s="204"/>
      <c r="G103" s="204" t="s">
        <v>1001</v>
      </c>
      <c r="H103" s="205">
        <v>74825.8</v>
      </c>
      <c r="I103" s="205">
        <f>SUBTOTAL(109,I104:I113)</f>
        <v>74825.8</v>
      </c>
      <c r="J103" s="244">
        <v>3.5290609889077319E-2</v>
      </c>
      <c r="K103" s="123" t="str">
        <f>IF(ISBLANK($A103),"",HYPERLINK("#ANALÍTICA!A"&amp;MATCH($A103,ANALÍTICA!A:A,0),"Link"))</f>
        <v>Link</v>
      </c>
    </row>
    <row r="104" spans="1:11" x14ac:dyDescent="0.2">
      <c r="A104" s="203" t="s">
        <v>1184</v>
      </c>
      <c r="B104" s="203" t="s">
        <v>1000</v>
      </c>
      <c r="C104" s="203"/>
      <c r="D104" s="203" t="s">
        <v>1185</v>
      </c>
      <c r="E104" s="248"/>
      <c r="F104" s="204"/>
      <c r="G104" s="204" t="s">
        <v>1001</v>
      </c>
      <c r="H104" s="205">
        <v>40283.42</v>
      </c>
      <c r="I104" s="205">
        <f>SUBTOTAL(109,I105:I106)</f>
        <v>40283.42</v>
      </c>
      <c r="J104" s="244">
        <v>1.8999148157692332E-2</v>
      </c>
      <c r="K104" s="123" t="str">
        <f>IF(ISBLANK($A104),"",HYPERLINK("#ANALÍTICA!A"&amp;MATCH($A104,ANALÍTICA!A:A,0),"Link"))</f>
        <v>Link</v>
      </c>
    </row>
    <row r="105" spans="1:11" ht="38.25" x14ac:dyDescent="0.2">
      <c r="A105" s="209" t="s">
        <v>1186</v>
      </c>
      <c r="B105" s="209" t="s">
        <v>1187</v>
      </c>
      <c r="C105" s="209" t="str">
        <f>UPPER(VLOOKUP(B105,ANALÍTICA!$B:$J,2,0))</f>
        <v>SINAPI</v>
      </c>
      <c r="D105" s="209" t="str">
        <f>UPPER(VLOOKUP(B105,ANALÍTICA!$B:$J,3,0))</f>
        <v>EMASSAMENTO COM MASSA LÁTEX, APLICAÇÃO EM PAREDE, DUAS DEMÃOS, LIXAMENTO MANUAL. AF_04/2023</v>
      </c>
      <c r="E105" s="211" t="str">
        <f>UPPER(VLOOKUP(B105,ANALÍTICA!$B:$J,6,0))</f>
        <v>M²</v>
      </c>
      <c r="F105" s="210">
        <v>675</v>
      </c>
      <c r="G105" s="213">
        <f>VLOOKUP(B105,ANALÍTICA!$B:$J,8,0)</f>
        <v>20.53</v>
      </c>
      <c r="H105" s="213">
        <f>TRUNC(G105*(1+$J$9),2)</f>
        <v>24.82</v>
      </c>
      <c r="I105" s="213">
        <f>TRUNC(H105*F105,2)</f>
        <v>16753.5</v>
      </c>
      <c r="J105" s="245">
        <f>I105/$I$228</f>
        <v>7.9015691482971998E-3</v>
      </c>
      <c r="K105" s="123" t="str">
        <f>IF(ISBLANK($A105),"",HYPERLINK("#ANALÍTICA!A"&amp;MATCH($A105,ANALÍTICA!A:A,0),"Link"))</f>
        <v>Link</v>
      </c>
    </row>
    <row r="106" spans="1:11" ht="25.5" x14ac:dyDescent="0.2">
      <c r="A106" s="209" t="s">
        <v>1189</v>
      </c>
      <c r="B106" s="209" t="s">
        <v>719</v>
      </c>
      <c r="C106" s="209" t="str">
        <f>UPPER(VLOOKUP(B106,ANALÍTICA!$B:$J,2,0))</f>
        <v>SINAPI</v>
      </c>
      <c r="D106" s="209" t="str">
        <f>UPPER(VLOOKUP(B106,ANALÍTICA!$B:$J,3,0))</f>
        <v>EMASSAMENTO COM MASSA LÁTEX, APLICAÇÃO EM TETO, DUAS DEMÃOS, LIXAMENTO MANUAL. AF_04/2023</v>
      </c>
      <c r="E106" s="211" t="str">
        <f>UPPER(VLOOKUP(B106,ANALÍTICA!$B:$J,6,0))</f>
        <v>M²</v>
      </c>
      <c r="F106" s="210">
        <v>529</v>
      </c>
      <c r="G106" s="213">
        <f>VLOOKUP(B106,ANALÍTICA!$B:$J,8,0)</f>
        <v>36.78</v>
      </c>
      <c r="H106" s="213">
        <f>TRUNC(G106*(1+$J$9),2)</f>
        <v>44.48</v>
      </c>
      <c r="I106" s="213">
        <f>TRUNC(H106*F106,2)</f>
        <v>23529.919999999998</v>
      </c>
      <c r="J106" s="245">
        <f>I106/$I$228</f>
        <v>1.1097579009395127E-2</v>
      </c>
      <c r="K106" s="123" t="str">
        <f>IF(ISBLANK($A106),"",HYPERLINK("#ANALÍTICA!A"&amp;MATCH($A106,ANALÍTICA!A:A,0),"Link"))</f>
        <v>Link</v>
      </c>
    </row>
    <row r="107" spans="1:11" x14ac:dyDescent="0.2">
      <c r="A107" s="203" t="s">
        <v>1190</v>
      </c>
      <c r="B107" s="203" t="s">
        <v>1000</v>
      </c>
      <c r="C107" s="203"/>
      <c r="D107" s="203" t="s">
        <v>1191</v>
      </c>
      <c r="E107" s="248"/>
      <c r="F107" s="204"/>
      <c r="G107" s="204" t="s">
        <v>1001</v>
      </c>
      <c r="H107" s="205">
        <v>25220.58</v>
      </c>
      <c r="I107" s="205">
        <f>SUBTOTAL(109,I108:I111)</f>
        <v>25220.58</v>
      </c>
      <c r="J107" s="244">
        <v>1.1894956685478346E-2</v>
      </c>
      <c r="K107" s="123" t="str">
        <f>IF(ISBLANK($A107),"",HYPERLINK("#ANALÍTICA!A"&amp;MATCH($A107,ANALÍTICA!A:A,0),"Link"))</f>
        <v>Link</v>
      </c>
    </row>
    <row r="108" spans="1:11" ht="25.5" x14ac:dyDescent="0.2">
      <c r="A108" s="209" t="s">
        <v>1192</v>
      </c>
      <c r="B108" s="209" t="s">
        <v>906</v>
      </c>
      <c r="C108" s="209" t="str">
        <f>UPPER(VLOOKUP(B108,ANALÍTICA!$B:$J,2,0))</f>
        <v>SINAPI</v>
      </c>
      <c r="D108" s="209" t="str">
        <f>UPPER(VLOOKUP(B108,ANALÍTICA!$B:$J,3,0))</f>
        <v>FUNDO SELADOR ACRÍLICO, APLICAÇÃO MANUAL EM PAREDE, UMA DEMÃO. AF_04/2023</v>
      </c>
      <c r="E108" s="211" t="str">
        <f>UPPER(VLOOKUP(B108,ANALÍTICA!$B:$J,6,0))</f>
        <v>M²</v>
      </c>
      <c r="F108" s="210">
        <v>550.4</v>
      </c>
      <c r="G108" s="213">
        <f>VLOOKUP(B108,ANALÍTICA!$B:$J,8,0)</f>
        <v>4.9000000000000004</v>
      </c>
      <c r="H108" s="213">
        <f>TRUNC(G108*(1+$J$9),2)</f>
        <v>5.92</v>
      </c>
      <c r="I108" s="213">
        <f>TRUNC(H108*F108,2)</f>
        <v>3258.36</v>
      </c>
      <c r="J108" s="245">
        <f>I108/$I$228</f>
        <v>1.5367628764166095E-3</v>
      </c>
      <c r="K108" s="123" t="str">
        <f>IF(ISBLANK($A108),"",HYPERLINK("#ANALÍTICA!A"&amp;MATCH($A108,ANALÍTICA!A:A,0),"Link"))</f>
        <v>Link</v>
      </c>
    </row>
    <row r="109" spans="1:11" ht="25.5" x14ac:dyDescent="0.2">
      <c r="A109" s="209" t="s">
        <v>1193</v>
      </c>
      <c r="B109" s="209" t="s">
        <v>717</v>
      </c>
      <c r="C109" s="209" t="str">
        <f>UPPER(VLOOKUP(B109,ANALÍTICA!$B:$J,2,0))</f>
        <v>SINAPI</v>
      </c>
      <c r="D109" s="209" t="str">
        <f>UPPER(VLOOKUP(B109,ANALÍTICA!$B:$J,3,0))</f>
        <v>FUNDO SELADOR ACRÍLICO, APLICAÇÃO MANUAL EM TETO, UMA DEMÃO. AF_04/2023</v>
      </c>
      <c r="E109" s="211" t="str">
        <f>UPPER(VLOOKUP(B109,ANALÍTICA!$B:$J,6,0))</f>
        <v>M²</v>
      </c>
      <c r="F109" s="210">
        <v>529</v>
      </c>
      <c r="G109" s="213">
        <f>VLOOKUP(B109,ANALÍTICA!$B:$J,8,0)</f>
        <v>6.02</v>
      </c>
      <c r="H109" s="213">
        <f>TRUNC(G109*(1+$J$9),2)</f>
        <v>7.28</v>
      </c>
      <c r="I109" s="213">
        <f>TRUNC(H109*F109,2)</f>
        <v>3851.12</v>
      </c>
      <c r="J109" s="245">
        <f>I109/$I$228</f>
        <v>1.8163303774369722E-3</v>
      </c>
      <c r="K109" s="123" t="str">
        <f>IF(ISBLANK($A109),"",HYPERLINK("#ANALÍTICA!A"&amp;MATCH($A109,ANALÍTICA!A:A,0),"Link"))</f>
        <v>Link</v>
      </c>
    </row>
    <row r="110" spans="1:11" ht="25.5" x14ac:dyDescent="0.2">
      <c r="A110" s="209" t="s">
        <v>1194</v>
      </c>
      <c r="B110" s="209" t="s">
        <v>605</v>
      </c>
      <c r="C110" s="209" t="str">
        <f>UPPER(VLOOKUP(B110,ANALÍTICA!$B:$J,2,0))</f>
        <v>SINAPI</v>
      </c>
      <c r="D110" s="209" t="str">
        <f>UPPER(VLOOKUP(B110,ANALÍTICA!$B:$J,3,0))</f>
        <v>PINTURA LÁTEX ACRÍLICA PREMIUM, APLICAÇÃO MANUAL EM PAREDES, DUAS DEMÃOS. AF_04/2023</v>
      </c>
      <c r="E110" s="211" t="str">
        <f>UPPER(VLOOKUP(B110,ANALÍTICA!$B:$J,6,0))</f>
        <v>M²</v>
      </c>
      <c r="F110" s="210">
        <v>411</v>
      </c>
      <c r="G110" s="213">
        <f>VLOOKUP(B110,ANALÍTICA!$B:$J,8,0)</f>
        <v>14.4</v>
      </c>
      <c r="H110" s="213">
        <f>TRUNC(G110*(1+$J$9),2)</f>
        <v>17.41</v>
      </c>
      <c r="I110" s="213">
        <f>TRUNC(H110*F110,2)</f>
        <v>7155.51</v>
      </c>
      <c r="J110" s="245">
        <f>I110/$I$228</f>
        <v>3.3748027013061213E-3</v>
      </c>
      <c r="K110" s="123" t="str">
        <f>IF(ISBLANK($A110),"",HYPERLINK("#ANALÍTICA!A"&amp;MATCH($A110,ANALÍTICA!A:A,0),"Link"))</f>
        <v>Link</v>
      </c>
    </row>
    <row r="111" spans="1:11" ht="25.5" x14ac:dyDescent="0.2">
      <c r="A111" s="209" t="s">
        <v>1195</v>
      </c>
      <c r="B111" s="209" t="s">
        <v>721</v>
      </c>
      <c r="C111" s="209" t="str">
        <f>UPPER(VLOOKUP(B111,ANALÍTICA!$B:$J,2,0))</f>
        <v>SINAPI</v>
      </c>
      <c r="D111" s="209" t="str">
        <f>UPPER(VLOOKUP(B111,ANALÍTICA!$B:$J,3,0))</f>
        <v>PINTURA LÁTEX ACRÍLICA PREMIUM, APLICAÇÃO MANUAL EM TETO, DUAS DEMÃOS. AF_04/2023</v>
      </c>
      <c r="E111" s="211" t="str">
        <f>UPPER(VLOOKUP(B111,ANALÍTICA!$B:$J,6,0))</f>
        <v>M²</v>
      </c>
      <c r="F111" s="210">
        <v>529</v>
      </c>
      <c r="G111" s="213">
        <f>VLOOKUP(B111,ANALÍTICA!$B:$J,8,0)</f>
        <v>17.13</v>
      </c>
      <c r="H111" s="213">
        <f>TRUNC(G111*(1+$J$9),2)</f>
        <v>20.71</v>
      </c>
      <c r="I111" s="213">
        <f>TRUNC(H111*F111,2)</f>
        <v>10955.59</v>
      </c>
      <c r="J111" s="245">
        <f>I111/$I$228</f>
        <v>5.16706073031864E-3</v>
      </c>
      <c r="K111" s="123" t="str">
        <f>IF(ISBLANK($A111),"",HYPERLINK("#ANALÍTICA!A"&amp;MATCH($A111,ANALÍTICA!A:A,0),"Link"))</f>
        <v>Link</v>
      </c>
    </row>
    <row r="112" spans="1:11" x14ac:dyDescent="0.2">
      <c r="A112" s="203" t="s">
        <v>1196</v>
      </c>
      <c r="B112" s="203" t="s">
        <v>1000</v>
      </c>
      <c r="C112" s="203"/>
      <c r="D112" s="203" t="s">
        <v>1197</v>
      </c>
      <c r="E112" s="248"/>
      <c r="F112" s="204"/>
      <c r="G112" s="204" t="s">
        <v>1001</v>
      </c>
      <c r="H112" s="205">
        <v>9321.7999999999993</v>
      </c>
      <c r="I112" s="205">
        <f>SUBTOTAL(109,I113)</f>
        <v>9321.7999999999993</v>
      </c>
      <c r="J112" s="244">
        <v>4.3965050459066381E-3</v>
      </c>
      <c r="K112" s="123" t="str">
        <f>IF(ISBLANK($A112),"",HYPERLINK("#ANALÍTICA!A"&amp;MATCH($A112,ANALÍTICA!A:A,0),"Link"))</f>
        <v>Link</v>
      </c>
    </row>
    <row r="113" spans="1:11" ht="25.5" x14ac:dyDescent="0.2">
      <c r="A113" s="209" t="s">
        <v>1198</v>
      </c>
      <c r="B113" s="209" t="s">
        <v>1199</v>
      </c>
      <c r="C113" s="209" t="str">
        <f>UPPER(VLOOKUP(B113,ANALÍTICA!$B:$J,2,0))</f>
        <v>SINAPI</v>
      </c>
      <c r="D113" s="209" t="str">
        <f>UPPER(VLOOKUP(B113,ANALÍTICA!$B:$J,3,0))</f>
        <v>TEXTURA ACRÍLICA, APLICAÇÃO MANUAL EM PAREDE, UMA DEMÃO. AF_04/2023</v>
      </c>
      <c r="E113" s="211" t="str">
        <f>UPPER(VLOOKUP(B113,ANALÍTICA!$B:$J,6,0))</f>
        <v>M²</v>
      </c>
      <c r="F113" s="210">
        <v>508</v>
      </c>
      <c r="G113" s="213">
        <f>VLOOKUP(B113,ANALÍTICA!$B:$J,8,0)</f>
        <v>15.18</v>
      </c>
      <c r="H113" s="213">
        <f>TRUNC(G113*(1+$J$9),2)</f>
        <v>18.350000000000001</v>
      </c>
      <c r="I113" s="213">
        <f>TRUNC(H113*F113,2)</f>
        <v>9321.7999999999993</v>
      </c>
      <c r="J113" s="245">
        <f>I113/$I$228</f>
        <v>4.3965050459066363E-3</v>
      </c>
      <c r="K113" s="123" t="str">
        <f>IF(ISBLANK($A113),"",HYPERLINK("#ANALÍTICA!A"&amp;MATCH($A113,ANALÍTICA!A:A,0),"Link"))</f>
        <v>Link</v>
      </c>
    </row>
    <row r="114" spans="1:11" x14ac:dyDescent="0.2">
      <c r="A114" s="203" t="s">
        <v>1201</v>
      </c>
      <c r="B114" s="203" t="s">
        <v>1000</v>
      </c>
      <c r="C114" s="203"/>
      <c r="D114" s="203" t="s">
        <v>845</v>
      </c>
      <c r="E114" s="248"/>
      <c r="F114" s="204"/>
      <c r="G114" s="204" t="s">
        <v>1001</v>
      </c>
      <c r="H114" s="205">
        <v>12300.69</v>
      </c>
      <c r="I114" s="205">
        <f>SUBTOTAL(109,I115:I132)</f>
        <v>12300.69</v>
      </c>
      <c r="J114" s="244">
        <v>5.8014595521394289E-3</v>
      </c>
      <c r="K114" s="123" t="str">
        <f>IF(ISBLANK($A114),"",HYPERLINK("#ANALÍTICA!A"&amp;MATCH($A114,ANALÍTICA!A:A,0),"Link"))</f>
        <v>Link</v>
      </c>
    </row>
    <row r="115" spans="1:11" x14ac:dyDescent="0.2">
      <c r="A115" s="203" t="s">
        <v>1202</v>
      </c>
      <c r="B115" s="203" t="s">
        <v>1000</v>
      </c>
      <c r="C115" s="203"/>
      <c r="D115" s="203" t="s">
        <v>1203</v>
      </c>
      <c r="E115" s="248"/>
      <c r="F115" s="204"/>
      <c r="G115" s="204" t="s">
        <v>1001</v>
      </c>
      <c r="H115" s="205">
        <v>2452.89</v>
      </c>
      <c r="I115" s="205">
        <f>SUBTOTAL(109,I116:I118)</f>
        <v>2452.8900000000003</v>
      </c>
      <c r="J115" s="244">
        <v>1.1568734860277986E-3</v>
      </c>
      <c r="K115" s="123" t="str">
        <f>IF(ISBLANK($A115),"",HYPERLINK("#ANALÍTICA!A"&amp;MATCH($A115,ANALÍTICA!A:A,0),"Link"))</f>
        <v>Link</v>
      </c>
    </row>
    <row r="116" spans="1:11" x14ac:dyDescent="0.2">
      <c r="A116" s="203" t="s">
        <v>1204</v>
      </c>
      <c r="B116" s="203" t="s">
        <v>1000</v>
      </c>
      <c r="C116" s="203"/>
      <c r="D116" s="203" t="s">
        <v>1205</v>
      </c>
      <c r="E116" s="248"/>
      <c r="F116" s="204"/>
      <c r="G116" s="204" t="s">
        <v>1001</v>
      </c>
      <c r="H116" s="205">
        <v>2452.89</v>
      </c>
      <c r="I116" s="205">
        <f>SUBTOTAL(109,I117:I118)</f>
        <v>2452.8900000000003</v>
      </c>
      <c r="J116" s="244">
        <v>1.1568734860277986E-3</v>
      </c>
      <c r="K116" s="123" t="str">
        <f>IF(ISBLANK($A116),"",HYPERLINK("#ANALÍTICA!A"&amp;MATCH($A116,ANALÍTICA!A:A,0),"Link"))</f>
        <v>Link</v>
      </c>
    </row>
    <row r="117" spans="1:11" x14ac:dyDescent="0.2">
      <c r="A117" s="209" t="s">
        <v>1206</v>
      </c>
      <c r="B117" s="209" t="s">
        <v>639</v>
      </c>
      <c r="C117" s="209" t="str">
        <f>UPPER(VLOOKUP(B117,ANALÍTICA!$B:$J,2,0))</f>
        <v>SINAPI</v>
      </c>
      <c r="D117" s="209" t="str">
        <f>UPPER(VLOOKUP(B117,ANALÍTICA!$B:$J,3,0))</f>
        <v>ESCAVAÇÃO MANUAL DE VALA. AF_09/2024</v>
      </c>
      <c r="E117" s="211" t="str">
        <f>UPPER(VLOOKUP(B117,ANALÍTICA!$B:$J,6,0))</f>
        <v>M³</v>
      </c>
      <c r="F117" s="210">
        <v>15.4</v>
      </c>
      <c r="G117" s="213">
        <f>VLOOKUP(B117,ANALÍTICA!$B:$J,8,0)</f>
        <v>99.32</v>
      </c>
      <c r="H117" s="213">
        <f>TRUNC(G117*(1+$J$9),2)</f>
        <v>120.11</v>
      </c>
      <c r="I117" s="213">
        <f>TRUNC(H117*F117,2)</f>
        <v>1849.69</v>
      </c>
      <c r="J117" s="245">
        <f>I117/$I$228</f>
        <v>8.723820955569791E-4</v>
      </c>
      <c r="K117" s="123" t="str">
        <f>IF(ISBLANK($A117),"",HYPERLINK("#ANALÍTICA!A"&amp;MATCH($A117,ANALÍTICA!A:A,0),"Link"))</f>
        <v>Link</v>
      </c>
    </row>
    <row r="118" spans="1:11" ht="25.5" x14ac:dyDescent="0.2">
      <c r="A118" s="209" t="s">
        <v>1207</v>
      </c>
      <c r="B118" s="209" t="s">
        <v>1208</v>
      </c>
      <c r="C118" s="209" t="str">
        <f>UPPER(VLOOKUP(B118,ANALÍTICA!$B:$J,2,0))</f>
        <v>SINAPI</v>
      </c>
      <c r="D118" s="209" t="str">
        <f>UPPER(VLOOKUP(B118,ANALÍTICA!$B:$J,3,0))</f>
        <v>REATERRO MANUAL DE VALAS, COM PLACA VIBRATÓRIA. AF_08/2023</v>
      </c>
      <c r="E118" s="211" t="str">
        <f>UPPER(VLOOKUP(B118,ANALÍTICA!$B:$J,6,0))</f>
        <v>M³</v>
      </c>
      <c r="F118" s="210">
        <v>20.02</v>
      </c>
      <c r="G118" s="213">
        <f>VLOOKUP(B118,ANALÍTICA!$B:$J,8,0)</f>
        <v>24.919999999999998</v>
      </c>
      <c r="H118" s="213">
        <f>TRUNC(G118*(1+$J$9),2)</f>
        <v>30.13</v>
      </c>
      <c r="I118" s="213">
        <f>TRUNC(H118*F118,2)</f>
        <v>603.20000000000005</v>
      </c>
      <c r="J118" s="245">
        <f>I118/$I$228</f>
        <v>2.8449139047081936E-4</v>
      </c>
      <c r="K118" s="123" t="str">
        <f>IF(ISBLANK($A118),"",HYPERLINK("#ANALÍTICA!A"&amp;MATCH($A118,ANALÍTICA!A:A,0),"Link"))</f>
        <v>Link</v>
      </c>
    </row>
    <row r="119" spans="1:11" x14ac:dyDescent="0.2">
      <c r="A119" s="203" t="s">
        <v>1210</v>
      </c>
      <c r="B119" s="203" t="s">
        <v>1000</v>
      </c>
      <c r="C119" s="203"/>
      <c r="D119" s="203" t="s">
        <v>1211</v>
      </c>
      <c r="E119" s="248"/>
      <c r="F119" s="204"/>
      <c r="G119" s="204" t="s">
        <v>1001</v>
      </c>
      <c r="H119" s="205">
        <v>9847.7999999999993</v>
      </c>
      <c r="I119" s="205">
        <f>SUBTOTAL(109,I120:I132)</f>
        <v>9847.7999999999993</v>
      </c>
      <c r="J119" s="244">
        <v>4.6445860661116301E-3</v>
      </c>
      <c r="K119" s="123" t="str">
        <f>IF(ISBLANK($A119),"",HYPERLINK("#ANALÍTICA!A"&amp;MATCH($A119,ANALÍTICA!A:A,0),"Link"))</f>
        <v>Link</v>
      </c>
    </row>
    <row r="120" spans="1:11" x14ac:dyDescent="0.2">
      <c r="A120" s="203" t="s">
        <v>1212</v>
      </c>
      <c r="B120" s="203" t="s">
        <v>1000</v>
      </c>
      <c r="C120" s="203"/>
      <c r="D120" s="203" t="s">
        <v>849</v>
      </c>
      <c r="E120" s="248"/>
      <c r="F120" s="204"/>
      <c r="G120" s="204" t="s">
        <v>1001</v>
      </c>
      <c r="H120" s="205">
        <v>724.78</v>
      </c>
      <c r="I120" s="205">
        <f>SUBTOTAL(109,I121)</f>
        <v>724.78</v>
      </c>
      <c r="J120" s="244">
        <v>3.4183300727029254E-4</v>
      </c>
      <c r="K120" s="123" t="str">
        <f>IF(ISBLANK($A120),"",HYPERLINK("#ANALÍTICA!A"&amp;MATCH($A120,ANALÍTICA!A:A,0),"Link"))</f>
        <v>Link</v>
      </c>
    </row>
    <row r="121" spans="1:11" ht="38.25" x14ac:dyDescent="0.2">
      <c r="A121" s="209" t="s">
        <v>1213</v>
      </c>
      <c r="B121" s="209" t="s">
        <v>1214</v>
      </c>
      <c r="C121" s="209" t="str">
        <f>UPPER(VLOOKUP(B121,ANALÍTICA!$B:$J,2,0))</f>
        <v>PRÓPRIO</v>
      </c>
      <c r="D121" s="209" t="str">
        <f>UPPER(VLOOKUP(B121,ANALÍTICA!$B:$J,3,0))</f>
        <v>CAIXA DE INSPEÇÃO DE ESGOTO SIFONADA - CES- 60X60 CM - FORNECIMENTO E INSTALACAO. REF SINAPI (74166/001)</v>
      </c>
      <c r="E121" s="211" t="str">
        <f>UPPER(VLOOKUP(B121,ANALÍTICA!$B:$J,6,0))</f>
        <v>UN</v>
      </c>
      <c r="F121" s="210">
        <v>2</v>
      </c>
      <c r="G121" s="213">
        <f>VLOOKUP(B121,ANALÍTICA!$B:$J,8,0)</f>
        <v>299.65000000000003</v>
      </c>
      <c r="H121" s="213">
        <f>TRUNC(G121*(1+$J$9),2)</f>
        <v>362.39</v>
      </c>
      <c r="I121" s="213">
        <f>TRUNC(H121*F121,2)</f>
        <v>724.78</v>
      </c>
      <c r="J121" s="245">
        <f>I121/$I$228</f>
        <v>3.4183300727029249E-4</v>
      </c>
      <c r="K121" s="123" t="str">
        <f>IF(ISBLANK($A121),"",HYPERLINK("#ANALÍTICA!A"&amp;MATCH($A121,ANALÍTICA!A:A,0),"Link"))</f>
        <v>Link</v>
      </c>
    </row>
    <row r="122" spans="1:11" x14ac:dyDescent="0.2">
      <c r="A122" s="203" t="s">
        <v>1216</v>
      </c>
      <c r="B122" s="203" t="s">
        <v>1000</v>
      </c>
      <c r="C122" s="203"/>
      <c r="D122" s="203" t="s">
        <v>852</v>
      </c>
      <c r="E122" s="248"/>
      <c r="F122" s="204"/>
      <c r="G122" s="204" t="s">
        <v>1001</v>
      </c>
      <c r="H122" s="205">
        <v>552.44000000000005</v>
      </c>
      <c r="I122" s="205">
        <f>SUBTOTAL(109,I123)</f>
        <v>552.44000000000005</v>
      </c>
      <c r="J122" s="244">
        <v>2.6055110038411712E-4</v>
      </c>
      <c r="K122" s="123" t="str">
        <f>IF(ISBLANK($A122),"",HYPERLINK("#ANALÍTICA!A"&amp;MATCH($A122,ANALÍTICA!A:A,0),"Link"))</f>
        <v>Link</v>
      </c>
    </row>
    <row r="123" spans="1:11" ht="51" x14ac:dyDescent="0.2">
      <c r="A123" s="209" t="s">
        <v>1217</v>
      </c>
      <c r="B123" s="209" t="s">
        <v>1218</v>
      </c>
      <c r="C123" s="209" t="str">
        <f>UPPER(VLOOKUP(B123,ANALÍTICA!$B:$J,2,0))</f>
        <v>SINAPI</v>
      </c>
      <c r="D123" s="209" t="str">
        <f>UPPER(VLOOKUP(B123,ANALÍTICA!$B:$J,3,0))</f>
        <v>CAIXA SIFONADA, PVC, DN 100 X 100 X 50 MM, JUNTA ELÁSTICA, FORNECIDA E INSTALADA EM RAMAL DE DESCARGA OU EM RAMAL DE ESGOTO SANITÁRIO. AF_08/2022</v>
      </c>
      <c r="E123" s="211" t="str">
        <f>UPPER(VLOOKUP(B123,ANALÍTICA!$B:$J,6,0))</f>
        <v>UN</v>
      </c>
      <c r="F123" s="210">
        <v>7</v>
      </c>
      <c r="G123" s="213">
        <f>VLOOKUP(B123,ANALÍTICA!$B:$J,8,0)</f>
        <v>65.259999999999991</v>
      </c>
      <c r="H123" s="213">
        <f>TRUNC(G123*(1+$J$9),2)</f>
        <v>78.92</v>
      </c>
      <c r="I123" s="213">
        <f>TRUNC(H123*F123,2)</f>
        <v>552.44000000000005</v>
      </c>
      <c r="J123" s="245">
        <f>I123/$I$228</f>
        <v>2.6055110038411712E-4</v>
      </c>
      <c r="K123" s="123" t="str">
        <f>IF(ISBLANK($A123),"",HYPERLINK("#ANALÍTICA!A"&amp;MATCH($A123,ANALÍTICA!A:A,0),"Link"))</f>
        <v>Link</v>
      </c>
    </row>
    <row r="124" spans="1:11" x14ac:dyDescent="0.2">
      <c r="A124" s="203" t="s">
        <v>1220</v>
      </c>
      <c r="B124" s="203" t="s">
        <v>1000</v>
      </c>
      <c r="C124" s="203"/>
      <c r="D124" s="203" t="s">
        <v>1221</v>
      </c>
      <c r="E124" s="248"/>
      <c r="F124" s="204"/>
      <c r="G124" s="204" t="s">
        <v>1001</v>
      </c>
      <c r="H124" s="205">
        <v>8570.58</v>
      </c>
      <c r="I124" s="205">
        <f>SUBTOTAL(109,I125:I132)</f>
        <v>8570.58</v>
      </c>
      <c r="J124" s="244">
        <v>4.0422019584572203E-3</v>
      </c>
      <c r="K124" s="123" t="str">
        <f>IF(ISBLANK($A124),"",HYPERLINK("#ANALÍTICA!A"&amp;MATCH($A124,ANALÍTICA!A:A,0),"Link"))</f>
        <v>Link</v>
      </c>
    </row>
    <row r="125" spans="1:11" ht="25.5" x14ac:dyDescent="0.2">
      <c r="A125" s="209" t="s">
        <v>1222</v>
      </c>
      <c r="B125" s="209" t="s">
        <v>1223</v>
      </c>
      <c r="C125" s="209" t="str">
        <f>UPPER(VLOOKUP(B125,ANALÍTICA!$B:$J,2,0))</f>
        <v>SINAPI</v>
      </c>
      <c r="D125" s="209" t="str">
        <f>UPPER(VLOOKUP(B125,ANALÍTICA!$B:$J,3,0))</f>
        <v>JOELHO PVC 90º ESGOTO 40MM - FORNECIMENTO E INSTALACAO</v>
      </c>
      <c r="E125" s="211" t="str">
        <f>UPPER(VLOOKUP(B125,ANALÍTICA!$B:$J,6,0))</f>
        <v>UN</v>
      </c>
      <c r="F125" s="210">
        <v>2</v>
      </c>
      <c r="G125" s="213">
        <f>VLOOKUP(B125,ANALÍTICA!$B:$J,8,0)</f>
        <v>18.04</v>
      </c>
      <c r="H125" s="213">
        <f t="shared" ref="H125:H132" si="0">TRUNC(G125*(1+$J$9),2)</f>
        <v>21.81</v>
      </c>
      <c r="I125" s="213">
        <f t="shared" ref="I125:I132" si="1">TRUNC(H125*F125,2)</f>
        <v>43.62</v>
      </c>
      <c r="J125" s="245">
        <f t="shared" ref="J125:J132" si="2">I125/$I$228</f>
        <v>2.0572802474033718E-5</v>
      </c>
      <c r="K125" s="123" t="str">
        <f>IF(ISBLANK($A125),"",HYPERLINK("#ANALÍTICA!A"&amp;MATCH($A125,ANALÍTICA!A:A,0),"Link"))</f>
        <v>Link</v>
      </c>
    </row>
    <row r="126" spans="1:11" ht="51" x14ac:dyDescent="0.2">
      <c r="A126" s="209" t="s">
        <v>1225</v>
      </c>
      <c r="B126" s="209" t="s">
        <v>615</v>
      </c>
      <c r="C126" s="209" t="str">
        <f>UPPER(VLOOKUP(B126,ANALÍTICA!$B:$J,2,0))</f>
        <v>SINAPI</v>
      </c>
      <c r="D126" s="209" t="str">
        <f>UPPER(VLOOKUP(B126,ANALÍTICA!$B:$J,3,0))</f>
        <v>JOELHO 45 GRAUS, PVC, SERIE NORMAL, ESGOTO PREDIAL, DN 40 MM, JUNTA SOLDÁVEL, FORNECIDO E INSTALADO EM RAMAL DE DESCARGA OU RAMAL DE ESGOTO SANITÁRIO. AF_08/2022</v>
      </c>
      <c r="E126" s="211" t="str">
        <f>UPPER(VLOOKUP(B126,ANALÍTICA!$B:$J,6,0))</f>
        <v>UN</v>
      </c>
      <c r="F126" s="210">
        <v>1</v>
      </c>
      <c r="G126" s="213">
        <f>VLOOKUP(B126,ANALÍTICA!$B:$J,8,0)</f>
        <v>12.04</v>
      </c>
      <c r="H126" s="213">
        <f t="shared" si="0"/>
        <v>14.56</v>
      </c>
      <c r="I126" s="213">
        <f t="shared" si="1"/>
        <v>14.56</v>
      </c>
      <c r="J126" s="245">
        <f t="shared" si="2"/>
        <v>6.8670335630887423E-6</v>
      </c>
      <c r="K126" s="123" t="str">
        <f>IF(ISBLANK($A126),"",HYPERLINK("#ANALÍTICA!A"&amp;MATCH($A126,ANALÍTICA!A:A,0),"Link"))</f>
        <v>Link</v>
      </c>
    </row>
    <row r="127" spans="1:11" ht="51" x14ac:dyDescent="0.2">
      <c r="A127" s="209" t="s">
        <v>1226</v>
      </c>
      <c r="B127" s="209" t="s">
        <v>1227</v>
      </c>
      <c r="C127" s="209" t="str">
        <f>UPPER(VLOOKUP(B127,ANALÍTICA!$B:$J,2,0))</f>
        <v>SINAPI</v>
      </c>
      <c r="D127" s="209" t="str">
        <f>UPPER(VLOOKUP(B127,ANALÍTICA!$B:$J,3,0))</f>
        <v>JOELHO 45 GRAUS, PVC, SERIE NORMAL, ESGOTO PREDIAL, DN 50 MM, JUNTA ELÁSTICA, FORNECIDO E INSTALADO EM PRUMADA DE ESGOTO SANITÁRIO OU VENTILAÇÃO. AF_08/2022</v>
      </c>
      <c r="E127" s="211" t="str">
        <f>UPPER(VLOOKUP(B127,ANALÍTICA!$B:$J,6,0))</f>
        <v>UN</v>
      </c>
      <c r="F127" s="210">
        <v>2</v>
      </c>
      <c r="G127" s="213">
        <f>VLOOKUP(B127,ANALÍTICA!$B:$J,8,0)</f>
        <v>10.93</v>
      </c>
      <c r="H127" s="213">
        <f t="shared" si="0"/>
        <v>13.21</v>
      </c>
      <c r="I127" s="213">
        <f t="shared" si="1"/>
        <v>26.42</v>
      </c>
      <c r="J127" s="245">
        <f t="shared" si="2"/>
        <v>1.2460647440714601E-5</v>
      </c>
      <c r="K127" s="123" t="str">
        <f>IF(ISBLANK($A127),"",HYPERLINK("#ANALÍTICA!A"&amp;MATCH($A127,ANALÍTICA!A:A,0),"Link"))</f>
        <v>Link</v>
      </c>
    </row>
    <row r="128" spans="1:11" ht="38.25" x14ac:dyDescent="0.2">
      <c r="A128" s="209" t="s">
        <v>1229</v>
      </c>
      <c r="B128" s="209" t="s">
        <v>607</v>
      </c>
      <c r="C128" s="209" t="str">
        <f>UPPER(VLOOKUP(B128,ANALÍTICA!$B:$J,2,0))</f>
        <v>SINAPI</v>
      </c>
      <c r="D128" s="209" t="str">
        <f>UPPER(VLOOKUP(B128,ANALÍTICA!$B:$J,3,0))</f>
        <v>TUBO PVC, SERIE NORMAL, ESGOTO PREDIAL, DN 40 MM, FORNECIDO E INSTALADO EM RAMAL DE DESCARGA OU RAMAL DE ESGOTO SANITÁRIO. AF_08/2022</v>
      </c>
      <c r="E128" s="211" t="str">
        <f>UPPER(VLOOKUP(B128,ANALÍTICA!$B:$J,6,0))</f>
        <v>M</v>
      </c>
      <c r="F128" s="210">
        <v>4.8</v>
      </c>
      <c r="G128" s="213">
        <f>VLOOKUP(B128,ANALÍTICA!$B:$J,8,0)</f>
        <v>24.64</v>
      </c>
      <c r="H128" s="213">
        <f t="shared" si="0"/>
        <v>29.79</v>
      </c>
      <c r="I128" s="213">
        <f t="shared" si="1"/>
        <v>142.99</v>
      </c>
      <c r="J128" s="245">
        <f t="shared" si="2"/>
        <v>6.7439363268273307E-5</v>
      </c>
      <c r="K128" s="123" t="str">
        <f>IF(ISBLANK($A128),"",HYPERLINK("#ANALÍTICA!A"&amp;MATCH($A128,ANALÍTICA!A:A,0),"Link"))</f>
        <v>Link</v>
      </c>
    </row>
    <row r="129" spans="1:11" ht="38.25" x14ac:dyDescent="0.2">
      <c r="A129" s="209" t="s">
        <v>1230</v>
      </c>
      <c r="B129" s="209" t="s">
        <v>609</v>
      </c>
      <c r="C129" s="209" t="str">
        <f>UPPER(VLOOKUP(B129,ANALÍTICA!$B:$J,2,0))</f>
        <v>SINAPI</v>
      </c>
      <c r="D129" s="209" t="str">
        <f>UPPER(VLOOKUP(B129,ANALÍTICA!$B:$J,3,0))</f>
        <v>TUBO PVC, SERIE NORMAL, ESGOTO PREDIAL, DN 50 MM, FORNECIDO E INSTALADO EM RAMAL DE DESCARGA OU RAMAL DE ESGOTO SANITÁRIO. AF_08/2022</v>
      </c>
      <c r="E129" s="211" t="str">
        <f>UPPER(VLOOKUP(B129,ANALÍTICA!$B:$J,6,0))</f>
        <v>M</v>
      </c>
      <c r="F129" s="210">
        <v>10.7</v>
      </c>
      <c r="G129" s="213">
        <f>VLOOKUP(B129,ANALÍTICA!$B:$J,8,0)</f>
        <v>31.12</v>
      </c>
      <c r="H129" s="213">
        <f t="shared" si="0"/>
        <v>37.630000000000003</v>
      </c>
      <c r="I129" s="213">
        <f t="shared" si="1"/>
        <v>402.64</v>
      </c>
      <c r="J129" s="245">
        <f t="shared" si="2"/>
        <v>1.8989988968695407E-4</v>
      </c>
      <c r="K129" s="123" t="str">
        <f>IF(ISBLANK($A129),"",HYPERLINK("#ANALÍTICA!A"&amp;MATCH($A129,ANALÍTICA!A:A,0),"Link"))</f>
        <v>Link</v>
      </c>
    </row>
    <row r="130" spans="1:11" ht="38.25" x14ac:dyDescent="0.2">
      <c r="A130" s="209" t="s">
        <v>1231</v>
      </c>
      <c r="B130" s="209" t="s">
        <v>1232</v>
      </c>
      <c r="C130" s="209" t="str">
        <f>UPPER(VLOOKUP(B130,ANALÍTICA!$B:$J,2,0))</f>
        <v>SINAPI</v>
      </c>
      <c r="D130" s="209" t="str">
        <f>UPPER(VLOOKUP(B130,ANALÍTICA!$B:$J,3,0))</f>
        <v>TUBO PVC, SÉRIE R, ÁGUA PLUVIAL, DN 150 MM, FORNECIDO E INSTALADO EM RAMAL DE ENCAMINHAMENTO. AF_06/2022</v>
      </c>
      <c r="E130" s="211" t="str">
        <f>UPPER(VLOOKUP(B130,ANALÍTICA!$B:$J,6,0))</f>
        <v>M</v>
      </c>
      <c r="F130" s="210">
        <v>67</v>
      </c>
      <c r="G130" s="213">
        <f>VLOOKUP(B130,ANALÍTICA!$B:$J,8,0)</f>
        <v>83.320000000000007</v>
      </c>
      <c r="H130" s="213">
        <f t="shared" si="0"/>
        <v>100.76</v>
      </c>
      <c r="I130" s="213">
        <f t="shared" si="1"/>
        <v>6750.92</v>
      </c>
      <c r="J130" s="245">
        <f t="shared" si="2"/>
        <v>3.1839831196241106E-3</v>
      </c>
      <c r="K130" s="123" t="str">
        <f>IF(ISBLANK($A130),"",HYPERLINK("#ANALÍTICA!A"&amp;MATCH($A130,ANALÍTICA!A:A,0),"Link"))</f>
        <v>Link</v>
      </c>
    </row>
    <row r="131" spans="1:11" ht="51" x14ac:dyDescent="0.2">
      <c r="A131" s="209" t="s">
        <v>1234</v>
      </c>
      <c r="B131" s="209" t="s">
        <v>1235</v>
      </c>
      <c r="C131" s="209" t="str">
        <f>UPPER(VLOOKUP(B131,ANALÍTICA!$B:$J,2,0))</f>
        <v>SINAPI</v>
      </c>
      <c r="D131" s="209" t="str">
        <f>UPPER(VLOOKUP(B131,ANALÍTICA!$B:$J,3,0))</f>
        <v>TÊ, PVC, SERIE R, ÁGUA PLUVIAL, DN 150 X 150 MM, JUNTA ELÁSTICA, FORNECIDO E INSTALADO EM CONDUTORES VERTICAIS DE ÁGUAS PLUVIAIS. AF_06/2022</v>
      </c>
      <c r="E131" s="211" t="str">
        <f>UPPER(VLOOKUP(B131,ANALÍTICA!$B:$J,6,0))</f>
        <v>UN</v>
      </c>
      <c r="F131" s="210">
        <v>1</v>
      </c>
      <c r="G131" s="213">
        <f>VLOOKUP(B131,ANALÍTICA!$B:$J,8,0)</f>
        <v>208.02</v>
      </c>
      <c r="H131" s="213">
        <f t="shared" si="0"/>
        <v>251.57</v>
      </c>
      <c r="I131" s="213">
        <f t="shared" si="1"/>
        <v>251.57</v>
      </c>
      <c r="J131" s="245">
        <f t="shared" si="2"/>
        <v>1.1864970010070294E-4</v>
      </c>
      <c r="K131" s="123" t="str">
        <f>IF(ISBLANK($A131),"",HYPERLINK("#ANALÍTICA!A"&amp;MATCH($A131,ANALÍTICA!A:A,0),"Link"))</f>
        <v>Link</v>
      </c>
    </row>
    <row r="132" spans="1:11" ht="38.25" x14ac:dyDescent="0.2">
      <c r="A132" s="209" t="s">
        <v>1237</v>
      </c>
      <c r="B132" s="209" t="s">
        <v>1238</v>
      </c>
      <c r="C132" s="209" t="str">
        <f>UPPER(VLOOKUP(B132,ANALÍTICA!$B:$J,2,0))</f>
        <v>SINAPI</v>
      </c>
      <c r="D132" s="209" t="str">
        <f>UPPER(VLOOKUP(B132,ANALÍTICA!$B:$J,3,0))</f>
        <v>JOELHO 90 GRAUS, PVC, SERIE R, ÁGUA PLUVIAL, DN 150 MM, JUNTA ELÁSTICA, FORNECIDO E INSTALADO EM RAMAL DE ENCAMINHAMENTO. AF_06/2022</v>
      </c>
      <c r="E132" s="211" t="str">
        <f>UPPER(VLOOKUP(B132,ANALÍTICA!$B:$J,6,0))</f>
        <v>UN</v>
      </c>
      <c r="F132" s="210">
        <v>6</v>
      </c>
      <c r="G132" s="213">
        <f>VLOOKUP(B132,ANALÍTICA!$B:$J,8,0)</f>
        <v>129.25</v>
      </c>
      <c r="H132" s="213">
        <f t="shared" si="0"/>
        <v>156.31</v>
      </c>
      <c r="I132" s="213">
        <f t="shared" si="1"/>
        <v>937.86</v>
      </c>
      <c r="J132" s="245">
        <f t="shared" si="2"/>
        <v>4.4232940229934118E-4</v>
      </c>
      <c r="K132" s="123" t="str">
        <f>IF(ISBLANK($A132),"",HYPERLINK("#ANALÍTICA!A"&amp;MATCH($A132,ANALÍTICA!A:A,0),"Link"))</f>
        <v>Link</v>
      </c>
    </row>
    <row r="133" spans="1:11" x14ac:dyDescent="0.2">
      <c r="A133" s="203" t="s">
        <v>1240</v>
      </c>
      <c r="B133" s="203" t="s">
        <v>1000</v>
      </c>
      <c r="C133" s="203"/>
      <c r="D133" s="203" t="s">
        <v>847</v>
      </c>
      <c r="E133" s="248"/>
      <c r="F133" s="204"/>
      <c r="G133" s="204" t="s">
        <v>1001</v>
      </c>
      <c r="H133" s="205"/>
      <c r="I133" s="205">
        <f>SUBTOTAL(109,I134:I179)</f>
        <v>76946.62000000001</v>
      </c>
      <c r="J133" s="244">
        <v>3.6290866902900794E-2</v>
      </c>
      <c r="K133" s="123" t="str">
        <f>IF(ISBLANK($A133),"",HYPERLINK("#ANALÍTICA!A"&amp;MATCH($A133,ANALÍTICA!A:A,0),"Link"))</f>
        <v>Link</v>
      </c>
    </row>
    <row r="134" spans="1:11" x14ac:dyDescent="0.2">
      <c r="A134" s="203" t="s">
        <v>1241</v>
      </c>
      <c r="B134" s="203" t="s">
        <v>1000</v>
      </c>
      <c r="C134" s="203"/>
      <c r="D134" s="203" t="s">
        <v>848</v>
      </c>
      <c r="E134" s="248"/>
      <c r="F134" s="204"/>
      <c r="G134" s="204" t="s">
        <v>1001</v>
      </c>
      <c r="H134" s="205"/>
      <c r="I134" s="205">
        <f>SUBTOTAL(109,I135:I179)</f>
        <v>76946.62000000001</v>
      </c>
      <c r="J134" s="244">
        <v>3.6290866902900794E-2</v>
      </c>
      <c r="K134" s="123" t="str">
        <f>IF(ISBLANK($A134),"",HYPERLINK("#ANALÍTICA!A"&amp;MATCH($A134,ANALÍTICA!A:A,0),"Link"))</f>
        <v>Link</v>
      </c>
    </row>
    <row r="135" spans="1:11" x14ac:dyDescent="0.2">
      <c r="A135" s="203" t="s">
        <v>1242</v>
      </c>
      <c r="B135" s="203" t="s">
        <v>1000</v>
      </c>
      <c r="C135" s="203"/>
      <c r="D135" s="203" t="s">
        <v>1243</v>
      </c>
      <c r="E135" s="248"/>
      <c r="F135" s="204"/>
      <c r="G135" s="204" t="s">
        <v>1001</v>
      </c>
      <c r="H135" s="205"/>
      <c r="I135" s="205">
        <f>SUBTOTAL(109,I136:I170)</f>
        <v>67573.560000000012</v>
      </c>
      <c r="J135" s="244">
        <v>3.1870185748447181E-2</v>
      </c>
      <c r="K135" s="123" t="str">
        <f>IF(ISBLANK($A135),"",HYPERLINK("#ANALÍTICA!A"&amp;MATCH($A135,ANALÍTICA!A:A,0),"Link"))</f>
        <v>Link</v>
      </c>
    </row>
    <row r="136" spans="1:11" x14ac:dyDescent="0.2">
      <c r="A136" s="203" t="s">
        <v>1244</v>
      </c>
      <c r="B136" s="203" t="s">
        <v>1000</v>
      </c>
      <c r="C136" s="203"/>
      <c r="D136" s="203" t="s">
        <v>1245</v>
      </c>
      <c r="E136" s="248"/>
      <c r="F136" s="204"/>
      <c r="G136" s="204" t="s">
        <v>1001</v>
      </c>
      <c r="H136" s="205"/>
      <c r="I136" s="205">
        <f>SUBTOTAL(109,I137:I151)</f>
        <v>10190.91</v>
      </c>
      <c r="J136" s="244">
        <v>4.8064094099187302E-3</v>
      </c>
      <c r="K136" s="123" t="str">
        <f>IF(ISBLANK($A136),"",HYPERLINK("#ANALÍTICA!A"&amp;MATCH($A136,ANALÍTICA!A:A,0),"Link"))</f>
        <v>Link</v>
      </c>
    </row>
    <row r="137" spans="1:11" ht="25.5" x14ac:dyDescent="0.2">
      <c r="A137" s="209" t="s">
        <v>1246</v>
      </c>
      <c r="B137" s="209" t="s">
        <v>1247</v>
      </c>
      <c r="C137" s="209" t="str">
        <f>UPPER(VLOOKUP(B137,ANALÍTICA!$B:$J,2,0))</f>
        <v>SINAPI</v>
      </c>
      <c r="D137" s="209" t="str">
        <f>UPPER(VLOOKUP(B137,ANALÍTICA!$B:$J,3,0))</f>
        <v>BARR. TRIF., DISJ. GERAL, - DIN -  CAP. 24 DISJ. UNIP. - IN BARR. 150 A - FORNECIMENTO E INSTALAÇÃO.</v>
      </c>
      <c r="E137" s="211" t="str">
        <f>UPPER(VLOOKUP(B137,ANALÍTICA!$B:$J,6,0))</f>
        <v>UN</v>
      </c>
      <c r="F137" s="210">
        <v>1</v>
      </c>
      <c r="G137" s="213">
        <f>VLOOKUP(B137,ANALÍTICA!$B:$J,8,0)</f>
        <v>701.47</v>
      </c>
      <c r="H137" s="213">
        <f t="shared" ref="H137:H151" si="3">TRUNC(G137*(1+$J$9),2)</f>
        <v>848.35</v>
      </c>
      <c r="I137" s="213">
        <f t="shared" ref="I137:I151" si="4">TRUNC(H137*F137,2)</f>
        <v>848.35</v>
      </c>
      <c r="J137" s="245">
        <f t="shared" ref="J137:J151" si="5">I137/$I$228</f>
        <v>4.0011318154164387E-4</v>
      </c>
      <c r="K137" s="123" t="str">
        <f>IF(ISBLANK($A137),"",HYPERLINK("#ANALÍTICA!A"&amp;MATCH($A137,ANALÍTICA!A:A,0),"Link"))</f>
        <v>Link</v>
      </c>
    </row>
    <row r="138" spans="1:11" ht="25.5" x14ac:dyDescent="0.2">
      <c r="A138" s="209" t="s">
        <v>1249</v>
      </c>
      <c r="B138" s="209" t="s">
        <v>1250</v>
      </c>
      <c r="C138" s="209" t="str">
        <f>UPPER(VLOOKUP(B138,ANALÍTICA!$B:$J,2,0))</f>
        <v>SINAPI</v>
      </c>
      <c r="D138" s="209" t="str">
        <f>UPPER(VLOOKUP(B138,ANALÍTICA!$B:$J,3,0))</f>
        <v>BARR. TRIF., DISJ. GERAL, - DIN - CAP. 50 DISJ. UNIP. - IN BARR. 225 A - FORNECIMENTO E INSTALAÇÃO.</v>
      </c>
      <c r="E138" s="211" t="str">
        <f>UPPER(VLOOKUP(B138,ANALÍTICA!$B:$J,6,0))</f>
        <v>UN</v>
      </c>
      <c r="F138" s="210">
        <v>1</v>
      </c>
      <c r="G138" s="213">
        <f>VLOOKUP(B138,ANALÍTICA!$B:$J,8,0)</f>
        <v>1327.23</v>
      </c>
      <c r="H138" s="213">
        <f t="shared" si="3"/>
        <v>1605.15</v>
      </c>
      <c r="I138" s="213">
        <f t="shared" si="4"/>
        <v>1605.15</v>
      </c>
      <c r="J138" s="245">
        <f t="shared" si="5"/>
        <v>7.570480030076851E-4</v>
      </c>
      <c r="K138" s="123" t="str">
        <f>IF(ISBLANK($A138),"",HYPERLINK("#ANALÍTICA!A"&amp;MATCH($A138,ANALÍTICA!A:A,0),"Link"))</f>
        <v>Link</v>
      </c>
    </row>
    <row r="139" spans="1:11" ht="25.5" x14ac:dyDescent="0.2">
      <c r="A139" s="209" t="s">
        <v>1252</v>
      </c>
      <c r="B139" s="209" t="s">
        <v>1247</v>
      </c>
      <c r="C139" s="209" t="str">
        <f>UPPER(VLOOKUP(B139,ANALÍTICA!$B:$J,2,0))</f>
        <v>SINAPI</v>
      </c>
      <c r="D139" s="209" t="str">
        <f>UPPER(VLOOKUP(B139,ANALÍTICA!$B:$J,3,0))</f>
        <v>BARR. TRIF., DISJ. GERAL, - DIN -  CAP. 24 DISJ. UNIP. - IN BARR. 150 A - FORNECIMENTO E INSTALAÇÃO.</v>
      </c>
      <c r="E139" s="211" t="str">
        <f>UPPER(VLOOKUP(B139,ANALÍTICA!$B:$J,6,0))</f>
        <v>UN</v>
      </c>
      <c r="F139" s="210">
        <v>1</v>
      </c>
      <c r="G139" s="213">
        <f>VLOOKUP(B139,ANALÍTICA!$B:$J,8,0)</f>
        <v>701.47</v>
      </c>
      <c r="H139" s="213">
        <f t="shared" si="3"/>
        <v>848.35</v>
      </c>
      <c r="I139" s="213">
        <f t="shared" si="4"/>
        <v>848.35</v>
      </c>
      <c r="J139" s="245">
        <f t="shared" si="5"/>
        <v>4.0011318154164387E-4</v>
      </c>
      <c r="K139" s="123" t="str">
        <f>IF(ISBLANK($A139),"",HYPERLINK("#ANALÍTICA!A"&amp;MATCH($A139,ANALÍTICA!A:A,0),"Link"))</f>
        <v>Link</v>
      </c>
    </row>
    <row r="140" spans="1:11" ht="25.5" x14ac:dyDescent="0.2">
      <c r="A140" s="209" t="s">
        <v>1254</v>
      </c>
      <c r="B140" s="209" t="s">
        <v>920</v>
      </c>
      <c r="C140" s="209" t="str">
        <f>UPPER(VLOOKUP(B140,ANALÍTICA!$B:$J,2,0))</f>
        <v>SINAPI</v>
      </c>
      <c r="D140" s="209" t="str">
        <f>UPPER(VLOOKUP(B140,ANALÍTICA!$B:$J,3,0))</f>
        <v>DISJUNTOR UNIPOLAR TERMOMAGNÉTICO - NORMA DIN (CURVA C) - 20 A - 10 KA - FORNECIMENTO E INSTALAÇÃO</v>
      </c>
      <c r="E140" s="211" t="str">
        <f>UPPER(VLOOKUP(B140,ANALÍTICA!$B:$J,6,0))</f>
        <v>UN</v>
      </c>
      <c r="F140" s="210">
        <v>11</v>
      </c>
      <c r="G140" s="213">
        <f>VLOOKUP(B140,ANALÍTICA!$B:$J,8,0)</f>
        <v>18.34</v>
      </c>
      <c r="H140" s="213">
        <f t="shared" si="3"/>
        <v>22.18</v>
      </c>
      <c r="I140" s="213">
        <f t="shared" si="4"/>
        <v>243.98</v>
      </c>
      <c r="J140" s="245">
        <f t="shared" si="5"/>
        <v>1.1506997587379061E-4</v>
      </c>
      <c r="K140" s="123" t="str">
        <f>IF(ISBLANK($A140),"",HYPERLINK("#ANALÍTICA!A"&amp;MATCH($A140,ANALÍTICA!A:A,0),"Link"))</f>
        <v>Link</v>
      </c>
    </row>
    <row r="141" spans="1:11" ht="38.25" x14ac:dyDescent="0.2">
      <c r="A141" s="209" t="s">
        <v>1256</v>
      </c>
      <c r="B141" s="209" t="s">
        <v>927</v>
      </c>
      <c r="C141" s="209" t="str">
        <f>UPPER(VLOOKUP(B141,ANALÍTICA!$B:$J,2,0))</f>
        <v>PRÓPRIO</v>
      </c>
      <c r="D141" s="209" t="str">
        <f>UPPER(VLOOKUP(B141,ANALÍTICA!$B:$J,3,0))</f>
        <v>DISJUNTOR TETRAPOLAR TERMOMAGNÉTICO CAIXA MOLDADA (380/415 V) - 160 A - 18 KA - FORNECIMENTO E INSTALAÇÃO</v>
      </c>
      <c r="E141" s="211" t="str">
        <f>UPPER(VLOOKUP(B141,ANALÍTICA!$B:$J,6,0))</f>
        <v>UN</v>
      </c>
      <c r="F141" s="210">
        <v>2</v>
      </c>
      <c r="G141" s="213">
        <f>VLOOKUP(B141,ANALÍTICA!$B:$J,8,0)</f>
        <v>690.98</v>
      </c>
      <c r="H141" s="213">
        <f t="shared" si="3"/>
        <v>835.67</v>
      </c>
      <c r="I141" s="213">
        <f t="shared" si="4"/>
        <v>1671.34</v>
      </c>
      <c r="J141" s="245">
        <f t="shared" si="5"/>
        <v>7.8826565077834735E-4</v>
      </c>
      <c r="K141" s="123" t="str">
        <f>IF(ISBLANK($A141),"",HYPERLINK("#ANALÍTICA!A"&amp;MATCH($A141,ANALÍTICA!A:A,0),"Link"))</f>
        <v>Link</v>
      </c>
    </row>
    <row r="142" spans="1:11" ht="25.5" x14ac:dyDescent="0.2">
      <c r="A142" s="209" t="s">
        <v>1258</v>
      </c>
      <c r="B142" s="209" t="s">
        <v>920</v>
      </c>
      <c r="C142" s="209" t="str">
        <f>UPPER(VLOOKUP(B142,ANALÍTICA!$B:$J,2,0))</f>
        <v>SINAPI</v>
      </c>
      <c r="D142" s="209" t="str">
        <f>UPPER(VLOOKUP(B142,ANALÍTICA!$B:$J,3,0))</f>
        <v>DISJUNTOR UNIPOLAR TERMOMAGNÉTICO - NORMA DIN (CURVA C) - 20 A - 10 KA - FORNECIMENTO E INSTALAÇÃO</v>
      </c>
      <c r="E142" s="211" t="str">
        <f>UPPER(VLOOKUP(B142,ANALÍTICA!$B:$J,6,0))</f>
        <v>UN</v>
      </c>
      <c r="F142" s="210">
        <v>7</v>
      </c>
      <c r="G142" s="213">
        <f>VLOOKUP(B142,ANALÍTICA!$B:$J,8,0)</f>
        <v>18.34</v>
      </c>
      <c r="H142" s="213">
        <f t="shared" si="3"/>
        <v>22.18</v>
      </c>
      <c r="I142" s="213">
        <f t="shared" si="4"/>
        <v>155.26</v>
      </c>
      <c r="J142" s="245">
        <f t="shared" si="5"/>
        <v>7.3226348283321298E-5</v>
      </c>
      <c r="K142" s="123" t="str">
        <f>IF(ISBLANK($A142),"",HYPERLINK("#ANALÍTICA!A"&amp;MATCH($A142,ANALÍTICA!A:A,0),"Link"))</f>
        <v>Link</v>
      </c>
    </row>
    <row r="143" spans="1:11" ht="38.25" x14ac:dyDescent="0.2">
      <c r="A143" s="209" t="s">
        <v>1260</v>
      </c>
      <c r="B143" s="209" t="s">
        <v>1261</v>
      </c>
      <c r="C143" s="209" t="str">
        <f>UPPER(VLOOKUP(B143,ANALÍTICA!$B:$J,2,0))</f>
        <v>PRÓPRIO</v>
      </c>
      <c r="D143" s="209" t="str">
        <f>UPPER(VLOOKUP(B143,ANALÍTICA!$B:$J,3,0))</f>
        <v>DISJUNTOR TRIPOLAR TERMOMAGNÉTICO (380 V/220 V) - DIN (CURVA C) - 25 A - 4.5 KA - FORNECIMENTO E INSTALAÇÃO</v>
      </c>
      <c r="E143" s="211" t="str">
        <f>UPPER(VLOOKUP(B143,ANALÍTICA!$B:$J,6,0))</f>
        <v>UN</v>
      </c>
      <c r="F143" s="210">
        <v>2</v>
      </c>
      <c r="G143" s="213">
        <f>VLOOKUP(B143,ANALÍTICA!$B:$J,8,0)</f>
        <v>221.81</v>
      </c>
      <c r="H143" s="213">
        <f t="shared" si="3"/>
        <v>268.25</v>
      </c>
      <c r="I143" s="213">
        <f t="shared" si="4"/>
        <v>536.5</v>
      </c>
      <c r="J143" s="245">
        <f t="shared" si="5"/>
        <v>2.5303320787068063E-4</v>
      </c>
      <c r="K143" s="123" t="str">
        <f>IF(ISBLANK($A143),"",HYPERLINK("#ANALÍTICA!A"&amp;MATCH($A143,ANALÍTICA!A:A,0),"Link"))</f>
        <v>Link</v>
      </c>
    </row>
    <row r="144" spans="1:11" ht="38.25" x14ac:dyDescent="0.2">
      <c r="A144" s="209" t="s">
        <v>1263</v>
      </c>
      <c r="B144" s="209" t="s">
        <v>1264</v>
      </c>
      <c r="C144" s="209" t="str">
        <f>UPPER(VLOOKUP(B144,ANALÍTICA!$B:$J,2,0))</f>
        <v>SINAPI</v>
      </c>
      <c r="D144" s="209" t="str">
        <f>UPPER(VLOOKUP(B144,ANALÍTICA!$B:$J,3,0))</f>
        <v>DISJUNTOR TRIPOLAR TERMOMAGNÉTICO (380 V/220 V) - DIN (CURVA C) - 32 A - 4.5 KA - FORNECIMENTO E INSTALAÇÃO</v>
      </c>
      <c r="E144" s="211" t="str">
        <f>UPPER(VLOOKUP(B144,ANALÍTICA!$B:$J,6,0))</f>
        <v>UN</v>
      </c>
      <c r="F144" s="210">
        <v>2</v>
      </c>
      <c r="G144" s="213">
        <f>VLOOKUP(B144,ANALÍTICA!$B:$J,8,0)</f>
        <v>119.74</v>
      </c>
      <c r="H144" s="213">
        <f t="shared" si="3"/>
        <v>144.81</v>
      </c>
      <c r="I144" s="213">
        <f t="shared" si="4"/>
        <v>289.62</v>
      </c>
      <c r="J144" s="245">
        <f t="shared" si="5"/>
        <v>1.3659548492731878E-4</v>
      </c>
      <c r="K144" s="123" t="str">
        <f>IF(ISBLANK($A144),"",HYPERLINK("#ANALÍTICA!A"&amp;MATCH($A144,ANALÍTICA!A:A,0),"Link"))</f>
        <v>Link</v>
      </c>
    </row>
    <row r="145" spans="1:11" ht="25.5" x14ac:dyDescent="0.2">
      <c r="A145" s="209" t="s">
        <v>1266</v>
      </c>
      <c r="B145" s="209" t="s">
        <v>934</v>
      </c>
      <c r="C145" s="209" t="str">
        <f>UPPER(VLOOKUP(B145,ANALÍTICA!$B:$J,2,0))</f>
        <v>SINAPI</v>
      </c>
      <c r="D145" s="209" t="str">
        <f>UPPER(VLOOKUP(B145,ANALÍTICA!$B:$J,3,0))</f>
        <v>DISJUNTOR TRIPOLAR TIPO DIN, CORRENTE NOMINAL DE 50A - FORNECIMENTO E INSTALAÇÃO. AF_07/2025</v>
      </c>
      <c r="E145" s="211" t="str">
        <f>UPPER(VLOOKUP(B145,ANALÍTICA!$B:$J,6,0))</f>
        <v>UN</v>
      </c>
      <c r="F145" s="210">
        <v>3</v>
      </c>
      <c r="G145" s="213">
        <f>VLOOKUP(B145,ANALÍTICA!$B:$J,8,0)</f>
        <v>137.32</v>
      </c>
      <c r="H145" s="213">
        <f t="shared" si="3"/>
        <v>166.07</v>
      </c>
      <c r="I145" s="213">
        <f t="shared" si="4"/>
        <v>498.21</v>
      </c>
      <c r="J145" s="245">
        <f t="shared" si="5"/>
        <v>2.3497423018313475E-4</v>
      </c>
      <c r="K145" s="123" t="str">
        <f>IF(ISBLANK($A145),"",HYPERLINK("#ANALÍTICA!A"&amp;MATCH($A145,ANALÍTICA!A:A,0),"Link"))</f>
        <v>Link</v>
      </c>
    </row>
    <row r="146" spans="1:11" ht="38.25" x14ac:dyDescent="0.2">
      <c r="A146" s="209" t="s">
        <v>1268</v>
      </c>
      <c r="B146" s="209" t="s">
        <v>931</v>
      </c>
      <c r="C146" s="209" t="str">
        <f>UPPER(VLOOKUP(B146,ANALÍTICA!$B:$J,2,0))</f>
        <v>PRÓPRIO</v>
      </c>
      <c r="D146" s="209" t="str">
        <f>UPPER(VLOOKUP(B146,ANALÍTICA!$B:$J,3,0))</f>
        <v>DISJUNTOR TRIPOLAR TERMOMAGNÉTICO (380 V/220 V) - DIN (CURVA C) - 63 A - 4.5 KA - FORNECIMENTO E INSTALAÇÃO</v>
      </c>
      <c r="E146" s="211" t="str">
        <f>UPPER(VLOOKUP(B146,ANALÍTICA!$B:$J,6,0))</f>
        <v>UN</v>
      </c>
      <c r="F146" s="210">
        <v>2</v>
      </c>
      <c r="G146" s="213">
        <f>VLOOKUP(B146,ANALÍTICA!$B:$J,8,0)</f>
        <v>645.29</v>
      </c>
      <c r="H146" s="213">
        <f t="shared" si="3"/>
        <v>780.41</v>
      </c>
      <c r="I146" s="213">
        <f t="shared" si="4"/>
        <v>1560.82</v>
      </c>
      <c r="J146" s="245">
        <f t="shared" si="5"/>
        <v>7.3614033832006666E-4</v>
      </c>
      <c r="K146" s="123" t="str">
        <f>IF(ISBLANK($A146),"",HYPERLINK("#ANALÍTICA!A"&amp;MATCH($A146,ANALÍTICA!A:A,0),"Link"))</f>
        <v>Link</v>
      </c>
    </row>
    <row r="147" spans="1:11" ht="25.5" x14ac:dyDescent="0.2">
      <c r="A147" s="209" t="s">
        <v>1270</v>
      </c>
      <c r="B147" s="209" t="s">
        <v>939</v>
      </c>
      <c r="C147" s="209" t="str">
        <f>UPPER(VLOOKUP(B147,ANALÍTICA!$B:$J,2,0))</f>
        <v>PRÓPRIO</v>
      </c>
      <c r="D147" s="209" t="str">
        <f>UPPER(VLOOKUP(B147,ANALÍTICA!$B:$J,3,0))</f>
        <v>DISPOSITIVO DE PROTEÇÃO CONTRA SURTO - 275 V - 80 KA - FORNECIMENTO E INSTALAÇÃO</v>
      </c>
      <c r="E147" s="211" t="str">
        <f>UPPER(VLOOKUP(B147,ANALÍTICA!$B:$J,6,0))</f>
        <v>UN</v>
      </c>
      <c r="F147" s="210">
        <v>4</v>
      </c>
      <c r="G147" s="213">
        <f>VLOOKUP(B147,ANALÍTICA!$B:$J,8,0)</f>
        <v>93.09</v>
      </c>
      <c r="H147" s="213">
        <f t="shared" si="3"/>
        <v>112.58</v>
      </c>
      <c r="I147" s="213">
        <f t="shared" si="4"/>
        <v>450.32</v>
      </c>
      <c r="J147" s="245">
        <f t="shared" si="5"/>
        <v>2.1238753805838753E-4</v>
      </c>
      <c r="K147" s="123" t="str">
        <f>IF(ISBLANK($A147),"",HYPERLINK("#ANALÍTICA!A"&amp;MATCH($A147,ANALÍTICA!A:A,0),"Link"))</f>
        <v>Link</v>
      </c>
    </row>
    <row r="148" spans="1:11" ht="25.5" x14ac:dyDescent="0.2">
      <c r="A148" s="209" t="s">
        <v>1272</v>
      </c>
      <c r="B148" s="209" t="s">
        <v>939</v>
      </c>
      <c r="C148" s="209" t="str">
        <f>UPPER(VLOOKUP(B148,ANALÍTICA!$B:$J,2,0))</f>
        <v>PRÓPRIO</v>
      </c>
      <c r="D148" s="209" t="str">
        <f>UPPER(VLOOKUP(B148,ANALÍTICA!$B:$J,3,0))</f>
        <v>DISPOSITIVO DE PROTEÇÃO CONTRA SURTO - 275 V - 80 KA - FORNECIMENTO E INSTALAÇÃO</v>
      </c>
      <c r="E148" s="211" t="str">
        <f>UPPER(VLOOKUP(B148,ANALÍTICA!$B:$J,6,0))</f>
        <v>UN</v>
      </c>
      <c r="F148" s="210">
        <v>4</v>
      </c>
      <c r="G148" s="213">
        <f>VLOOKUP(B148,ANALÍTICA!$B:$J,8,0)</f>
        <v>93.09</v>
      </c>
      <c r="H148" s="213">
        <f t="shared" si="3"/>
        <v>112.58</v>
      </c>
      <c r="I148" s="213">
        <f t="shared" si="4"/>
        <v>450.32</v>
      </c>
      <c r="J148" s="245">
        <f t="shared" si="5"/>
        <v>2.1238753805838753E-4</v>
      </c>
      <c r="K148" s="123" t="str">
        <f>IF(ISBLANK($A148),"",HYPERLINK("#ANALÍTICA!A"&amp;MATCH($A148,ANALÍTICA!A:A,0),"Link"))</f>
        <v>Link</v>
      </c>
    </row>
    <row r="149" spans="1:11" ht="25.5" x14ac:dyDescent="0.2">
      <c r="A149" s="209" t="s">
        <v>1274</v>
      </c>
      <c r="B149" s="209" t="s">
        <v>926</v>
      </c>
      <c r="C149" s="209" t="str">
        <f>UPPER(VLOOKUP(B149,ANALÍTICA!$B:$J,2,0))</f>
        <v>SINAPI</v>
      </c>
      <c r="D149" s="209" t="str">
        <f>UPPER(VLOOKUP(B149,ANALÍTICA!$B:$J,3,0))</f>
        <v>INTERRUPTOR BIPOLAR DR (FASE/NEUTRO - IN 30MA) - DIN - 25 A - FORNECIMENTO E INSTALAÇÃO</v>
      </c>
      <c r="E149" s="211" t="str">
        <f>UPPER(VLOOKUP(B149,ANALÍTICA!$B:$J,6,0))</f>
        <v>UN</v>
      </c>
      <c r="F149" s="210">
        <v>1</v>
      </c>
      <c r="G149" s="213">
        <f>VLOOKUP(B149,ANALÍTICA!$B:$J,8,0)</f>
        <v>19.36</v>
      </c>
      <c r="H149" s="213">
        <f t="shared" si="3"/>
        <v>23.41</v>
      </c>
      <c r="I149" s="213">
        <f t="shared" si="4"/>
        <v>23.41</v>
      </c>
      <c r="J149" s="245">
        <f t="shared" si="5"/>
        <v>1.1041020309883754E-5</v>
      </c>
      <c r="K149" s="123" t="str">
        <f>IF(ISBLANK($A149),"",HYPERLINK("#ANALÍTICA!A"&amp;MATCH($A149,ANALÍTICA!A:A,0),"Link"))</f>
        <v>Link</v>
      </c>
    </row>
    <row r="150" spans="1:11" ht="25.5" x14ac:dyDescent="0.2">
      <c r="A150" s="209" t="s">
        <v>1276</v>
      </c>
      <c r="B150" s="209" t="s">
        <v>634</v>
      </c>
      <c r="C150" s="209" t="str">
        <f>UPPER(VLOOKUP(B150,ANALÍTICA!$B:$J,2,0))</f>
        <v>SINAPI</v>
      </c>
      <c r="D150" s="209" t="str">
        <f>UPPER(VLOOKUP(B150,ANALÍTICA!$B:$J,3,0))</f>
        <v>CAIXA OCTOGONAL 3" X 3", PVC, INSTALADA EM LAJE - FORNECIMENTO E INSTALAÇÃO. AF_03/2023</v>
      </c>
      <c r="E150" s="211" t="str">
        <f>UPPER(VLOOKUP(B150,ANALÍTICA!$B:$J,6,0))</f>
        <v>UN</v>
      </c>
      <c r="F150" s="210">
        <v>38</v>
      </c>
      <c r="G150" s="213">
        <f>VLOOKUP(B150,ANALÍTICA!$B:$J,8,0)</f>
        <v>18.79</v>
      </c>
      <c r="H150" s="213">
        <f t="shared" si="3"/>
        <v>22.72</v>
      </c>
      <c r="I150" s="213">
        <f t="shared" si="4"/>
        <v>863.36</v>
      </c>
      <c r="J150" s="245">
        <f t="shared" si="5"/>
        <v>4.0719245171897642E-4</v>
      </c>
      <c r="K150" s="123" t="str">
        <f>IF(ISBLANK($A150),"",HYPERLINK("#ANALÍTICA!A"&amp;MATCH($A150,ANALÍTICA!A:A,0),"Link"))</f>
        <v>Link</v>
      </c>
    </row>
    <row r="151" spans="1:11" ht="38.25" x14ac:dyDescent="0.2">
      <c r="A151" s="209" t="s">
        <v>1277</v>
      </c>
      <c r="B151" s="209" t="s">
        <v>724</v>
      </c>
      <c r="C151" s="209" t="str">
        <f>UPPER(VLOOKUP(B151,ANALÍTICA!$B:$J,2,0))</f>
        <v>SINAPI</v>
      </c>
      <c r="D151" s="209" t="str">
        <f>UPPER(VLOOKUP(B151,ANALÍTICA!$B:$J,3,0))</f>
        <v>CONDULETE DE ALUMÍNIO, TIPO LR, PARA ELETRODUTO DE AÇO GALVANIZADO DN 20 MM (3/4''), APARENTE - FORNECIMENTO E INSTALAÇÃO. AF_10/2022</v>
      </c>
      <c r="E151" s="211" t="str">
        <f>UPPER(VLOOKUP(B151,ANALÍTICA!$B:$J,6,0))</f>
        <v>UN</v>
      </c>
      <c r="F151" s="210">
        <v>4</v>
      </c>
      <c r="G151" s="213">
        <f>VLOOKUP(B151,ANALÍTICA!$B:$J,8,0)</f>
        <v>30.17</v>
      </c>
      <c r="H151" s="213">
        <f t="shared" si="3"/>
        <v>36.479999999999997</v>
      </c>
      <c r="I151" s="213">
        <f t="shared" si="4"/>
        <v>145.91999999999999</v>
      </c>
      <c r="J151" s="245">
        <f t="shared" si="5"/>
        <v>6.8821259445460799E-5</v>
      </c>
      <c r="K151" s="123" t="str">
        <f>IF(ISBLANK($A151),"",HYPERLINK("#ANALÍTICA!A"&amp;MATCH($A151,ANALÍTICA!A:A,0),"Link"))</f>
        <v>Link</v>
      </c>
    </row>
    <row r="152" spans="1:11" x14ac:dyDescent="0.2">
      <c r="A152" s="203" t="s">
        <v>1278</v>
      </c>
      <c r="B152" s="203" t="s">
        <v>1000</v>
      </c>
      <c r="C152" s="203"/>
      <c r="D152" s="203" t="s">
        <v>1279</v>
      </c>
      <c r="E152" s="248"/>
      <c r="F152" s="204"/>
      <c r="G152" s="204" t="s">
        <v>1001</v>
      </c>
      <c r="H152" s="205"/>
      <c r="I152" s="205">
        <f>SUBTOTAL(109,I153:I162)</f>
        <v>41608.990000000005</v>
      </c>
      <c r="J152" s="244">
        <v>1.962433591045494E-2</v>
      </c>
      <c r="K152" s="123" t="str">
        <f>IF(ISBLANK($A152),"",HYPERLINK("#ANALÍTICA!A"&amp;MATCH($A152,ANALÍTICA!A:A,0),"Link"))</f>
        <v>Link</v>
      </c>
    </row>
    <row r="153" spans="1:11" x14ac:dyDescent="0.2">
      <c r="A153" s="209" t="s">
        <v>1280</v>
      </c>
      <c r="B153" s="209" t="s">
        <v>1281</v>
      </c>
      <c r="C153" s="209" t="str">
        <f>UPPER(VLOOKUP(B153,ANALÍTICA!$B:$J,2,0))</f>
        <v>PRÓPRIO</v>
      </c>
      <c r="D153" s="209" t="str">
        <f>UPPER(VLOOKUP(B153,ANALÍTICA!$B:$J,3,0))</f>
        <v>CABO FLEXÍVEL EPR/XLPE (90°C), 0,6/1 KV - 35 MM2</v>
      </c>
      <c r="E153" s="211" t="str">
        <f>UPPER(VLOOKUP(B153,ANALÍTICA!$B:$J,6,0))</f>
        <v>M</v>
      </c>
      <c r="F153" s="210">
        <v>38</v>
      </c>
      <c r="G153" s="213">
        <f>VLOOKUP(B153,ANALÍTICA!$B:$J,8,0)</f>
        <v>36.68</v>
      </c>
      <c r="H153" s="213">
        <f t="shared" ref="H153:H162" si="6">TRUNC(G153*(1+$J$9),2)</f>
        <v>44.36</v>
      </c>
      <c r="I153" s="213">
        <f t="shared" ref="I153:I162" si="7">TRUNC(H153*F153,2)</f>
        <v>1685.68</v>
      </c>
      <c r="J153" s="245">
        <f t="shared" ref="J153:J162" si="8">I153/$I$228</f>
        <v>7.9502892421891693E-4</v>
      </c>
      <c r="K153" s="123" t="str">
        <f>IF(ISBLANK($A153),"",HYPERLINK("#ANALÍTICA!A"&amp;MATCH($A153,ANALÍTICA!A:A,0),"Link"))</f>
        <v>Link</v>
      </c>
    </row>
    <row r="154" spans="1:11" x14ac:dyDescent="0.2">
      <c r="A154" s="209" t="s">
        <v>1283</v>
      </c>
      <c r="B154" s="209" t="s">
        <v>1284</v>
      </c>
      <c r="C154" s="209" t="str">
        <f>UPPER(VLOOKUP(B154,ANALÍTICA!$B:$J,2,0))</f>
        <v>PRÓPRIO</v>
      </c>
      <c r="D154" s="209" t="str">
        <f>UPPER(VLOOKUP(B154,ANALÍTICA!$B:$J,3,0))</f>
        <v>CABO FLEXÍVEL EPR/XLPE (90°C), 0,6/1 KV - 70 MM2</v>
      </c>
      <c r="E154" s="211" t="str">
        <f>UPPER(VLOOKUP(B154,ANALÍTICA!$B:$J,6,0))</f>
        <v>M</v>
      </c>
      <c r="F154" s="210">
        <v>152.1</v>
      </c>
      <c r="G154" s="213">
        <f>VLOOKUP(B154,ANALÍTICA!$B:$J,8,0)</f>
        <v>73.22</v>
      </c>
      <c r="H154" s="213">
        <f t="shared" si="6"/>
        <v>88.55</v>
      </c>
      <c r="I154" s="213">
        <f t="shared" si="7"/>
        <v>13468.45</v>
      </c>
      <c r="J154" s="245">
        <f t="shared" si="8"/>
        <v>6.3522182824713308E-3</v>
      </c>
      <c r="K154" s="123" t="str">
        <f>IF(ISBLANK($A154),"",HYPERLINK("#ANALÍTICA!A"&amp;MATCH($A154,ANALÍTICA!A:A,0),"Link"))</f>
        <v>Link</v>
      </c>
    </row>
    <row r="155" spans="1:11" x14ac:dyDescent="0.2">
      <c r="A155" s="209" t="s">
        <v>1286</v>
      </c>
      <c r="B155" s="209" t="s">
        <v>1287</v>
      </c>
      <c r="C155" s="209" t="str">
        <f>UPPER(VLOOKUP(B155,ANALÍTICA!$B:$J,2,0))</f>
        <v>PRÓPRIO</v>
      </c>
      <c r="D155" s="209" t="str">
        <f>UPPER(VLOOKUP(B155,ANALÍTICA!$B:$J,3,0))</f>
        <v>CABO FLEXÍVEL EPR/XLPE (90°C), 0,6/1 KV, 16 MM2</v>
      </c>
      <c r="E155" s="211" t="str">
        <f>UPPER(VLOOKUP(B155,ANALÍTICA!$B:$J,6,0))</f>
        <v>M</v>
      </c>
      <c r="F155" s="210">
        <v>110.6</v>
      </c>
      <c r="G155" s="213">
        <f>VLOOKUP(B155,ANALÍTICA!$B:$J,8,0)</f>
        <v>19.07</v>
      </c>
      <c r="H155" s="213">
        <f t="shared" si="6"/>
        <v>23.06</v>
      </c>
      <c r="I155" s="213">
        <f t="shared" si="7"/>
        <v>2550.4299999999998</v>
      </c>
      <c r="J155" s="245">
        <f t="shared" si="8"/>
        <v>1.2028769512574464E-3</v>
      </c>
      <c r="K155" s="123" t="str">
        <f>IF(ISBLANK($A155),"",HYPERLINK("#ANALÍTICA!A"&amp;MATCH($A155,ANALÍTICA!A:A,0),"Link"))</f>
        <v>Link</v>
      </c>
    </row>
    <row r="156" spans="1:11" ht="51" x14ac:dyDescent="0.2">
      <c r="A156" s="209" t="s">
        <v>1289</v>
      </c>
      <c r="B156" s="209" t="s">
        <v>1290</v>
      </c>
      <c r="C156" s="209" t="str">
        <f>UPPER(VLOOKUP(B156,ANALÍTICA!$B:$J,2,0))</f>
        <v>SINAPI</v>
      </c>
      <c r="D156" s="209" t="str">
        <f>UPPER(VLOOKUP(B156,ANALÍTICA!$B:$J,3,0))</f>
        <v>CABO DE COBRE FLEXÍVEL ISOLADO, 35 MM², ANTI-CHAMA 0,6/1,0 KV, PARA REDE ENTERRADA DE DISTRIBUIÇÃO DE ENERGIA ELÉTRICA - FORNECIMENTO E INSTALAÇÃO. AF_12/2021.</v>
      </c>
      <c r="E156" s="211" t="str">
        <f>UPPER(VLOOKUP(B156,ANALÍTICA!$B:$J,6,0))</f>
        <v>M</v>
      </c>
      <c r="F156" s="210">
        <v>1.8</v>
      </c>
      <c r="G156" s="213">
        <f>VLOOKUP(B156,ANALÍTICA!$B:$J,8,0)</f>
        <v>46.86</v>
      </c>
      <c r="H156" s="213">
        <f t="shared" si="6"/>
        <v>56.67</v>
      </c>
      <c r="I156" s="213">
        <f t="shared" si="7"/>
        <v>102</v>
      </c>
      <c r="J156" s="245">
        <f t="shared" si="8"/>
        <v>4.8106965895264538E-5</v>
      </c>
      <c r="K156" s="123" t="str">
        <f>IF(ISBLANK($A156),"",HYPERLINK("#ANALÍTICA!A"&amp;MATCH($A156,ANALÍTICA!A:A,0),"Link"))</f>
        <v>Link</v>
      </c>
    </row>
    <row r="157" spans="1:11" ht="51" x14ac:dyDescent="0.2">
      <c r="A157" s="209" t="s">
        <v>1292</v>
      </c>
      <c r="B157" s="209" t="s">
        <v>1293</v>
      </c>
      <c r="C157" s="209" t="str">
        <f>UPPER(VLOOKUP(B157,ANALÍTICA!$B:$J,2,0))</f>
        <v>SINAPI</v>
      </c>
      <c r="D157" s="209" t="str">
        <f>UPPER(VLOOKUP(B157,ANALÍTICA!$B:$J,3,0))</f>
        <v>CABO DE COBRE FLEXÍVEL ISOLADO, 70 MM², ANTI-CHAMA 0,6/1,0 KV, PARA REDE ENTERRADA DE DISTRIBUIÇÃO DE ENERGIA ELÉTRICA - FORNECIMENTO E INSTALAÇÃO. AF_12/2021.</v>
      </c>
      <c r="E157" s="211" t="str">
        <f>UPPER(VLOOKUP(B157,ANALÍTICA!$B:$J,6,0))</f>
        <v>M</v>
      </c>
      <c r="F157" s="210">
        <v>7.2</v>
      </c>
      <c r="G157" s="213">
        <f>VLOOKUP(B157,ANALÍTICA!$B:$J,8,0)</f>
        <v>94.320000000000007</v>
      </c>
      <c r="H157" s="213">
        <f t="shared" si="6"/>
        <v>114.07</v>
      </c>
      <c r="I157" s="213">
        <f t="shared" si="7"/>
        <v>821.3</v>
      </c>
      <c r="J157" s="245">
        <f t="shared" si="8"/>
        <v>3.8735540284098787E-4</v>
      </c>
      <c r="K157" s="123" t="str">
        <f>IF(ISBLANK($A157),"",HYPERLINK("#ANALÍTICA!A"&amp;MATCH($A157,ANALÍTICA!A:A,0),"Link"))</f>
        <v>Link</v>
      </c>
    </row>
    <row r="158" spans="1:11" ht="38.25" x14ac:dyDescent="0.2">
      <c r="A158" s="209" t="s">
        <v>1295</v>
      </c>
      <c r="B158" s="209" t="s">
        <v>1296</v>
      </c>
      <c r="C158" s="209" t="str">
        <f>UPPER(VLOOKUP(B158,ANALÍTICA!$B:$J,2,0))</f>
        <v>SINAPI</v>
      </c>
      <c r="D158" s="209" t="str">
        <f>UPPER(VLOOKUP(B158,ANALÍTICA!$B:$J,3,0))</f>
        <v>CABO DE COBRE FLEXÍVEL ISOLADO, 6 MM², ANTI-CHAMA 450/750 V, PARA CIRCUITOS TERMINAIS - FORNECIMENTO E INSTALAÇÃO. AF_03/2023.</v>
      </c>
      <c r="E158" s="211" t="str">
        <f>UPPER(VLOOKUP(B158,ANALÍTICA!$B:$J,6,0))</f>
        <v>M</v>
      </c>
      <c r="F158" s="210">
        <v>725.9</v>
      </c>
      <c r="G158" s="213">
        <f>VLOOKUP(B158,ANALÍTICA!$B:$J,8,0)</f>
        <v>11.280000000000001</v>
      </c>
      <c r="H158" s="213">
        <f t="shared" si="6"/>
        <v>13.64</v>
      </c>
      <c r="I158" s="213">
        <f t="shared" si="7"/>
        <v>9901.27</v>
      </c>
      <c r="J158" s="245">
        <f t="shared" si="8"/>
        <v>4.6698044922529993E-3</v>
      </c>
      <c r="K158" s="123" t="str">
        <f>IF(ISBLANK($A158),"",HYPERLINK("#ANALÍTICA!A"&amp;MATCH($A158,ANALÍTICA!A:A,0),"Link"))</f>
        <v>Link</v>
      </c>
    </row>
    <row r="159" spans="1:11" ht="38.25" x14ac:dyDescent="0.2">
      <c r="A159" s="209" t="s">
        <v>1298</v>
      </c>
      <c r="B159" s="209" t="s">
        <v>1299</v>
      </c>
      <c r="C159" s="209" t="str">
        <f>UPPER(VLOOKUP(B159,ANALÍTICA!$B:$J,2,0))</f>
        <v>SINAPI</v>
      </c>
      <c r="D159" s="209" t="str">
        <f>UPPER(VLOOKUP(B159,ANALÍTICA!$B:$J,3,0))</f>
        <v>CABO DE COBRE FLEXÍVEL ISOLADO, 10 MM², ANTI-CHAMA 450/750 V, PARA CIRCUITOS TERMINAIS - FORNECIMENTO E INSTALAÇÃO. AF_03/2023.</v>
      </c>
      <c r="E159" s="211" t="str">
        <f>UPPER(VLOOKUP(B159,ANALÍTICA!$B:$J,6,0))</f>
        <v>M</v>
      </c>
      <c r="F159" s="210">
        <v>130.5</v>
      </c>
      <c r="G159" s="213">
        <f>VLOOKUP(B159,ANALÍTICA!$B:$J,8,0)</f>
        <v>20.27</v>
      </c>
      <c r="H159" s="213">
        <f t="shared" si="6"/>
        <v>24.51</v>
      </c>
      <c r="I159" s="213">
        <f t="shared" si="7"/>
        <v>3198.55</v>
      </c>
      <c r="J159" s="245">
        <f t="shared" si="8"/>
        <v>1.5085542721990038E-3</v>
      </c>
      <c r="K159" s="123" t="str">
        <f>IF(ISBLANK($A159),"",HYPERLINK("#ANALÍTICA!A"&amp;MATCH($A159,ANALÍTICA!A:A,0),"Link"))</f>
        <v>Link</v>
      </c>
    </row>
    <row r="160" spans="1:11" ht="38.25" x14ac:dyDescent="0.2">
      <c r="A160" s="209" t="s">
        <v>1301</v>
      </c>
      <c r="B160" s="209" t="s">
        <v>1302</v>
      </c>
      <c r="C160" s="209" t="str">
        <f>UPPER(VLOOKUP(B160,ANALÍTICA!$B:$J,2,0))</f>
        <v>SINAPI</v>
      </c>
      <c r="D160" s="209" t="str">
        <f>UPPER(VLOOKUP(B160,ANALÍTICA!$B:$J,3,0))</f>
        <v>CABO DE COBRE FLEXÍVEL ISOLADO, 16 MM², ANTI-CHAMA 450/750 V, PARA CIRCUITOS TERMINAIS - FORNECIMENTO E INSTALAÇÃO. AF_03/2023.</v>
      </c>
      <c r="E160" s="211" t="str">
        <f>UPPER(VLOOKUP(B160,ANALÍTICA!$B:$J,6,0))</f>
        <v>M</v>
      </c>
      <c r="F160" s="210">
        <v>45.6</v>
      </c>
      <c r="G160" s="213">
        <f>VLOOKUP(B160,ANALÍTICA!$B:$J,8,0)</f>
        <v>29.29</v>
      </c>
      <c r="H160" s="213">
        <f t="shared" si="6"/>
        <v>35.42</v>
      </c>
      <c r="I160" s="213">
        <f t="shared" si="7"/>
        <v>1615.15</v>
      </c>
      <c r="J160" s="245">
        <f t="shared" si="8"/>
        <v>7.6176437221310317E-4</v>
      </c>
      <c r="K160" s="123" t="str">
        <f>IF(ISBLANK($A160),"",HYPERLINK("#ANALÍTICA!A"&amp;MATCH($A160,ANALÍTICA!A:A,0),"Link"))</f>
        <v>Link</v>
      </c>
    </row>
    <row r="161" spans="1:11" ht="38.25" x14ac:dyDescent="0.2">
      <c r="A161" s="209" t="s">
        <v>1304</v>
      </c>
      <c r="B161" s="209" t="s">
        <v>1305</v>
      </c>
      <c r="C161" s="209" t="str">
        <f>UPPER(VLOOKUP(B161,ANALÍTICA!$B:$J,2,0))</f>
        <v>SINAPI</v>
      </c>
      <c r="D161" s="209" t="str">
        <f>UPPER(VLOOKUP(B161,ANALÍTICA!$B:$J,3,0))</f>
        <v>CABO DE COBRE FLEXÍVEL ISOLADO, 16 MM², ANTI-CHAMA 0,6/1,0 KV, PARA DISTRIBUIÇÃO - FORNECIMENTO E INSTALAÇÃO. AF_10/2020</v>
      </c>
      <c r="E161" s="211" t="str">
        <f>UPPER(VLOOKUP(B161,ANALÍTICA!$B:$J,6,0))</f>
        <v>M</v>
      </c>
      <c r="F161" s="210">
        <v>43.9</v>
      </c>
      <c r="G161" s="213">
        <f>VLOOKUP(B161,ANALÍTICA!$B:$J,8,0)</f>
        <v>20.509999999999998</v>
      </c>
      <c r="H161" s="213">
        <f t="shared" si="6"/>
        <v>24.8</v>
      </c>
      <c r="I161" s="213">
        <f t="shared" si="7"/>
        <v>1088.72</v>
      </c>
      <c r="J161" s="245">
        <f t="shared" si="8"/>
        <v>5.1348054813227858E-4</v>
      </c>
      <c r="K161" s="123" t="str">
        <f>IF(ISBLANK($A161),"",HYPERLINK("#ANALÍTICA!A"&amp;MATCH($A161,ANALÍTICA!A:A,0),"Link"))</f>
        <v>Link</v>
      </c>
    </row>
    <row r="162" spans="1:11" ht="38.25" x14ac:dyDescent="0.2">
      <c r="A162" s="209" t="s">
        <v>1307</v>
      </c>
      <c r="B162" s="209" t="s">
        <v>1308</v>
      </c>
      <c r="C162" s="209" t="str">
        <f>UPPER(VLOOKUP(B162,ANALÍTICA!$B:$J,2,0))</f>
        <v>SINAPI</v>
      </c>
      <c r="D162" s="209" t="str">
        <f>UPPER(VLOOKUP(B162,ANALÍTICA!$B:$J,3,0))</f>
        <v>CABO DE COBRE FLEXÍVEL ISOLADO, 25 MM², ANTI-CHAMA 450/750 V, PARA DISTRIBUIÇÃO - FORNECIMENTO E INSTALAÇÃO. AF_12/2015</v>
      </c>
      <c r="E162" s="211" t="str">
        <f>UPPER(VLOOKUP(B162,ANALÍTICA!$B:$J,6,0))</f>
        <v>M</v>
      </c>
      <c r="F162" s="210">
        <v>182.4</v>
      </c>
      <c r="G162" s="213">
        <f>VLOOKUP(B162,ANALÍTICA!$B:$J,8,0)</f>
        <v>32.54</v>
      </c>
      <c r="H162" s="213">
        <f t="shared" si="6"/>
        <v>39.35</v>
      </c>
      <c r="I162" s="213">
        <f t="shared" si="7"/>
        <v>7177.44</v>
      </c>
      <c r="J162" s="245">
        <f t="shared" si="8"/>
        <v>3.3851456989736029E-3</v>
      </c>
      <c r="K162" s="123" t="str">
        <f>IF(ISBLANK($A162),"",HYPERLINK("#ANALÍTICA!A"&amp;MATCH($A162,ANALÍTICA!A:A,0),"Link"))</f>
        <v>Link</v>
      </c>
    </row>
    <row r="163" spans="1:11" x14ac:dyDescent="0.2">
      <c r="A163" s="203" t="s">
        <v>1310</v>
      </c>
      <c r="B163" s="203" t="s">
        <v>1000</v>
      </c>
      <c r="C163" s="203"/>
      <c r="D163" s="203" t="s">
        <v>1311</v>
      </c>
      <c r="E163" s="248"/>
      <c r="F163" s="204"/>
      <c r="G163" s="204" t="s">
        <v>1001</v>
      </c>
      <c r="H163" s="205"/>
      <c r="I163" s="205">
        <f>SUBTOTAL(109,I164:I170)</f>
        <v>15773.66</v>
      </c>
      <c r="J163" s="244">
        <v>7.4394404280735162E-3</v>
      </c>
      <c r="K163" s="123" t="str">
        <f>IF(ISBLANK($A163),"",HYPERLINK("#ANALÍTICA!A"&amp;MATCH($A163,ANALÍTICA!A:A,0),"Link"))</f>
        <v>Link</v>
      </c>
    </row>
    <row r="164" spans="1:11" ht="25.5" x14ac:dyDescent="0.2">
      <c r="A164" s="209" t="s">
        <v>1312</v>
      </c>
      <c r="B164" s="209" t="s">
        <v>945</v>
      </c>
      <c r="C164" s="209" t="str">
        <f>UPPER(VLOOKUP(B164,ANALÍTICA!$B:$J,2,0))</f>
        <v>SINAPI</v>
      </c>
      <c r="D164" s="209" t="str">
        <f>UPPER(VLOOKUP(B164,ANALÍTICA!$B:$J,3,0))</f>
        <v>ELETROCALHA LISA TIPO C - 100X100MM CHAPA 18 - FORNECIMENTO E INSTALAÇÃO.</v>
      </c>
      <c r="E164" s="211" t="str">
        <f>UPPER(VLOOKUP(B164,ANALÍTICA!$B:$J,6,0))</f>
        <v>M</v>
      </c>
      <c r="F164" s="210">
        <v>8.4</v>
      </c>
      <c r="G164" s="213">
        <f>VLOOKUP(B164,ANALÍTICA!$B:$J,8,0)</f>
        <v>108.07000000000001</v>
      </c>
      <c r="H164" s="213">
        <f t="shared" ref="H164:H170" si="9">TRUNC(G164*(1+$J$9),2)</f>
        <v>130.69</v>
      </c>
      <c r="I164" s="213">
        <f t="shared" ref="I164:I170" si="10">TRUNC(H164*F164,2)</f>
        <v>1097.79</v>
      </c>
      <c r="J164" s="245">
        <f t="shared" ref="J164:J170" si="11">I164/$I$228</f>
        <v>5.1775829500159271E-4</v>
      </c>
      <c r="K164" s="123" t="str">
        <f>IF(ISBLANK($A164),"",HYPERLINK("#ANALÍTICA!A"&amp;MATCH($A164,ANALÍTICA!A:A,0),"Link"))</f>
        <v>Link</v>
      </c>
    </row>
    <row r="165" spans="1:11" ht="25.5" x14ac:dyDescent="0.2">
      <c r="A165" s="209" t="s">
        <v>1314</v>
      </c>
      <c r="B165" s="209" t="s">
        <v>945</v>
      </c>
      <c r="C165" s="209" t="str">
        <f>UPPER(VLOOKUP(B165,ANALÍTICA!$B:$J,2,0))</f>
        <v>SINAPI</v>
      </c>
      <c r="D165" s="209" t="str">
        <f>UPPER(VLOOKUP(B165,ANALÍTICA!$B:$J,3,0))</f>
        <v>ELETROCALHA LISA TIPO C - 100X100MM CHAPA 18 - FORNECIMENTO E INSTALAÇÃO.</v>
      </c>
      <c r="E165" s="211" t="str">
        <f>UPPER(VLOOKUP(B165,ANALÍTICA!$B:$J,6,0))</f>
        <v>M</v>
      </c>
      <c r="F165" s="210">
        <v>43.1</v>
      </c>
      <c r="G165" s="213">
        <f>VLOOKUP(B165,ANALÍTICA!$B:$J,8,0)</f>
        <v>108.07000000000001</v>
      </c>
      <c r="H165" s="213">
        <f t="shared" si="9"/>
        <v>130.69</v>
      </c>
      <c r="I165" s="213">
        <f t="shared" si="10"/>
        <v>5632.73</v>
      </c>
      <c r="J165" s="245">
        <f t="shared" si="11"/>
        <v>2.6566034314434647E-3</v>
      </c>
      <c r="K165" s="123" t="str">
        <f>IF(ISBLANK($A165),"",HYPERLINK("#ANALÍTICA!A"&amp;MATCH($A165,ANALÍTICA!A:A,0),"Link"))</f>
        <v>Link</v>
      </c>
    </row>
    <row r="166" spans="1:11" ht="25.5" x14ac:dyDescent="0.2">
      <c r="A166" s="209" t="s">
        <v>1316</v>
      </c>
      <c r="B166" s="209" t="s">
        <v>952</v>
      </c>
      <c r="C166" s="209" t="str">
        <f>UPPER(VLOOKUP(B166,ANALÍTICA!$B:$J,2,0))</f>
        <v>SINAPI</v>
      </c>
      <c r="D166" s="209" t="str">
        <f>UPPER(VLOOKUP(B166,ANALÍTICA!$B:$J,3,0))</f>
        <v>ELETROCALHA LISA TIPO C - 50X50MM CHAPA 18 - FORNECIMENTO E INSTALAÇÃO.</v>
      </c>
      <c r="E166" s="211" t="str">
        <f>UPPER(VLOOKUP(B166,ANALÍTICA!$B:$J,6,0))</f>
        <v>M</v>
      </c>
      <c r="F166" s="210">
        <v>47.8</v>
      </c>
      <c r="G166" s="213">
        <f>VLOOKUP(B166,ANALÍTICA!$B:$J,8,0)</f>
        <v>100.86000000000001</v>
      </c>
      <c r="H166" s="213">
        <f t="shared" si="9"/>
        <v>121.98</v>
      </c>
      <c r="I166" s="213">
        <f t="shared" si="10"/>
        <v>5830.64</v>
      </c>
      <c r="J166" s="245">
        <f t="shared" si="11"/>
        <v>2.7499450943878948E-3</v>
      </c>
      <c r="K166" s="123" t="str">
        <f>IF(ISBLANK($A166),"",HYPERLINK("#ANALÍTICA!A"&amp;MATCH($A166,ANALÍTICA!A:A,0),"Link"))</f>
        <v>Link</v>
      </c>
    </row>
    <row r="167" spans="1:11" ht="25.5" x14ac:dyDescent="0.2">
      <c r="A167" s="209" t="s">
        <v>1318</v>
      </c>
      <c r="B167" s="209" t="s">
        <v>1319</v>
      </c>
      <c r="C167" s="209" t="str">
        <f>UPPER(VLOOKUP(B167,ANALÍTICA!$B:$J,2,0))</f>
        <v>SINAPI</v>
      </c>
      <c r="D167" s="209" t="str">
        <f>UPPER(VLOOKUP(B167,ANALÍTICA!$B:$J,3,0))</f>
        <v>ELETRODUTO PESADO - 1.1/2" - FORNECIMENTO E INSTALAÇÃO.</v>
      </c>
      <c r="E167" s="211" t="str">
        <f>UPPER(VLOOKUP(B167,ANALÍTICA!$B:$J,6,0))</f>
        <v>M</v>
      </c>
      <c r="F167" s="210">
        <v>14.2</v>
      </c>
      <c r="G167" s="213">
        <f>VLOOKUP(B167,ANALÍTICA!$B:$J,8,0)</f>
        <v>22.21</v>
      </c>
      <c r="H167" s="213">
        <f t="shared" si="9"/>
        <v>26.86</v>
      </c>
      <c r="I167" s="213">
        <f t="shared" si="10"/>
        <v>381.41</v>
      </c>
      <c r="J167" s="245">
        <f t="shared" si="11"/>
        <v>1.7988703786385145E-4</v>
      </c>
      <c r="K167" s="123" t="str">
        <f>IF(ISBLANK($A167),"",HYPERLINK("#ANALÍTICA!A"&amp;MATCH($A167,ANALÍTICA!A:A,0),"Link"))</f>
        <v>Link</v>
      </c>
    </row>
    <row r="168" spans="1:11" ht="25.5" x14ac:dyDescent="0.2">
      <c r="A168" s="209" t="s">
        <v>1321</v>
      </c>
      <c r="B168" s="209" t="s">
        <v>1322</v>
      </c>
      <c r="C168" s="209" t="str">
        <f>UPPER(VLOOKUP(B168,ANALÍTICA!$B:$J,2,0))</f>
        <v>PRÓPRIO</v>
      </c>
      <c r="D168" s="209" t="str">
        <f>UPPER(VLOOKUP(B168,ANALÍTICA!$B:$J,3,0))</f>
        <v>ELETRODUTO PESADO - 2" - FORNECIMENTO E INSTALAÇÃO</v>
      </c>
      <c r="E168" s="211" t="str">
        <f>UPPER(VLOOKUP(B168,ANALÍTICA!$B:$J,6,0))</f>
        <v>M</v>
      </c>
      <c r="F168" s="210">
        <v>20.399999999999999</v>
      </c>
      <c r="G168" s="213">
        <f>VLOOKUP(B168,ANALÍTICA!$B:$J,8,0)</f>
        <v>87.100000000000009</v>
      </c>
      <c r="H168" s="213">
        <f t="shared" si="9"/>
        <v>105.33</v>
      </c>
      <c r="I168" s="213">
        <f t="shared" si="10"/>
        <v>2148.73</v>
      </c>
      <c r="J168" s="245">
        <f t="shared" si="11"/>
        <v>1.0134204002758018E-3</v>
      </c>
      <c r="K168" s="123" t="str">
        <f>IF(ISBLANK($A168),"",HYPERLINK("#ANALÍTICA!A"&amp;MATCH($A168,ANALÍTICA!A:A,0),"Link"))</f>
        <v>Link</v>
      </c>
    </row>
    <row r="169" spans="1:11" ht="25.5" x14ac:dyDescent="0.2">
      <c r="A169" s="209" t="s">
        <v>1324</v>
      </c>
      <c r="B169" s="209" t="s">
        <v>1325</v>
      </c>
      <c r="C169" s="209" t="str">
        <f>UPPER(VLOOKUP(B169,ANALÍTICA!$B:$J,2,0))</f>
        <v>SINAPI</v>
      </c>
      <c r="D169" s="209" t="str">
        <f>UPPER(VLOOKUP(B169,ANALÍTICA!$B:$J,3,0))</f>
        <v>ELETRODUTO GALVANIZADO, VARA 3,0M - 1"  - FORNECIMENTO E INSTALAÇÃO.</v>
      </c>
      <c r="E169" s="211" t="str">
        <f>UPPER(VLOOKUP(B169,ANALÍTICA!$B:$J,6,0))</f>
        <v>M</v>
      </c>
      <c r="F169" s="210">
        <v>4.0999999999999996</v>
      </c>
      <c r="G169" s="213">
        <f>VLOOKUP(B169,ANALÍTICA!$B:$J,8,0)</f>
        <v>20.84</v>
      </c>
      <c r="H169" s="213">
        <f t="shared" si="9"/>
        <v>25.2</v>
      </c>
      <c r="I169" s="213">
        <f t="shared" si="10"/>
        <v>103.32</v>
      </c>
      <c r="J169" s="245">
        <f t="shared" si="11"/>
        <v>4.8729526630379727E-5</v>
      </c>
      <c r="K169" s="123" t="str">
        <f>IF(ISBLANK($A169),"",HYPERLINK("#ANALÍTICA!A"&amp;MATCH($A169,ANALÍTICA!A:A,0),"Link"))</f>
        <v>Link</v>
      </c>
    </row>
    <row r="170" spans="1:11" ht="25.5" x14ac:dyDescent="0.2">
      <c r="A170" s="209" t="s">
        <v>1327</v>
      </c>
      <c r="B170" s="209" t="s">
        <v>962</v>
      </c>
      <c r="C170" s="209" t="str">
        <f>UPPER(VLOOKUP(B170,ANALÍTICA!$B:$J,2,0))</f>
        <v>SINAPI</v>
      </c>
      <c r="D170" s="209" t="str">
        <f>UPPER(VLOOKUP(B170,ANALÍTICA!$B:$J,3,0))</f>
        <v>ELETRODUTO GALVANIZADO, VARA 3,0M - 3/4" - FORNECIMENTO E INSTALAÇÃO</v>
      </c>
      <c r="E170" s="211" t="str">
        <f>UPPER(VLOOKUP(B170,ANALÍTICA!$B:$J,6,0))</f>
        <v>M</v>
      </c>
      <c r="F170" s="210">
        <v>23.5</v>
      </c>
      <c r="G170" s="213">
        <f>VLOOKUP(B170,ANALÍTICA!$B:$J,8,0)</f>
        <v>20.38</v>
      </c>
      <c r="H170" s="213">
        <f t="shared" si="9"/>
        <v>24.64</v>
      </c>
      <c r="I170" s="213">
        <f t="shared" si="10"/>
        <v>579.04</v>
      </c>
      <c r="J170" s="245">
        <f t="shared" si="11"/>
        <v>2.7309664247052921E-4</v>
      </c>
      <c r="K170" s="123" t="str">
        <f>IF(ISBLANK($A170),"",HYPERLINK("#ANALÍTICA!A"&amp;MATCH($A170,ANALÍTICA!A:A,0),"Link"))</f>
        <v>Link</v>
      </c>
    </row>
    <row r="171" spans="1:11" x14ac:dyDescent="0.2">
      <c r="A171" s="203" t="s">
        <v>1329</v>
      </c>
      <c r="B171" s="203" t="s">
        <v>1000</v>
      </c>
      <c r="C171" s="203"/>
      <c r="D171" s="203" t="s">
        <v>1330</v>
      </c>
      <c r="E171" s="248"/>
      <c r="F171" s="204"/>
      <c r="G171" s="204" t="s">
        <v>1001</v>
      </c>
      <c r="H171" s="205"/>
      <c r="I171" s="205">
        <f>SUBTOTAL(109,I172:I179)</f>
        <v>9373.06</v>
      </c>
      <c r="J171" s="244">
        <v>4.4206811544536114E-3</v>
      </c>
      <c r="K171" s="123" t="str">
        <f>IF(ISBLANK($A171),"",HYPERLINK("#ANALÍTICA!A"&amp;MATCH($A171,ANALÍTICA!A:A,0),"Link"))</f>
        <v>Link</v>
      </c>
    </row>
    <row r="172" spans="1:11" x14ac:dyDescent="0.2">
      <c r="A172" s="203" t="s">
        <v>1331</v>
      </c>
      <c r="B172" s="203" t="s">
        <v>1000</v>
      </c>
      <c r="C172" s="203"/>
      <c r="D172" s="203" t="s">
        <v>850</v>
      </c>
      <c r="E172" s="248"/>
      <c r="F172" s="204"/>
      <c r="G172" s="204" t="s">
        <v>1001</v>
      </c>
      <c r="H172" s="205"/>
      <c r="I172" s="205">
        <f>SUBTOTAL(109,I173)</f>
        <v>8565.6</v>
      </c>
      <c r="J172" s="244">
        <v>4.039853206592922E-3</v>
      </c>
      <c r="K172" s="123" t="str">
        <f>IF(ISBLANK($A172),"",HYPERLINK("#ANALÍTICA!A"&amp;MATCH($A172,ANALÍTICA!A:A,0),"Link"))</f>
        <v>Link</v>
      </c>
    </row>
    <row r="173" spans="1:11" ht="25.5" x14ac:dyDescent="0.2">
      <c r="A173" s="209" t="s">
        <v>1332</v>
      </c>
      <c r="B173" s="209" t="s">
        <v>1333</v>
      </c>
      <c r="C173" s="209" t="str">
        <f>UPPER(VLOOKUP(B173,ANALÍTICA!$B:$J,2,0))</f>
        <v>PRÓPRIO</v>
      </c>
      <c r="D173" s="209" t="str">
        <f>UPPER(VLOOKUP(B173,ANALÍTICA!$B:$J,3,0))</f>
        <v>LUM LED SOBR RET 120X15 36W</v>
      </c>
      <c r="E173" s="211" t="str">
        <f>UPPER(VLOOKUP(B173,ANALÍTICA!$B:$J,6,0))</f>
        <v>UN</v>
      </c>
      <c r="F173" s="210">
        <v>24</v>
      </c>
      <c r="G173" s="213">
        <f>VLOOKUP(B173,ANALÍTICA!$B:$J,8,0)</f>
        <v>295.11</v>
      </c>
      <c r="H173" s="213">
        <f>TRUNC(G173*(1+$J$9),2)</f>
        <v>356.9</v>
      </c>
      <c r="I173" s="213">
        <f>TRUNC(H173*F173,2)</f>
        <v>8565.6</v>
      </c>
      <c r="J173" s="245">
        <f>I173/$I$228</f>
        <v>4.0398532065929211E-3</v>
      </c>
      <c r="K173" s="123" t="str">
        <f>IF(ISBLANK($A173),"",HYPERLINK("#ANALÍTICA!A"&amp;MATCH($A173,ANALÍTICA!A:A,0),"Link"))</f>
        <v>Link</v>
      </c>
    </row>
    <row r="174" spans="1:11" x14ac:dyDescent="0.2">
      <c r="A174" s="203" t="s">
        <v>1335</v>
      </c>
      <c r="B174" s="203" t="s">
        <v>1000</v>
      </c>
      <c r="C174" s="203"/>
      <c r="D174" s="203" t="s">
        <v>1336</v>
      </c>
      <c r="E174" s="248"/>
      <c r="F174" s="204"/>
      <c r="G174" s="204" t="s">
        <v>1001</v>
      </c>
      <c r="H174" s="205"/>
      <c r="I174" s="205">
        <f>SUBTOTAL(109,I175:I179)</f>
        <v>807.45999999999992</v>
      </c>
      <c r="J174" s="244">
        <v>3.8082794786068938E-4</v>
      </c>
      <c r="K174" s="123" t="str">
        <f>IF(ISBLANK($A174),"",HYPERLINK("#ANALÍTICA!A"&amp;MATCH($A174,ANALÍTICA!A:A,0),"Link"))</f>
        <v>Link</v>
      </c>
    </row>
    <row r="175" spans="1:11" ht="38.25" x14ac:dyDescent="0.2">
      <c r="A175" s="209" t="s">
        <v>1337</v>
      </c>
      <c r="B175" s="209" t="s">
        <v>957</v>
      </c>
      <c r="C175" s="209" t="str">
        <f>UPPER(VLOOKUP(B175,ANALÍTICA!$B:$J,2,0))</f>
        <v>SINAPI</v>
      </c>
      <c r="D175" s="209" t="str">
        <f>UPPER(VLOOKUP(B175,ANALÍTICA!$B:$J,3,0))</f>
        <v>INTERRUPTOR SIMPLES (2 MÓDULOS) COM INTERRUPTOR PARALELO (2 MÓDULOS), 10A/250V, INCLUINDO SUPORTE E PLACA - FORNECIMENTO E INSTALAÇÃO. AF_03/2023</v>
      </c>
      <c r="E175" s="211" t="str">
        <f>UPPER(VLOOKUP(B175,ANALÍTICA!$B:$J,6,0))</f>
        <v>UN</v>
      </c>
      <c r="F175" s="210">
        <v>1</v>
      </c>
      <c r="G175" s="213">
        <f>VLOOKUP(B175,ANALÍTICA!$B:$J,8,0)</f>
        <v>124.31</v>
      </c>
      <c r="H175" s="213">
        <f>TRUNC(G175*(1+$J$9),2)</f>
        <v>150.34</v>
      </c>
      <c r="I175" s="213">
        <f>TRUNC(H175*F175,2)</f>
        <v>150.34</v>
      </c>
      <c r="J175" s="245">
        <f>I175/$I$228</f>
        <v>7.0905894634255593E-5</v>
      </c>
      <c r="K175" s="123" t="str">
        <f>IF(ISBLANK($A175),"",HYPERLINK("#ANALÍTICA!A"&amp;MATCH($A175,ANALÍTICA!A:A,0),"Link"))</f>
        <v>Link</v>
      </c>
    </row>
    <row r="176" spans="1:11" ht="25.5" x14ac:dyDescent="0.2">
      <c r="A176" s="209" t="s">
        <v>1338</v>
      </c>
      <c r="B176" s="209" t="s">
        <v>1339</v>
      </c>
      <c r="C176" s="209" t="str">
        <f>UPPER(VLOOKUP(B176,ANALÍTICA!$B:$J,2,0))</f>
        <v>PRÓPRIO</v>
      </c>
      <c r="D176" s="209" t="str">
        <f>UPPER(VLOOKUP(B176,ANALÍTICA!$B:$J,3,0))</f>
        <v>PLACA 2X4" - PLACA C/ FURO</v>
      </c>
      <c r="E176" s="211" t="str">
        <f>UPPER(VLOOKUP(B176,ANALÍTICA!$B:$J,6,0))</f>
        <v>UN</v>
      </c>
      <c r="F176" s="210">
        <v>10</v>
      </c>
      <c r="G176" s="213">
        <f>VLOOKUP(B176,ANALÍTICA!$B:$J,8,0)</f>
        <v>5.7</v>
      </c>
      <c r="H176" s="213">
        <f>TRUNC(G176*(1+$J$9),2)</f>
        <v>6.89</v>
      </c>
      <c r="I176" s="213">
        <f>TRUNC(H176*F176,2)</f>
        <v>68.900000000000006</v>
      </c>
      <c r="J176" s="245">
        <f>I176/$I$228</f>
        <v>3.2495783825330657E-5</v>
      </c>
      <c r="K176" s="123" t="str">
        <f>IF(ISBLANK($A176),"",HYPERLINK("#ANALÍTICA!A"&amp;MATCH($A176,ANALÍTICA!A:A,0),"Link"))</f>
        <v>Link</v>
      </c>
    </row>
    <row r="177" spans="1:11" ht="38.25" x14ac:dyDescent="0.2">
      <c r="A177" s="209" t="s">
        <v>1341</v>
      </c>
      <c r="B177" s="209" t="s">
        <v>957</v>
      </c>
      <c r="C177" s="209" t="str">
        <f>UPPER(VLOOKUP(B177,ANALÍTICA!$B:$J,2,0))</f>
        <v>SINAPI</v>
      </c>
      <c r="D177" s="209" t="str">
        <f>UPPER(VLOOKUP(B177,ANALÍTICA!$B:$J,3,0))</f>
        <v>INTERRUPTOR SIMPLES (2 MÓDULOS) COM INTERRUPTOR PARALELO (2 MÓDULOS), 10A/250V, INCLUINDO SUPORTE E PLACA - FORNECIMENTO E INSTALAÇÃO. AF_03/2023</v>
      </c>
      <c r="E177" s="211" t="str">
        <f>UPPER(VLOOKUP(B177,ANALÍTICA!$B:$J,6,0))</f>
        <v>UN</v>
      </c>
      <c r="F177" s="210">
        <v>3</v>
      </c>
      <c r="G177" s="213">
        <f>VLOOKUP(B177,ANALÍTICA!$B:$J,8,0)</f>
        <v>124.31</v>
      </c>
      <c r="H177" s="213">
        <f>TRUNC(G177*(1+$J$9),2)</f>
        <v>150.34</v>
      </c>
      <c r="I177" s="213">
        <f>TRUNC(H177*F177,2)</f>
        <v>451.02</v>
      </c>
      <c r="J177" s="245">
        <f>I177/$I$228</f>
        <v>2.1271768390276679E-4</v>
      </c>
      <c r="K177" s="123" t="str">
        <f>IF(ISBLANK($A177),"",HYPERLINK("#ANALÍTICA!A"&amp;MATCH($A177,ANALÍTICA!A:A,0),"Link"))</f>
        <v>Link</v>
      </c>
    </row>
    <row r="178" spans="1:11" x14ac:dyDescent="0.2">
      <c r="A178" s="209" t="s">
        <v>1342</v>
      </c>
      <c r="B178" s="209" t="s">
        <v>1343</v>
      </c>
      <c r="C178" s="209" t="str">
        <f>UPPER(VLOOKUP(B178,ANALÍTICA!$B:$J,2,0))</f>
        <v>SINAPI</v>
      </c>
      <c r="D178" s="209" t="str">
        <f>UPPER(VLOOKUP(B178,ANALÍTICA!$B:$J,3,0))</f>
        <v>TOMADA HEXAGONAL (NBR 14136) (2) 2P+T 10A</v>
      </c>
      <c r="E178" s="211" t="str">
        <f>UPPER(VLOOKUP(B178,ANALÍTICA!$B:$J,6,0))</f>
        <v>UN</v>
      </c>
      <c r="F178" s="210">
        <v>3</v>
      </c>
      <c r="G178" s="213">
        <f>VLOOKUP(B178,ANALÍTICA!$B:$J,8,0)</f>
        <v>10.360000000000001</v>
      </c>
      <c r="H178" s="213">
        <f>TRUNC(G178*(1+$J$9),2)</f>
        <v>12.52</v>
      </c>
      <c r="I178" s="213">
        <f>TRUNC(H178*F178,2)</f>
        <v>37.56</v>
      </c>
      <c r="J178" s="245">
        <f>I178/$I$228</f>
        <v>1.7714682735550356E-5</v>
      </c>
      <c r="K178" s="123" t="str">
        <f>IF(ISBLANK($A178),"",HYPERLINK("#ANALÍTICA!A"&amp;MATCH($A178,ANALÍTICA!A:A,0),"Link"))</f>
        <v>Link</v>
      </c>
    </row>
    <row r="179" spans="1:11" ht="25.5" x14ac:dyDescent="0.2">
      <c r="A179" s="230" t="s">
        <v>1345</v>
      </c>
      <c r="B179" s="230" t="s">
        <v>943</v>
      </c>
      <c r="C179" s="230" t="str">
        <f>UPPER(VLOOKUP(B179,ANALÍTICA!$B:$J,2,0))</f>
        <v>SINAPI</v>
      </c>
      <c r="D179" s="230" t="str">
        <f>UPPER(VLOOKUP(B179,ANALÍTICA!$B:$J,3,0))</f>
        <v>PLACA/TAMPA CEGA EM LATAO ESCOVADO PARA CONDULETE EM LIGA DE ALUMINIO 4 X 4"</v>
      </c>
      <c r="E179" s="232" t="str">
        <f>UPPER(VLOOKUP(B179,ANALÍTICA!$B:$J,6,0))</f>
        <v>UN</v>
      </c>
      <c r="F179" s="231">
        <v>4</v>
      </c>
      <c r="G179" s="234">
        <f>VLOOKUP(B179,ANALÍTICA!$B:$J,8,0)</f>
        <v>20.6</v>
      </c>
      <c r="H179" s="234">
        <f>TRUNC(G179*(1+$J$9),2)</f>
        <v>24.91</v>
      </c>
      <c r="I179" s="234">
        <f>TRUNC(H179*F179,2)</f>
        <v>99.64</v>
      </c>
      <c r="J179" s="246">
        <f>I179/$I$228</f>
        <v>4.6993902762785867E-5</v>
      </c>
      <c r="K179" s="123" t="e">
        <f>IF(ISBLANK($A179),"",HYPERLINK("#ANALÍTICA!A"&amp;MATCH($A179,ANALÍTICA!A:A,0),"Link"))</f>
        <v>#N/A</v>
      </c>
    </row>
    <row r="180" spans="1:11" x14ac:dyDescent="0.2">
      <c r="A180" s="203" t="s">
        <v>1346</v>
      </c>
      <c r="B180" s="203" t="s">
        <v>1000</v>
      </c>
      <c r="C180" s="203"/>
      <c r="D180" s="203" t="s">
        <v>851</v>
      </c>
      <c r="E180" s="248"/>
      <c r="F180" s="204"/>
      <c r="G180" s="204" t="s">
        <v>1001</v>
      </c>
      <c r="H180" s="205"/>
      <c r="I180" s="205">
        <f>SUBTOTAL(109,I181:I222)</f>
        <v>584626.18000000005</v>
      </c>
      <c r="J180" s="244">
        <v>0.27573129120332152</v>
      </c>
      <c r="K180" s="123" t="str">
        <f>IF(ISBLANK($A180),"",HYPERLINK("#ANALÍTICA!A"&amp;MATCH($A180,ANALÍTICA!A:A,0),"Link"))</f>
        <v>Link</v>
      </c>
    </row>
    <row r="181" spans="1:11" x14ac:dyDescent="0.2">
      <c r="A181" s="203" t="s">
        <v>1347</v>
      </c>
      <c r="B181" s="203" t="s">
        <v>1000</v>
      </c>
      <c r="C181" s="203"/>
      <c r="D181" s="203" t="s">
        <v>1348</v>
      </c>
      <c r="E181" s="248"/>
      <c r="F181" s="204"/>
      <c r="G181" s="204" t="s">
        <v>1001</v>
      </c>
      <c r="H181" s="205"/>
      <c r="I181" s="205">
        <f>SUBTOTAL(109,I182:I222)</f>
        <v>584626.18000000005</v>
      </c>
      <c r="J181" s="244">
        <v>0.27573129120332152</v>
      </c>
      <c r="K181" s="123" t="str">
        <f>IF(ISBLANK($A181),"",HYPERLINK("#ANALÍTICA!A"&amp;MATCH($A181,ANALÍTICA!A:A,0),"Link"))</f>
        <v>Link</v>
      </c>
    </row>
    <row r="182" spans="1:11" x14ac:dyDescent="0.2">
      <c r="A182" s="203" t="s">
        <v>1349</v>
      </c>
      <c r="B182" s="203" t="s">
        <v>1000</v>
      </c>
      <c r="C182" s="203"/>
      <c r="D182" s="203" t="s">
        <v>1350</v>
      </c>
      <c r="E182" s="248"/>
      <c r="F182" s="204"/>
      <c r="G182" s="204" t="s">
        <v>1001</v>
      </c>
      <c r="H182" s="205"/>
      <c r="I182" s="205">
        <f>SUBTOTAL(109,I183:I186)</f>
        <v>225057.37999999998</v>
      </c>
      <c r="J182" s="244">
        <v>0.10614536964840779</v>
      </c>
      <c r="K182" s="123" t="str">
        <f>IF(ISBLANK($A182),"",HYPERLINK("#ANALÍTICA!A"&amp;MATCH($A182,ANALÍTICA!A:A,0),"Link"))</f>
        <v>Link</v>
      </c>
    </row>
    <row r="183" spans="1:11" ht="63.75" x14ac:dyDescent="0.2">
      <c r="A183" s="209" t="s">
        <v>1351</v>
      </c>
      <c r="B183" s="209" t="s">
        <v>1352</v>
      </c>
      <c r="C183" s="209" t="str">
        <f>UPPER(VLOOKUP(B183,ANALÍTICA!$B:$J,2,0))</f>
        <v>PRÓPRIO</v>
      </c>
      <c r="D183" s="209" t="str">
        <f>UPPER(VLOOKUP(B183,ANALÍTICA!$B:$J,3,0))</f>
        <v>FANCOIL MODELO 39D DE CAPACIDADE 35TR POSIÇÃO DE MONTAGEM HORIZONTAL DESCARGA VERTICAL (H5), VENTILADOR LIMIT LOAD  VAZÃO DE 23800 M³/H, FILTRO G4+F8, PINTADO OU EQUIVALENTE - FORNECIMENTO E INSTALAÇÃO</v>
      </c>
      <c r="E183" s="211" t="str">
        <f>UPPER(VLOOKUP(B183,ANALÍTICA!$B:$J,6,0))</f>
        <v>UN</v>
      </c>
      <c r="F183" s="210">
        <v>2</v>
      </c>
      <c r="G183" s="213">
        <f>VLOOKUP(B183,ANALÍTICA!$B:$J,8,0)</f>
        <v>94864.73000000001</v>
      </c>
      <c r="H183" s="213">
        <f>TRUNC(G183*(1+$J$10),2)</f>
        <v>105195.49</v>
      </c>
      <c r="I183" s="213">
        <f>TRUNC(H183*F183,2)</f>
        <v>210390.98</v>
      </c>
      <c r="J183" s="245">
        <f>I183/$I$228</f>
        <v>9.9228153916973372E-2</v>
      </c>
      <c r="K183" s="123" t="str">
        <f>IF(ISBLANK($A183),"",HYPERLINK("#ANALÍTICA!A"&amp;MATCH($A183,ANALÍTICA!A:A,0),"Link"))</f>
        <v>Link</v>
      </c>
    </row>
    <row r="184" spans="1:11" ht="38.25" x14ac:dyDescent="0.2">
      <c r="A184" s="209" t="s">
        <v>1354</v>
      </c>
      <c r="B184" s="209" t="s">
        <v>1355</v>
      </c>
      <c r="C184" s="209" t="str">
        <f>UPPER(VLOOKUP(B184,ANALÍTICA!$B:$J,2,0))</f>
        <v>PRÓPRIO</v>
      </c>
      <c r="D184" s="209" t="str">
        <f>UPPER(VLOOKUP(B184,ANALÍTICA!$B:$J,3,0))</f>
        <v>VENTILADOR CENTRÍFUGO SICFLUX TITAN SGSD 277 MM, 0,5 CV, TRIFÁSICO 220/380 V, C/ COXINS, VAZÃO 3.500 M³/H, 10,5 MMCA</v>
      </c>
      <c r="E184" s="211" t="str">
        <f>UPPER(VLOOKUP(B184,ANALÍTICA!$B:$J,6,0))</f>
        <v>UN</v>
      </c>
      <c r="F184" s="210">
        <v>1</v>
      </c>
      <c r="G184" s="213">
        <f>VLOOKUP(B184,ANALÍTICA!$B:$J,8,0)</f>
        <v>4416.67</v>
      </c>
      <c r="H184" s="213">
        <f>TRUNC(G184*(1+$J$9),2)</f>
        <v>5341.52</v>
      </c>
      <c r="I184" s="213">
        <f>TRUNC(H184*F184,2)</f>
        <v>5341.52</v>
      </c>
      <c r="J184" s="245">
        <f>I184/$I$228</f>
        <v>2.5192580438124848E-3</v>
      </c>
      <c r="K184" s="123" t="str">
        <f>IF(ISBLANK($A184),"",HYPERLINK("#ANALÍTICA!A"&amp;MATCH($A184,ANALÍTICA!A:A,0),"Link"))</f>
        <v>Link</v>
      </c>
    </row>
    <row r="185" spans="1:11" ht="38.25" x14ac:dyDescent="0.2">
      <c r="A185" s="209" t="s">
        <v>1357</v>
      </c>
      <c r="B185" s="209" t="s">
        <v>1358</v>
      </c>
      <c r="C185" s="209" t="str">
        <f>UPPER(VLOOKUP(B185,ANALÍTICA!$B:$J,2,0))</f>
        <v>PRÓPRIO</v>
      </c>
      <c r="D185" s="209" t="str">
        <f>UPPER(VLOOKUP(B185,ANALÍTICA!$B:$J,3,0))</f>
        <v>VENTILADOR CENTRÍFUGO SICFLUX TITAN SGSD 277 MM, 0,5 CV, TRIFÁSICO 220/380 V, C/ COXINS, VAZÃO 2.400 M³/H, 5,11 MMCA</v>
      </c>
      <c r="E185" s="211" t="str">
        <f>UPPER(VLOOKUP(B185,ANALÍTICA!$B:$J,6,0))</f>
        <v>UN</v>
      </c>
      <c r="F185" s="210">
        <v>1</v>
      </c>
      <c r="G185" s="213">
        <f>VLOOKUP(B185,ANALÍTICA!$B:$J,8,0)</f>
        <v>3293.67</v>
      </c>
      <c r="H185" s="213">
        <f>TRUNC(G185*(1+$J$9),2)</f>
        <v>3983.36</v>
      </c>
      <c r="I185" s="213">
        <f>TRUNC(H185*F185,2)</f>
        <v>3983.36</v>
      </c>
      <c r="J185" s="245">
        <f>I185/$I$228</f>
        <v>1.8786996438094211E-3</v>
      </c>
      <c r="K185" s="123" t="str">
        <f>IF(ISBLANK($A185),"",HYPERLINK("#ANALÍTICA!A"&amp;MATCH($A185,ANALÍTICA!A:A,0),"Link"))</f>
        <v>Link</v>
      </c>
    </row>
    <row r="186" spans="1:11" ht="38.25" x14ac:dyDescent="0.2">
      <c r="A186" s="209" t="s">
        <v>1360</v>
      </c>
      <c r="B186" s="209" t="s">
        <v>1361</v>
      </c>
      <c r="C186" s="209" t="str">
        <f>UPPER(VLOOKUP(B186,ANALÍTICA!$B:$J,2,0))</f>
        <v>PRÓPRIO</v>
      </c>
      <c r="D186" s="209" t="str">
        <f>UPPER(VLOOKUP(B186,ANALÍTICA!$B:$J,3,0))</f>
        <v>VENTILADOR CENTRÍFUGO SICFLUX TITAN SGSD 277 MM, 0,5 CV, TRIFÁSICO 220/380 V, C/ COXINS, VAZÃO 3.000 M³/H, 7,5 MMCA</v>
      </c>
      <c r="E186" s="211" t="str">
        <f>UPPER(VLOOKUP(B186,ANALÍTICA!$B:$J,6,0))</f>
        <v>UN</v>
      </c>
      <c r="F186" s="210">
        <v>1</v>
      </c>
      <c r="G186" s="213">
        <f>VLOOKUP(B186,ANALÍTICA!$B:$J,8,0)</f>
        <v>4416.67</v>
      </c>
      <c r="H186" s="213">
        <f>TRUNC(G186*(1+$J$9),2)</f>
        <v>5341.52</v>
      </c>
      <c r="I186" s="213">
        <f>TRUNC(H186*F186,2)</f>
        <v>5341.52</v>
      </c>
      <c r="J186" s="245">
        <f>I186/$I$228</f>
        <v>2.5192580438124848E-3</v>
      </c>
      <c r="K186" s="123" t="str">
        <f>IF(ISBLANK($A186),"",HYPERLINK("#ANALÍTICA!A"&amp;MATCH($A186,ANALÍTICA!A:A,0),"Link"))</f>
        <v>Link</v>
      </c>
    </row>
    <row r="187" spans="1:11" x14ac:dyDescent="0.2">
      <c r="A187" s="203" t="s">
        <v>1363</v>
      </c>
      <c r="B187" s="203" t="s">
        <v>1000</v>
      </c>
      <c r="C187" s="203"/>
      <c r="D187" s="203" t="s">
        <v>1364</v>
      </c>
      <c r="E187" s="248"/>
      <c r="F187" s="204"/>
      <c r="G187" s="204" t="s">
        <v>1001</v>
      </c>
      <c r="H187" s="205"/>
      <c r="I187" s="205">
        <f>SUBTOTAL(109,I188)</f>
        <v>5614.8</v>
      </c>
      <c r="J187" s="244">
        <v>2.648146981458151E-3</v>
      </c>
      <c r="K187" s="123" t="str">
        <f>IF(ISBLANK($A187),"",HYPERLINK("#ANALÍTICA!A"&amp;MATCH($A187,ANALÍTICA!A:A,0),"Link"))</f>
        <v>Link</v>
      </c>
    </row>
    <row r="188" spans="1:11" ht="25.5" x14ac:dyDescent="0.2">
      <c r="A188" s="209" t="s">
        <v>1365</v>
      </c>
      <c r="B188" s="209" t="s">
        <v>1366</v>
      </c>
      <c r="C188" s="209" t="str">
        <f>UPPER(VLOOKUP(B188,ANALÍTICA!$B:$J,2,0))</f>
        <v>PRÓPRIO</v>
      </c>
      <c r="D188" s="209" t="str">
        <f>UPPER(VLOOKUP(B188,ANALÍTICA!$B:$J,3,0))</f>
        <v>BOMBA CENTRIFUGA SCHNEIDER BC-92T 1B 1.5CV TRIFASICA 220/380V</v>
      </c>
      <c r="E188" s="211" t="str">
        <f>UPPER(VLOOKUP(B188,ANALÍTICA!$B:$J,6,0))</f>
        <v>UN</v>
      </c>
      <c r="F188" s="210">
        <v>2</v>
      </c>
      <c r="G188" s="213">
        <f>VLOOKUP(B188,ANALÍTICA!$B:$J,8,0)</f>
        <v>2321.3199999999997</v>
      </c>
      <c r="H188" s="213">
        <f>TRUNC(G188*(1+$J$9),2)</f>
        <v>2807.4</v>
      </c>
      <c r="I188" s="213">
        <f>TRUNC(H188*F188,2)</f>
        <v>5614.8</v>
      </c>
      <c r="J188" s="245">
        <f>I188/$I$228</f>
        <v>2.6481469814581505E-3</v>
      </c>
      <c r="K188" s="123" t="str">
        <f>IF(ISBLANK($A188),"",HYPERLINK("#ANALÍTICA!A"&amp;MATCH($A188,ANALÍTICA!A:A,0),"Link"))</f>
        <v>Link</v>
      </c>
    </row>
    <row r="189" spans="1:11" x14ac:dyDescent="0.2">
      <c r="A189" s="203" t="s">
        <v>1368</v>
      </c>
      <c r="B189" s="203" t="s">
        <v>1000</v>
      </c>
      <c r="C189" s="203"/>
      <c r="D189" s="203" t="s">
        <v>1369</v>
      </c>
      <c r="E189" s="248"/>
      <c r="F189" s="204"/>
      <c r="G189" s="204" t="s">
        <v>1001</v>
      </c>
      <c r="H189" s="205"/>
      <c r="I189" s="205">
        <f>SUBTOTAL(109,I190)</f>
        <v>254065.26</v>
      </c>
      <c r="J189" s="244">
        <v>0.11982655684305413</v>
      </c>
      <c r="K189" s="123" t="str">
        <f>IF(ISBLANK($A189),"",HYPERLINK("#ANALÍTICA!A"&amp;MATCH($A189,ANALÍTICA!A:A,0),"Link"))</f>
        <v>Link</v>
      </c>
    </row>
    <row r="190" spans="1:11" ht="89.25" x14ac:dyDescent="0.2">
      <c r="A190" s="209" t="s">
        <v>1370</v>
      </c>
      <c r="B190" s="209" t="s">
        <v>1371</v>
      </c>
      <c r="C190" s="209" t="str">
        <f>UPPER(VLOOKUP(B190,ANALÍTICA!$B:$J,2,0))</f>
        <v>PRÓPRIO</v>
      </c>
      <c r="D190" s="209" t="str">
        <f>UPPER(VLOOKUP(B190,ANALÍTICA!$B:$J,3,0))</f>
        <v>CHILLER - CHILLER MODULAR AQUASMART - CARRIER - OU SIMILAR TÉCNICO - 30EVA15386MABS - CHILLER MODULAR AQUASMART CARRIER, 15 TR, INVERTER, COM KIT FILTRO EM Y + ADAPTADORES SOLDA /VICTAULIC, HIC PADRÃO COM MODBUS, UNIDADE MESTRE - FORNECIMENTO E INSTALAÇÃO. REF: CPOS/CDHU (61.10.014)</v>
      </c>
      <c r="E190" s="211" t="str">
        <f>UPPER(VLOOKUP(B190,ANALÍTICA!$B:$J,6,0))</f>
        <v>UN</v>
      </c>
      <c r="F190" s="210">
        <v>1</v>
      </c>
      <c r="G190" s="213">
        <f>VLOOKUP(B190,ANALÍTICA!$B:$J,8,0)</f>
        <v>229114.68</v>
      </c>
      <c r="H190" s="213">
        <f>TRUNC(G190*(1+$J$10),2)</f>
        <v>254065.26</v>
      </c>
      <c r="I190" s="213">
        <f>TRUNC(H190*F190,2)</f>
        <v>254065.26</v>
      </c>
      <c r="J190" s="245">
        <f>I190/$I$228</f>
        <v>0.1198265568430541</v>
      </c>
      <c r="K190" s="123" t="str">
        <f>IF(ISBLANK($A190),"",HYPERLINK("#ANALÍTICA!A"&amp;MATCH($A190,ANALÍTICA!A:A,0),"Link"))</f>
        <v>Link</v>
      </c>
    </row>
    <row r="191" spans="1:11" x14ac:dyDescent="0.2">
      <c r="A191" s="203" t="s">
        <v>1373</v>
      </c>
      <c r="B191" s="203" t="s">
        <v>1000</v>
      </c>
      <c r="C191" s="203"/>
      <c r="D191" s="203" t="s">
        <v>1374</v>
      </c>
      <c r="E191" s="248"/>
      <c r="F191" s="204"/>
      <c r="G191" s="204" t="s">
        <v>1001</v>
      </c>
      <c r="H191" s="205"/>
      <c r="I191" s="205">
        <f>SUBTOTAL(109,I192:I222)</f>
        <v>99888.74</v>
      </c>
      <c r="J191" s="244">
        <v>4.7111217730401451E-2</v>
      </c>
      <c r="K191" s="123" t="str">
        <f>IF(ISBLANK($A191),"",HYPERLINK("#ANALÍTICA!A"&amp;MATCH($A191,ANALÍTICA!A:A,0),"Link"))</f>
        <v>Link</v>
      </c>
    </row>
    <row r="192" spans="1:11" x14ac:dyDescent="0.2">
      <c r="A192" s="203" t="s">
        <v>1375</v>
      </c>
      <c r="B192" s="203" t="s">
        <v>1000</v>
      </c>
      <c r="C192" s="203"/>
      <c r="D192" s="203" t="s">
        <v>1376</v>
      </c>
      <c r="E192" s="248"/>
      <c r="F192" s="204"/>
      <c r="G192" s="204" t="s">
        <v>1001</v>
      </c>
      <c r="H192" s="205"/>
      <c r="I192" s="205">
        <f>SUBTOTAL(109,I193)</f>
        <v>24638.93</v>
      </c>
      <c r="J192" s="244">
        <v>1.1620629070645202E-2</v>
      </c>
      <c r="K192" s="123" t="str">
        <f>IF(ISBLANK($A192),"",HYPERLINK("#ANALÍTICA!A"&amp;MATCH($A192,ANALÍTICA!A:A,0),"Link"))</f>
        <v>Link</v>
      </c>
    </row>
    <row r="193" spans="1:11" ht="38.25" x14ac:dyDescent="0.2">
      <c r="A193" s="209" t="s">
        <v>1377</v>
      </c>
      <c r="B193" s="209" t="s">
        <v>1378</v>
      </c>
      <c r="C193" s="209" t="str">
        <f>UPPER(VLOOKUP(B193,ANALÍTICA!$B:$J,2,0))</f>
        <v>PRÓPRIO</v>
      </c>
      <c r="D193" s="209" t="str">
        <f>UPPER(VLOOKUP(B193,ANALÍTICA!$B:$J,3,0))</f>
        <v>INSTALAÇÃO DE DUTO MPU 20MM RETANGULAR PARA AR CONDICIONADO EM PAINEL PRÉ-ISOLADO - INCLUSO FABRICAÇÃO</v>
      </c>
      <c r="E193" s="211" t="str">
        <f>UPPER(VLOOKUP(B193,ANALÍTICA!$B:$J,6,0))</f>
        <v>M²</v>
      </c>
      <c r="F193" s="210">
        <v>174.98</v>
      </c>
      <c r="G193" s="213">
        <f>VLOOKUP(B193,ANALÍTICA!$B:$J,8,0)</f>
        <v>116.43</v>
      </c>
      <c r="H193" s="213">
        <f>TRUNC(G193*(1+$J$9),2)</f>
        <v>140.81</v>
      </c>
      <c r="I193" s="213">
        <f>TRUNC(H193*F193,2)</f>
        <v>24638.93</v>
      </c>
      <c r="J193" s="245">
        <f>I193/$I$228</f>
        <v>1.16206290706452E-2</v>
      </c>
      <c r="K193" s="123" t="str">
        <f>IF(ISBLANK($A193),"",HYPERLINK("#ANALÍTICA!A"&amp;MATCH($A193,ANALÍTICA!A:A,0),"Link"))</f>
        <v>Link</v>
      </c>
    </row>
    <row r="194" spans="1:11" x14ac:dyDescent="0.2">
      <c r="A194" s="203" t="s">
        <v>1380</v>
      </c>
      <c r="B194" s="203" t="s">
        <v>1000</v>
      </c>
      <c r="C194" s="203"/>
      <c r="D194" s="203" t="s">
        <v>1381</v>
      </c>
      <c r="E194" s="248"/>
      <c r="F194" s="204"/>
      <c r="G194" s="204" t="s">
        <v>1001</v>
      </c>
      <c r="H194" s="205"/>
      <c r="I194" s="205">
        <f>SUBTOTAL(109,I195)</f>
        <v>7757.12</v>
      </c>
      <c r="J194" s="244">
        <v>3.6585441890732802E-3</v>
      </c>
      <c r="K194" s="123" t="str">
        <f>IF(ISBLANK($A194),"",HYPERLINK("#ANALÍTICA!A"&amp;MATCH($A194,ANALÍTICA!A:A,0),"Link"))</f>
        <v>Link</v>
      </c>
    </row>
    <row r="195" spans="1:11" ht="114.75" x14ac:dyDescent="0.2">
      <c r="A195" s="209" t="s">
        <v>1382</v>
      </c>
      <c r="B195" s="209" t="s">
        <v>1383</v>
      </c>
      <c r="C195" s="209" t="str">
        <f>UPPER(VLOOKUP(B195,ANALÍTICA!$B:$J,2,0))</f>
        <v>PRÓPRIO</v>
      </c>
      <c r="D195" s="209" t="str">
        <f>UPPER(VLOOKUP(B195,ANALÍTICA!$B:$J,3,0))</f>
        <v>DUTO FLEXÍVEL CONFECCIONADO EM FOLHA DE ALUMÍNIO E FILME DE POLIÉSTER, LAMINADOS COM ADESIVO DE POLIURETANO DE ALTA PERFORMANEC E ARAME DE ALTO CARBONO CONFORME NBR 16401, ISOLADO TERMICAMENTE COM LÃ DE VIDRO COM RESISTÊNCIA TÉRMICA DE 0,6 M².ºC/W, LAMINADO COM FOLHA DE ALUMÍNIO E FILME DE POLIÉSTER PARA CRIAÇÃO DE BARREIRA DE VAPOR. - MULTIVAC - ISODEC RT 0.6 - 161. REF: UPACOMP265</v>
      </c>
      <c r="E195" s="211" t="str">
        <f>UPPER(VLOOKUP(B195,ANALÍTICA!$B:$J,6,0))</f>
        <v>M²</v>
      </c>
      <c r="F195" s="210">
        <v>28.35</v>
      </c>
      <c r="G195" s="213">
        <f>VLOOKUP(B195,ANALÍTICA!$B:$J,8,0)</f>
        <v>226.25000000000003</v>
      </c>
      <c r="H195" s="213">
        <f>TRUNC(G195*(1+$J$9),2)</f>
        <v>273.62</v>
      </c>
      <c r="I195" s="213">
        <f>TRUNC(H195*F195,2)</f>
        <v>7757.12</v>
      </c>
      <c r="J195" s="245">
        <f>I195/$I$228</f>
        <v>3.6585441890732789E-3</v>
      </c>
      <c r="K195" s="123" t="str">
        <f>IF(ISBLANK($A195),"",HYPERLINK("#ANALÍTICA!A"&amp;MATCH($A195,ANALÍTICA!A:A,0),"Link"))</f>
        <v>Link</v>
      </c>
    </row>
    <row r="196" spans="1:11" x14ac:dyDescent="0.2">
      <c r="A196" s="203" t="s">
        <v>1385</v>
      </c>
      <c r="B196" s="203" t="s">
        <v>1000</v>
      </c>
      <c r="C196" s="203"/>
      <c r="D196" s="203" t="s">
        <v>1386</v>
      </c>
      <c r="E196" s="248"/>
      <c r="F196" s="204"/>
      <c r="G196" s="204" t="s">
        <v>1001</v>
      </c>
      <c r="H196" s="205"/>
      <c r="I196" s="205">
        <f>SUBTOTAL(109,I197:I199)</f>
        <v>2357.15</v>
      </c>
      <c r="J196" s="244">
        <v>1.1117189672551259E-3</v>
      </c>
      <c r="K196" s="123" t="str">
        <f>IF(ISBLANK($A196),"",HYPERLINK("#ANALÍTICA!A"&amp;MATCH($A196,ANALÍTICA!A:A,0),"Link"))</f>
        <v>Link</v>
      </c>
    </row>
    <row r="197" spans="1:11" ht="38.25" x14ac:dyDescent="0.2">
      <c r="A197" s="209" t="s">
        <v>1387</v>
      </c>
      <c r="B197" s="209" t="s">
        <v>1388</v>
      </c>
      <c r="C197" s="209" t="str">
        <f>UPPER(VLOOKUP(B197,ANALÍTICA!$B:$J,2,0))</f>
        <v>PRÓPRIO</v>
      </c>
      <c r="D197" s="209" t="str">
        <f>UPPER(VLOOKUP(B197,ANALÍTICA!$B:$J,3,0))</f>
        <v>TRANSIÇÃO REDONDA - 45 GRAUS - POLIURETANO REVESTIDO EM ALUMÍNIO - 20 MM - FORNECIMENTO E INSTALAÇÃO.</v>
      </c>
      <c r="E197" s="211" t="str">
        <f>UPPER(VLOOKUP(B197,ANALÍTICA!$B:$J,6,0))</f>
        <v>M²</v>
      </c>
      <c r="F197" s="210">
        <v>1.35</v>
      </c>
      <c r="G197" s="213">
        <f>VLOOKUP(B197,ANALÍTICA!$B:$J,8,0)</f>
        <v>116.43</v>
      </c>
      <c r="H197" s="213">
        <f>TRUNC(G197*(1+$J$9),2)</f>
        <v>140.81</v>
      </c>
      <c r="I197" s="213">
        <f>TRUNC(H197*F197,2)</f>
        <v>190.09</v>
      </c>
      <c r="J197" s="245">
        <f>I197/$I$228</f>
        <v>8.9653462225792516E-5</v>
      </c>
      <c r="K197" s="123" t="str">
        <f>IF(ISBLANK($A197),"",HYPERLINK("#ANALÍTICA!A"&amp;MATCH($A197,ANALÍTICA!A:A,0),"Link"))</f>
        <v>Link</v>
      </c>
    </row>
    <row r="198" spans="1:11" ht="38.25" x14ac:dyDescent="0.2">
      <c r="A198" s="209" t="s">
        <v>1390</v>
      </c>
      <c r="B198" s="209" t="s">
        <v>1391</v>
      </c>
      <c r="C198" s="209" t="str">
        <f>UPPER(VLOOKUP(B198,ANALÍTICA!$B:$J,2,0))</f>
        <v>PRÓPRIO</v>
      </c>
      <c r="D198" s="209" t="str">
        <f>UPPER(VLOOKUP(B198,ANALÍTICA!$B:$J,3,0))</f>
        <v>TRANSIÇÃO RETANGULAR PARA OVAL - 45 GRAUS - POLIURETANO REVESTIDO EM ALUMÍNIO - 20 MM - FORNECIMENTO E INSTALAÇÃO.</v>
      </c>
      <c r="E198" s="211" t="str">
        <f>UPPER(VLOOKUP(B198,ANALÍTICA!$B:$J,6,0))</f>
        <v>M²</v>
      </c>
      <c r="F198" s="210">
        <v>1.26</v>
      </c>
      <c r="G198" s="213">
        <f>VLOOKUP(B198,ANALÍTICA!$B:$J,8,0)</f>
        <v>116.43</v>
      </c>
      <c r="H198" s="213">
        <f>TRUNC(G198*(1+$J$9),2)</f>
        <v>140.81</v>
      </c>
      <c r="I198" s="213">
        <f>TRUNC(H198*F198,2)</f>
        <v>177.42</v>
      </c>
      <c r="J198" s="245">
        <f>I198/$I$228</f>
        <v>8.3677822442527783E-5</v>
      </c>
      <c r="K198" s="123" t="str">
        <f>IF(ISBLANK($A198),"",HYPERLINK("#ANALÍTICA!A"&amp;MATCH($A198,ANALÍTICA!A:A,0),"Link"))</f>
        <v>Link</v>
      </c>
    </row>
    <row r="199" spans="1:11" ht="38.25" x14ac:dyDescent="0.2">
      <c r="A199" s="209" t="s">
        <v>1393</v>
      </c>
      <c r="B199" s="209" t="s">
        <v>1394</v>
      </c>
      <c r="C199" s="209" t="str">
        <f>UPPER(VLOOKUP(B199,ANALÍTICA!$B:$J,2,0))</f>
        <v>PRÓPRIO</v>
      </c>
      <c r="D199" s="209" t="str">
        <f>UPPER(VLOOKUP(B199,ANALÍTICA!$B:$J,3,0))</f>
        <v>TRANSIÇÃO RETANGULAR - 30 GRAUS - POLIURETANO REVESTIDO EM ALUMÍNIO - 20 MM - FORNECIMENTO E INSTALAÇÃO.</v>
      </c>
      <c r="E199" s="211" t="str">
        <f>UPPER(VLOOKUP(B199,ANALÍTICA!$B:$J,6,0))</f>
        <v>M²</v>
      </c>
      <c r="F199" s="210">
        <v>14.13</v>
      </c>
      <c r="G199" s="213">
        <f>VLOOKUP(B199,ANALÍTICA!$B:$J,8,0)</f>
        <v>116.43</v>
      </c>
      <c r="H199" s="213">
        <f>TRUNC(G199*(1+$J$9),2)</f>
        <v>140.81</v>
      </c>
      <c r="I199" s="213">
        <f>TRUNC(H199*F199,2)</f>
        <v>1989.64</v>
      </c>
      <c r="J199" s="245">
        <f>I199/$I$228</f>
        <v>9.3838768258680527E-4</v>
      </c>
      <c r="K199" s="123" t="str">
        <f>IF(ISBLANK($A199),"",HYPERLINK("#ANALÍTICA!A"&amp;MATCH($A199,ANALÍTICA!A:A,0),"Link"))</f>
        <v>Link</v>
      </c>
    </row>
    <row r="200" spans="1:11" x14ac:dyDescent="0.2">
      <c r="A200" s="203" t="s">
        <v>1396</v>
      </c>
      <c r="B200" s="203" t="s">
        <v>1000</v>
      </c>
      <c r="C200" s="203"/>
      <c r="D200" s="203" t="s">
        <v>1397</v>
      </c>
      <c r="E200" s="248"/>
      <c r="F200" s="204"/>
      <c r="G200" s="204" t="s">
        <v>1001</v>
      </c>
      <c r="H200" s="205"/>
      <c r="I200" s="205">
        <f>SUBTOTAL(109,I201:I203)</f>
        <v>3841.9199999999996</v>
      </c>
      <c r="J200" s="244">
        <v>1.8119913177679881E-3</v>
      </c>
      <c r="K200" s="123" t="str">
        <f>IF(ISBLANK($A200),"",HYPERLINK("#ANALÍTICA!A"&amp;MATCH($A200,ANALÍTICA!A:A,0),"Link"))</f>
        <v>Link</v>
      </c>
    </row>
    <row r="201" spans="1:11" ht="25.5" x14ac:dyDescent="0.2">
      <c r="A201" s="209" t="s">
        <v>1398</v>
      </c>
      <c r="B201" s="209" t="s">
        <v>1399</v>
      </c>
      <c r="C201" s="209" t="str">
        <f>UPPER(VLOOKUP(B201,ANALÍTICA!$B:$J,2,0))</f>
        <v>PRÓPRIO</v>
      </c>
      <c r="D201" s="209" t="str">
        <f>UPPER(VLOOKUP(B201,ANALÍTICA!$B:$J,3,0))</f>
        <v>COTOVELO RETANGULAR - POLIURETANO REVESTIDO EM ALUMÍNIO - 10 MM - FORNECIMENTO E INSTALAÇÃO.</v>
      </c>
      <c r="E201" s="211" t="str">
        <f>UPPER(VLOOKUP(B201,ANALÍTICA!$B:$J,6,0))</f>
        <v>M²</v>
      </c>
      <c r="F201" s="210">
        <v>17.37</v>
      </c>
      <c r="G201" s="213">
        <f>VLOOKUP(B201,ANALÍTICA!$B:$J,8,0)</f>
        <v>115.02000000000001</v>
      </c>
      <c r="H201" s="213">
        <f>TRUNC(G201*(1+$J$9),2)</f>
        <v>139.1</v>
      </c>
      <c r="I201" s="213">
        <f>TRUNC(H201*F201,2)</f>
        <v>2416.16</v>
      </c>
      <c r="J201" s="245">
        <f>I201/$I$228</f>
        <v>1.1395502619362978E-3</v>
      </c>
      <c r="K201" s="123" t="str">
        <f>IF(ISBLANK($A201),"",HYPERLINK("#ANALÍTICA!A"&amp;MATCH($A201,ANALÍTICA!A:A,0),"Link"))</f>
        <v>Link</v>
      </c>
    </row>
    <row r="202" spans="1:11" ht="38.25" x14ac:dyDescent="0.2">
      <c r="A202" s="209" t="s">
        <v>1401</v>
      </c>
      <c r="B202" s="209" t="s">
        <v>1402</v>
      </c>
      <c r="C202" s="209" t="str">
        <f>UPPER(VLOOKUP(B202,ANALÍTICA!$B:$J,2,0))</f>
        <v>PRÓPRIO</v>
      </c>
      <c r="D202" s="209" t="str">
        <f>UPPER(VLOOKUP(B202,ANALÍTICA!$B:$J,3,0))</f>
        <v>DERIVAÇÃO "Y" RETANGULAR - PADRÃO - POLIURETANO REVESTIDO EM ALUMÍNIO - 10 MM E 20MM - FORNECIMENTO E INSTALAÇÃO.</v>
      </c>
      <c r="E202" s="211" t="str">
        <f>UPPER(VLOOKUP(B202,ANALÍTICA!$B:$J,6,0))</f>
        <v>M²</v>
      </c>
      <c r="F202" s="210">
        <v>7.58</v>
      </c>
      <c r="G202" s="213">
        <f>VLOOKUP(B202,ANALÍTICA!$B:$J,8,0)</f>
        <v>115.02000000000001</v>
      </c>
      <c r="H202" s="213">
        <f>TRUNC(G202*(1+$J$9),2)</f>
        <v>139.1</v>
      </c>
      <c r="I202" s="213">
        <f>TRUNC(H202*F202,2)</f>
        <v>1054.3699999999999</v>
      </c>
      <c r="J202" s="245">
        <f>I202/$I$228</f>
        <v>4.9727981991166731E-4</v>
      </c>
      <c r="K202" s="123" t="str">
        <f>IF(ISBLANK($A202),"",HYPERLINK("#ANALÍTICA!A"&amp;MATCH($A202,ANALÍTICA!A:A,0),"Link"))</f>
        <v>Link</v>
      </c>
    </row>
    <row r="203" spans="1:11" ht="38.25" x14ac:dyDescent="0.2">
      <c r="A203" s="209" t="s">
        <v>1404</v>
      </c>
      <c r="B203" s="209" t="s">
        <v>1405</v>
      </c>
      <c r="C203" s="209" t="str">
        <f>UPPER(VLOOKUP(B203,ANALÍTICA!$B:$J,2,0))</f>
        <v>PRÓPRIO</v>
      </c>
      <c r="D203" s="209" t="str">
        <f>UPPER(VLOOKUP(B203,ANALÍTICA!$B:$J,3,0))</f>
        <v>DERIVAÇÃO DO TIPO BOTA - STANDARD - POLIURETANO REVESTIDO EM ALUMÍNIO - 10 MM  E 20 MM- FORNECIMENTO E INSTALAÇÃO.</v>
      </c>
      <c r="E203" s="211" t="str">
        <f>UPPER(VLOOKUP(B203,ANALÍTICA!$B:$J,6,0))</f>
        <v>M²</v>
      </c>
      <c r="F203" s="210">
        <v>2.67</v>
      </c>
      <c r="G203" s="213">
        <f>VLOOKUP(B203,ANALÍTICA!$B:$J,8,0)</f>
        <v>115.02000000000001</v>
      </c>
      <c r="H203" s="213">
        <f>TRUNC(G203*(1+$J$9),2)</f>
        <v>139.1</v>
      </c>
      <c r="I203" s="213">
        <f>TRUNC(H203*F203,2)</f>
        <v>371.39</v>
      </c>
      <c r="J203" s="245">
        <f>I203/$I$228</f>
        <v>1.7516123592002252E-4</v>
      </c>
      <c r="K203" s="123" t="str">
        <f>IF(ISBLANK($A203),"",HYPERLINK("#ANALÍTICA!A"&amp;MATCH($A203,ANALÍTICA!A:A,0),"Link"))</f>
        <v>Link</v>
      </c>
    </row>
    <row r="204" spans="1:11" x14ac:dyDescent="0.2">
      <c r="A204" s="203" t="s">
        <v>1407</v>
      </c>
      <c r="B204" s="203" t="s">
        <v>1000</v>
      </c>
      <c r="C204" s="203"/>
      <c r="D204" s="203" t="s">
        <v>846</v>
      </c>
      <c r="E204" s="248"/>
      <c r="F204" s="204"/>
      <c r="G204" s="204" t="s">
        <v>1001</v>
      </c>
      <c r="H204" s="205"/>
      <c r="I204" s="205">
        <f>SUBTOTAL(109,I205:I206)</f>
        <v>5595.33</v>
      </c>
      <c r="J204" s="244">
        <v>2.6389642106152021E-3</v>
      </c>
      <c r="K204" s="123" t="str">
        <f>IF(ISBLANK($A204),"",HYPERLINK("#ANALÍTICA!A"&amp;MATCH($A204,ANALÍTICA!A:A,0),"Link"))</f>
        <v>Link</v>
      </c>
    </row>
    <row r="205" spans="1:11" ht="38.25" x14ac:dyDescent="0.2">
      <c r="A205" s="209" t="s">
        <v>1408</v>
      </c>
      <c r="B205" s="209" t="s">
        <v>1409</v>
      </c>
      <c r="C205" s="209" t="str">
        <f>UPPER(VLOOKUP(B205,ANALÍTICA!$B:$J,2,0))</f>
        <v>SINAPI</v>
      </c>
      <c r="D205" s="209" t="str">
        <f>UPPER(VLOOKUP(B205,ANALÍTICA!$B:$J,3,0))</f>
        <v>TUBO, PPR, DN 63, CLASSE PN 25, INSTALADO EM PRUMADA DE ÁGUA FORNECIMENTO E INSTALAÇÃO. AF_08/2022</v>
      </c>
      <c r="E205" s="211" t="str">
        <f>UPPER(VLOOKUP(B205,ANALÍTICA!$B:$J,6,0))</f>
        <v>M</v>
      </c>
      <c r="F205" s="210">
        <v>38.64</v>
      </c>
      <c r="G205" s="213">
        <f>VLOOKUP(B205,ANALÍTICA!$B:$J,8,0)</f>
        <v>119.53</v>
      </c>
      <c r="H205" s="213">
        <f>TRUNC(G205*(1+$J$9),2)</f>
        <v>144.55000000000001</v>
      </c>
      <c r="I205" s="213">
        <f>TRUNC(H205*F205,2)</f>
        <v>5585.41</v>
      </c>
      <c r="J205" s="245">
        <f>I205/$I$228</f>
        <v>2.6342855723634267E-3</v>
      </c>
      <c r="K205" s="123" t="str">
        <f>IF(ISBLANK($A205),"",HYPERLINK("#ANALÍTICA!A"&amp;MATCH($A205,ANALÍTICA!A:A,0),"Link"))</f>
        <v>Link</v>
      </c>
    </row>
    <row r="206" spans="1:11" ht="38.25" x14ac:dyDescent="0.2">
      <c r="A206" s="209" t="s">
        <v>1411</v>
      </c>
      <c r="B206" s="209" t="s">
        <v>1412</v>
      </c>
      <c r="C206" s="209" t="str">
        <f>UPPER(VLOOKUP(B206,ANALÍTICA!$B:$J,2,0))</f>
        <v>SINAPI</v>
      </c>
      <c r="D206" s="209" t="str">
        <f>UPPER(VLOOKUP(B206,ANALÍTICA!$B:$J,3,0))</f>
        <v>TUBO, PPR, DN 20, CLASSE PN25, INSTALADO EM RAMAL OU SUB-RAMAL DE ÁGUA - FORNECIMENTO E INSTALAÇÃO. AF_08/2022</v>
      </c>
      <c r="E206" s="211" t="str">
        <f>UPPER(VLOOKUP(B206,ANALÍTICA!$B:$J,6,0))</f>
        <v>M</v>
      </c>
      <c r="F206" s="210">
        <v>0.3</v>
      </c>
      <c r="G206" s="213">
        <f>VLOOKUP(B206,ANALÍTICA!$B:$J,8,0)</f>
        <v>27.36</v>
      </c>
      <c r="H206" s="213">
        <f>TRUNC(G206*(1+$J$9),2)</f>
        <v>33.08</v>
      </c>
      <c r="I206" s="213">
        <f>TRUNC(H206*F206,2)</f>
        <v>9.92</v>
      </c>
      <c r="J206" s="245">
        <f>I206/$I$228</f>
        <v>4.6786382517747475E-6</v>
      </c>
      <c r="K206" s="123" t="str">
        <f>IF(ISBLANK($A206),"",HYPERLINK("#ANALÍTICA!A"&amp;MATCH($A206,ANALÍTICA!A:A,0),"Link"))</f>
        <v>Link</v>
      </c>
    </row>
    <row r="207" spans="1:11" x14ac:dyDescent="0.2">
      <c r="A207" s="203" t="s">
        <v>1414</v>
      </c>
      <c r="B207" s="203" t="s">
        <v>1000</v>
      </c>
      <c r="C207" s="203"/>
      <c r="D207" s="203" t="s">
        <v>1415</v>
      </c>
      <c r="E207" s="248"/>
      <c r="F207" s="204"/>
      <c r="G207" s="204" t="s">
        <v>1001</v>
      </c>
      <c r="H207" s="205"/>
      <c r="I207" s="205">
        <f>SUBTOTAL(109,I208)</f>
        <v>2295.5100000000002</v>
      </c>
      <c r="J207" s="244">
        <v>1.0826472674729287E-3</v>
      </c>
      <c r="K207" s="123" t="str">
        <f>IF(ISBLANK($A207),"",HYPERLINK("#ANALÍTICA!A"&amp;MATCH($A207,ANALÍTICA!A:A,0),"Link"))</f>
        <v>Link</v>
      </c>
    </row>
    <row r="208" spans="1:11" ht="25.5" x14ac:dyDescent="0.2">
      <c r="A208" s="209" t="s">
        <v>1416</v>
      </c>
      <c r="B208" s="209" t="s">
        <v>1417</v>
      </c>
      <c r="C208" s="209" t="str">
        <f>UPPER(VLOOKUP(B208,ANALÍTICA!$B:$J,2,0))</f>
        <v>PRÓPRIO</v>
      </c>
      <c r="D208" s="209" t="str">
        <f>UPPER(VLOOKUP(B208,ANALÍTICA!$B:$J,3,0))</f>
        <v>FORNECIMENTO  E INSTALAÇÃO DE TUBO DE BORRACHA ELASTOMÉRICA ARMAFLEX</v>
      </c>
      <c r="E208" s="211" t="str">
        <f>UPPER(VLOOKUP(B208,ANALÍTICA!$B:$J,6,0))</f>
        <v>M</v>
      </c>
      <c r="F208" s="210">
        <v>38.94</v>
      </c>
      <c r="G208" s="213">
        <f>VLOOKUP(B208,ANALÍTICA!$B:$J,8,0)</f>
        <v>48.75</v>
      </c>
      <c r="H208" s="213">
        <f>TRUNC(G208*(1+$J$9),2)</f>
        <v>58.95</v>
      </c>
      <c r="I208" s="213">
        <f>TRUNC(H208*F208,2)</f>
        <v>2295.5100000000002</v>
      </c>
      <c r="J208" s="245">
        <f>I208/$I$228</f>
        <v>1.0826472674729285E-3</v>
      </c>
      <c r="K208" s="123" t="str">
        <f>IF(ISBLANK($A208),"",HYPERLINK("#ANALÍTICA!A"&amp;MATCH($A208,ANALÍTICA!A:A,0),"Link"))</f>
        <v>Link</v>
      </c>
    </row>
    <row r="209" spans="1:11" x14ac:dyDescent="0.2">
      <c r="A209" s="203" t="s">
        <v>1419</v>
      </c>
      <c r="B209" s="203" t="s">
        <v>1000</v>
      </c>
      <c r="C209" s="203"/>
      <c r="D209" s="203" t="s">
        <v>852</v>
      </c>
      <c r="E209" s="248"/>
      <c r="F209" s="204"/>
      <c r="G209" s="204" t="s">
        <v>1001</v>
      </c>
      <c r="H209" s="205"/>
      <c r="I209" s="205">
        <f>SUBTOTAL(109,I210:I222)</f>
        <v>53402.78</v>
      </c>
      <c r="J209" s="244">
        <v>2.5186722707571725E-2</v>
      </c>
      <c r="K209" s="123" t="str">
        <f>IF(ISBLANK($A209),"",HYPERLINK("#ANALÍTICA!A"&amp;MATCH($A209,ANALÍTICA!A:A,0),"Link"))</f>
        <v>Link</v>
      </c>
    </row>
    <row r="210" spans="1:11" x14ac:dyDescent="0.2">
      <c r="A210" s="203" t="s">
        <v>1420</v>
      </c>
      <c r="B210" s="203" t="s">
        <v>1000</v>
      </c>
      <c r="C210" s="203"/>
      <c r="D210" s="203" t="s">
        <v>1421</v>
      </c>
      <c r="E210" s="248"/>
      <c r="F210" s="204"/>
      <c r="G210" s="204" t="s">
        <v>1001</v>
      </c>
      <c r="H210" s="205"/>
      <c r="I210" s="205">
        <f>SUBTOTAL(109,I211:I213)</f>
        <v>8830.42</v>
      </c>
      <c r="J210" s="244">
        <v>4.1647520958908038E-3</v>
      </c>
      <c r="K210" s="123" t="str">
        <f>IF(ISBLANK($A210),"",HYPERLINK("#ANALÍTICA!A"&amp;MATCH($A210,ANALÍTICA!A:A,0),"Link"))</f>
        <v>Link</v>
      </c>
    </row>
    <row r="211" spans="1:11" ht="25.5" x14ac:dyDescent="0.2">
      <c r="A211" s="209" t="s">
        <v>1422</v>
      </c>
      <c r="B211" s="209" t="s">
        <v>1423</v>
      </c>
      <c r="C211" s="209" t="str">
        <f>UPPER(VLOOKUP(B211,ANALÍTICA!$B:$J,2,0))</f>
        <v>PRÓPRIO</v>
      </c>
      <c r="D211" s="209" t="str">
        <f>UPPER(VLOOKUP(B211,ANALÍTICA!$B:$J,3,0))</f>
        <v>VAT-AG/825X325</v>
      </c>
      <c r="E211" s="211" t="str">
        <f>UPPER(VLOOKUP(B211,ANALÍTICA!$B:$J,6,0))</f>
        <v>UN</v>
      </c>
      <c r="F211" s="210">
        <v>4</v>
      </c>
      <c r="G211" s="213">
        <f>VLOOKUP(B211,ANALÍTICA!$B:$J,8,0)</f>
        <v>346.90999999999997</v>
      </c>
      <c r="H211" s="213">
        <f>TRUNC(G211*(1+$J$9),2)</f>
        <v>419.55</v>
      </c>
      <c r="I211" s="213">
        <f>TRUNC(H211*F211,2)</f>
        <v>1678.2</v>
      </c>
      <c r="J211" s="245">
        <f>I211/$I$228</f>
        <v>7.9150108005326427E-4</v>
      </c>
      <c r="K211" s="123" t="str">
        <f>IF(ISBLANK($A211),"",HYPERLINK("#ANALÍTICA!A"&amp;MATCH($A211,ANALÍTICA!A:A,0),"Link"))</f>
        <v>Link</v>
      </c>
    </row>
    <row r="212" spans="1:11" ht="25.5" x14ac:dyDescent="0.2">
      <c r="A212" s="209" t="s">
        <v>1425</v>
      </c>
      <c r="B212" s="209" t="s">
        <v>1426</v>
      </c>
      <c r="C212" s="209" t="str">
        <f>UPPER(VLOOKUP(B212,ANALÍTICA!$B:$J,2,0))</f>
        <v>PRÓPRIO</v>
      </c>
      <c r="D212" s="209" t="str">
        <f>UPPER(VLOOKUP(B212,ANALÍTICA!$B:$J,3,0))</f>
        <v>VAT-AG/1025X325</v>
      </c>
      <c r="E212" s="211" t="str">
        <f>UPPER(VLOOKUP(B212,ANALÍTICA!$B:$J,6,0))</f>
        <v>UN</v>
      </c>
      <c r="F212" s="210">
        <v>1</v>
      </c>
      <c r="G212" s="213">
        <f>VLOOKUP(B212,ANALÍTICA!$B:$J,8,0)</f>
        <v>476.13</v>
      </c>
      <c r="H212" s="213">
        <f>TRUNC(G212*(1+$J$9),2)</f>
        <v>575.83000000000004</v>
      </c>
      <c r="I212" s="213">
        <f>TRUNC(H212*F212,2)</f>
        <v>575.83000000000004</v>
      </c>
      <c r="J212" s="245">
        <f>I212/$I$228</f>
        <v>2.7158268795559004E-4</v>
      </c>
      <c r="K212" s="123" t="str">
        <f>IF(ISBLANK($A212),"",HYPERLINK("#ANALÍTICA!A"&amp;MATCH($A212,ANALÍTICA!A:A,0),"Link"))</f>
        <v>Link</v>
      </c>
    </row>
    <row r="213" spans="1:11" ht="25.5" x14ac:dyDescent="0.2">
      <c r="A213" s="209" t="s">
        <v>1428</v>
      </c>
      <c r="B213" s="209" t="s">
        <v>1429</v>
      </c>
      <c r="C213" s="209" t="str">
        <f>UPPER(VLOOKUP(B213,ANALÍTICA!$B:$J,2,0))</f>
        <v>PRÓPRIO</v>
      </c>
      <c r="D213" s="209" t="str">
        <f>UPPER(VLOOKUP(B213,ANALÍTICA!$B:$J,3,0))</f>
        <v>VENEZIANA DE AR EXTERIOR - COM MOLDURA DE MONTAGEM E COM TELA</v>
      </c>
      <c r="E213" s="211" t="str">
        <f>UPPER(VLOOKUP(B213,ANALÍTICA!$B:$J,6,0))</f>
        <v>UN</v>
      </c>
      <c r="F213" s="210">
        <v>3</v>
      </c>
      <c r="G213" s="213">
        <f>VLOOKUP(B213,ANALÍTICA!$B:$J,8,0)</f>
        <v>1812.5800000000002</v>
      </c>
      <c r="H213" s="213">
        <f>TRUNC(G213*(1+$J$9),2)</f>
        <v>2192.13</v>
      </c>
      <c r="I213" s="213">
        <f>TRUNC(H213*F213,2)</f>
        <v>6576.39</v>
      </c>
      <c r="J213" s="245">
        <f>I213/$I$228</f>
        <v>3.1016683278819487E-3</v>
      </c>
      <c r="K213" s="123" t="str">
        <f>IF(ISBLANK($A213),"",HYPERLINK("#ANALÍTICA!A"&amp;MATCH($A213,ANALÍTICA!A:A,0),"Link"))</f>
        <v>Link</v>
      </c>
    </row>
    <row r="214" spans="1:11" x14ac:dyDescent="0.2">
      <c r="A214" s="203" t="s">
        <v>1431</v>
      </c>
      <c r="B214" s="203" t="s">
        <v>1000</v>
      </c>
      <c r="C214" s="203"/>
      <c r="D214" s="203" t="s">
        <v>1432</v>
      </c>
      <c r="E214" s="248"/>
      <c r="F214" s="204"/>
      <c r="G214" s="204" t="s">
        <v>1001</v>
      </c>
      <c r="H214" s="205"/>
      <c r="I214" s="205">
        <f>SUBTOTAL(109,I215:I218)</f>
        <v>23717.739999999998</v>
      </c>
      <c r="J214" s="244">
        <v>1.1186161855811293E-2</v>
      </c>
      <c r="K214" s="123" t="str">
        <f>IF(ISBLANK($A214),"",HYPERLINK("#ANALÍTICA!A"&amp;MATCH($A214,ANALÍTICA!A:A,0),"Link"))</f>
        <v>Link</v>
      </c>
    </row>
    <row r="215" spans="1:11" ht="114.75" x14ac:dyDescent="0.2">
      <c r="A215" s="209" t="s">
        <v>1433</v>
      </c>
      <c r="B215" s="209" t="s">
        <v>1434</v>
      </c>
      <c r="C215" s="209" t="str">
        <f>UPPER(VLOOKUP(B215,ANALÍTICA!$B:$J,2,0))</f>
        <v>PRÓPRIO</v>
      </c>
      <c r="D215" s="209" t="str">
        <f>UPPER(VLOOKUP(B215,ANALÍTICA!$B:$J,3,0))</f>
        <v>DIFUSOR QUADRADO MULTIVIAS DE INSUFLAMENTO OU RETORNO DE AR PARA INSTALAÇÃO EM TETOS EM GERAL, COM REGISTRO, SEM CAIXA PLENUM, COM ANEL DE DIREÇÃO DE FLUXO, DIMENSÃO DO DIFUSOR 412X412MM, COR EM ALUMÍNIO ANODIZADO NATURAL, SEM MIOLO REMOVÍVEL, REGISTRO DA ALETA CONFECCIONADO EM AÇO - 305X305 - TROX TECHNIK OU SIMILAR TECNICO. FORNECIMENTO E INSTALAÇÃO. REF: SINAPI (103286)</v>
      </c>
      <c r="E215" s="211" t="str">
        <f>UPPER(VLOOKUP(B215,ANALÍTICA!$B:$J,6,0))</f>
        <v>UN</v>
      </c>
      <c r="F215" s="210">
        <v>6</v>
      </c>
      <c r="G215" s="213">
        <f>VLOOKUP(B215,ANALÍTICA!$B:$J,8,0)</f>
        <v>496.38</v>
      </c>
      <c r="H215" s="213">
        <f t="shared" ref="H215:H222" si="12">TRUNC(G215*(1+$J$9),2)</f>
        <v>600.32000000000005</v>
      </c>
      <c r="I215" s="213">
        <f t="shared" ref="I215:I222" si="13">TRUNC(H215*F215,2)</f>
        <v>3601.92</v>
      </c>
      <c r="J215" s="245">
        <f t="shared" ref="J215:J222" si="14">I215/$I$228</f>
        <v>1.6987984568379534E-3</v>
      </c>
      <c r="K215" s="123" t="str">
        <f>IF(ISBLANK($A215),"",HYPERLINK("#ANALÍTICA!A"&amp;MATCH($A215,ANALÍTICA!A:A,0),"Link"))</f>
        <v>Link</v>
      </c>
    </row>
    <row r="216" spans="1:11" ht="127.5" x14ac:dyDescent="0.2">
      <c r="A216" s="209" t="s">
        <v>1436</v>
      </c>
      <c r="B216" s="209" t="s">
        <v>1437</v>
      </c>
      <c r="C216" s="209" t="str">
        <f>UPPER(VLOOKUP(B216,ANALÍTICA!$B:$J,2,0))</f>
        <v>PRÓPRIO</v>
      </c>
      <c r="D216" s="209" t="str">
        <f>UPPER(VLOOKUP(B216,ANALÍTICA!$B:$J,3,0))</f>
        <v>DIFUSOR QUADRADO MULTIVIAS DE INSUFLAMENTO OU RETORNO DE AR PARA INSTALAÇÃO EM TETOS EM GERAL, COM REGISTRO, COM CAIXA PLENUM, COM ANEL DE DIREÇÃO DE FLUXO, DIMENSÃO DO DIFUSOR 300X300MM, COLARINHO DA CAIXA PLENUM Ø158, SEM REGISTRO NO COLARINHO, COR EM ALUMÍNIO ANODIZADO NATURAL, SEM MIOLO REMOVÍVEL, REGISTRO DA ALETA EM AÇO - 160Ø - TROX TECHNIK OU SIMILAR TECNICO. FORNECIMENTO E INSTALAÇÃO. REF: SINAPI (103286)</v>
      </c>
      <c r="E216" s="211" t="str">
        <f>UPPER(VLOOKUP(B216,ANALÍTICA!$B:$J,6,0))</f>
        <v>UN</v>
      </c>
      <c r="F216" s="210">
        <v>4</v>
      </c>
      <c r="G216" s="213">
        <f>VLOOKUP(B216,ANALÍTICA!$B:$J,8,0)</f>
        <v>564.95000000000005</v>
      </c>
      <c r="H216" s="213">
        <f t="shared" si="12"/>
        <v>683.25</v>
      </c>
      <c r="I216" s="213">
        <f t="shared" si="13"/>
        <v>2733</v>
      </c>
      <c r="J216" s="245">
        <f t="shared" si="14"/>
        <v>1.2889837038407646E-3</v>
      </c>
      <c r="K216" s="123" t="str">
        <f>IF(ISBLANK($A216),"",HYPERLINK("#ANALÍTICA!A"&amp;MATCH($A216,ANALÍTICA!A:A,0),"Link"))</f>
        <v>Link</v>
      </c>
    </row>
    <row r="217" spans="1:11" ht="38.25" x14ac:dyDescent="0.2">
      <c r="A217" s="209" t="s">
        <v>1439</v>
      </c>
      <c r="B217" s="209" t="s">
        <v>1440</v>
      </c>
      <c r="C217" s="209" t="str">
        <f>UPPER(VLOOKUP(B217,ANALÍTICA!$B:$J,2,0))</f>
        <v>PRÓPRIO</v>
      </c>
      <c r="D217" s="209" t="str">
        <f>UPPER(VLOOKUP(B217,ANALÍTICA!$B:$J,3,0))</f>
        <v>DIFUSOR QUADRADO MULTIVIAS 498X498MM C/ PLENUM Ø209 – TROX OU SIMILAR TECNICO. FORNECIMENTO E INSTALAÇÃO</v>
      </c>
      <c r="E217" s="211" t="str">
        <f>UPPER(VLOOKUP(B217,ANALÍTICA!$B:$J,6,0))</f>
        <v>UN</v>
      </c>
      <c r="F217" s="210">
        <v>7</v>
      </c>
      <c r="G217" s="213">
        <f>VLOOKUP(B217,ANALÍTICA!$B:$J,8,0)</f>
        <v>1026.6499999999999</v>
      </c>
      <c r="H217" s="213">
        <f t="shared" si="12"/>
        <v>1241.6300000000001</v>
      </c>
      <c r="I217" s="213">
        <f t="shared" si="13"/>
        <v>8691.41</v>
      </c>
      <c r="J217" s="245">
        <f t="shared" si="14"/>
        <v>4.0991898475662859E-3</v>
      </c>
      <c r="K217" s="123" t="str">
        <f>IF(ISBLANK($A217),"",HYPERLINK("#ANALÍTICA!A"&amp;MATCH($A217,ANALÍTICA!A:A,0),"Link"))</f>
        <v>Link</v>
      </c>
    </row>
    <row r="218" spans="1:11" ht="38.25" x14ac:dyDescent="0.2">
      <c r="A218" s="209" t="s">
        <v>1442</v>
      </c>
      <c r="B218" s="209" t="s">
        <v>1440</v>
      </c>
      <c r="C218" s="209" t="str">
        <f>UPPER(VLOOKUP(B218,ANALÍTICA!$B:$J,2,0))</f>
        <v>PRÓPRIO</v>
      </c>
      <c r="D218" s="209" t="str">
        <f>UPPER(VLOOKUP(B218,ANALÍTICA!$B:$J,3,0))</f>
        <v>DIFUSOR QUADRADO MULTIVIAS 498X498MM C/ PLENUM Ø209 – TROX OU SIMILAR TECNICO. FORNECIMENTO E INSTALAÇÃO</v>
      </c>
      <c r="E218" s="211" t="str">
        <f>UPPER(VLOOKUP(B218,ANALÍTICA!$B:$J,6,0))</f>
        <v>UN</v>
      </c>
      <c r="F218" s="210">
        <v>7</v>
      </c>
      <c r="G218" s="213">
        <f>VLOOKUP(B218,ANALÍTICA!$B:$J,8,0)</f>
        <v>1026.6499999999999</v>
      </c>
      <c r="H218" s="213">
        <f t="shared" si="12"/>
        <v>1241.6300000000001</v>
      </c>
      <c r="I218" s="213">
        <f t="shared" si="13"/>
        <v>8691.41</v>
      </c>
      <c r="J218" s="245">
        <f t="shared" si="14"/>
        <v>4.0991898475662859E-3</v>
      </c>
      <c r="K218" s="123" t="str">
        <f>IF(ISBLANK($A218),"",HYPERLINK("#ANALÍTICA!A"&amp;MATCH($A218,ANALÍTICA!A:A,0),"Link"))</f>
        <v>Link</v>
      </c>
    </row>
    <row r="219" spans="1:11" ht="89.25" x14ac:dyDescent="0.2">
      <c r="A219" s="209" t="s">
        <v>1444</v>
      </c>
      <c r="B219" s="209" t="s">
        <v>1445</v>
      </c>
      <c r="C219" s="209" t="str">
        <f>UPPER(VLOOKUP(B219,ANALÍTICA!$B:$J,2,0))</f>
        <v>PRÓPRIO</v>
      </c>
      <c r="D219" s="209" t="str">
        <f>UPPER(VLOOKUP(B219,ANALÍTICA!$B:$J,3,0))</f>
        <v>VALVULA BALANCEADORA - AB-QM DN50 NOVACOM - DANFOSS - OU SIMILAR TÉCNICO - 003Z0772 - AB-QM_DN50, COM PLUGUES DE TESTE, ROSCA INTERNA, PN16, VÁLVULAS BALANCEAMENTO E CONTROLE, INDEPENDENTES DA PRESSÃO COM ACESSORIO DE CONEXÃO DE ROSCA EXTERNA - FORNECIMENTO E INSTALAÇÃO.. REF: SBC (073064)</v>
      </c>
      <c r="E219" s="211" t="str">
        <f>UPPER(VLOOKUP(B219,ANALÍTICA!$B:$J,6,0))</f>
        <v>UN</v>
      </c>
      <c r="F219" s="210">
        <v>3</v>
      </c>
      <c r="G219" s="213">
        <f>VLOOKUP(B219,ANALÍTICA!$B:$J,8,0)</f>
        <v>2386.87</v>
      </c>
      <c r="H219" s="213">
        <f t="shared" si="12"/>
        <v>2886.68</v>
      </c>
      <c r="I219" s="213">
        <f t="shared" si="13"/>
        <v>8660.0400000000009</v>
      </c>
      <c r="J219" s="245">
        <f t="shared" si="14"/>
        <v>4.0843945973688895E-3</v>
      </c>
      <c r="K219" s="123" t="str">
        <f>IF(ISBLANK($A219),"",HYPERLINK("#ANALÍTICA!A"&amp;MATCH($A219,ANALÍTICA!A:A,0),"Link"))</f>
        <v>Link</v>
      </c>
    </row>
    <row r="220" spans="1:11" ht="89.25" x14ac:dyDescent="0.2">
      <c r="A220" s="209" t="s">
        <v>1447</v>
      </c>
      <c r="B220" s="209" t="s">
        <v>1448</v>
      </c>
      <c r="C220" s="209" t="str">
        <f>UPPER(VLOOKUP(B220,ANALÍTICA!$B:$J,2,0))</f>
        <v>PRÓPRIO</v>
      </c>
      <c r="D220" s="209" t="str">
        <f>UPPER(VLOOKUP(B220,ANALÍTICA!$B:$J,3,0))</f>
        <v>VALVULA BALANCEADORA - AB-QM DN65 NOVACOM - DANFOSS - OU SIMILAR TÉCNICO - 003Z0772 - AB-QM_DN65, COM PLUGUES DE TESTE, ROSCA INTERNA, PN16, VÁLVULAS BALANCEAMENTO E CONTROLE, INDEPENDENTES DA PRESSÃO COM ACESSORIO DE CONEXÃO DE ROSCA EXTERNA - FORNECIMENTO E INSTALAÇÃO.. REF: SBC (073064)</v>
      </c>
      <c r="E220" s="211" t="str">
        <f>UPPER(VLOOKUP(B220,ANALÍTICA!$B:$J,6,0))</f>
        <v>UN</v>
      </c>
      <c r="F220" s="210">
        <v>2</v>
      </c>
      <c r="G220" s="213">
        <f>VLOOKUP(B220,ANALÍTICA!$B:$J,8,0)</f>
        <v>2386.87</v>
      </c>
      <c r="H220" s="213">
        <f t="shared" si="12"/>
        <v>2886.68</v>
      </c>
      <c r="I220" s="213">
        <f t="shared" si="13"/>
        <v>5773.36</v>
      </c>
      <c r="J220" s="245">
        <f t="shared" si="14"/>
        <v>2.7229297315792596E-3</v>
      </c>
      <c r="K220" s="123" t="str">
        <f>IF(ISBLANK($A220),"",HYPERLINK("#ANALÍTICA!A"&amp;MATCH($A220,ANALÍTICA!A:A,0),"Link"))</f>
        <v>Link</v>
      </c>
    </row>
    <row r="221" spans="1:11" ht="38.25" x14ac:dyDescent="0.2">
      <c r="A221" s="209" t="s">
        <v>1450</v>
      </c>
      <c r="B221" s="209" t="s">
        <v>1451</v>
      </c>
      <c r="C221" s="209" t="str">
        <f>UPPER(VLOOKUP(B221,ANALÍTICA!$B:$J,2,0))</f>
        <v>PRÓPRIO</v>
      </c>
      <c r="D221" s="209" t="str">
        <f>UPPER(VLOOKUP(B221,ANALÍTICA!$B:$J,3,0))</f>
        <v>ATUADOR ELETRÔNICO DE CONTROLE -MODELO: AME 25 SD - DANFOSS -CODIGO: 082H3038 -OU SIMILAR TÉCNICO. REF  ABC (071855)</v>
      </c>
      <c r="E221" s="211" t="str">
        <f>UPPER(VLOOKUP(B221,ANALÍTICA!$B:$J,6,0))</f>
        <v>UN</v>
      </c>
      <c r="F221" s="210">
        <v>5</v>
      </c>
      <c r="G221" s="213">
        <f>VLOOKUP(B221,ANALÍTICA!$B:$J,8,0)</f>
        <v>903.03</v>
      </c>
      <c r="H221" s="213">
        <f t="shared" si="12"/>
        <v>1092.1199999999999</v>
      </c>
      <c r="I221" s="213">
        <f t="shared" si="13"/>
        <v>5460.6</v>
      </c>
      <c r="J221" s="245">
        <f t="shared" si="14"/>
        <v>2.5754205683106036E-3</v>
      </c>
      <c r="K221" s="123" t="str">
        <f>IF(ISBLANK($A221),"",HYPERLINK("#ANALÍTICA!A"&amp;MATCH($A221,ANALÍTICA!A:A,0),"Link"))</f>
        <v>Link</v>
      </c>
    </row>
    <row r="222" spans="1:11" ht="38.25" x14ac:dyDescent="0.2">
      <c r="A222" s="209" t="s">
        <v>1453</v>
      </c>
      <c r="B222" s="209" t="s">
        <v>1454</v>
      </c>
      <c r="C222" s="209" t="str">
        <f>UPPER(VLOOKUP(B222,ANALÍTICA!$B:$J,2,0))</f>
        <v>PRÓPRIO</v>
      </c>
      <c r="D222" s="209" t="str">
        <f>UPPER(VLOOKUP(B222,ANALÍTICA!$B:$J,3,0))</f>
        <v>VALVULA DE RETENÇÃO VERTICAL DN40 - MODELO - VÁLCULA DE REDENÇÃO VERTICAL- DOCOL OU SIMILAR TECNICO. REF: AGESUL (1401000135)</v>
      </c>
      <c r="E222" s="211" t="str">
        <f>UPPER(VLOOKUP(B222,ANALÍTICA!$B:$J,6,0))</f>
        <v>UN</v>
      </c>
      <c r="F222" s="210">
        <v>2</v>
      </c>
      <c r="G222" s="213">
        <f>VLOOKUP(B222,ANALÍTICA!$B:$J,8,0)</f>
        <v>397.15</v>
      </c>
      <c r="H222" s="213">
        <f t="shared" si="12"/>
        <v>480.31</v>
      </c>
      <c r="I222" s="213">
        <f t="shared" si="13"/>
        <v>960.62</v>
      </c>
      <c r="J222" s="245">
        <f t="shared" si="14"/>
        <v>4.5306385861087274E-4</v>
      </c>
    </row>
    <row r="223" spans="1:11" x14ac:dyDescent="0.2">
      <c r="A223" s="256"/>
      <c r="B223" s="256"/>
      <c r="C223" s="256"/>
      <c r="D223" s="256"/>
      <c r="E223" s="256"/>
      <c r="F223" s="256"/>
      <c r="G223" s="256"/>
      <c r="H223" s="256"/>
      <c r="I223" s="256"/>
      <c r="J223" s="256"/>
    </row>
    <row r="224" spans="1:11" ht="15" x14ac:dyDescent="0.2">
      <c r="A224" s="270" t="s">
        <v>160</v>
      </c>
      <c r="B224" s="271"/>
      <c r="C224" s="271"/>
      <c r="D224" s="271"/>
      <c r="E224" s="271"/>
      <c r="F224" s="271"/>
      <c r="G224" s="271"/>
      <c r="H224" s="272"/>
      <c r="I224" s="268">
        <v>2120275.06</v>
      </c>
      <c r="J224" s="269"/>
    </row>
    <row r="225" spans="1:10" x14ac:dyDescent="0.2">
      <c r="A225" s="256"/>
      <c r="B225" s="256"/>
      <c r="C225" s="256"/>
      <c r="D225" s="256"/>
      <c r="E225" s="256"/>
      <c r="F225" s="256"/>
      <c r="G225" s="256"/>
      <c r="H225" s="256"/>
      <c r="I225" s="256"/>
      <c r="J225" s="256"/>
    </row>
    <row r="226" spans="1:10" ht="15" x14ac:dyDescent="0.2">
      <c r="A226" s="275" t="s">
        <v>161</v>
      </c>
      <c r="B226" s="276"/>
      <c r="C226" s="276"/>
      <c r="D226" s="276"/>
      <c r="E226" s="276"/>
      <c r="F226" s="276"/>
      <c r="G226" s="276"/>
      <c r="H226" s="277"/>
      <c r="I226" s="273">
        <v>0</v>
      </c>
      <c r="J226" s="274"/>
    </row>
    <row r="227" spans="1:10" x14ac:dyDescent="0.2">
      <c r="A227" s="256"/>
      <c r="B227" s="256"/>
      <c r="C227" s="256"/>
      <c r="D227" s="256"/>
      <c r="E227" s="256"/>
      <c r="F227" s="256"/>
      <c r="G227" s="256"/>
      <c r="H227" s="256"/>
      <c r="I227" s="256"/>
      <c r="J227" s="256"/>
    </row>
    <row r="228" spans="1:10" ht="15.75" x14ac:dyDescent="0.2">
      <c r="A228" s="259" t="s">
        <v>162</v>
      </c>
      <c r="B228" s="260"/>
      <c r="C228" s="260"/>
      <c r="D228" s="260"/>
      <c r="E228" s="260"/>
      <c r="F228" s="260"/>
      <c r="G228" s="260"/>
      <c r="H228" s="261"/>
      <c r="I228" s="257">
        <f>I14+I36+I53</f>
        <v>2120275.0600000005</v>
      </c>
      <c r="J228" s="258"/>
    </row>
    <row r="229" spans="1:10" x14ac:dyDescent="0.2">
      <c r="A229" s="265"/>
      <c r="B229" s="265"/>
      <c r="C229" s="265"/>
      <c r="D229" s="265"/>
      <c r="E229" s="265"/>
      <c r="F229" s="265"/>
      <c r="G229" s="265"/>
      <c r="H229" s="265"/>
      <c r="I229" s="265"/>
      <c r="J229" s="265"/>
    </row>
    <row r="230" spans="1:10" ht="15.75" x14ac:dyDescent="0.2">
      <c r="A230" s="267" t="s">
        <v>163</v>
      </c>
      <c r="B230" s="267"/>
      <c r="C230" s="267"/>
      <c r="D230" s="267"/>
      <c r="E230" s="267"/>
      <c r="F230" s="267"/>
      <c r="G230" s="267"/>
      <c r="H230" s="267"/>
      <c r="I230" s="266">
        <f>(I224-I228)/I224</f>
        <v>-2.1962305556135685E-16</v>
      </c>
      <c r="J230" s="266"/>
    </row>
    <row r="231" spans="1:10" ht="30.75" customHeight="1" x14ac:dyDescent="0.2">
      <c r="A231" s="264" t="s">
        <v>233</v>
      </c>
      <c r="B231" s="264"/>
      <c r="C231" s="264"/>
      <c r="D231" s="264"/>
      <c r="E231" s="264"/>
      <c r="F231" s="264"/>
      <c r="G231" s="264"/>
      <c r="H231" s="264"/>
      <c r="I231" s="264"/>
      <c r="J231" s="264"/>
    </row>
  </sheetData>
  <mergeCells count="25">
    <mergeCell ref="A4:J4"/>
    <mergeCell ref="A5:J5"/>
    <mergeCell ref="A7:J7"/>
    <mergeCell ref="A1:J1"/>
    <mergeCell ref="A2:J2"/>
    <mergeCell ref="A3:J3"/>
    <mergeCell ref="A6:J6"/>
    <mergeCell ref="A231:J231"/>
    <mergeCell ref="A229:J229"/>
    <mergeCell ref="I230:J230"/>
    <mergeCell ref="A230:H230"/>
    <mergeCell ref="A223:J223"/>
    <mergeCell ref="I224:J224"/>
    <mergeCell ref="A224:H224"/>
    <mergeCell ref="A225:J225"/>
    <mergeCell ref="I226:J226"/>
    <mergeCell ref="A226:H226"/>
    <mergeCell ref="D10:I10"/>
    <mergeCell ref="Q8:R8"/>
    <mergeCell ref="A227:J227"/>
    <mergeCell ref="I228:J228"/>
    <mergeCell ref="A228:H228"/>
    <mergeCell ref="E9:I9"/>
    <mergeCell ref="E11:I11"/>
    <mergeCell ref="E8:I8"/>
  </mergeCells>
  <pageMargins left="0.7" right="0.7" top="0.75" bottom="0.75" header="0.3" footer="0.3"/>
  <pageSetup paperSize="9" scale="52" fitToHeight="0" orientation="portrait" r:id="rId1"/>
  <headerFooter>
    <oddHeader xml:space="preserve">&amp;L </oddHeader>
    <oddFooter>&amp;L &amp;R&amp;P de &amp;N</oddFooter>
  </headerFooter>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AC1618"/>
  <sheetViews>
    <sheetView showGridLines="0" showOutlineSymbols="0" showWhiteSpace="0" view="pageBreakPreview" zoomScale="85" zoomScaleNormal="100" zoomScaleSheetLayoutView="85" workbookViewId="0">
      <selection activeCell="AZ16" sqref="AZ16"/>
    </sheetView>
  </sheetViews>
  <sheetFormatPr defaultRowHeight="14.25" x14ac:dyDescent="0.2"/>
  <cols>
    <col min="1" max="1" width="16.875" bestFit="1" customWidth="1"/>
    <col min="2" max="2" width="15.625" customWidth="1"/>
    <col min="3" max="3" width="8.25" customWidth="1"/>
    <col min="4" max="4" width="60" bestFit="1" customWidth="1"/>
    <col min="5" max="5" width="15" bestFit="1" customWidth="1"/>
    <col min="6" max="7" width="12" bestFit="1" customWidth="1"/>
    <col min="8" max="8" width="16" bestFit="1" customWidth="1"/>
    <col min="9" max="9" width="13" bestFit="1" customWidth="1"/>
    <col min="10" max="10" width="14" bestFit="1" customWidth="1"/>
    <col min="11" max="11" width="0" style="21" hidden="1" customWidth="1"/>
    <col min="12" max="12" width="10.625" style="52" hidden="1" customWidth="1"/>
    <col min="13" max="18" width="10.625" style="51" hidden="1" customWidth="1"/>
    <col min="19" max="29" width="0" style="51" hidden="1" customWidth="1"/>
    <col min="30" max="48" width="0" hidden="1" customWidth="1"/>
  </cols>
  <sheetData>
    <row r="1" spans="1:29" ht="15" customHeight="1" x14ac:dyDescent="0.2">
      <c r="A1" s="281"/>
      <c r="B1" s="281"/>
      <c r="C1" s="281"/>
      <c r="D1" s="281"/>
      <c r="E1" s="281"/>
      <c r="F1" s="281"/>
      <c r="G1" s="281"/>
      <c r="H1" s="281"/>
      <c r="I1" s="281"/>
      <c r="J1" s="281"/>
      <c r="P1" s="297"/>
      <c r="Q1" s="297"/>
      <c r="W1" s="297"/>
      <c r="X1" s="297"/>
    </row>
    <row r="2" spans="1:29" ht="15" customHeight="1" x14ac:dyDescent="0.2">
      <c r="A2" s="278" t="str">
        <f>INSTRUÇÕES!A2</f>
        <v xml:space="preserve">INSTITUTO DE GESTÃO ESTRATÉGICA DE SAÚDE </v>
      </c>
      <c r="B2" s="278"/>
      <c r="C2" s="278"/>
      <c r="D2" s="278"/>
      <c r="E2" s="278"/>
      <c r="F2" s="278"/>
      <c r="G2" s="278"/>
      <c r="H2" s="278"/>
      <c r="I2" s="278"/>
      <c r="J2" s="278"/>
    </row>
    <row r="3" spans="1:29" ht="15" customHeight="1" x14ac:dyDescent="0.2">
      <c r="A3" s="278" t="str">
        <f>INSTRUÇÕES!A3</f>
        <v>IGES-DF</v>
      </c>
      <c r="B3" s="278"/>
      <c r="C3" s="278"/>
      <c r="D3" s="278"/>
      <c r="E3" s="278"/>
      <c r="F3" s="278"/>
      <c r="G3" s="278"/>
      <c r="H3" s="278"/>
      <c r="I3" s="278"/>
      <c r="J3" s="278"/>
      <c r="P3" s="297"/>
      <c r="Q3" s="297"/>
      <c r="W3" s="297"/>
      <c r="X3" s="297"/>
    </row>
    <row r="4" spans="1:29" ht="15" customHeight="1" x14ac:dyDescent="0.2">
      <c r="A4" s="278"/>
      <c r="B4" s="278"/>
      <c r="C4" s="278"/>
      <c r="D4" s="278"/>
      <c r="E4" s="278"/>
      <c r="F4" s="278"/>
      <c r="G4" s="278"/>
      <c r="H4" s="278"/>
      <c r="I4" s="278"/>
      <c r="J4" s="278"/>
    </row>
    <row r="5" spans="1:29" ht="15" customHeight="1" x14ac:dyDescent="0.2">
      <c r="A5" s="279" t="str">
        <f>INSTRUÇÕES!A6</f>
        <v>OBRA: REFORMA - GAMA CÂMARA MEDICINA NUCLEAR HBDF - NÃO DESONERADO - R00</v>
      </c>
      <c r="B5" s="279"/>
      <c r="C5" s="279"/>
      <c r="D5" s="279"/>
      <c r="E5" s="279"/>
      <c r="F5" s="279"/>
      <c r="G5" s="279"/>
      <c r="H5" s="279"/>
      <c r="I5" s="279"/>
      <c r="J5" s="279"/>
      <c r="P5" s="297"/>
      <c r="Q5" s="297"/>
      <c r="W5" s="297"/>
      <c r="X5" s="297"/>
    </row>
    <row r="6" spans="1:29" ht="24.95" customHeight="1" x14ac:dyDescent="0.2">
      <c r="A6" s="305" t="s">
        <v>157</v>
      </c>
      <c r="B6" s="305"/>
      <c r="C6" s="305"/>
      <c r="D6" s="305"/>
      <c r="E6" s="305"/>
      <c r="F6" s="305"/>
      <c r="G6" s="305"/>
      <c r="H6" s="305"/>
      <c r="I6" s="305"/>
      <c r="J6" s="305"/>
    </row>
    <row r="7" spans="1:29" ht="15" customHeight="1" x14ac:dyDescent="0.2">
      <c r="A7" s="21"/>
      <c r="B7" s="21"/>
      <c r="C7" s="21"/>
      <c r="D7" s="21"/>
      <c r="E7" s="21"/>
      <c r="F7" s="21"/>
      <c r="G7" s="21"/>
      <c r="H7" s="21"/>
      <c r="I7" s="21"/>
      <c r="J7" s="21"/>
    </row>
    <row r="8" spans="1:29" ht="15" customHeight="1" x14ac:dyDescent="0.2">
      <c r="A8" s="21"/>
      <c r="B8" s="21"/>
      <c r="C8" s="21"/>
      <c r="D8" s="21"/>
      <c r="E8" s="262" t="str">
        <f>SINTÉTICA!$E$8</f>
        <v>LEIS SOCIAIS NÃO DESONERADAS - REFERÊNCIA HORISTA SINAPI: LS</v>
      </c>
      <c r="F8" s="262"/>
      <c r="G8" s="262"/>
      <c r="H8" s="262"/>
      <c r="I8" s="262"/>
      <c r="J8" s="105">
        <f>SINTÉTICA!$J$8</f>
        <v>1.1013999999999999</v>
      </c>
    </row>
    <row r="9" spans="1:29" ht="15" customHeight="1" x14ac:dyDescent="0.2">
      <c r="A9" s="21"/>
      <c r="B9" s="21"/>
      <c r="C9" s="21"/>
      <c r="D9" s="21"/>
      <c r="E9" s="262" t="str">
        <f>SINTÉTICA!$E$9</f>
        <v>BENEFÍCIOS E DESPESAS INDIRETAS: BDI</v>
      </c>
      <c r="F9" s="262"/>
      <c r="G9" s="262"/>
      <c r="H9" s="262"/>
      <c r="I9" s="262"/>
      <c r="J9" s="106">
        <f>BDI!D23</f>
        <v>0.2094</v>
      </c>
    </row>
    <row r="10" spans="1:29" ht="15" customHeight="1" x14ac:dyDescent="0.2">
      <c r="A10" s="21"/>
      <c r="B10" s="21"/>
      <c r="C10" s="21"/>
      <c r="D10" s="21"/>
      <c r="E10" s="262" t="str">
        <f>E9&amp;"- EQUIPAMENTOS"</f>
        <v>BENEFÍCIOS E DESPESAS INDIRETAS: BDI- EQUIPAMENTOS</v>
      </c>
      <c r="F10" s="262"/>
      <c r="G10" s="262"/>
      <c r="H10" s="262"/>
      <c r="I10" s="262"/>
      <c r="J10" s="105">
        <f>BDI!D36</f>
        <v>0.1089</v>
      </c>
    </row>
    <row r="11" spans="1:29" ht="15" customHeight="1" x14ac:dyDescent="0.2">
      <c r="A11" s="186"/>
      <c r="B11" s="186"/>
      <c r="C11" s="186"/>
      <c r="D11" s="186"/>
      <c r="E11" s="262" t="str">
        <f>SINTÉTICA!$E$11</f>
        <v>REFERÊNCIA: SINAPI - DF - 01/22 (NÃO DESONERADA)</v>
      </c>
      <c r="F11" s="262"/>
      <c r="G11" s="262"/>
      <c r="H11" s="262"/>
      <c r="I11" s="262"/>
      <c r="J11" s="186"/>
      <c r="M11" s="52"/>
      <c r="N11" s="52"/>
      <c r="O11" s="52"/>
      <c r="P11" s="52"/>
      <c r="Q11" s="52"/>
      <c r="R11" s="52"/>
      <c r="S11" s="52"/>
      <c r="T11" s="52">
        <v>20</v>
      </c>
      <c r="U11" s="52">
        <v>21</v>
      </c>
      <c r="V11" s="52">
        <v>22</v>
      </c>
      <c r="W11" s="52">
        <v>23</v>
      </c>
      <c r="X11" s="52">
        <v>24</v>
      </c>
      <c r="Y11" s="52">
        <v>25</v>
      </c>
      <c r="Z11" s="52">
        <v>26</v>
      </c>
      <c r="AA11" s="52">
        <v>27</v>
      </c>
      <c r="AB11" s="52">
        <v>28</v>
      </c>
      <c r="AC11" s="52">
        <v>29</v>
      </c>
    </row>
    <row r="12" spans="1:29" ht="30" customHeight="1" x14ac:dyDescent="0.2">
      <c r="A12" s="75" t="s">
        <v>140</v>
      </c>
      <c r="B12" s="75" t="s">
        <v>146</v>
      </c>
      <c r="C12" s="75" t="s">
        <v>147</v>
      </c>
      <c r="D12" s="75" t="s">
        <v>141</v>
      </c>
      <c r="E12" s="298" t="s">
        <v>158</v>
      </c>
      <c r="F12" s="298"/>
      <c r="G12" s="75" t="s">
        <v>148</v>
      </c>
      <c r="H12" s="75" t="s">
        <v>149</v>
      </c>
      <c r="I12" s="75" t="s">
        <v>150</v>
      </c>
      <c r="J12" s="75" t="s">
        <v>143</v>
      </c>
      <c r="L12" s="53" t="s">
        <v>75</v>
      </c>
      <c r="M12" s="54" t="s">
        <v>74</v>
      </c>
      <c r="N12" s="54" t="s">
        <v>72</v>
      </c>
      <c r="O12" s="54" t="s">
        <v>73</v>
      </c>
      <c r="P12" s="55" t="s">
        <v>76</v>
      </c>
      <c r="Q12" s="54" t="s">
        <v>77</v>
      </c>
      <c r="R12" s="56" t="s">
        <v>78</v>
      </c>
      <c r="T12" s="57"/>
      <c r="U12" s="76" t="s">
        <v>1</v>
      </c>
      <c r="V12" s="76" t="s">
        <v>2</v>
      </c>
      <c r="W12" s="76" t="s">
        <v>3</v>
      </c>
      <c r="X12" s="307" t="s">
        <v>18</v>
      </c>
      <c r="Y12" s="307"/>
      <c r="Z12" s="76" t="s">
        <v>4</v>
      </c>
      <c r="AA12" s="76" t="s">
        <v>5</v>
      </c>
      <c r="AB12" s="76"/>
      <c r="AC12" s="58"/>
    </row>
    <row r="13" spans="1:29" x14ac:dyDescent="0.2">
      <c r="A13" s="303"/>
      <c r="B13" s="303"/>
      <c r="C13" s="303"/>
      <c r="D13" s="303"/>
      <c r="E13" s="303"/>
      <c r="F13" s="303"/>
      <c r="G13" s="303"/>
      <c r="H13" s="303"/>
      <c r="I13" s="303"/>
      <c r="J13" s="303"/>
      <c r="L13" s="52">
        <v>1</v>
      </c>
      <c r="T13" s="38" t="s">
        <v>19</v>
      </c>
      <c r="U13" s="26">
        <v>88239</v>
      </c>
      <c r="V13" s="72" t="s">
        <v>9</v>
      </c>
      <c r="W13" s="72" t="s">
        <v>43</v>
      </c>
      <c r="X13" s="306" t="s">
        <v>24</v>
      </c>
      <c r="Y13" s="306"/>
      <c r="Z13" s="27" t="s">
        <v>25</v>
      </c>
      <c r="AA13" s="28">
        <v>1</v>
      </c>
      <c r="AB13" s="29">
        <f>SUMIF(AE:AE,$L13,AF:AF)</f>
        <v>0</v>
      </c>
      <c r="AC13" s="39">
        <f>TRUNC(AA13*AB13,2)</f>
        <v>0</v>
      </c>
    </row>
    <row r="14" spans="1:29" x14ac:dyDescent="0.2">
      <c r="A14" s="203" t="s">
        <v>999</v>
      </c>
      <c r="B14" s="203"/>
      <c r="C14" s="203"/>
      <c r="D14" s="203" t="s">
        <v>818</v>
      </c>
      <c r="E14" s="203"/>
      <c r="F14" s="296"/>
      <c r="G14" s="296"/>
      <c r="H14" s="204"/>
      <c r="I14" s="203"/>
      <c r="J14" s="205"/>
      <c r="K14" s="69"/>
      <c r="L14" s="52">
        <f t="shared" ref="L14:L77" si="0">IF(AND(A15&lt;&gt;"",A14=""),L13+1,L13)</f>
        <v>1</v>
      </c>
      <c r="M14" s="59" t="str">
        <f t="shared" ref="M14:M77" si="1">IF(OR(A14="Insumo",A14="Composição Auxiliar"),J14,"")</f>
        <v/>
      </c>
      <c r="N14" s="60" t="str">
        <f t="shared" ref="N14:N77" si="2">IF(ISNUMBER(SEARCH("COM ENCARGOS COMPLEMENTARES",D14)),J14,"")</f>
        <v/>
      </c>
      <c r="O14" s="60" t="str">
        <f t="shared" ref="O14:O18" si="3">IF(N14&lt;&gt;"","",M14)</f>
        <v/>
      </c>
      <c r="P14" s="61" t="str">
        <f t="shared" ref="P14:P77" si="4">IF(A14="Composição",A13,"")</f>
        <v/>
      </c>
      <c r="Q14" s="60" t="str">
        <f t="shared" ref="Q14:Q18" si="5">IF(P14&lt;&gt;"",SUMIF(L14:L114,L14,N14:N114),"")</f>
        <v/>
      </c>
      <c r="R14" s="60" t="str">
        <f t="shared" ref="R14:R18" si="6">IF(P14&lt;&gt;"",SUMIF(L14:L114,L14,O14:O114),"")</f>
        <v/>
      </c>
      <c r="S14" s="52"/>
      <c r="T14" s="40" t="s">
        <v>21</v>
      </c>
      <c r="U14" s="30">
        <v>95309</v>
      </c>
      <c r="V14" s="73" t="s">
        <v>9</v>
      </c>
      <c r="W14" s="73" t="s">
        <v>71</v>
      </c>
      <c r="X14" s="299" t="s">
        <v>24</v>
      </c>
      <c r="Y14" s="299"/>
      <c r="Z14" s="31" t="s">
        <v>25</v>
      </c>
      <c r="AA14" s="32">
        <v>1</v>
      </c>
      <c r="AB14" s="33">
        <f>SUMIFS('ANALÍTICA AUXILIARES'!AC:AC,'ANALÍTICA AUXILIARES'!T:T,"Composição",'ANALÍTICA AUXILIARES'!U:U,$B14)</f>
        <v>0</v>
      </c>
      <c r="AC14" s="41">
        <f>TRUNC(AA14*AB14,2)</f>
        <v>0</v>
      </c>
    </row>
    <row r="15" spans="1:29" x14ac:dyDescent="0.2">
      <c r="A15" s="203" t="s">
        <v>1002</v>
      </c>
      <c r="B15" s="203"/>
      <c r="C15" s="203"/>
      <c r="D15" s="203" t="s">
        <v>819</v>
      </c>
      <c r="E15" s="203"/>
      <c r="F15" s="296"/>
      <c r="G15" s="296"/>
      <c r="H15" s="204"/>
      <c r="I15" s="203"/>
      <c r="J15" s="205"/>
      <c r="L15" s="52">
        <f t="shared" si="0"/>
        <v>1</v>
      </c>
      <c r="M15" s="59" t="str">
        <f t="shared" si="1"/>
        <v/>
      </c>
      <c r="N15" s="60" t="str">
        <f t="shared" si="2"/>
        <v/>
      </c>
      <c r="O15" s="60" t="str">
        <f t="shared" si="3"/>
        <v/>
      </c>
      <c r="P15" s="61" t="str">
        <f t="shared" si="4"/>
        <v/>
      </c>
      <c r="Q15" s="60" t="str">
        <f t="shared" si="5"/>
        <v/>
      </c>
      <c r="R15" s="60" t="str">
        <f t="shared" si="6"/>
        <v/>
      </c>
      <c r="T15" s="42" t="s">
        <v>28</v>
      </c>
      <c r="U15" s="43" t="s">
        <v>79</v>
      </c>
      <c r="V15" s="74" t="str">
        <f>VLOOKUP(U15,INSUMOS!$A:$I,2,FALSE)</f>
        <v>SINAPI</v>
      </c>
      <c r="W15" s="74" t="str">
        <f>VLOOKUP(U15,INSUMOS!$A:$I,3,FALSE)</f>
        <v>ALIMENTACAO - HORISTA (COLETADO CAIXA - ENCARGOS COMPLEMENTARES)</v>
      </c>
      <c r="X15" s="302" t="str">
        <f>VLOOKUP(U15,INSUMOS!$A:$I,4,FALSE)</f>
        <v>Encargos Complementares</v>
      </c>
      <c r="Y15" s="302"/>
      <c r="Z15" s="46" t="str">
        <f>VLOOKUP(U15,INSUMOS!$A:$I,5,FALSE)</f>
        <v>H</v>
      </c>
      <c r="AA15" s="44">
        <v>1</v>
      </c>
      <c r="AB15" s="47">
        <f>VLOOKUP(U15,INSUMOS!$A:$I,8,FALSE)</f>
        <v>4.29</v>
      </c>
      <c r="AC15" s="45">
        <f>TRUNC(AA15*AB15,2)</f>
        <v>4.29</v>
      </c>
    </row>
    <row r="16" spans="1:29" x14ac:dyDescent="0.2">
      <c r="A16" s="203" t="s">
        <v>1003</v>
      </c>
      <c r="B16" s="203"/>
      <c r="C16" s="203"/>
      <c r="D16" s="203" t="s">
        <v>820</v>
      </c>
      <c r="E16" s="203"/>
      <c r="F16" s="296"/>
      <c r="G16" s="296"/>
      <c r="H16" s="204"/>
      <c r="I16" s="203"/>
      <c r="J16" s="205"/>
      <c r="L16" s="52">
        <f t="shared" si="0"/>
        <v>1</v>
      </c>
      <c r="M16" s="59" t="str">
        <f t="shared" si="1"/>
        <v/>
      </c>
      <c r="N16" s="60" t="str">
        <f t="shared" si="2"/>
        <v/>
      </c>
      <c r="O16" s="60" t="str">
        <f t="shared" si="3"/>
        <v/>
      </c>
      <c r="P16" s="61" t="str">
        <f t="shared" si="4"/>
        <v/>
      </c>
      <c r="Q16" s="60" t="str">
        <f t="shared" si="5"/>
        <v/>
      </c>
      <c r="R16" s="60" t="str">
        <f t="shared" si="6"/>
        <v/>
      </c>
      <c r="T16" s="71"/>
      <c r="U16" s="71"/>
      <c r="V16" s="71"/>
      <c r="W16" s="71"/>
      <c r="X16" s="255"/>
      <c r="Y16" s="255"/>
      <c r="Z16" s="71"/>
      <c r="AA16" s="71"/>
      <c r="AB16" s="71"/>
      <c r="AC16" s="71"/>
    </row>
    <row r="17" spans="1:29" x14ac:dyDescent="0.2">
      <c r="A17" s="203" t="s">
        <v>1004</v>
      </c>
      <c r="B17" s="203"/>
      <c r="C17" s="203"/>
      <c r="D17" s="203" t="s">
        <v>821</v>
      </c>
      <c r="E17" s="203"/>
      <c r="F17" s="296"/>
      <c r="G17" s="296"/>
      <c r="H17" s="204"/>
      <c r="I17" s="203"/>
      <c r="J17" s="205"/>
      <c r="L17" s="52">
        <f t="shared" si="0"/>
        <v>1</v>
      </c>
      <c r="M17" s="59" t="str">
        <f t="shared" si="1"/>
        <v/>
      </c>
      <c r="N17" s="60" t="str">
        <f t="shared" si="2"/>
        <v/>
      </c>
      <c r="O17" s="60" t="str">
        <f t="shared" si="3"/>
        <v/>
      </c>
      <c r="P17" s="61" t="str">
        <f t="shared" si="4"/>
        <v/>
      </c>
      <c r="Q17" s="60" t="str">
        <f>IF(P17&lt;&gt;"",SUMIF(L17:L117,L17,N17:N117),"")</f>
        <v/>
      </c>
      <c r="R17" s="60" t="str">
        <f>IF(P17&lt;&gt;"",SUMIF(L17:L117,L17,O17:O117),"")</f>
        <v/>
      </c>
      <c r="T17" s="62"/>
      <c r="U17" s="304" t="s">
        <v>36</v>
      </c>
      <c r="V17" s="304"/>
      <c r="W17" s="63">
        <f>TRUNC(SUMIF(Y:Y,$L17,Z:Z)*(1+$J$9),2)</f>
        <v>0</v>
      </c>
      <c r="X17" s="306"/>
      <c r="Y17" s="306"/>
      <c r="Z17" s="27"/>
      <c r="AA17" s="28"/>
      <c r="AB17" s="29"/>
      <c r="AC17" s="29"/>
    </row>
    <row r="18" spans="1:29" ht="15" x14ac:dyDescent="0.2">
      <c r="A18" s="206" t="s">
        <v>1005</v>
      </c>
      <c r="B18" s="207" t="s">
        <v>1</v>
      </c>
      <c r="C18" s="206" t="s">
        <v>2</v>
      </c>
      <c r="D18" s="206" t="s">
        <v>3</v>
      </c>
      <c r="E18" s="290" t="s">
        <v>18</v>
      </c>
      <c r="F18" s="290"/>
      <c r="G18" s="208" t="s">
        <v>4</v>
      </c>
      <c r="H18" s="207" t="s">
        <v>5</v>
      </c>
      <c r="I18" s="207" t="s">
        <v>6</v>
      </c>
      <c r="J18" s="207" t="s">
        <v>7</v>
      </c>
      <c r="L18" s="52">
        <f t="shared" si="0"/>
        <v>1</v>
      </c>
      <c r="M18" s="59" t="str">
        <f>IF(OR(A18="Insumo",A18="Composição Auxiliar"),J18,"")</f>
        <v/>
      </c>
      <c r="N18" s="60" t="str">
        <f t="shared" si="2"/>
        <v/>
      </c>
      <c r="O18" s="60" t="str">
        <f t="shared" si="3"/>
        <v/>
      </c>
      <c r="P18" s="61" t="str">
        <f t="shared" si="4"/>
        <v/>
      </c>
      <c r="Q18" s="60" t="str">
        <f t="shared" si="5"/>
        <v/>
      </c>
      <c r="R18" s="60" t="str">
        <f t="shared" si="6"/>
        <v/>
      </c>
      <c r="T18" s="64" t="s">
        <v>37</v>
      </c>
      <c r="U18" s="65">
        <v>1.6</v>
      </c>
      <c r="V18" s="66" t="s">
        <v>38</v>
      </c>
      <c r="W18" s="67">
        <f>TRUNC(W17*U18,2)</f>
        <v>0</v>
      </c>
      <c r="X18" s="299"/>
      <c r="Y18" s="299"/>
      <c r="Z18" s="31"/>
      <c r="AA18" s="32"/>
      <c r="AB18" s="33"/>
      <c r="AC18" s="33"/>
    </row>
    <row r="19" spans="1:29" ht="14.25" customHeight="1" x14ac:dyDescent="0.2">
      <c r="A19" s="209" t="s">
        <v>19</v>
      </c>
      <c r="B19" s="210" t="s">
        <v>1006</v>
      </c>
      <c r="C19" s="209" t="s">
        <v>11</v>
      </c>
      <c r="D19" s="209" t="s">
        <v>1007</v>
      </c>
      <c r="E19" s="291" t="s">
        <v>590</v>
      </c>
      <c r="F19" s="291"/>
      <c r="G19" s="211" t="s">
        <v>12</v>
      </c>
      <c r="H19" s="212">
        <v>1</v>
      </c>
      <c r="I19" s="213">
        <f>SUMIF(L:L,$L19,M:M)</f>
        <v>262.55</v>
      </c>
      <c r="J19" s="213">
        <f>TRUNC(H19*I19,2)</f>
        <v>262.55</v>
      </c>
      <c r="L19" s="52">
        <f t="shared" si="0"/>
        <v>1</v>
      </c>
      <c r="M19" s="59" t="str">
        <f t="shared" si="1"/>
        <v/>
      </c>
      <c r="N19" s="60" t="str">
        <f t="shared" si="2"/>
        <v/>
      </c>
      <c r="O19" s="60" t="str">
        <f t="shared" ref="O19" si="7">IF(N19&lt;&gt;"","",M19)</f>
        <v/>
      </c>
      <c r="P19" s="61" t="str">
        <f t="shared" si="4"/>
        <v xml:space="preserve"> 1.1.1.1.1 </v>
      </c>
      <c r="Q19" s="60">
        <f t="shared" ref="Q19" si="8">IF(P19&lt;&gt;"",SUMIF(L19:L119,L19,N19:N119),"")</f>
        <v>0</v>
      </c>
      <c r="R19" s="60">
        <f t="shared" ref="R19" si="9">IF(P19&lt;&gt;"",SUMIF(L19:L119,L19,O19:O119),"")</f>
        <v>262.55</v>
      </c>
      <c r="T19" s="70"/>
      <c r="U19" s="34"/>
      <c r="V19" s="70"/>
      <c r="W19" s="70"/>
      <c r="X19" s="300"/>
      <c r="Y19" s="300"/>
      <c r="Z19" s="35"/>
      <c r="AA19" s="36"/>
      <c r="AB19" s="37"/>
      <c r="AC19" s="37"/>
    </row>
    <row r="20" spans="1:29" x14ac:dyDescent="0.2">
      <c r="A20" s="214" t="s">
        <v>28</v>
      </c>
      <c r="B20" s="215" t="s">
        <v>514</v>
      </c>
      <c r="C20" s="214" t="str">
        <f>VLOOKUP(B20,INSUMOS!$A:$I,2,FALSE)</f>
        <v>Próprio</v>
      </c>
      <c r="D20" s="214" t="str">
        <f>VLOOKUP(B20,INSUMOS!$A:$I,3,FALSE)</f>
        <v>ART CREA DF 2024</v>
      </c>
      <c r="E20" s="293" t="str">
        <f>VLOOKUP(B20,INSUMOS!$A:$I,4,FALSE)</f>
        <v>Taxas</v>
      </c>
      <c r="F20" s="293"/>
      <c r="G20" s="216" t="str">
        <f>VLOOKUP(B20,INSUMOS!$A:$I,5,FALSE)</f>
        <v>UN</v>
      </c>
      <c r="H20" s="217">
        <v>1</v>
      </c>
      <c r="I20" s="218">
        <f>VLOOKUP(B20,INSUMOS!$A:$I,8,FALSE)</f>
        <v>262.55</v>
      </c>
      <c r="J20" s="218">
        <f>TRUNC(H20*I20,2)</f>
        <v>262.55</v>
      </c>
      <c r="L20" s="52">
        <f t="shared" si="0"/>
        <v>1</v>
      </c>
      <c r="M20" s="59">
        <f t="shared" si="1"/>
        <v>262.55</v>
      </c>
      <c r="N20" s="60" t="str">
        <f t="shared" si="2"/>
        <v/>
      </c>
      <c r="O20" s="60">
        <f t="shared" ref="O20:O35" si="10">IF(N20&lt;&gt;"","",M20)</f>
        <v>262.55</v>
      </c>
      <c r="P20" s="61" t="str">
        <f t="shared" si="4"/>
        <v/>
      </c>
      <c r="Q20" s="60" t="str">
        <f t="shared" ref="Q20:Q35" si="11">IF(P20&lt;&gt;"",SUMIF(L20:L120,L20,N20:N120),"")</f>
        <v/>
      </c>
      <c r="R20" s="60" t="str">
        <f t="shared" ref="R20:R35" si="12">IF(P20&lt;&gt;"",SUMIF(L20:L120,L20,O20:O120),"")</f>
        <v/>
      </c>
    </row>
    <row r="21" spans="1:29" x14ac:dyDescent="0.2">
      <c r="A21" s="219"/>
      <c r="B21" s="219"/>
      <c r="C21" s="219"/>
      <c r="D21" s="219"/>
      <c r="E21" s="219"/>
      <c r="F21" s="220"/>
      <c r="G21" s="219"/>
      <c r="H21" s="220"/>
      <c r="I21" s="219"/>
      <c r="J21" s="220"/>
      <c r="L21" s="52">
        <f t="shared" si="0"/>
        <v>1</v>
      </c>
      <c r="M21" s="48" t="str">
        <f t="shared" si="1"/>
        <v/>
      </c>
      <c r="N21" s="49" t="str">
        <f t="shared" si="2"/>
        <v/>
      </c>
      <c r="O21" s="49" t="str">
        <f t="shared" si="10"/>
        <v/>
      </c>
      <c r="P21" s="50" t="str">
        <f t="shared" si="4"/>
        <v/>
      </c>
      <c r="Q21" s="49" t="str">
        <f t="shared" si="11"/>
        <v/>
      </c>
      <c r="R21" s="49" t="str">
        <f t="shared" si="12"/>
        <v/>
      </c>
      <c r="U21" s="301"/>
      <c r="V21" s="301"/>
    </row>
    <row r="22" spans="1:29" x14ac:dyDescent="0.2">
      <c r="A22" s="219"/>
      <c r="B22" s="219"/>
      <c r="C22" s="219"/>
      <c r="D22" s="219"/>
      <c r="E22" s="219"/>
      <c r="F22" s="220"/>
      <c r="G22" s="219"/>
      <c r="H22" s="294" t="s">
        <v>36</v>
      </c>
      <c r="I22" s="294"/>
      <c r="J22" s="220">
        <f>TRUNC(SUMIF(L:L,$L22,M:M)*(1+$J$9),2)</f>
        <v>317.52</v>
      </c>
      <c r="L22" s="52">
        <f t="shared" si="0"/>
        <v>1</v>
      </c>
      <c r="M22" s="48" t="str">
        <f t="shared" si="1"/>
        <v/>
      </c>
      <c r="N22" s="49" t="str">
        <f t="shared" si="2"/>
        <v/>
      </c>
      <c r="O22" s="49" t="str">
        <f t="shared" si="10"/>
        <v/>
      </c>
      <c r="P22" s="50" t="str">
        <f t="shared" si="4"/>
        <v/>
      </c>
      <c r="Q22" s="49" t="str">
        <f t="shared" si="11"/>
        <v/>
      </c>
      <c r="R22" s="49" t="str">
        <f t="shared" si="12"/>
        <v/>
      </c>
      <c r="U22" s="68"/>
    </row>
    <row r="23" spans="1:29" ht="15" thickBot="1" x14ac:dyDescent="0.25">
      <c r="A23" s="221"/>
      <c r="B23" s="221"/>
      <c r="C23" s="221"/>
      <c r="D23" s="221"/>
      <c r="E23" s="221"/>
      <c r="F23" s="221"/>
      <c r="G23" s="221" t="s">
        <v>37</v>
      </c>
      <c r="H23" s="222" t="s">
        <v>564</v>
      </c>
      <c r="I23" s="221" t="s">
        <v>38</v>
      </c>
      <c r="J23" s="223">
        <f>TRUNC(J22*H23,2)</f>
        <v>952.56</v>
      </c>
      <c r="L23" s="52">
        <f t="shared" si="0"/>
        <v>1</v>
      </c>
      <c r="M23" s="48" t="str">
        <f t="shared" si="1"/>
        <v/>
      </c>
      <c r="N23" s="49" t="str">
        <f t="shared" si="2"/>
        <v/>
      </c>
      <c r="O23" s="49" t="str">
        <f t="shared" si="10"/>
        <v/>
      </c>
      <c r="P23" s="50" t="str">
        <f t="shared" si="4"/>
        <v/>
      </c>
      <c r="Q23" s="49" t="str">
        <f t="shared" si="11"/>
        <v/>
      </c>
      <c r="R23" s="49" t="str">
        <f t="shared" si="12"/>
        <v/>
      </c>
    </row>
    <row r="24" spans="1:29" ht="15" thickTop="1" x14ac:dyDescent="0.2">
      <c r="A24" s="224"/>
      <c r="B24" s="224"/>
      <c r="C24" s="224"/>
      <c r="D24" s="224"/>
      <c r="E24" s="224"/>
      <c r="F24" s="224"/>
      <c r="G24" s="224"/>
      <c r="H24" s="224"/>
      <c r="I24" s="224"/>
      <c r="J24" s="224"/>
      <c r="L24" s="52">
        <f t="shared" si="0"/>
        <v>2</v>
      </c>
      <c r="M24" s="48" t="str">
        <f t="shared" si="1"/>
        <v/>
      </c>
      <c r="N24" s="49" t="str">
        <f t="shared" si="2"/>
        <v/>
      </c>
      <c r="O24" s="49" t="str">
        <f t="shared" si="10"/>
        <v/>
      </c>
      <c r="P24" s="50" t="str">
        <f t="shared" si="4"/>
        <v/>
      </c>
      <c r="Q24" s="49" t="str">
        <f t="shared" si="11"/>
        <v/>
      </c>
      <c r="R24" s="49" t="str">
        <f t="shared" si="12"/>
        <v/>
      </c>
    </row>
    <row r="25" spans="1:29" x14ac:dyDescent="0.2">
      <c r="A25" s="203" t="s">
        <v>1008</v>
      </c>
      <c r="B25" s="203"/>
      <c r="C25" s="203"/>
      <c r="D25" s="203" t="s">
        <v>822</v>
      </c>
      <c r="E25" s="203"/>
      <c r="F25" s="296"/>
      <c r="G25" s="296"/>
      <c r="H25" s="204"/>
      <c r="I25" s="203"/>
      <c r="J25" s="205"/>
      <c r="L25" s="52">
        <f t="shared" si="0"/>
        <v>2</v>
      </c>
      <c r="M25" s="48" t="str">
        <f t="shared" si="1"/>
        <v/>
      </c>
      <c r="N25" s="49" t="str">
        <f t="shared" si="2"/>
        <v/>
      </c>
      <c r="O25" s="49" t="str">
        <f t="shared" si="10"/>
        <v/>
      </c>
      <c r="P25" s="50" t="str">
        <f t="shared" si="4"/>
        <v/>
      </c>
      <c r="Q25" s="49" t="str">
        <f t="shared" si="11"/>
        <v/>
      </c>
      <c r="R25" s="49" t="str">
        <f t="shared" si="12"/>
        <v/>
      </c>
    </row>
    <row r="26" spans="1:29" x14ac:dyDescent="0.2">
      <c r="A26" s="203" t="s">
        <v>1009</v>
      </c>
      <c r="B26" s="203"/>
      <c r="C26" s="203"/>
      <c r="D26" s="203" t="s">
        <v>823</v>
      </c>
      <c r="E26" s="203"/>
      <c r="F26" s="296"/>
      <c r="G26" s="296"/>
      <c r="H26" s="204"/>
      <c r="I26" s="203"/>
      <c r="J26" s="205"/>
      <c r="L26" s="52">
        <f t="shared" si="0"/>
        <v>2</v>
      </c>
      <c r="M26" s="48" t="str">
        <f t="shared" si="1"/>
        <v/>
      </c>
      <c r="N26" s="49" t="str">
        <f t="shared" si="2"/>
        <v/>
      </c>
      <c r="O26" s="49" t="str">
        <f t="shared" si="10"/>
        <v/>
      </c>
      <c r="P26" s="50" t="str">
        <f t="shared" si="4"/>
        <v/>
      </c>
      <c r="Q26" s="49" t="str">
        <f t="shared" si="11"/>
        <v/>
      </c>
      <c r="R26" s="49" t="str">
        <f t="shared" si="12"/>
        <v/>
      </c>
    </row>
    <row r="27" spans="1:29" x14ac:dyDescent="0.2">
      <c r="A27" s="203" t="s">
        <v>1010</v>
      </c>
      <c r="B27" s="203"/>
      <c r="C27" s="203"/>
      <c r="D27" s="203" t="s">
        <v>824</v>
      </c>
      <c r="E27" s="203"/>
      <c r="F27" s="296"/>
      <c r="G27" s="296"/>
      <c r="H27" s="204"/>
      <c r="I27" s="203"/>
      <c r="J27" s="205"/>
      <c r="L27" s="52">
        <f t="shared" si="0"/>
        <v>2</v>
      </c>
      <c r="M27" s="48" t="str">
        <f t="shared" si="1"/>
        <v/>
      </c>
      <c r="N27" s="49" t="str">
        <f t="shared" si="2"/>
        <v/>
      </c>
      <c r="O27" s="49" t="str">
        <f t="shared" si="10"/>
        <v/>
      </c>
      <c r="P27" s="50" t="str">
        <f t="shared" si="4"/>
        <v/>
      </c>
      <c r="Q27" s="49" t="str">
        <f t="shared" si="11"/>
        <v/>
      </c>
      <c r="R27" s="49" t="str">
        <f t="shared" si="12"/>
        <v/>
      </c>
    </row>
    <row r="28" spans="1:29" ht="15" x14ac:dyDescent="0.2">
      <c r="A28" s="206" t="s">
        <v>1011</v>
      </c>
      <c r="B28" s="207" t="s">
        <v>1</v>
      </c>
      <c r="C28" s="206" t="s">
        <v>2</v>
      </c>
      <c r="D28" s="206" t="s">
        <v>3</v>
      </c>
      <c r="E28" s="290" t="s">
        <v>18</v>
      </c>
      <c r="F28" s="290"/>
      <c r="G28" s="208" t="s">
        <v>4</v>
      </c>
      <c r="H28" s="207" t="s">
        <v>5</v>
      </c>
      <c r="I28" s="207" t="s">
        <v>6</v>
      </c>
      <c r="J28" s="207" t="s">
        <v>7</v>
      </c>
      <c r="L28" s="52">
        <f t="shared" si="0"/>
        <v>2</v>
      </c>
      <c r="M28" s="48" t="str">
        <f t="shared" si="1"/>
        <v/>
      </c>
      <c r="N28" s="49" t="str">
        <f t="shared" si="2"/>
        <v/>
      </c>
      <c r="O28" s="49" t="str">
        <f t="shared" si="10"/>
        <v/>
      </c>
      <c r="P28" s="50" t="str">
        <f t="shared" si="4"/>
        <v/>
      </c>
      <c r="Q28" s="49" t="str">
        <f t="shared" si="11"/>
        <v/>
      </c>
      <c r="R28" s="49" t="str">
        <f t="shared" si="12"/>
        <v/>
      </c>
    </row>
    <row r="29" spans="1:29" x14ac:dyDescent="0.2">
      <c r="A29" s="209" t="s">
        <v>19</v>
      </c>
      <c r="B29" s="210" t="s">
        <v>1012</v>
      </c>
      <c r="C29" s="209" t="s">
        <v>11</v>
      </c>
      <c r="D29" s="209" t="s">
        <v>1013</v>
      </c>
      <c r="E29" s="291" t="s">
        <v>24</v>
      </c>
      <c r="F29" s="291"/>
      <c r="G29" s="211" t="s">
        <v>10</v>
      </c>
      <c r="H29" s="212">
        <v>1</v>
      </c>
      <c r="I29" s="213">
        <f>SUMIF(L:L,$L29,M:M)</f>
        <v>4.1999999999999993</v>
      </c>
      <c r="J29" s="213">
        <f>TRUNC(H29*I29,2)</f>
        <v>4.2</v>
      </c>
      <c r="L29" s="52">
        <f t="shared" si="0"/>
        <v>2</v>
      </c>
      <c r="M29" s="48" t="str">
        <f t="shared" si="1"/>
        <v/>
      </c>
      <c r="N29" s="49" t="str">
        <f t="shared" si="2"/>
        <v/>
      </c>
      <c r="O29" s="49" t="str">
        <f t="shared" si="10"/>
        <v/>
      </c>
      <c r="P29" s="50" t="str">
        <f t="shared" si="4"/>
        <v xml:space="preserve"> 1.2.1.1.1 </v>
      </c>
      <c r="Q29" s="49">
        <f t="shared" si="11"/>
        <v>3.51</v>
      </c>
      <c r="R29" s="49">
        <f t="shared" si="12"/>
        <v>0.69</v>
      </c>
    </row>
    <row r="30" spans="1:29" ht="14.25" customHeight="1" x14ac:dyDescent="0.2">
      <c r="A30" s="225" t="s">
        <v>21</v>
      </c>
      <c r="B30" s="226" t="s">
        <v>26</v>
      </c>
      <c r="C30" s="225" t="s">
        <v>9</v>
      </c>
      <c r="D30" s="225" t="s">
        <v>27</v>
      </c>
      <c r="E30" s="292" t="s">
        <v>875</v>
      </c>
      <c r="F30" s="292"/>
      <c r="G30" s="227" t="s">
        <v>25</v>
      </c>
      <c r="H30" s="228">
        <v>0.14000000000000001</v>
      </c>
      <c r="I30" s="229">
        <f>SUMIFS('ANALÍTICA AUXILIARES'!J:J,'ANALÍTICA AUXILIARES'!A:A,"Composição",'ANALÍTICA AUXILIARES'!B:B,$B30)</f>
        <v>25.11</v>
      </c>
      <c r="J30" s="229">
        <f>TRUNC(H30*I30,2)</f>
        <v>3.51</v>
      </c>
      <c r="L30" s="52">
        <f t="shared" si="0"/>
        <v>2</v>
      </c>
      <c r="M30" s="48">
        <f t="shared" si="1"/>
        <v>3.51</v>
      </c>
      <c r="N30" s="49">
        <f t="shared" si="2"/>
        <v>3.51</v>
      </c>
      <c r="O30" s="49" t="str">
        <f t="shared" si="10"/>
        <v/>
      </c>
      <c r="P30" s="50" t="str">
        <f t="shared" si="4"/>
        <v/>
      </c>
      <c r="Q30" s="49" t="str">
        <f t="shared" si="11"/>
        <v/>
      </c>
      <c r="R30" s="49" t="str">
        <f t="shared" si="12"/>
        <v/>
      </c>
    </row>
    <row r="31" spans="1:29" ht="14.25" customHeight="1" x14ac:dyDescent="0.2">
      <c r="A31" s="214" t="s">
        <v>28</v>
      </c>
      <c r="B31" s="215" t="s">
        <v>50</v>
      </c>
      <c r="C31" s="214" t="str">
        <f>VLOOKUP(B31,INSUMOS!$A:$I,2,FALSE)</f>
        <v>SINAPI</v>
      </c>
      <c r="D31" s="214" t="str">
        <f>VLOOKUP(B31,INSUMOS!$A:$I,3,FALSE)</f>
        <v>ACIDO CLORIDRICO / ACIDO MURIATICO, DILUICAO 10% A 12% PARA USO EM LIMPEZA</v>
      </c>
      <c r="E31" s="293" t="str">
        <f>VLOOKUP(B31,INSUMOS!$A:$I,4,FALSE)</f>
        <v>Material</v>
      </c>
      <c r="F31" s="293"/>
      <c r="G31" s="216" t="str">
        <f>VLOOKUP(B31,INSUMOS!$A:$I,5,FALSE)</f>
        <v>L</v>
      </c>
      <c r="H31" s="217">
        <v>0.05</v>
      </c>
      <c r="I31" s="218">
        <f>VLOOKUP(B31,INSUMOS!$A:$I,8,FALSE)</f>
        <v>13.98</v>
      </c>
      <c r="J31" s="218">
        <f>TRUNC(H31*I31,2)</f>
        <v>0.69</v>
      </c>
      <c r="L31" s="52">
        <f t="shared" si="0"/>
        <v>2</v>
      </c>
      <c r="M31" s="48">
        <f t="shared" si="1"/>
        <v>0.69</v>
      </c>
      <c r="N31" s="49" t="str">
        <f t="shared" si="2"/>
        <v/>
      </c>
      <c r="O31" s="49">
        <f t="shared" si="10"/>
        <v>0.69</v>
      </c>
      <c r="P31" s="50" t="str">
        <f t="shared" si="4"/>
        <v/>
      </c>
      <c r="Q31" s="49" t="str">
        <f t="shared" si="11"/>
        <v/>
      </c>
      <c r="R31" s="49" t="str">
        <f t="shared" si="12"/>
        <v/>
      </c>
    </row>
    <row r="32" spans="1:29" ht="14.25" customHeight="1" x14ac:dyDescent="0.2">
      <c r="A32" s="219"/>
      <c r="B32" s="219"/>
      <c r="C32" s="219"/>
      <c r="D32" s="219"/>
      <c r="E32" s="219"/>
      <c r="F32" s="220"/>
      <c r="G32" s="219"/>
      <c r="H32" s="220"/>
      <c r="I32" s="219"/>
      <c r="J32" s="220"/>
      <c r="L32" s="52">
        <f t="shared" si="0"/>
        <v>2</v>
      </c>
      <c r="M32" s="48" t="str">
        <f t="shared" si="1"/>
        <v/>
      </c>
      <c r="N32" s="49" t="str">
        <f t="shared" si="2"/>
        <v/>
      </c>
      <c r="O32" s="49" t="str">
        <f t="shared" si="10"/>
        <v/>
      </c>
      <c r="P32" s="50" t="str">
        <f t="shared" si="4"/>
        <v/>
      </c>
      <c r="Q32" s="49" t="str">
        <f t="shared" si="11"/>
        <v/>
      </c>
      <c r="R32" s="49" t="str">
        <f t="shared" si="12"/>
        <v/>
      </c>
    </row>
    <row r="33" spans="1:18" x14ac:dyDescent="0.2">
      <c r="A33" s="219"/>
      <c r="B33" s="219"/>
      <c r="C33" s="219"/>
      <c r="D33" s="219"/>
      <c r="E33" s="219"/>
      <c r="F33" s="220"/>
      <c r="G33" s="219"/>
      <c r="H33" s="294" t="s">
        <v>36</v>
      </c>
      <c r="I33" s="294"/>
      <c r="J33" s="220">
        <f>TRUNC(SUMIF(L:L,$L33,M:M)*(1+$J$9),2)</f>
        <v>5.07</v>
      </c>
      <c r="L33" s="52">
        <f t="shared" si="0"/>
        <v>2</v>
      </c>
      <c r="M33" s="48" t="str">
        <f t="shared" si="1"/>
        <v/>
      </c>
      <c r="N33" s="49" t="str">
        <f t="shared" si="2"/>
        <v/>
      </c>
      <c r="O33" s="49" t="str">
        <f t="shared" si="10"/>
        <v/>
      </c>
      <c r="P33" s="50" t="str">
        <f t="shared" si="4"/>
        <v/>
      </c>
      <c r="Q33" s="49" t="str">
        <f t="shared" si="11"/>
        <v/>
      </c>
      <c r="R33" s="49" t="str">
        <f t="shared" si="12"/>
        <v/>
      </c>
    </row>
    <row r="34" spans="1:18" ht="15" thickBot="1" x14ac:dyDescent="0.25">
      <c r="A34" s="221"/>
      <c r="B34" s="221"/>
      <c r="C34" s="221"/>
      <c r="D34" s="221"/>
      <c r="E34" s="221"/>
      <c r="F34" s="221"/>
      <c r="G34" s="221" t="s">
        <v>37</v>
      </c>
      <c r="H34" s="222" t="s">
        <v>483</v>
      </c>
      <c r="I34" s="221" t="s">
        <v>38</v>
      </c>
      <c r="J34" s="223">
        <f>TRUNC(J33*H34,2)</f>
        <v>1809.99</v>
      </c>
      <c r="L34" s="52">
        <f t="shared" si="0"/>
        <v>2</v>
      </c>
      <c r="M34" s="48" t="str">
        <f t="shared" si="1"/>
        <v/>
      </c>
      <c r="N34" s="49" t="str">
        <f t="shared" si="2"/>
        <v/>
      </c>
      <c r="O34" s="49" t="str">
        <f t="shared" si="10"/>
        <v/>
      </c>
      <c r="P34" s="50" t="str">
        <f t="shared" si="4"/>
        <v/>
      </c>
      <c r="Q34" s="49" t="str">
        <f t="shared" si="11"/>
        <v/>
      </c>
      <c r="R34" s="49" t="str">
        <f t="shared" si="12"/>
        <v/>
      </c>
    </row>
    <row r="35" spans="1:18" ht="14.25" customHeight="1" thickTop="1" x14ac:dyDescent="0.2">
      <c r="A35" s="224"/>
      <c r="B35" s="224"/>
      <c r="C35" s="224"/>
      <c r="D35" s="224"/>
      <c r="E35" s="224"/>
      <c r="F35" s="224"/>
      <c r="G35" s="224"/>
      <c r="H35" s="224"/>
      <c r="I35" s="224"/>
      <c r="J35" s="224"/>
      <c r="L35" s="52">
        <f t="shared" si="0"/>
        <v>3</v>
      </c>
      <c r="M35" s="48" t="str">
        <f t="shared" si="1"/>
        <v/>
      </c>
      <c r="N35" s="49" t="str">
        <f t="shared" si="2"/>
        <v/>
      </c>
      <c r="O35" s="49" t="str">
        <f t="shared" si="10"/>
        <v/>
      </c>
      <c r="P35" s="50" t="str">
        <f t="shared" si="4"/>
        <v/>
      </c>
      <c r="Q35" s="49" t="str">
        <f t="shared" si="11"/>
        <v/>
      </c>
      <c r="R35" s="49" t="str">
        <f t="shared" si="12"/>
        <v/>
      </c>
    </row>
    <row r="36" spans="1:18" ht="15" x14ac:dyDescent="0.2">
      <c r="A36" s="206" t="s">
        <v>1014</v>
      </c>
      <c r="B36" s="207" t="s">
        <v>1</v>
      </c>
      <c r="C36" s="206" t="s">
        <v>2</v>
      </c>
      <c r="D36" s="206" t="s">
        <v>3</v>
      </c>
      <c r="E36" s="290" t="s">
        <v>18</v>
      </c>
      <c r="F36" s="290"/>
      <c r="G36" s="208" t="s">
        <v>4</v>
      </c>
      <c r="H36" s="207" t="s">
        <v>5</v>
      </c>
      <c r="I36" s="207" t="s">
        <v>6</v>
      </c>
      <c r="J36" s="207" t="s">
        <v>7</v>
      </c>
      <c r="L36" s="52">
        <f t="shared" si="0"/>
        <v>3</v>
      </c>
      <c r="M36" s="48" t="str">
        <f t="shared" si="1"/>
        <v/>
      </c>
      <c r="N36" s="49" t="str">
        <f t="shared" si="2"/>
        <v/>
      </c>
      <c r="O36" s="49" t="str">
        <f t="shared" ref="O36:O99" si="13">IF(N36&lt;&gt;"","",M36)</f>
        <v/>
      </c>
      <c r="P36" s="50" t="str">
        <f t="shared" si="4"/>
        <v/>
      </c>
      <c r="Q36" s="49" t="str">
        <f t="shared" ref="Q36:Q99" si="14">IF(P36&lt;&gt;"",SUMIF(L36:L136,L36,N36:N136),"")</f>
        <v/>
      </c>
      <c r="R36" s="49" t="str">
        <f t="shared" ref="R36:R99" si="15">IF(P36&lt;&gt;"",SUMIF(L36:L136,L36,O36:O136),"")</f>
        <v/>
      </c>
    </row>
    <row r="37" spans="1:18" x14ac:dyDescent="0.2">
      <c r="A37" s="209" t="s">
        <v>19</v>
      </c>
      <c r="B37" s="210" t="s">
        <v>1015</v>
      </c>
      <c r="C37" s="209" t="s">
        <v>11</v>
      </c>
      <c r="D37" s="209" t="s">
        <v>1016</v>
      </c>
      <c r="E37" s="291" t="s">
        <v>24</v>
      </c>
      <c r="F37" s="291"/>
      <c r="G37" s="211" t="s">
        <v>296</v>
      </c>
      <c r="H37" s="212">
        <v>1</v>
      </c>
      <c r="I37" s="213">
        <f>SUMIF(L:L,$L37,M:M)</f>
        <v>552.41999999999996</v>
      </c>
      <c r="J37" s="213">
        <f>TRUNC(H37*I37,2)</f>
        <v>552.41999999999996</v>
      </c>
      <c r="L37" s="52">
        <f t="shared" si="0"/>
        <v>3</v>
      </c>
      <c r="M37" s="48" t="str">
        <f t="shared" si="1"/>
        <v/>
      </c>
      <c r="N37" s="49" t="str">
        <f t="shared" si="2"/>
        <v/>
      </c>
      <c r="O37" s="49" t="str">
        <f t="shared" si="13"/>
        <v/>
      </c>
      <c r="P37" s="50" t="str">
        <f t="shared" si="4"/>
        <v xml:space="preserve"> 1.2.1.1.2 </v>
      </c>
      <c r="Q37" s="49">
        <f t="shared" si="14"/>
        <v>552.41999999999996</v>
      </c>
      <c r="R37" s="49">
        <f t="shared" si="15"/>
        <v>0</v>
      </c>
    </row>
    <row r="38" spans="1:18" x14ac:dyDescent="0.2">
      <c r="A38" s="225" t="s">
        <v>21</v>
      </c>
      <c r="B38" s="226" t="s">
        <v>26</v>
      </c>
      <c r="C38" s="225" t="s">
        <v>9</v>
      </c>
      <c r="D38" s="225" t="s">
        <v>27</v>
      </c>
      <c r="E38" s="292" t="s">
        <v>875</v>
      </c>
      <c r="F38" s="292"/>
      <c r="G38" s="227" t="s">
        <v>25</v>
      </c>
      <c r="H38" s="228">
        <v>22</v>
      </c>
      <c r="I38" s="229">
        <f>SUMIFS('ANALÍTICA AUXILIARES'!J:J,'ANALÍTICA AUXILIARES'!A:A,"Composição",'ANALÍTICA AUXILIARES'!B:B,$B38)</f>
        <v>25.11</v>
      </c>
      <c r="J38" s="229">
        <f>TRUNC(H38*I38,2)</f>
        <v>552.41999999999996</v>
      </c>
      <c r="L38" s="52">
        <f t="shared" si="0"/>
        <v>3</v>
      </c>
      <c r="M38" s="48">
        <f t="shared" si="1"/>
        <v>552.41999999999996</v>
      </c>
      <c r="N38" s="49">
        <f t="shared" si="2"/>
        <v>552.41999999999996</v>
      </c>
      <c r="O38" s="49" t="str">
        <f t="shared" si="13"/>
        <v/>
      </c>
      <c r="P38" s="50" t="str">
        <f t="shared" si="4"/>
        <v/>
      </c>
      <c r="Q38" s="49" t="str">
        <f t="shared" si="14"/>
        <v/>
      </c>
      <c r="R38" s="49" t="str">
        <f t="shared" si="15"/>
        <v/>
      </c>
    </row>
    <row r="39" spans="1:18" ht="14.25" customHeight="1" x14ac:dyDescent="0.2">
      <c r="A39" s="219"/>
      <c r="B39" s="219"/>
      <c r="C39" s="219"/>
      <c r="D39" s="219"/>
      <c r="E39" s="219"/>
      <c r="F39" s="220"/>
      <c r="G39" s="219"/>
      <c r="H39" s="220"/>
      <c r="I39" s="219"/>
      <c r="J39" s="220"/>
      <c r="L39" s="52">
        <f t="shared" si="0"/>
        <v>3</v>
      </c>
      <c r="M39" s="48" t="str">
        <f t="shared" si="1"/>
        <v/>
      </c>
      <c r="N39" s="49" t="str">
        <f t="shared" si="2"/>
        <v/>
      </c>
      <c r="O39" s="49" t="str">
        <f t="shared" si="13"/>
        <v/>
      </c>
      <c r="P39" s="50" t="str">
        <f t="shared" si="4"/>
        <v/>
      </c>
      <c r="Q39" s="49" t="str">
        <f t="shared" si="14"/>
        <v/>
      </c>
      <c r="R39" s="49" t="str">
        <f t="shared" si="15"/>
        <v/>
      </c>
    </row>
    <row r="40" spans="1:18" ht="14.25" customHeight="1" x14ac:dyDescent="0.2">
      <c r="A40" s="219"/>
      <c r="B40" s="219"/>
      <c r="C40" s="219"/>
      <c r="D40" s="219"/>
      <c r="E40" s="219"/>
      <c r="F40" s="220"/>
      <c r="G40" s="219"/>
      <c r="H40" s="294" t="s">
        <v>36</v>
      </c>
      <c r="I40" s="294"/>
      <c r="J40" s="220">
        <f>TRUNC(SUMIF(L:L,$L40,M:M)*(1+$J$9),2)</f>
        <v>668.09</v>
      </c>
      <c r="L40" s="52">
        <f t="shared" si="0"/>
        <v>3</v>
      </c>
      <c r="M40" s="48" t="str">
        <f t="shared" si="1"/>
        <v/>
      </c>
      <c r="N40" s="49" t="str">
        <f t="shared" si="2"/>
        <v/>
      </c>
      <c r="O40" s="49" t="str">
        <f t="shared" si="13"/>
        <v/>
      </c>
      <c r="P40" s="50" t="str">
        <f t="shared" si="4"/>
        <v/>
      </c>
      <c r="Q40" s="49" t="str">
        <f t="shared" si="14"/>
        <v/>
      </c>
      <c r="R40" s="49" t="str">
        <f t="shared" si="15"/>
        <v/>
      </c>
    </row>
    <row r="41" spans="1:18" ht="14.25" customHeight="1" thickBot="1" x14ac:dyDescent="0.25">
      <c r="A41" s="221"/>
      <c r="B41" s="221"/>
      <c r="C41" s="221"/>
      <c r="D41" s="221"/>
      <c r="E41" s="221"/>
      <c r="F41" s="221"/>
      <c r="G41" s="221" t="s">
        <v>37</v>
      </c>
      <c r="H41" s="222" t="s">
        <v>1456</v>
      </c>
      <c r="I41" s="221" t="s">
        <v>38</v>
      </c>
      <c r="J41" s="223">
        <f>TRUNC(J40*H41,2)</f>
        <v>4008.54</v>
      </c>
      <c r="L41" s="52">
        <f t="shared" si="0"/>
        <v>3</v>
      </c>
      <c r="M41" s="48" t="str">
        <f t="shared" si="1"/>
        <v/>
      </c>
      <c r="N41" s="49" t="str">
        <f t="shared" si="2"/>
        <v/>
      </c>
      <c r="O41" s="49" t="str">
        <f t="shared" si="13"/>
        <v/>
      </c>
      <c r="P41" s="50" t="str">
        <f t="shared" si="4"/>
        <v/>
      </c>
      <c r="Q41" s="49" t="str">
        <f t="shared" si="14"/>
        <v/>
      </c>
      <c r="R41" s="49" t="str">
        <f t="shared" si="15"/>
        <v/>
      </c>
    </row>
    <row r="42" spans="1:18" ht="14.25" customHeight="1" thickTop="1" x14ac:dyDescent="0.2">
      <c r="A42" s="224"/>
      <c r="B42" s="224"/>
      <c r="C42" s="224"/>
      <c r="D42" s="224"/>
      <c r="E42" s="224"/>
      <c r="F42" s="224"/>
      <c r="G42" s="224"/>
      <c r="H42" s="224"/>
      <c r="I42" s="224"/>
      <c r="J42" s="224"/>
      <c r="L42" s="52">
        <f t="shared" si="0"/>
        <v>4</v>
      </c>
      <c r="M42" s="48" t="str">
        <f t="shared" si="1"/>
        <v/>
      </c>
      <c r="N42" s="49" t="str">
        <f t="shared" si="2"/>
        <v/>
      </c>
      <c r="O42" s="49" t="str">
        <f t="shared" si="13"/>
        <v/>
      </c>
      <c r="P42" s="50" t="str">
        <f t="shared" si="4"/>
        <v/>
      </c>
      <c r="Q42" s="49" t="str">
        <f t="shared" si="14"/>
        <v/>
      </c>
      <c r="R42" s="49" t="str">
        <f t="shared" si="15"/>
        <v/>
      </c>
    </row>
    <row r="43" spans="1:18" ht="14.25" customHeight="1" x14ac:dyDescent="0.2">
      <c r="A43" s="206" t="s">
        <v>1017</v>
      </c>
      <c r="B43" s="207" t="s">
        <v>1</v>
      </c>
      <c r="C43" s="206" t="s">
        <v>2</v>
      </c>
      <c r="D43" s="206" t="s">
        <v>3</v>
      </c>
      <c r="E43" s="290" t="s">
        <v>18</v>
      </c>
      <c r="F43" s="290"/>
      <c r="G43" s="208" t="s">
        <v>4</v>
      </c>
      <c r="H43" s="207" t="s">
        <v>5</v>
      </c>
      <c r="I43" s="207" t="s">
        <v>6</v>
      </c>
      <c r="J43" s="207" t="s">
        <v>7</v>
      </c>
      <c r="L43" s="52">
        <f t="shared" si="0"/>
        <v>4</v>
      </c>
      <c r="M43" s="48" t="str">
        <f t="shared" si="1"/>
        <v/>
      </c>
      <c r="N43" s="49" t="str">
        <f t="shared" si="2"/>
        <v/>
      </c>
      <c r="O43" s="49" t="str">
        <f t="shared" si="13"/>
        <v/>
      </c>
      <c r="P43" s="50" t="str">
        <f t="shared" si="4"/>
        <v/>
      </c>
      <c r="Q43" s="49" t="str">
        <f t="shared" si="14"/>
        <v/>
      </c>
      <c r="R43" s="49" t="str">
        <f t="shared" si="15"/>
        <v/>
      </c>
    </row>
    <row r="44" spans="1:18" ht="25.5" x14ac:dyDescent="0.2">
      <c r="A44" s="209" t="s">
        <v>19</v>
      </c>
      <c r="B44" s="210" t="s">
        <v>1018</v>
      </c>
      <c r="C44" s="209" t="s">
        <v>11</v>
      </c>
      <c r="D44" s="209" t="s">
        <v>1019</v>
      </c>
      <c r="E44" s="291" t="s">
        <v>24</v>
      </c>
      <c r="F44" s="291"/>
      <c r="G44" s="211" t="s">
        <v>12</v>
      </c>
      <c r="H44" s="212">
        <v>1</v>
      </c>
      <c r="I44" s="213">
        <f>SUMIF(L:L,$L44,M:M)</f>
        <v>350</v>
      </c>
      <c r="J44" s="213">
        <f>TRUNC(H44*I44,2)</f>
        <v>350</v>
      </c>
      <c r="L44" s="52">
        <f t="shared" si="0"/>
        <v>4</v>
      </c>
      <c r="M44" s="48" t="str">
        <f t="shared" si="1"/>
        <v/>
      </c>
      <c r="N44" s="49" t="str">
        <f t="shared" si="2"/>
        <v/>
      </c>
      <c r="O44" s="49" t="str">
        <f t="shared" si="13"/>
        <v/>
      </c>
      <c r="P44" s="50" t="str">
        <f t="shared" si="4"/>
        <v xml:space="preserve"> 1.2.1.1.3 </v>
      </c>
      <c r="Q44" s="49">
        <f t="shared" si="14"/>
        <v>0</v>
      </c>
      <c r="R44" s="49">
        <f t="shared" si="15"/>
        <v>350</v>
      </c>
    </row>
    <row r="45" spans="1:18" x14ac:dyDescent="0.2">
      <c r="A45" s="214" t="s">
        <v>28</v>
      </c>
      <c r="B45" s="215" t="s">
        <v>374</v>
      </c>
      <c r="C45" s="214" t="str">
        <f>VLOOKUP(B45,INSUMOS!$A:$I,2,FALSE)</f>
        <v>Próprio</v>
      </c>
      <c r="D45" s="214" t="str">
        <f>VLOOKUP(B45,INSUMOS!$A:$I,3,FALSE)</f>
        <v>CONTAINER PARA ENTULHO INCLUINDO TAXA DE DEPOSIÇÃO FINAL</v>
      </c>
      <c r="E45" s="293" t="str">
        <f>VLOOKUP(B45,INSUMOS!$A:$I,4,FALSE)</f>
        <v>Material</v>
      </c>
      <c r="F45" s="293"/>
      <c r="G45" s="216" t="str">
        <f>VLOOKUP(B45,INSUMOS!$A:$I,5,FALSE)</f>
        <v>UN</v>
      </c>
      <c r="H45" s="217">
        <v>1</v>
      </c>
      <c r="I45" s="218">
        <f>VLOOKUP(B45,INSUMOS!$A:$I,8,FALSE)</f>
        <v>350</v>
      </c>
      <c r="J45" s="218">
        <f>TRUNC(H45*I45,2)</f>
        <v>350</v>
      </c>
      <c r="L45" s="52">
        <f t="shared" si="0"/>
        <v>4</v>
      </c>
      <c r="M45" s="48">
        <f t="shared" si="1"/>
        <v>350</v>
      </c>
      <c r="N45" s="49" t="str">
        <f t="shared" si="2"/>
        <v/>
      </c>
      <c r="O45" s="49">
        <f t="shared" si="13"/>
        <v>350</v>
      </c>
      <c r="P45" s="50" t="str">
        <f t="shared" si="4"/>
        <v/>
      </c>
      <c r="Q45" s="49" t="str">
        <f t="shared" si="14"/>
        <v/>
      </c>
      <c r="R45" s="49" t="str">
        <f t="shared" si="15"/>
        <v/>
      </c>
    </row>
    <row r="46" spans="1:18" ht="14.25" customHeight="1" x14ac:dyDescent="0.2">
      <c r="A46" s="219"/>
      <c r="B46" s="219"/>
      <c r="C46" s="219"/>
      <c r="D46" s="219"/>
      <c r="E46" s="219"/>
      <c r="F46" s="220"/>
      <c r="G46" s="219"/>
      <c r="H46" s="220"/>
      <c r="I46" s="219"/>
      <c r="J46" s="220"/>
      <c r="L46" s="52">
        <f t="shared" si="0"/>
        <v>4</v>
      </c>
      <c r="M46" s="48" t="str">
        <f t="shared" si="1"/>
        <v/>
      </c>
      <c r="N46" s="49" t="str">
        <f t="shared" si="2"/>
        <v/>
      </c>
      <c r="O46" s="49" t="str">
        <f t="shared" si="13"/>
        <v/>
      </c>
      <c r="P46" s="50" t="str">
        <f t="shared" si="4"/>
        <v/>
      </c>
      <c r="Q46" s="49" t="str">
        <f t="shared" si="14"/>
        <v/>
      </c>
      <c r="R46" s="49" t="str">
        <f t="shared" si="15"/>
        <v/>
      </c>
    </row>
    <row r="47" spans="1:18" x14ac:dyDescent="0.2">
      <c r="A47" s="219"/>
      <c r="B47" s="219"/>
      <c r="C47" s="219"/>
      <c r="D47" s="219"/>
      <c r="E47" s="219"/>
      <c r="F47" s="220"/>
      <c r="G47" s="219"/>
      <c r="H47" s="294" t="s">
        <v>36</v>
      </c>
      <c r="I47" s="294"/>
      <c r="J47" s="220">
        <f>TRUNC(SUMIF(L:L,$L47,M:M)*(1+$J$9),2)</f>
        <v>423.29</v>
      </c>
      <c r="L47" s="52">
        <f t="shared" si="0"/>
        <v>4</v>
      </c>
      <c r="M47" s="48" t="str">
        <f t="shared" si="1"/>
        <v/>
      </c>
      <c r="N47" s="49" t="str">
        <f t="shared" si="2"/>
        <v/>
      </c>
      <c r="O47" s="49" t="str">
        <f t="shared" si="13"/>
        <v/>
      </c>
      <c r="P47" s="50" t="str">
        <f t="shared" si="4"/>
        <v/>
      </c>
      <c r="Q47" s="49" t="str">
        <f t="shared" si="14"/>
        <v/>
      </c>
      <c r="R47" s="49" t="str">
        <f t="shared" si="15"/>
        <v/>
      </c>
    </row>
    <row r="48" spans="1:18" ht="15" thickBot="1" x14ac:dyDescent="0.25">
      <c r="A48" s="221"/>
      <c r="B48" s="221"/>
      <c r="C48" s="221"/>
      <c r="D48" s="221"/>
      <c r="E48" s="221"/>
      <c r="F48" s="221"/>
      <c r="G48" s="221" t="s">
        <v>37</v>
      </c>
      <c r="H48" s="222" t="s">
        <v>1457</v>
      </c>
      <c r="I48" s="221" t="s">
        <v>38</v>
      </c>
      <c r="J48" s="223">
        <f>TRUNC(J47*H48,2)</f>
        <v>3386.32</v>
      </c>
      <c r="L48" s="52">
        <f t="shared" si="0"/>
        <v>4</v>
      </c>
      <c r="M48" s="48" t="str">
        <f t="shared" si="1"/>
        <v/>
      </c>
      <c r="N48" s="49" t="str">
        <f t="shared" si="2"/>
        <v/>
      </c>
      <c r="O48" s="49" t="str">
        <f t="shared" si="13"/>
        <v/>
      </c>
      <c r="P48" s="50" t="str">
        <f t="shared" si="4"/>
        <v/>
      </c>
      <c r="Q48" s="49" t="str">
        <f t="shared" si="14"/>
        <v/>
      </c>
      <c r="R48" s="49" t="str">
        <f t="shared" si="15"/>
        <v/>
      </c>
    </row>
    <row r="49" spans="1:18" ht="14.25" customHeight="1" thickTop="1" x14ac:dyDescent="0.2">
      <c r="A49" s="224"/>
      <c r="B49" s="224"/>
      <c r="C49" s="224"/>
      <c r="D49" s="224"/>
      <c r="E49" s="224"/>
      <c r="F49" s="224"/>
      <c r="G49" s="224"/>
      <c r="H49" s="224"/>
      <c r="I49" s="224"/>
      <c r="J49" s="224"/>
      <c r="L49" s="52">
        <f t="shared" si="0"/>
        <v>5</v>
      </c>
      <c r="M49" s="48" t="str">
        <f t="shared" si="1"/>
        <v/>
      </c>
      <c r="N49" s="49" t="str">
        <f t="shared" si="2"/>
        <v/>
      </c>
      <c r="O49" s="49" t="str">
        <f t="shared" si="13"/>
        <v/>
      </c>
      <c r="P49" s="50" t="str">
        <f t="shared" si="4"/>
        <v/>
      </c>
      <c r="Q49" s="49" t="str">
        <f t="shared" si="14"/>
        <v/>
      </c>
      <c r="R49" s="49" t="str">
        <f t="shared" si="15"/>
        <v/>
      </c>
    </row>
    <row r="50" spans="1:18" ht="14.25" customHeight="1" x14ac:dyDescent="0.2">
      <c r="A50" s="203" t="s">
        <v>1020</v>
      </c>
      <c r="B50" s="203"/>
      <c r="C50" s="203"/>
      <c r="D50" s="203" t="s">
        <v>825</v>
      </c>
      <c r="E50" s="203"/>
      <c r="F50" s="296"/>
      <c r="G50" s="296"/>
      <c r="H50" s="204"/>
      <c r="I50" s="203"/>
      <c r="J50" s="205"/>
      <c r="L50" s="52">
        <f t="shared" si="0"/>
        <v>5</v>
      </c>
      <c r="M50" s="48" t="str">
        <f t="shared" si="1"/>
        <v/>
      </c>
      <c r="N50" s="49" t="str">
        <f t="shared" si="2"/>
        <v/>
      </c>
      <c r="O50" s="49" t="str">
        <f t="shared" si="13"/>
        <v/>
      </c>
      <c r="P50" s="50" t="str">
        <f t="shared" si="4"/>
        <v/>
      </c>
      <c r="Q50" s="49" t="str">
        <f t="shared" si="14"/>
        <v/>
      </c>
      <c r="R50" s="49" t="str">
        <f t="shared" si="15"/>
        <v/>
      </c>
    </row>
    <row r="51" spans="1:18" ht="14.25" customHeight="1" x14ac:dyDescent="0.2">
      <c r="A51" s="206" t="s">
        <v>1021</v>
      </c>
      <c r="B51" s="207" t="s">
        <v>1</v>
      </c>
      <c r="C51" s="206" t="s">
        <v>2</v>
      </c>
      <c r="D51" s="206" t="s">
        <v>3</v>
      </c>
      <c r="E51" s="290" t="s">
        <v>18</v>
      </c>
      <c r="F51" s="290"/>
      <c r="G51" s="208" t="s">
        <v>4</v>
      </c>
      <c r="H51" s="207" t="s">
        <v>5</v>
      </c>
      <c r="I51" s="207" t="s">
        <v>6</v>
      </c>
      <c r="J51" s="207" t="s">
        <v>7</v>
      </c>
      <c r="L51" s="52">
        <f t="shared" si="0"/>
        <v>5</v>
      </c>
      <c r="M51" s="48" t="str">
        <f t="shared" si="1"/>
        <v/>
      </c>
      <c r="N51" s="49" t="str">
        <f t="shared" si="2"/>
        <v/>
      </c>
      <c r="O51" s="49" t="str">
        <f t="shared" si="13"/>
        <v/>
      </c>
      <c r="P51" s="50" t="str">
        <f t="shared" si="4"/>
        <v/>
      </c>
      <c r="Q51" s="49" t="str">
        <f t="shared" si="14"/>
        <v/>
      </c>
      <c r="R51" s="49" t="str">
        <f t="shared" si="15"/>
        <v/>
      </c>
    </row>
    <row r="52" spans="1:18" ht="25.5" x14ac:dyDescent="0.2">
      <c r="A52" s="209" t="s">
        <v>19</v>
      </c>
      <c r="B52" s="210" t="s">
        <v>1022</v>
      </c>
      <c r="C52" s="209" t="s">
        <v>11</v>
      </c>
      <c r="D52" s="209" t="s">
        <v>1023</v>
      </c>
      <c r="E52" s="291" t="s">
        <v>301</v>
      </c>
      <c r="F52" s="291"/>
      <c r="G52" s="211" t="s">
        <v>10</v>
      </c>
      <c r="H52" s="212">
        <v>1</v>
      </c>
      <c r="I52" s="213">
        <f>SUMIF(L:L,$L52,M:M)</f>
        <v>0.6</v>
      </c>
      <c r="J52" s="213">
        <f>TRUNC(H52*I52,2)</f>
        <v>0.6</v>
      </c>
      <c r="L52" s="52">
        <f t="shared" si="0"/>
        <v>5</v>
      </c>
      <c r="M52" s="48" t="str">
        <f t="shared" si="1"/>
        <v/>
      </c>
      <c r="N52" s="49" t="str">
        <f t="shared" si="2"/>
        <v/>
      </c>
      <c r="O52" s="49" t="str">
        <f t="shared" si="13"/>
        <v/>
      </c>
      <c r="P52" s="50" t="str">
        <f t="shared" si="4"/>
        <v xml:space="preserve"> 1.2.2.1 </v>
      </c>
      <c r="Q52" s="49">
        <f t="shared" si="14"/>
        <v>0.6</v>
      </c>
      <c r="R52" s="49">
        <f t="shared" si="15"/>
        <v>0</v>
      </c>
    </row>
    <row r="53" spans="1:18" ht="14.25" customHeight="1" x14ac:dyDescent="0.2">
      <c r="A53" s="225" t="s">
        <v>21</v>
      </c>
      <c r="B53" s="226" t="s">
        <v>591</v>
      </c>
      <c r="C53" s="225" t="s">
        <v>9</v>
      </c>
      <c r="D53" s="225" t="s">
        <v>592</v>
      </c>
      <c r="E53" s="292" t="s">
        <v>24</v>
      </c>
      <c r="F53" s="292"/>
      <c r="G53" s="227" t="s">
        <v>25</v>
      </c>
      <c r="H53" s="228">
        <v>5.8000000000000003E-2</v>
      </c>
      <c r="I53" s="229">
        <f>SUMIFS('ANALÍTICA AUXILIARES'!J:J,'ANALÍTICA AUXILIARES'!A:A,"Composição",'ANALÍTICA AUXILIARES'!B:B,$B53)</f>
        <v>10.35</v>
      </c>
      <c r="J53" s="229">
        <f>TRUNC(H53*I53,2)</f>
        <v>0.6</v>
      </c>
      <c r="L53" s="52">
        <f t="shared" si="0"/>
        <v>5</v>
      </c>
      <c r="M53" s="48">
        <f t="shared" si="1"/>
        <v>0.6</v>
      </c>
      <c r="N53" s="49">
        <f t="shared" si="2"/>
        <v>0.6</v>
      </c>
      <c r="O53" s="49" t="str">
        <f t="shared" si="13"/>
        <v/>
      </c>
      <c r="P53" s="50" t="str">
        <f t="shared" si="4"/>
        <v/>
      </c>
      <c r="Q53" s="49" t="str">
        <f t="shared" si="14"/>
        <v/>
      </c>
      <c r="R53" s="49" t="str">
        <f t="shared" si="15"/>
        <v/>
      </c>
    </row>
    <row r="54" spans="1:18" ht="14.25" customHeight="1" x14ac:dyDescent="0.2">
      <c r="A54" s="219"/>
      <c r="B54" s="219"/>
      <c r="C54" s="219"/>
      <c r="D54" s="219"/>
      <c r="E54" s="219"/>
      <c r="F54" s="220"/>
      <c r="G54" s="219"/>
      <c r="H54" s="220"/>
      <c r="I54" s="219"/>
      <c r="J54" s="220"/>
      <c r="L54" s="52">
        <f t="shared" si="0"/>
        <v>5</v>
      </c>
      <c r="M54" s="48" t="str">
        <f t="shared" si="1"/>
        <v/>
      </c>
      <c r="N54" s="49" t="str">
        <f t="shared" si="2"/>
        <v/>
      </c>
      <c r="O54" s="49" t="str">
        <f t="shared" si="13"/>
        <v/>
      </c>
      <c r="P54" s="50" t="str">
        <f t="shared" si="4"/>
        <v/>
      </c>
      <c r="Q54" s="49" t="str">
        <f t="shared" si="14"/>
        <v/>
      </c>
      <c r="R54" s="49" t="str">
        <f t="shared" si="15"/>
        <v/>
      </c>
    </row>
    <row r="55" spans="1:18" ht="14.25" customHeight="1" x14ac:dyDescent="0.2">
      <c r="A55" s="219"/>
      <c r="B55" s="219"/>
      <c r="C55" s="219"/>
      <c r="D55" s="219"/>
      <c r="E55" s="219"/>
      <c r="F55" s="220"/>
      <c r="G55" s="219"/>
      <c r="H55" s="294" t="s">
        <v>36</v>
      </c>
      <c r="I55" s="294"/>
      <c r="J55" s="220">
        <f>TRUNC(SUMIF(L:L,$L55,M:M)*(1+$J$9),2)</f>
        <v>0.72</v>
      </c>
      <c r="L55" s="52">
        <f t="shared" si="0"/>
        <v>5</v>
      </c>
      <c r="M55" s="48" t="str">
        <f t="shared" si="1"/>
        <v/>
      </c>
      <c r="N55" s="49" t="str">
        <f t="shared" si="2"/>
        <v/>
      </c>
      <c r="O55" s="49" t="str">
        <f t="shared" si="13"/>
        <v/>
      </c>
      <c r="P55" s="50" t="str">
        <f t="shared" si="4"/>
        <v/>
      </c>
      <c r="Q55" s="49" t="str">
        <f t="shared" si="14"/>
        <v/>
      </c>
      <c r="R55" s="49" t="str">
        <f t="shared" si="15"/>
        <v/>
      </c>
    </row>
    <row r="56" spans="1:18" ht="25.5" customHeight="1" thickBot="1" x14ac:dyDescent="0.25">
      <c r="A56" s="221"/>
      <c r="B56" s="221"/>
      <c r="C56" s="221"/>
      <c r="D56" s="221"/>
      <c r="E56" s="221"/>
      <c r="F56" s="221"/>
      <c r="G56" s="221" t="s">
        <v>37</v>
      </c>
      <c r="H56" s="222" t="s">
        <v>1458</v>
      </c>
      <c r="I56" s="221" t="s">
        <v>38</v>
      </c>
      <c r="J56" s="223">
        <f>TRUNC(J55*H56,2)</f>
        <v>409.5</v>
      </c>
      <c r="L56" s="52">
        <f t="shared" si="0"/>
        <v>5</v>
      </c>
      <c r="M56" s="48" t="str">
        <f t="shared" si="1"/>
        <v/>
      </c>
      <c r="N56" s="49" t="str">
        <f t="shared" si="2"/>
        <v/>
      </c>
      <c r="O56" s="49" t="str">
        <f t="shared" si="13"/>
        <v/>
      </c>
      <c r="P56" s="50" t="str">
        <f t="shared" si="4"/>
        <v/>
      </c>
      <c r="Q56" s="49" t="str">
        <f t="shared" si="14"/>
        <v/>
      </c>
      <c r="R56" s="49" t="str">
        <f t="shared" si="15"/>
        <v/>
      </c>
    </row>
    <row r="57" spans="1:18" ht="25.5" customHeight="1" thickTop="1" x14ac:dyDescent="0.2">
      <c r="A57" s="224"/>
      <c r="B57" s="224"/>
      <c r="C57" s="224"/>
      <c r="D57" s="224"/>
      <c r="E57" s="224"/>
      <c r="F57" s="224"/>
      <c r="G57" s="224"/>
      <c r="H57" s="224"/>
      <c r="I57" s="224"/>
      <c r="J57" s="224"/>
      <c r="L57" s="52">
        <f t="shared" si="0"/>
        <v>6</v>
      </c>
      <c r="M57" s="48" t="str">
        <f t="shared" si="1"/>
        <v/>
      </c>
      <c r="N57" s="49" t="str">
        <f t="shared" si="2"/>
        <v/>
      </c>
      <c r="O57" s="49" t="str">
        <f t="shared" si="13"/>
        <v/>
      </c>
      <c r="P57" s="50" t="str">
        <f t="shared" si="4"/>
        <v/>
      </c>
      <c r="Q57" s="49" t="str">
        <f t="shared" si="14"/>
        <v/>
      </c>
      <c r="R57" s="49" t="str">
        <f t="shared" si="15"/>
        <v/>
      </c>
    </row>
    <row r="58" spans="1:18" ht="25.5" customHeight="1" x14ac:dyDescent="0.2">
      <c r="A58" s="203" t="s">
        <v>1024</v>
      </c>
      <c r="B58" s="203"/>
      <c r="C58" s="203"/>
      <c r="D58" s="203" t="s">
        <v>826</v>
      </c>
      <c r="E58" s="203"/>
      <c r="F58" s="296"/>
      <c r="G58" s="296"/>
      <c r="H58" s="204"/>
      <c r="I58" s="203"/>
      <c r="J58" s="205"/>
      <c r="L58" s="52">
        <f t="shared" si="0"/>
        <v>6</v>
      </c>
      <c r="M58" s="48" t="str">
        <f t="shared" si="1"/>
        <v/>
      </c>
      <c r="N58" s="49" t="str">
        <f t="shared" si="2"/>
        <v/>
      </c>
      <c r="O58" s="49" t="str">
        <f t="shared" si="13"/>
        <v/>
      </c>
      <c r="P58" s="50" t="str">
        <f t="shared" si="4"/>
        <v/>
      </c>
      <c r="Q58" s="49" t="str">
        <f t="shared" si="14"/>
        <v/>
      </c>
      <c r="R58" s="49" t="str">
        <f t="shared" si="15"/>
        <v/>
      </c>
    </row>
    <row r="59" spans="1:18" ht="25.5" customHeight="1" x14ac:dyDescent="0.2">
      <c r="A59" s="203" t="s">
        <v>1025</v>
      </c>
      <c r="B59" s="203"/>
      <c r="C59" s="203"/>
      <c r="D59" s="203" t="s">
        <v>827</v>
      </c>
      <c r="E59" s="203"/>
      <c r="F59" s="296"/>
      <c r="G59" s="296"/>
      <c r="H59" s="204"/>
      <c r="I59" s="203"/>
      <c r="J59" s="205"/>
      <c r="L59" s="52">
        <f t="shared" si="0"/>
        <v>6</v>
      </c>
      <c r="M59" s="48" t="str">
        <f t="shared" si="1"/>
        <v/>
      </c>
      <c r="N59" s="49" t="str">
        <f t="shared" si="2"/>
        <v/>
      </c>
      <c r="O59" s="49" t="str">
        <f t="shared" si="13"/>
        <v/>
      </c>
      <c r="P59" s="50" t="str">
        <f t="shared" si="4"/>
        <v/>
      </c>
      <c r="Q59" s="49" t="str">
        <f t="shared" si="14"/>
        <v/>
      </c>
      <c r="R59" s="49" t="str">
        <f t="shared" si="15"/>
        <v/>
      </c>
    </row>
    <row r="60" spans="1:18" ht="38.25" customHeight="1" x14ac:dyDescent="0.2">
      <c r="A60" s="203" t="s">
        <v>1026</v>
      </c>
      <c r="B60" s="203"/>
      <c r="C60" s="203"/>
      <c r="D60" s="203" t="s">
        <v>828</v>
      </c>
      <c r="E60" s="203"/>
      <c r="F60" s="296"/>
      <c r="G60" s="296"/>
      <c r="H60" s="204"/>
      <c r="I60" s="203"/>
      <c r="J60" s="205"/>
      <c r="L60" s="52">
        <f t="shared" si="0"/>
        <v>6</v>
      </c>
      <c r="M60" s="48" t="str">
        <f t="shared" si="1"/>
        <v/>
      </c>
      <c r="N60" s="49" t="str">
        <f t="shared" si="2"/>
        <v/>
      </c>
      <c r="O60" s="49" t="str">
        <f t="shared" si="13"/>
        <v/>
      </c>
      <c r="P60" s="50" t="str">
        <f t="shared" si="4"/>
        <v/>
      </c>
      <c r="Q60" s="49" t="str">
        <f t="shared" si="14"/>
        <v/>
      </c>
      <c r="R60" s="49" t="str">
        <f t="shared" si="15"/>
        <v/>
      </c>
    </row>
    <row r="61" spans="1:18" ht="25.5" customHeight="1" x14ac:dyDescent="0.2">
      <c r="A61" s="206" t="s">
        <v>1027</v>
      </c>
      <c r="B61" s="207" t="s">
        <v>1</v>
      </c>
      <c r="C61" s="206" t="s">
        <v>2</v>
      </c>
      <c r="D61" s="206" t="s">
        <v>3</v>
      </c>
      <c r="E61" s="290" t="s">
        <v>18</v>
      </c>
      <c r="F61" s="290"/>
      <c r="G61" s="208" t="s">
        <v>4</v>
      </c>
      <c r="H61" s="207" t="s">
        <v>5</v>
      </c>
      <c r="I61" s="207" t="s">
        <v>6</v>
      </c>
      <c r="J61" s="207" t="s">
        <v>7</v>
      </c>
      <c r="L61" s="52">
        <f t="shared" si="0"/>
        <v>6</v>
      </c>
      <c r="M61" s="48" t="str">
        <f t="shared" si="1"/>
        <v/>
      </c>
      <c r="N61" s="49" t="str">
        <f t="shared" si="2"/>
        <v/>
      </c>
      <c r="O61" s="49" t="str">
        <f t="shared" si="13"/>
        <v/>
      </c>
      <c r="P61" s="50" t="str">
        <f t="shared" si="4"/>
        <v/>
      </c>
      <c r="Q61" s="49" t="str">
        <f t="shared" si="14"/>
        <v/>
      </c>
      <c r="R61" s="49" t="str">
        <f t="shared" si="15"/>
        <v/>
      </c>
    </row>
    <row r="62" spans="1:18" ht="38.25" customHeight="1" x14ac:dyDescent="0.2">
      <c r="A62" s="209" t="s">
        <v>19</v>
      </c>
      <c r="B62" s="210" t="s">
        <v>1028</v>
      </c>
      <c r="C62" s="209" t="s">
        <v>11</v>
      </c>
      <c r="D62" s="209" t="s">
        <v>1029</v>
      </c>
      <c r="E62" s="291" t="s">
        <v>24</v>
      </c>
      <c r="F62" s="291"/>
      <c r="G62" s="211" t="s">
        <v>296</v>
      </c>
      <c r="H62" s="212">
        <v>1</v>
      </c>
      <c r="I62" s="213">
        <f>SUMIF(L:L,$L62,M:M)</f>
        <v>30302.2</v>
      </c>
      <c r="J62" s="213">
        <f t="shared" ref="J62:J68" si="16">TRUNC(H62*I62,2)</f>
        <v>30302.2</v>
      </c>
      <c r="L62" s="52">
        <f t="shared" si="0"/>
        <v>6</v>
      </c>
      <c r="M62" s="48" t="str">
        <f t="shared" si="1"/>
        <v/>
      </c>
      <c r="N62" s="49" t="str">
        <f t="shared" si="2"/>
        <v/>
      </c>
      <c r="O62" s="49" t="str">
        <f t="shared" si="13"/>
        <v/>
      </c>
      <c r="P62" s="50" t="str">
        <f t="shared" si="4"/>
        <v xml:space="preserve"> 1.3.1.1.1 </v>
      </c>
      <c r="Q62" s="49">
        <f t="shared" si="14"/>
        <v>30302.2</v>
      </c>
      <c r="R62" s="49">
        <f t="shared" si="15"/>
        <v>0</v>
      </c>
    </row>
    <row r="63" spans="1:18" ht="14.25" customHeight="1" x14ac:dyDescent="0.2">
      <c r="A63" s="225" t="s">
        <v>21</v>
      </c>
      <c r="B63" s="226" t="s">
        <v>252</v>
      </c>
      <c r="C63" s="225" t="s">
        <v>9</v>
      </c>
      <c r="D63" s="225" t="s">
        <v>253</v>
      </c>
      <c r="E63" s="292" t="s">
        <v>875</v>
      </c>
      <c r="F63" s="292"/>
      <c r="G63" s="227" t="s">
        <v>13</v>
      </c>
      <c r="H63" s="228">
        <v>1</v>
      </c>
      <c r="I63" s="229">
        <f>SUMIFS('ANALÍTICA AUXILIARES'!J:J,'ANALÍTICA AUXILIARES'!A:A,"Composição",'ANALÍTICA AUXILIARES'!B:B,$B63)</f>
        <v>5559.44</v>
      </c>
      <c r="J63" s="229">
        <f t="shared" si="16"/>
        <v>5559.44</v>
      </c>
      <c r="L63" s="52">
        <f t="shared" si="0"/>
        <v>6</v>
      </c>
      <c r="M63" s="48">
        <f t="shared" si="1"/>
        <v>5559.44</v>
      </c>
      <c r="N63" s="49">
        <f t="shared" si="2"/>
        <v>5559.44</v>
      </c>
      <c r="O63" s="49" t="str">
        <f t="shared" si="13"/>
        <v/>
      </c>
      <c r="P63" s="50" t="str">
        <f t="shared" si="4"/>
        <v/>
      </c>
      <c r="Q63" s="49" t="str">
        <f t="shared" si="14"/>
        <v/>
      </c>
      <c r="R63" s="49" t="str">
        <f t="shared" si="15"/>
        <v/>
      </c>
    </row>
    <row r="64" spans="1:18" ht="25.5" customHeight="1" x14ac:dyDescent="0.2">
      <c r="A64" s="225" t="s">
        <v>21</v>
      </c>
      <c r="B64" s="226" t="s">
        <v>1459</v>
      </c>
      <c r="C64" s="225" t="s">
        <v>11</v>
      </c>
      <c r="D64" s="225" t="s">
        <v>1460</v>
      </c>
      <c r="E64" s="292" t="s">
        <v>875</v>
      </c>
      <c r="F64" s="292"/>
      <c r="G64" s="227" t="s">
        <v>13</v>
      </c>
      <c r="H64" s="228">
        <v>0.1</v>
      </c>
      <c r="I64" s="229">
        <f>SUMIFS('ANALÍTICA AUXILIARES'!J:J,'ANALÍTICA AUXILIARES'!A:A,"Composição",'ANALÍTICA AUXILIARES'!B:B,$B64)</f>
        <v>28822.3</v>
      </c>
      <c r="J64" s="229">
        <f t="shared" si="16"/>
        <v>2882.23</v>
      </c>
      <c r="L64" s="52">
        <f t="shared" si="0"/>
        <v>6</v>
      </c>
      <c r="M64" s="48">
        <f t="shared" si="1"/>
        <v>2882.23</v>
      </c>
      <c r="N64" s="49">
        <f t="shared" si="2"/>
        <v>2882.23</v>
      </c>
      <c r="O64" s="49" t="str">
        <f t="shared" si="13"/>
        <v/>
      </c>
      <c r="P64" s="50" t="str">
        <f t="shared" si="4"/>
        <v/>
      </c>
      <c r="Q64" s="49" t="str">
        <f t="shared" si="14"/>
        <v/>
      </c>
      <c r="R64" s="49" t="str">
        <f t="shared" si="15"/>
        <v/>
      </c>
    </row>
    <row r="65" spans="1:18" ht="25.5" customHeight="1" x14ac:dyDescent="0.2">
      <c r="A65" s="225" t="s">
        <v>21</v>
      </c>
      <c r="B65" s="226" t="s">
        <v>1461</v>
      </c>
      <c r="C65" s="225" t="s">
        <v>11</v>
      </c>
      <c r="D65" s="225" t="s">
        <v>1462</v>
      </c>
      <c r="E65" s="292" t="s">
        <v>875</v>
      </c>
      <c r="F65" s="292"/>
      <c r="G65" s="227" t="s">
        <v>13</v>
      </c>
      <c r="H65" s="228">
        <v>0.1</v>
      </c>
      <c r="I65" s="229">
        <f>SUMIFS('ANALÍTICA AUXILIARES'!J:J,'ANALÍTICA AUXILIARES'!A:A,"Composição",'ANALÍTICA AUXILIARES'!B:B,$B65)</f>
        <v>28822.3</v>
      </c>
      <c r="J65" s="229">
        <f t="shared" si="16"/>
        <v>2882.23</v>
      </c>
      <c r="L65" s="52">
        <f t="shared" si="0"/>
        <v>6</v>
      </c>
      <c r="M65" s="48">
        <f t="shared" si="1"/>
        <v>2882.23</v>
      </c>
      <c r="N65" s="49">
        <f t="shared" si="2"/>
        <v>2882.23</v>
      </c>
      <c r="O65" s="49" t="str">
        <f t="shared" si="13"/>
        <v/>
      </c>
      <c r="P65" s="50" t="str">
        <f t="shared" si="4"/>
        <v/>
      </c>
      <c r="Q65" s="49" t="str">
        <f t="shared" si="14"/>
        <v/>
      </c>
      <c r="R65" s="49" t="str">
        <f t="shared" si="15"/>
        <v/>
      </c>
    </row>
    <row r="66" spans="1:18" ht="14.25" customHeight="1" x14ac:dyDescent="0.2">
      <c r="A66" s="225" t="s">
        <v>21</v>
      </c>
      <c r="B66" s="226" t="s">
        <v>595</v>
      </c>
      <c r="C66" s="225" t="s">
        <v>9</v>
      </c>
      <c r="D66" s="225" t="s">
        <v>596</v>
      </c>
      <c r="E66" s="292" t="s">
        <v>875</v>
      </c>
      <c r="F66" s="292"/>
      <c r="G66" s="227" t="s">
        <v>13</v>
      </c>
      <c r="H66" s="228">
        <v>1</v>
      </c>
      <c r="I66" s="229">
        <f>SUMIFS('ANALÍTICA AUXILIARES'!J:J,'ANALÍTICA AUXILIARES'!A:A,"Composição",'ANALÍTICA AUXILIARES'!B:B,$B66)</f>
        <v>10331.61</v>
      </c>
      <c r="J66" s="229">
        <f t="shared" si="16"/>
        <v>10331.61</v>
      </c>
      <c r="L66" s="52">
        <f t="shared" si="0"/>
        <v>6</v>
      </c>
      <c r="M66" s="48">
        <f t="shared" si="1"/>
        <v>10331.61</v>
      </c>
      <c r="N66" s="49">
        <f t="shared" si="2"/>
        <v>10331.61</v>
      </c>
      <c r="O66" s="49" t="str">
        <f t="shared" si="13"/>
        <v/>
      </c>
      <c r="P66" s="50" t="str">
        <f t="shared" si="4"/>
        <v/>
      </c>
      <c r="Q66" s="49" t="str">
        <f t="shared" si="14"/>
        <v/>
      </c>
      <c r="R66" s="49" t="str">
        <f t="shared" si="15"/>
        <v/>
      </c>
    </row>
    <row r="67" spans="1:18" ht="14.25" customHeight="1" x14ac:dyDescent="0.2">
      <c r="A67" s="225" t="s">
        <v>21</v>
      </c>
      <c r="B67" s="226" t="s">
        <v>1461</v>
      </c>
      <c r="C67" s="225" t="s">
        <v>11</v>
      </c>
      <c r="D67" s="225" t="s">
        <v>1462</v>
      </c>
      <c r="E67" s="292" t="s">
        <v>875</v>
      </c>
      <c r="F67" s="292"/>
      <c r="G67" s="227" t="s">
        <v>13</v>
      </c>
      <c r="H67" s="228">
        <v>0.1</v>
      </c>
      <c r="I67" s="229">
        <f>SUMIFS('ANALÍTICA AUXILIARES'!J:J,'ANALÍTICA AUXILIARES'!A:A,"Composição",'ANALÍTICA AUXILIARES'!B:B,$B67)</f>
        <v>28822.3</v>
      </c>
      <c r="J67" s="229">
        <f t="shared" si="16"/>
        <v>2882.23</v>
      </c>
      <c r="L67" s="52">
        <f t="shared" si="0"/>
        <v>6</v>
      </c>
      <c r="M67" s="48">
        <f t="shared" si="1"/>
        <v>2882.23</v>
      </c>
      <c r="N67" s="49">
        <f t="shared" si="2"/>
        <v>2882.23</v>
      </c>
      <c r="O67" s="49" t="str">
        <f t="shared" si="13"/>
        <v/>
      </c>
      <c r="P67" s="50" t="str">
        <f t="shared" si="4"/>
        <v/>
      </c>
      <c r="Q67" s="49" t="str">
        <f t="shared" si="14"/>
        <v/>
      </c>
      <c r="R67" s="49" t="str">
        <f t="shared" si="15"/>
        <v/>
      </c>
    </row>
    <row r="68" spans="1:18" ht="14.25" customHeight="1" x14ac:dyDescent="0.2">
      <c r="A68" s="225" t="s">
        <v>21</v>
      </c>
      <c r="B68" s="226" t="s">
        <v>593</v>
      </c>
      <c r="C68" s="225" t="s">
        <v>9</v>
      </c>
      <c r="D68" s="225" t="s">
        <v>594</v>
      </c>
      <c r="E68" s="292" t="s">
        <v>875</v>
      </c>
      <c r="F68" s="292"/>
      <c r="G68" s="227" t="s">
        <v>13</v>
      </c>
      <c r="H68" s="228">
        <v>0.2</v>
      </c>
      <c r="I68" s="229">
        <f>SUMIFS('ANALÍTICA AUXILIARES'!J:J,'ANALÍTICA AUXILIARES'!A:A,"Composição",'ANALÍTICA AUXILIARES'!B:B,$B68)</f>
        <v>28822.3</v>
      </c>
      <c r="J68" s="229">
        <f t="shared" si="16"/>
        <v>5764.46</v>
      </c>
      <c r="L68" s="52">
        <f t="shared" si="0"/>
        <v>6</v>
      </c>
      <c r="M68" s="48">
        <f t="shared" si="1"/>
        <v>5764.46</v>
      </c>
      <c r="N68" s="49">
        <f t="shared" si="2"/>
        <v>5764.46</v>
      </c>
      <c r="O68" s="49" t="str">
        <f t="shared" si="13"/>
        <v/>
      </c>
      <c r="P68" s="50" t="str">
        <f t="shared" si="4"/>
        <v/>
      </c>
      <c r="Q68" s="49" t="str">
        <f t="shared" si="14"/>
        <v/>
      </c>
      <c r="R68" s="49" t="str">
        <f t="shared" si="15"/>
        <v/>
      </c>
    </row>
    <row r="69" spans="1:18" ht="14.25" customHeight="1" x14ac:dyDescent="0.2">
      <c r="A69" s="219"/>
      <c r="B69" s="219"/>
      <c r="C69" s="219"/>
      <c r="D69" s="219"/>
      <c r="E69" s="219"/>
      <c r="F69" s="220"/>
      <c r="G69" s="219"/>
      <c r="H69" s="220"/>
      <c r="I69" s="219"/>
      <c r="J69" s="220"/>
      <c r="L69" s="52">
        <f t="shared" si="0"/>
        <v>6</v>
      </c>
      <c r="M69" s="48" t="str">
        <f t="shared" si="1"/>
        <v/>
      </c>
      <c r="N69" s="49" t="str">
        <f t="shared" si="2"/>
        <v/>
      </c>
      <c r="O69" s="49" t="str">
        <f t="shared" si="13"/>
        <v/>
      </c>
      <c r="P69" s="50" t="str">
        <f t="shared" si="4"/>
        <v/>
      </c>
      <c r="Q69" s="49" t="str">
        <f t="shared" si="14"/>
        <v/>
      </c>
      <c r="R69" s="49" t="str">
        <f t="shared" si="15"/>
        <v/>
      </c>
    </row>
    <row r="70" spans="1:18" x14ac:dyDescent="0.2">
      <c r="A70" s="219"/>
      <c r="B70" s="219"/>
      <c r="C70" s="219"/>
      <c r="D70" s="219"/>
      <c r="E70" s="219"/>
      <c r="F70" s="220"/>
      <c r="G70" s="219"/>
      <c r="H70" s="294" t="s">
        <v>36</v>
      </c>
      <c r="I70" s="294"/>
      <c r="J70" s="220">
        <f>TRUNC(SUMIF(L:L,$L70,M:M)*(1+$J$9),2)</f>
        <v>36647.480000000003</v>
      </c>
      <c r="L70" s="52">
        <f t="shared" si="0"/>
        <v>6</v>
      </c>
      <c r="M70" s="48" t="str">
        <f t="shared" si="1"/>
        <v/>
      </c>
      <c r="N70" s="49" t="str">
        <f t="shared" si="2"/>
        <v/>
      </c>
      <c r="O70" s="49" t="str">
        <f t="shared" si="13"/>
        <v/>
      </c>
      <c r="P70" s="50" t="str">
        <f t="shared" si="4"/>
        <v/>
      </c>
      <c r="Q70" s="49" t="str">
        <f t="shared" si="14"/>
        <v/>
      </c>
      <c r="R70" s="49" t="str">
        <f t="shared" si="15"/>
        <v/>
      </c>
    </row>
    <row r="71" spans="1:18" ht="25.5" customHeight="1" thickBot="1" x14ac:dyDescent="0.25">
      <c r="A71" s="221"/>
      <c r="B71" s="221"/>
      <c r="C71" s="221"/>
      <c r="D71" s="221"/>
      <c r="E71" s="221"/>
      <c r="F71" s="221"/>
      <c r="G71" s="221" t="s">
        <v>37</v>
      </c>
      <c r="H71" s="222" t="s">
        <v>526</v>
      </c>
      <c r="I71" s="221" t="s">
        <v>38</v>
      </c>
      <c r="J71" s="223">
        <f>TRUNC(J70*H71,2)</f>
        <v>183237.4</v>
      </c>
      <c r="L71" s="52">
        <f t="shared" si="0"/>
        <v>6</v>
      </c>
      <c r="M71" s="48" t="str">
        <f t="shared" si="1"/>
        <v/>
      </c>
      <c r="N71" s="49" t="str">
        <f t="shared" si="2"/>
        <v/>
      </c>
      <c r="O71" s="49" t="str">
        <f t="shared" si="13"/>
        <v/>
      </c>
      <c r="P71" s="50" t="str">
        <f t="shared" si="4"/>
        <v/>
      </c>
      <c r="Q71" s="49" t="str">
        <f t="shared" si="14"/>
        <v/>
      </c>
      <c r="R71" s="49" t="str">
        <f t="shared" si="15"/>
        <v/>
      </c>
    </row>
    <row r="72" spans="1:18" ht="14.25" customHeight="1" thickTop="1" x14ac:dyDescent="0.2">
      <c r="A72" s="224"/>
      <c r="B72" s="224"/>
      <c r="C72" s="224"/>
      <c r="D72" s="224"/>
      <c r="E72" s="224"/>
      <c r="F72" s="224"/>
      <c r="G72" s="224"/>
      <c r="H72" s="224"/>
      <c r="I72" s="224"/>
      <c r="J72" s="224"/>
      <c r="L72" s="52">
        <f t="shared" si="0"/>
        <v>7</v>
      </c>
      <c r="M72" s="48" t="str">
        <f t="shared" si="1"/>
        <v/>
      </c>
      <c r="N72" s="49" t="str">
        <f t="shared" si="2"/>
        <v/>
      </c>
      <c r="O72" s="49" t="str">
        <f t="shared" si="13"/>
        <v/>
      </c>
      <c r="P72" s="50" t="str">
        <f t="shared" si="4"/>
        <v/>
      </c>
      <c r="Q72" s="49" t="str">
        <f t="shared" si="14"/>
        <v/>
      </c>
      <c r="R72" s="49" t="str">
        <f t="shared" si="15"/>
        <v/>
      </c>
    </row>
    <row r="73" spans="1:18" ht="14.25" customHeight="1" x14ac:dyDescent="0.2">
      <c r="A73" s="203" t="s">
        <v>1030</v>
      </c>
      <c r="B73" s="203"/>
      <c r="C73" s="203"/>
      <c r="D73" s="203" t="s">
        <v>829</v>
      </c>
      <c r="E73" s="203"/>
      <c r="F73" s="296"/>
      <c r="G73" s="296"/>
      <c r="H73" s="204"/>
      <c r="I73" s="203"/>
      <c r="J73" s="205"/>
      <c r="L73" s="52">
        <f t="shared" si="0"/>
        <v>7</v>
      </c>
      <c r="M73" s="48" t="str">
        <f t="shared" si="1"/>
        <v/>
      </c>
      <c r="N73" s="49" t="str">
        <f t="shared" si="2"/>
        <v/>
      </c>
      <c r="O73" s="49" t="str">
        <f t="shared" si="13"/>
        <v/>
      </c>
      <c r="P73" s="50" t="str">
        <f t="shared" si="4"/>
        <v/>
      </c>
      <c r="Q73" s="49" t="str">
        <f t="shared" si="14"/>
        <v/>
      </c>
      <c r="R73" s="49" t="str">
        <f t="shared" si="15"/>
        <v/>
      </c>
    </row>
    <row r="74" spans="1:18" x14ac:dyDescent="0.2">
      <c r="A74" s="203" t="s">
        <v>1031</v>
      </c>
      <c r="B74" s="203"/>
      <c r="C74" s="203"/>
      <c r="D74" s="203" t="s">
        <v>830</v>
      </c>
      <c r="E74" s="203"/>
      <c r="F74" s="296"/>
      <c r="G74" s="296"/>
      <c r="H74" s="204"/>
      <c r="I74" s="203"/>
      <c r="J74" s="205"/>
      <c r="L74" s="52">
        <f t="shared" si="0"/>
        <v>7</v>
      </c>
      <c r="M74" s="48" t="str">
        <f t="shared" si="1"/>
        <v/>
      </c>
      <c r="N74" s="49" t="str">
        <f t="shared" si="2"/>
        <v/>
      </c>
      <c r="O74" s="49" t="str">
        <f t="shared" si="13"/>
        <v/>
      </c>
      <c r="P74" s="50" t="str">
        <f t="shared" si="4"/>
        <v/>
      </c>
      <c r="Q74" s="49" t="str">
        <f t="shared" si="14"/>
        <v/>
      </c>
      <c r="R74" s="49" t="str">
        <f t="shared" si="15"/>
        <v/>
      </c>
    </row>
    <row r="75" spans="1:18" ht="25.5" customHeight="1" x14ac:dyDescent="0.2">
      <c r="A75" s="206" t="s">
        <v>1032</v>
      </c>
      <c r="B75" s="207" t="s">
        <v>1</v>
      </c>
      <c r="C75" s="206" t="s">
        <v>2</v>
      </c>
      <c r="D75" s="206" t="s">
        <v>3</v>
      </c>
      <c r="E75" s="290" t="s">
        <v>18</v>
      </c>
      <c r="F75" s="290"/>
      <c r="G75" s="208" t="s">
        <v>4</v>
      </c>
      <c r="H75" s="207" t="s">
        <v>5</v>
      </c>
      <c r="I75" s="207" t="s">
        <v>6</v>
      </c>
      <c r="J75" s="207" t="s">
        <v>7</v>
      </c>
      <c r="L75" s="52">
        <f t="shared" si="0"/>
        <v>7</v>
      </c>
      <c r="M75" s="48" t="str">
        <f t="shared" si="1"/>
        <v/>
      </c>
      <c r="N75" s="49" t="str">
        <f t="shared" si="2"/>
        <v/>
      </c>
      <c r="O75" s="49" t="str">
        <f t="shared" si="13"/>
        <v/>
      </c>
      <c r="P75" s="50" t="str">
        <f t="shared" si="4"/>
        <v/>
      </c>
      <c r="Q75" s="49" t="str">
        <f t="shared" si="14"/>
        <v/>
      </c>
      <c r="R75" s="49" t="str">
        <f t="shared" si="15"/>
        <v/>
      </c>
    </row>
    <row r="76" spans="1:18" ht="14.25" customHeight="1" x14ac:dyDescent="0.2">
      <c r="A76" s="209" t="s">
        <v>19</v>
      </c>
      <c r="B76" s="210" t="s">
        <v>1033</v>
      </c>
      <c r="C76" s="209" t="s">
        <v>11</v>
      </c>
      <c r="D76" s="209" t="s">
        <v>1034</v>
      </c>
      <c r="E76" s="291" t="s">
        <v>24</v>
      </c>
      <c r="F76" s="291"/>
      <c r="G76" s="211" t="s">
        <v>10</v>
      </c>
      <c r="H76" s="212">
        <v>1</v>
      </c>
      <c r="I76" s="213">
        <f>SUMIF(L:L,$L76,M:M)</f>
        <v>22.5</v>
      </c>
      <c r="J76" s="213">
        <f>TRUNC(H76*I76,2)</f>
        <v>22.5</v>
      </c>
      <c r="L76" s="52">
        <f t="shared" si="0"/>
        <v>7</v>
      </c>
      <c r="M76" s="48" t="str">
        <f t="shared" si="1"/>
        <v/>
      </c>
      <c r="N76" s="49" t="str">
        <f t="shared" si="2"/>
        <v/>
      </c>
      <c r="O76" s="49" t="str">
        <f t="shared" si="13"/>
        <v/>
      </c>
      <c r="P76" s="50" t="str">
        <f t="shared" si="4"/>
        <v xml:space="preserve"> 1.3.2.1.1 </v>
      </c>
      <c r="Q76" s="49">
        <f t="shared" si="14"/>
        <v>0</v>
      </c>
      <c r="R76" s="49">
        <f t="shared" si="15"/>
        <v>22.5</v>
      </c>
    </row>
    <row r="77" spans="1:18" ht="14.25" customHeight="1" x14ac:dyDescent="0.2">
      <c r="A77" s="214" t="s">
        <v>28</v>
      </c>
      <c r="B77" s="215" t="s">
        <v>362</v>
      </c>
      <c r="C77" s="214" t="str">
        <f>VLOOKUP(B77,INSUMOS!$A:$I,2,FALSE)</f>
        <v>SINAPI</v>
      </c>
      <c r="D77" s="214" t="str">
        <f>VLOOKUP(B77,INSUMOS!$A:$I,3,FALSE)</f>
        <v>LOCACAO DE ANDAIME METALICO TIPO FACHADEIRO, PECAS COM APROXIMADAMENTE 1,20 M DE LARGURA E 2,0 M DE ALTURA, INCLUINDO DIAGONAIS EM X, BARRAS DE LIGACAO, SAPATAS E DEMAIS ITENS NECESSARIOS A MONTAGEM (NAO INCLUI INSTALACAO)</v>
      </c>
      <c r="E77" s="293" t="str">
        <f>VLOOKUP(B77,INSUMOS!$A:$I,4,FALSE)</f>
        <v>Equipamento</v>
      </c>
      <c r="F77" s="293"/>
      <c r="G77" s="216" t="str">
        <f>VLOOKUP(B77,INSUMOS!$A:$I,5,FALSE)</f>
        <v>M2XMES</v>
      </c>
      <c r="H77" s="217">
        <v>1</v>
      </c>
      <c r="I77" s="218">
        <f>VLOOKUP(B77,INSUMOS!$A:$I,8,FALSE)</f>
        <v>22.5</v>
      </c>
      <c r="J77" s="218">
        <f>TRUNC(H77*I77,2)</f>
        <v>22.5</v>
      </c>
      <c r="L77" s="52">
        <f t="shared" si="0"/>
        <v>7</v>
      </c>
      <c r="M77" s="48">
        <f t="shared" si="1"/>
        <v>22.5</v>
      </c>
      <c r="N77" s="49" t="str">
        <f t="shared" si="2"/>
        <v/>
      </c>
      <c r="O77" s="49">
        <f t="shared" si="13"/>
        <v>22.5</v>
      </c>
      <c r="P77" s="50" t="str">
        <f t="shared" si="4"/>
        <v/>
      </c>
      <c r="Q77" s="49" t="str">
        <f t="shared" si="14"/>
        <v/>
      </c>
      <c r="R77" s="49" t="str">
        <f t="shared" si="15"/>
        <v/>
      </c>
    </row>
    <row r="78" spans="1:18" x14ac:dyDescent="0.2">
      <c r="A78" s="219"/>
      <c r="B78" s="219"/>
      <c r="C78" s="219"/>
      <c r="D78" s="219"/>
      <c r="E78" s="219"/>
      <c r="F78" s="220"/>
      <c r="G78" s="219"/>
      <c r="H78" s="220"/>
      <c r="I78" s="219"/>
      <c r="J78" s="220"/>
      <c r="L78" s="52">
        <f t="shared" ref="L78:L141" si="17">IF(AND(A79&lt;&gt;"",A78=""),L77+1,L77)</f>
        <v>7</v>
      </c>
      <c r="M78" s="48" t="str">
        <f t="shared" ref="M78:M141" si="18">IF(OR(A78="Insumo",A78="Composição Auxiliar"),J78,"")</f>
        <v/>
      </c>
      <c r="N78" s="49" t="str">
        <f t="shared" ref="N78:N141" si="19">IF(ISNUMBER(SEARCH("COM ENCARGOS COMPLEMENTARES",D78)),J78,"")</f>
        <v/>
      </c>
      <c r="O78" s="49" t="str">
        <f t="shared" si="13"/>
        <v/>
      </c>
      <c r="P78" s="50" t="str">
        <f t="shared" ref="P78:P141" si="20">IF(A78="Composição",A77,"")</f>
        <v/>
      </c>
      <c r="Q78" s="49" t="str">
        <f t="shared" si="14"/>
        <v/>
      </c>
      <c r="R78" s="49" t="str">
        <f t="shared" si="15"/>
        <v/>
      </c>
    </row>
    <row r="79" spans="1:18" ht="14.25" customHeight="1" x14ac:dyDescent="0.2">
      <c r="A79" s="219"/>
      <c r="B79" s="219"/>
      <c r="C79" s="219"/>
      <c r="D79" s="219"/>
      <c r="E79" s="219"/>
      <c r="F79" s="220"/>
      <c r="G79" s="219"/>
      <c r="H79" s="294" t="s">
        <v>36</v>
      </c>
      <c r="I79" s="294"/>
      <c r="J79" s="220">
        <f>TRUNC(SUMIF(L:L,$L79,M:M)*(1+$J$9),2)</f>
        <v>27.21</v>
      </c>
      <c r="L79" s="52">
        <f t="shared" si="17"/>
        <v>7</v>
      </c>
      <c r="M79" s="48" t="str">
        <f t="shared" si="18"/>
        <v/>
      </c>
      <c r="N79" s="49" t="str">
        <f t="shared" si="19"/>
        <v/>
      </c>
      <c r="O79" s="49" t="str">
        <f t="shared" si="13"/>
        <v/>
      </c>
      <c r="P79" s="50" t="str">
        <f t="shared" si="20"/>
        <v/>
      </c>
      <c r="Q79" s="49" t="str">
        <f t="shared" si="14"/>
        <v/>
      </c>
      <c r="R79" s="49" t="str">
        <f t="shared" si="15"/>
        <v/>
      </c>
    </row>
    <row r="80" spans="1:18" ht="14.25" customHeight="1" thickBot="1" x14ac:dyDescent="0.25">
      <c r="A80" s="221"/>
      <c r="B80" s="221"/>
      <c r="C80" s="221"/>
      <c r="D80" s="221"/>
      <c r="E80" s="221"/>
      <c r="F80" s="221"/>
      <c r="G80" s="221" t="s">
        <v>37</v>
      </c>
      <c r="H80" s="222" t="s">
        <v>1463</v>
      </c>
      <c r="I80" s="221" t="s">
        <v>38</v>
      </c>
      <c r="J80" s="223">
        <f>TRUNC(J79*H80,2)</f>
        <v>2448.9</v>
      </c>
      <c r="L80" s="52">
        <f t="shared" si="17"/>
        <v>7</v>
      </c>
      <c r="M80" s="48" t="str">
        <f t="shared" si="18"/>
        <v/>
      </c>
      <c r="N80" s="49" t="str">
        <f t="shared" si="19"/>
        <v/>
      </c>
      <c r="O80" s="49" t="str">
        <f t="shared" si="13"/>
        <v/>
      </c>
      <c r="P80" s="50" t="str">
        <f t="shared" si="20"/>
        <v/>
      </c>
      <c r="Q80" s="49" t="str">
        <f t="shared" si="14"/>
        <v/>
      </c>
      <c r="R80" s="49" t="str">
        <f t="shared" si="15"/>
        <v/>
      </c>
    </row>
    <row r="81" spans="1:18" ht="15" thickTop="1" x14ac:dyDescent="0.2">
      <c r="A81" s="224"/>
      <c r="B81" s="224"/>
      <c r="C81" s="224"/>
      <c r="D81" s="224"/>
      <c r="E81" s="224"/>
      <c r="F81" s="224"/>
      <c r="G81" s="224"/>
      <c r="H81" s="224"/>
      <c r="I81" s="224"/>
      <c r="J81" s="224"/>
      <c r="L81" s="52">
        <f t="shared" si="17"/>
        <v>8</v>
      </c>
      <c r="M81" s="48" t="str">
        <f t="shared" si="18"/>
        <v/>
      </c>
      <c r="N81" s="49" t="str">
        <f t="shared" si="19"/>
        <v/>
      </c>
      <c r="O81" s="49" t="str">
        <f t="shared" si="13"/>
        <v/>
      </c>
      <c r="P81" s="50" t="str">
        <f t="shared" si="20"/>
        <v/>
      </c>
      <c r="Q81" s="49" t="str">
        <f t="shared" si="14"/>
        <v/>
      </c>
      <c r="R81" s="49" t="str">
        <f t="shared" si="15"/>
        <v/>
      </c>
    </row>
    <row r="82" spans="1:18" ht="38.25" customHeight="1" x14ac:dyDescent="0.2">
      <c r="A82" s="206" t="s">
        <v>1035</v>
      </c>
      <c r="B82" s="207" t="s">
        <v>1</v>
      </c>
      <c r="C82" s="206" t="s">
        <v>2</v>
      </c>
      <c r="D82" s="206" t="s">
        <v>3</v>
      </c>
      <c r="E82" s="290" t="s">
        <v>18</v>
      </c>
      <c r="F82" s="290"/>
      <c r="G82" s="208" t="s">
        <v>4</v>
      </c>
      <c r="H82" s="207" t="s">
        <v>5</v>
      </c>
      <c r="I82" s="207" t="s">
        <v>6</v>
      </c>
      <c r="J82" s="207" t="s">
        <v>7</v>
      </c>
      <c r="L82" s="52">
        <f t="shared" si="17"/>
        <v>8</v>
      </c>
      <c r="M82" s="48" t="str">
        <f t="shared" si="18"/>
        <v/>
      </c>
      <c r="N82" s="49" t="str">
        <f t="shared" si="19"/>
        <v/>
      </c>
      <c r="O82" s="49" t="str">
        <f t="shared" si="13"/>
        <v/>
      </c>
      <c r="P82" s="50" t="str">
        <f t="shared" si="20"/>
        <v/>
      </c>
      <c r="Q82" s="49" t="str">
        <f t="shared" si="14"/>
        <v/>
      </c>
      <c r="R82" s="49" t="str">
        <f t="shared" si="15"/>
        <v/>
      </c>
    </row>
    <row r="83" spans="1:18" ht="25.5" customHeight="1" x14ac:dyDescent="0.2">
      <c r="A83" s="209" t="s">
        <v>19</v>
      </c>
      <c r="B83" s="210" t="s">
        <v>597</v>
      </c>
      <c r="C83" s="209" t="s">
        <v>9</v>
      </c>
      <c r="D83" s="209" t="s">
        <v>598</v>
      </c>
      <c r="E83" s="291" t="s">
        <v>876</v>
      </c>
      <c r="F83" s="291"/>
      <c r="G83" s="211" t="s">
        <v>10</v>
      </c>
      <c r="H83" s="212">
        <v>1</v>
      </c>
      <c r="I83" s="213">
        <f>SUMIF(L:L,$L83,M:M)</f>
        <v>20.13</v>
      </c>
      <c r="J83" s="213">
        <f>TRUNC(H83*I83,2)</f>
        <v>20.13</v>
      </c>
      <c r="L83" s="52">
        <f t="shared" si="17"/>
        <v>8</v>
      </c>
      <c r="M83" s="48" t="str">
        <f t="shared" si="18"/>
        <v/>
      </c>
      <c r="N83" s="49" t="str">
        <f t="shared" si="19"/>
        <v/>
      </c>
      <c r="O83" s="49" t="str">
        <f t="shared" si="13"/>
        <v/>
      </c>
      <c r="P83" s="50" t="str">
        <f t="shared" si="20"/>
        <v xml:space="preserve"> 1.3.2.1.2 </v>
      </c>
      <c r="Q83" s="49">
        <f t="shared" si="14"/>
        <v>17.57</v>
      </c>
      <c r="R83" s="49">
        <f t="shared" si="15"/>
        <v>2.56</v>
      </c>
    </row>
    <row r="84" spans="1:18" x14ac:dyDescent="0.2">
      <c r="A84" s="225" t="s">
        <v>21</v>
      </c>
      <c r="B84" s="226" t="s">
        <v>26</v>
      </c>
      <c r="C84" s="225" t="s">
        <v>9</v>
      </c>
      <c r="D84" s="225" t="s">
        <v>27</v>
      </c>
      <c r="E84" s="292" t="s">
        <v>875</v>
      </c>
      <c r="F84" s="292"/>
      <c r="G84" s="227" t="s">
        <v>25</v>
      </c>
      <c r="H84" s="228">
        <v>0.10580000000000001</v>
      </c>
      <c r="I84" s="229">
        <f>SUMIFS('ANALÍTICA AUXILIARES'!J:J,'ANALÍTICA AUXILIARES'!A:A,"Composição",'ANALÍTICA AUXILIARES'!B:B,$B84)</f>
        <v>25.11</v>
      </c>
      <c r="J84" s="229">
        <f>TRUNC(H84*I84,2)</f>
        <v>2.65</v>
      </c>
      <c r="L84" s="52">
        <f t="shared" si="17"/>
        <v>8</v>
      </c>
      <c r="M84" s="48">
        <f t="shared" si="18"/>
        <v>2.65</v>
      </c>
      <c r="N84" s="49">
        <f t="shared" si="19"/>
        <v>2.65</v>
      </c>
      <c r="O84" s="49" t="str">
        <f t="shared" si="13"/>
        <v/>
      </c>
      <c r="P84" s="50" t="str">
        <f t="shared" si="20"/>
        <v/>
      </c>
      <c r="Q84" s="49" t="str">
        <f t="shared" si="14"/>
        <v/>
      </c>
      <c r="R84" s="49" t="str">
        <f t="shared" si="15"/>
        <v/>
      </c>
    </row>
    <row r="85" spans="1:18" ht="14.25" customHeight="1" x14ac:dyDescent="0.2">
      <c r="A85" s="225" t="s">
        <v>21</v>
      </c>
      <c r="B85" s="226" t="s">
        <v>251</v>
      </c>
      <c r="C85" s="225" t="s">
        <v>9</v>
      </c>
      <c r="D85" s="225" t="s">
        <v>1464</v>
      </c>
      <c r="E85" s="292" t="s">
        <v>875</v>
      </c>
      <c r="F85" s="292"/>
      <c r="G85" s="227" t="s">
        <v>25</v>
      </c>
      <c r="H85" s="228">
        <v>0.55459999999999998</v>
      </c>
      <c r="I85" s="229">
        <f>SUMIFS('ANALÍTICA AUXILIARES'!J:J,'ANALÍTICA AUXILIARES'!A:A,"Composição",'ANALÍTICA AUXILIARES'!B:B,$B85)</f>
        <v>26.91</v>
      </c>
      <c r="J85" s="229">
        <f>TRUNC(H85*I85,2)</f>
        <v>14.92</v>
      </c>
      <c r="L85" s="52">
        <f t="shared" si="17"/>
        <v>8</v>
      </c>
      <c r="M85" s="48">
        <f t="shared" si="18"/>
        <v>14.92</v>
      </c>
      <c r="N85" s="49">
        <f t="shared" si="19"/>
        <v>14.92</v>
      </c>
      <c r="O85" s="49" t="str">
        <f t="shared" si="13"/>
        <v/>
      </c>
      <c r="P85" s="50" t="str">
        <f t="shared" si="20"/>
        <v/>
      </c>
      <c r="Q85" s="49" t="str">
        <f t="shared" si="14"/>
        <v/>
      </c>
      <c r="R85" s="49" t="str">
        <f t="shared" si="15"/>
        <v/>
      </c>
    </row>
    <row r="86" spans="1:18" ht="25.5" customHeight="1" x14ac:dyDescent="0.2">
      <c r="A86" s="225" t="s">
        <v>21</v>
      </c>
      <c r="B86" s="226" t="s">
        <v>599</v>
      </c>
      <c r="C86" s="225" t="s">
        <v>9</v>
      </c>
      <c r="D86" s="225" t="s">
        <v>600</v>
      </c>
      <c r="E86" s="292" t="s">
        <v>877</v>
      </c>
      <c r="F86" s="292"/>
      <c r="G86" s="227" t="s">
        <v>601</v>
      </c>
      <c r="H86" s="228">
        <v>0.1673</v>
      </c>
      <c r="I86" s="229">
        <f>SUMIFS('ANALÍTICA AUXILIARES'!J:J,'ANALÍTICA AUXILIARES'!A:A,"Composição",'ANALÍTICA AUXILIARES'!B:B,$B86)</f>
        <v>15.36</v>
      </c>
      <c r="J86" s="229">
        <f>TRUNC(H86*I86,2)</f>
        <v>2.56</v>
      </c>
      <c r="L86" s="52">
        <f t="shared" si="17"/>
        <v>8</v>
      </c>
      <c r="M86" s="48">
        <f t="shared" si="18"/>
        <v>2.56</v>
      </c>
      <c r="N86" s="49" t="str">
        <f t="shared" si="19"/>
        <v/>
      </c>
      <c r="O86" s="49">
        <f t="shared" si="13"/>
        <v>2.56</v>
      </c>
      <c r="P86" s="50" t="str">
        <f t="shared" si="20"/>
        <v/>
      </c>
      <c r="Q86" s="49" t="str">
        <f t="shared" si="14"/>
        <v/>
      </c>
      <c r="R86" s="49" t="str">
        <f t="shared" si="15"/>
        <v/>
      </c>
    </row>
    <row r="87" spans="1:18" ht="14.25" customHeight="1" x14ac:dyDescent="0.2">
      <c r="A87" s="219"/>
      <c r="B87" s="219"/>
      <c r="C87" s="219"/>
      <c r="D87" s="219"/>
      <c r="E87" s="219"/>
      <c r="F87" s="220"/>
      <c r="G87" s="219"/>
      <c r="H87" s="220"/>
      <c r="I87" s="219"/>
      <c r="J87" s="220"/>
      <c r="L87" s="52">
        <f t="shared" si="17"/>
        <v>8</v>
      </c>
      <c r="M87" s="48" t="str">
        <f t="shared" si="18"/>
        <v/>
      </c>
      <c r="N87" s="49" t="str">
        <f t="shared" si="19"/>
        <v/>
      </c>
      <c r="O87" s="49" t="str">
        <f t="shared" si="13"/>
        <v/>
      </c>
      <c r="P87" s="50" t="str">
        <f t="shared" si="20"/>
        <v/>
      </c>
      <c r="Q87" s="49" t="str">
        <f t="shared" si="14"/>
        <v/>
      </c>
      <c r="R87" s="49" t="str">
        <f t="shared" si="15"/>
        <v/>
      </c>
    </row>
    <row r="88" spans="1:18" ht="14.25" customHeight="1" x14ac:dyDescent="0.2">
      <c r="A88" s="219"/>
      <c r="B88" s="219"/>
      <c r="C88" s="219"/>
      <c r="D88" s="219"/>
      <c r="E88" s="219"/>
      <c r="F88" s="220"/>
      <c r="G88" s="219"/>
      <c r="H88" s="294" t="s">
        <v>36</v>
      </c>
      <c r="I88" s="294"/>
      <c r="J88" s="220">
        <f>TRUNC(SUMIF(L:L,$L88,M:M)*(1+$J$9),2)</f>
        <v>24.34</v>
      </c>
      <c r="L88" s="52">
        <f t="shared" si="17"/>
        <v>8</v>
      </c>
      <c r="M88" s="48" t="str">
        <f t="shared" si="18"/>
        <v/>
      </c>
      <c r="N88" s="49" t="str">
        <f t="shared" si="19"/>
        <v/>
      </c>
      <c r="O88" s="49" t="str">
        <f t="shared" si="13"/>
        <v/>
      </c>
      <c r="P88" s="50" t="str">
        <f t="shared" si="20"/>
        <v/>
      </c>
      <c r="Q88" s="49" t="str">
        <f t="shared" si="14"/>
        <v/>
      </c>
      <c r="R88" s="49" t="str">
        <f t="shared" si="15"/>
        <v/>
      </c>
    </row>
    <row r="89" spans="1:18" ht="14.25" customHeight="1" thickBot="1" x14ac:dyDescent="0.25">
      <c r="A89" s="221"/>
      <c r="B89" s="221"/>
      <c r="C89" s="221"/>
      <c r="D89" s="221"/>
      <c r="E89" s="221"/>
      <c r="F89" s="221"/>
      <c r="G89" s="221" t="s">
        <v>37</v>
      </c>
      <c r="H89" s="222" t="s">
        <v>1463</v>
      </c>
      <c r="I89" s="221" t="s">
        <v>38</v>
      </c>
      <c r="J89" s="223">
        <f>TRUNC(J88*H89,2)</f>
        <v>2190.6</v>
      </c>
      <c r="L89" s="52">
        <f t="shared" si="17"/>
        <v>8</v>
      </c>
      <c r="M89" s="48" t="str">
        <f t="shared" si="18"/>
        <v/>
      </c>
      <c r="N89" s="49" t="str">
        <f t="shared" si="19"/>
        <v/>
      </c>
      <c r="O89" s="49" t="str">
        <f t="shared" si="13"/>
        <v/>
      </c>
      <c r="P89" s="50" t="str">
        <f t="shared" si="20"/>
        <v/>
      </c>
      <c r="Q89" s="49" t="str">
        <f t="shared" si="14"/>
        <v/>
      </c>
      <c r="R89" s="49" t="str">
        <f t="shared" si="15"/>
        <v/>
      </c>
    </row>
    <row r="90" spans="1:18" ht="14.25" customHeight="1" thickTop="1" x14ac:dyDescent="0.2">
      <c r="A90" s="224"/>
      <c r="B90" s="224"/>
      <c r="C90" s="224"/>
      <c r="D90" s="224"/>
      <c r="E90" s="224"/>
      <c r="F90" s="224"/>
      <c r="G90" s="224"/>
      <c r="H90" s="224"/>
      <c r="I90" s="224"/>
      <c r="J90" s="224"/>
      <c r="L90" s="52">
        <f t="shared" si="17"/>
        <v>9</v>
      </c>
      <c r="M90" s="48" t="str">
        <f t="shared" si="18"/>
        <v/>
      </c>
      <c r="N90" s="49" t="str">
        <f t="shared" si="19"/>
        <v/>
      </c>
      <c r="O90" s="49" t="str">
        <f t="shared" si="13"/>
        <v/>
      </c>
      <c r="P90" s="50" t="str">
        <f t="shared" si="20"/>
        <v/>
      </c>
      <c r="Q90" s="49" t="str">
        <f t="shared" si="14"/>
        <v/>
      </c>
      <c r="R90" s="49" t="str">
        <f t="shared" si="15"/>
        <v/>
      </c>
    </row>
    <row r="91" spans="1:18" ht="15" x14ac:dyDescent="0.2">
      <c r="A91" s="206" t="s">
        <v>1036</v>
      </c>
      <c r="B91" s="207" t="s">
        <v>1</v>
      </c>
      <c r="C91" s="206" t="s">
        <v>2</v>
      </c>
      <c r="D91" s="206" t="s">
        <v>3</v>
      </c>
      <c r="E91" s="290" t="s">
        <v>18</v>
      </c>
      <c r="F91" s="290"/>
      <c r="G91" s="208" t="s">
        <v>4</v>
      </c>
      <c r="H91" s="207" t="s">
        <v>5</v>
      </c>
      <c r="I91" s="207" t="s">
        <v>6</v>
      </c>
      <c r="J91" s="207" t="s">
        <v>7</v>
      </c>
      <c r="L91" s="52">
        <f t="shared" si="17"/>
        <v>9</v>
      </c>
      <c r="M91" s="48" t="str">
        <f t="shared" si="18"/>
        <v/>
      </c>
      <c r="N91" s="49" t="str">
        <f t="shared" si="19"/>
        <v/>
      </c>
      <c r="O91" s="49" t="str">
        <f t="shared" si="13"/>
        <v/>
      </c>
      <c r="P91" s="50" t="str">
        <f t="shared" si="20"/>
        <v/>
      </c>
      <c r="Q91" s="49" t="str">
        <f t="shared" si="14"/>
        <v/>
      </c>
      <c r="R91" s="49" t="str">
        <f t="shared" si="15"/>
        <v/>
      </c>
    </row>
    <row r="92" spans="1:18" ht="14.25" customHeight="1" x14ac:dyDescent="0.2">
      <c r="A92" s="209" t="s">
        <v>19</v>
      </c>
      <c r="B92" s="210" t="s">
        <v>1037</v>
      </c>
      <c r="C92" s="209" t="s">
        <v>11</v>
      </c>
      <c r="D92" s="209" t="s">
        <v>1038</v>
      </c>
      <c r="E92" s="291">
        <v>5080</v>
      </c>
      <c r="F92" s="291"/>
      <c r="G92" s="211" t="s">
        <v>25</v>
      </c>
      <c r="H92" s="212">
        <v>1</v>
      </c>
      <c r="I92" s="213">
        <f>SUMIF(L:L,$L92,M:M)</f>
        <v>27.38</v>
      </c>
      <c r="J92" s="213">
        <f>TRUNC(H92*I92,2)</f>
        <v>27.38</v>
      </c>
      <c r="L92" s="52">
        <f t="shared" si="17"/>
        <v>9</v>
      </c>
      <c r="M92" s="48" t="str">
        <f t="shared" si="18"/>
        <v/>
      </c>
      <c r="N92" s="49" t="str">
        <f t="shared" si="19"/>
        <v/>
      </c>
      <c r="O92" s="49" t="str">
        <f t="shared" si="13"/>
        <v/>
      </c>
      <c r="P92" s="50" t="str">
        <f t="shared" si="20"/>
        <v xml:space="preserve"> 1.3.2.1.3 </v>
      </c>
      <c r="Q92" s="49">
        <f t="shared" si="14"/>
        <v>0</v>
      </c>
      <c r="R92" s="49">
        <f t="shared" si="15"/>
        <v>27.38</v>
      </c>
    </row>
    <row r="93" spans="1:18" x14ac:dyDescent="0.2">
      <c r="A93" s="214" t="s">
        <v>28</v>
      </c>
      <c r="B93" s="215" t="s">
        <v>1465</v>
      </c>
      <c r="C93" s="214" t="str">
        <f>VLOOKUP(B93,INSUMOS!$A:$I,2,FALSE)</f>
        <v>CAEMA</v>
      </c>
      <c r="D93" s="214" t="str">
        <f>VLOOKUP(B93,INSUMOS!$A:$I,3,FALSE)</f>
        <v>SERVENTE</v>
      </c>
      <c r="E93" s="293" t="str">
        <f>VLOOKUP(B93,INSUMOS!$A:$I,4,FALSE)</f>
        <v>Mão de Obra</v>
      </c>
      <c r="F93" s="293"/>
      <c r="G93" s="216" t="str">
        <f>VLOOKUP(B93,INSUMOS!$A:$I,5,FALSE)</f>
        <v>H</v>
      </c>
      <c r="H93" s="217">
        <v>1</v>
      </c>
      <c r="I93" s="218">
        <f>VLOOKUP(B93,INSUMOS!$A:$I,8,FALSE)</f>
        <v>10.48</v>
      </c>
      <c r="J93" s="218">
        <f>TRUNC(H93*I93,2)</f>
        <v>10.48</v>
      </c>
      <c r="L93" s="52">
        <f t="shared" si="17"/>
        <v>9</v>
      </c>
      <c r="M93" s="48">
        <f t="shared" si="18"/>
        <v>10.48</v>
      </c>
      <c r="N93" s="49" t="str">
        <f t="shared" si="19"/>
        <v/>
      </c>
      <c r="O93" s="49">
        <f t="shared" si="13"/>
        <v>10.48</v>
      </c>
      <c r="P93" s="50" t="str">
        <f t="shared" si="20"/>
        <v/>
      </c>
      <c r="Q93" s="49" t="str">
        <f t="shared" si="14"/>
        <v/>
      </c>
      <c r="R93" s="49" t="str">
        <f t="shared" si="15"/>
        <v/>
      </c>
    </row>
    <row r="94" spans="1:18" x14ac:dyDescent="0.2">
      <c r="A94" s="214" t="s">
        <v>28</v>
      </c>
      <c r="B94" s="215" t="s">
        <v>1468</v>
      </c>
      <c r="C94" s="214" t="str">
        <f>VLOOKUP(B94,INSUMOS!$A:$I,2,FALSE)</f>
        <v>CAEMA</v>
      </c>
      <c r="D94" s="214" t="str">
        <f>VLOOKUP(B94,INSUMOS!$A:$I,3,FALSE)</f>
        <v>MOTORISTA OPERADOR DE MUNCK COM ENCARGOS SOCIAIS</v>
      </c>
      <c r="E94" s="293" t="str">
        <f>VLOOKUP(B94,INSUMOS!$A:$I,4,FALSE)</f>
        <v>Mão de Obra</v>
      </c>
      <c r="F94" s="293"/>
      <c r="G94" s="216" t="str">
        <f>VLOOKUP(B94,INSUMOS!$A:$I,5,FALSE)</f>
        <v>H</v>
      </c>
      <c r="H94" s="217">
        <v>1</v>
      </c>
      <c r="I94" s="218">
        <f>VLOOKUP(B94,INSUMOS!$A:$I,8,FALSE)</f>
        <v>16.899999999999999</v>
      </c>
      <c r="J94" s="218">
        <f>TRUNC(H94*I94,2)</f>
        <v>16.899999999999999</v>
      </c>
      <c r="L94" s="52">
        <f t="shared" si="17"/>
        <v>9</v>
      </c>
      <c r="M94" s="48">
        <f t="shared" si="18"/>
        <v>16.899999999999999</v>
      </c>
      <c r="N94" s="49" t="str">
        <f t="shared" si="19"/>
        <v/>
      </c>
      <c r="O94" s="49">
        <f t="shared" si="13"/>
        <v>16.899999999999999</v>
      </c>
      <c r="P94" s="50" t="str">
        <f t="shared" si="20"/>
        <v/>
      </c>
      <c r="Q94" s="49" t="str">
        <f t="shared" si="14"/>
        <v/>
      </c>
      <c r="R94" s="49" t="str">
        <f t="shared" si="15"/>
        <v/>
      </c>
    </row>
    <row r="95" spans="1:18" x14ac:dyDescent="0.2">
      <c r="A95" s="219"/>
      <c r="B95" s="219"/>
      <c r="C95" s="219"/>
      <c r="D95" s="219"/>
      <c r="E95" s="219"/>
      <c r="F95" s="220"/>
      <c r="G95" s="219"/>
      <c r="H95" s="220"/>
      <c r="I95" s="219"/>
      <c r="J95" s="220"/>
      <c r="L95" s="52">
        <f t="shared" si="17"/>
        <v>9</v>
      </c>
      <c r="M95" s="48" t="str">
        <f t="shared" si="18"/>
        <v/>
      </c>
      <c r="N95" s="49" t="str">
        <f t="shared" si="19"/>
        <v/>
      </c>
      <c r="O95" s="49" t="str">
        <f t="shared" si="13"/>
        <v/>
      </c>
      <c r="P95" s="50" t="str">
        <f t="shared" si="20"/>
        <v/>
      </c>
      <c r="Q95" s="49" t="str">
        <f t="shared" si="14"/>
        <v/>
      </c>
      <c r="R95" s="49" t="str">
        <f t="shared" si="15"/>
        <v/>
      </c>
    </row>
    <row r="96" spans="1:18" ht="25.5" customHeight="1" x14ac:dyDescent="0.2">
      <c r="A96" s="219"/>
      <c r="B96" s="219"/>
      <c r="C96" s="219"/>
      <c r="D96" s="219"/>
      <c r="E96" s="219"/>
      <c r="F96" s="220"/>
      <c r="G96" s="219"/>
      <c r="H96" s="294" t="s">
        <v>36</v>
      </c>
      <c r="I96" s="294"/>
      <c r="J96" s="220">
        <f>TRUNC(SUMIF(L:L,$L96,M:M)*(1+$J$9),2)</f>
        <v>33.11</v>
      </c>
      <c r="L96" s="52">
        <f t="shared" si="17"/>
        <v>9</v>
      </c>
      <c r="M96" s="48" t="str">
        <f t="shared" si="18"/>
        <v/>
      </c>
      <c r="N96" s="49" t="str">
        <f t="shared" si="19"/>
        <v/>
      </c>
      <c r="O96" s="49" t="str">
        <f t="shared" si="13"/>
        <v/>
      </c>
      <c r="P96" s="50" t="str">
        <f t="shared" si="20"/>
        <v/>
      </c>
      <c r="Q96" s="49" t="str">
        <f t="shared" si="14"/>
        <v/>
      </c>
      <c r="R96" s="49" t="str">
        <f t="shared" si="15"/>
        <v/>
      </c>
    </row>
    <row r="97" spans="1:18" ht="25.5" customHeight="1" thickBot="1" x14ac:dyDescent="0.25">
      <c r="A97" s="221"/>
      <c r="B97" s="221"/>
      <c r="C97" s="221"/>
      <c r="D97" s="221"/>
      <c r="E97" s="221"/>
      <c r="F97" s="221"/>
      <c r="G97" s="221" t="s">
        <v>37</v>
      </c>
      <c r="H97" s="222" t="s">
        <v>1470</v>
      </c>
      <c r="I97" s="221" t="s">
        <v>38</v>
      </c>
      <c r="J97" s="223">
        <f>TRUNC(J96*H97,2)</f>
        <v>496.65</v>
      </c>
      <c r="L97" s="52">
        <f t="shared" si="17"/>
        <v>9</v>
      </c>
      <c r="M97" s="48" t="str">
        <f t="shared" si="18"/>
        <v/>
      </c>
      <c r="N97" s="49" t="str">
        <f t="shared" si="19"/>
        <v/>
      </c>
      <c r="O97" s="49" t="str">
        <f t="shared" si="13"/>
        <v/>
      </c>
      <c r="P97" s="50" t="str">
        <f t="shared" si="20"/>
        <v/>
      </c>
      <c r="Q97" s="49" t="str">
        <f t="shared" si="14"/>
        <v/>
      </c>
      <c r="R97" s="49" t="str">
        <f t="shared" si="15"/>
        <v/>
      </c>
    </row>
    <row r="98" spans="1:18" ht="25.5" customHeight="1" thickTop="1" x14ac:dyDescent="0.2">
      <c r="A98" s="224"/>
      <c r="B98" s="224"/>
      <c r="C98" s="224"/>
      <c r="D98" s="224"/>
      <c r="E98" s="224"/>
      <c r="F98" s="224"/>
      <c r="G98" s="224"/>
      <c r="H98" s="224"/>
      <c r="I98" s="224"/>
      <c r="J98" s="224"/>
      <c r="L98" s="52">
        <f t="shared" si="17"/>
        <v>10</v>
      </c>
      <c r="M98" s="48" t="str">
        <f t="shared" si="18"/>
        <v/>
      </c>
      <c r="N98" s="49" t="str">
        <f t="shared" si="19"/>
        <v/>
      </c>
      <c r="O98" s="49" t="str">
        <f t="shared" si="13"/>
        <v/>
      </c>
      <c r="P98" s="50" t="str">
        <f t="shared" si="20"/>
        <v/>
      </c>
      <c r="Q98" s="49" t="str">
        <f t="shared" si="14"/>
        <v/>
      </c>
      <c r="R98" s="49" t="str">
        <f t="shared" si="15"/>
        <v/>
      </c>
    </row>
    <row r="99" spans="1:18" x14ac:dyDescent="0.2">
      <c r="A99" s="203" t="s">
        <v>1039</v>
      </c>
      <c r="B99" s="203"/>
      <c r="C99" s="203"/>
      <c r="D99" s="203" t="s">
        <v>831</v>
      </c>
      <c r="E99" s="203"/>
      <c r="F99" s="296"/>
      <c r="G99" s="296"/>
      <c r="H99" s="204"/>
      <c r="I99" s="203"/>
      <c r="J99" s="205"/>
      <c r="L99" s="52">
        <f t="shared" si="17"/>
        <v>10</v>
      </c>
      <c r="M99" s="48" t="str">
        <f t="shared" si="18"/>
        <v/>
      </c>
      <c r="N99" s="49" t="str">
        <f t="shared" si="19"/>
        <v/>
      </c>
      <c r="O99" s="49" t="str">
        <f t="shared" si="13"/>
        <v/>
      </c>
      <c r="P99" s="50" t="str">
        <f t="shared" si="20"/>
        <v/>
      </c>
      <c r="Q99" s="49" t="str">
        <f t="shared" si="14"/>
        <v/>
      </c>
      <c r="R99" s="49" t="str">
        <f t="shared" si="15"/>
        <v/>
      </c>
    </row>
    <row r="100" spans="1:18" x14ac:dyDescent="0.2">
      <c r="A100" s="203" t="s">
        <v>1040</v>
      </c>
      <c r="B100" s="203"/>
      <c r="C100" s="203"/>
      <c r="D100" s="203" t="s">
        <v>832</v>
      </c>
      <c r="E100" s="203"/>
      <c r="F100" s="296"/>
      <c r="G100" s="296"/>
      <c r="H100" s="204"/>
      <c r="I100" s="203"/>
      <c r="J100" s="205"/>
      <c r="L100" s="52">
        <f t="shared" si="17"/>
        <v>10</v>
      </c>
      <c r="M100" s="48" t="str">
        <f t="shared" si="18"/>
        <v/>
      </c>
      <c r="N100" s="49" t="str">
        <f t="shared" si="19"/>
        <v/>
      </c>
      <c r="O100" s="49" t="str">
        <f t="shared" ref="O100:O163" si="21">IF(N100&lt;&gt;"","",M100)</f>
        <v/>
      </c>
      <c r="P100" s="50" t="str">
        <f t="shared" si="20"/>
        <v/>
      </c>
      <c r="Q100" s="49" t="str">
        <f t="shared" ref="Q100:Q163" si="22">IF(P100&lt;&gt;"",SUMIF(L100:L200,L100,N100:N200),"")</f>
        <v/>
      </c>
      <c r="R100" s="49" t="str">
        <f t="shared" ref="R100:R163" si="23">IF(P100&lt;&gt;"",SUMIF(L100:L200,L100,O100:O200),"")</f>
        <v/>
      </c>
    </row>
    <row r="101" spans="1:18" ht="14.25" customHeight="1" x14ac:dyDescent="0.2">
      <c r="A101" s="203" t="s">
        <v>1041</v>
      </c>
      <c r="B101" s="203"/>
      <c r="C101" s="203"/>
      <c r="D101" s="203" t="s">
        <v>1042</v>
      </c>
      <c r="E101" s="203"/>
      <c r="F101" s="296"/>
      <c r="G101" s="296"/>
      <c r="H101" s="204"/>
      <c r="I101" s="203"/>
      <c r="J101" s="205"/>
      <c r="L101" s="52">
        <f t="shared" si="17"/>
        <v>10</v>
      </c>
      <c r="M101" s="48" t="str">
        <f t="shared" si="18"/>
        <v/>
      </c>
      <c r="N101" s="49" t="str">
        <f t="shared" si="19"/>
        <v/>
      </c>
      <c r="O101" s="49" t="str">
        <f t="shared" si="21"/>
        <v/>
      </c>
      <c r="P101" s="50" t="str">
        <f t="shared" si="20"/>
        <v/>
      </c>
      <c r="Q101" s="49" t="str">
        <f t="shared" si="22"/>
        <v/>
      </c>
      <c r="R101" s="49" t="str">
        <f t="shared" si="23"/>
        <v/>
      </c>
    </row>
    <row r="102" spans="1:18" x14ac:dyDescent="0.2">
      <c r="A102" s="203" t="s">
        <v>1043</v>
      </c>
      <c r="B102" s="203"/>
      <c r="C102" s="203"/>
      <c r="D102" s="203" t="s">
        <v>833</v>
      </c>
      <c r="E102" s="203"/>
      <c r="F102" s="296"/>
      <c r="G102" s="296"/>
      <c r="H102" s="204"/>
      <c r="I102" s="203"/>
      <c r="J102" s="205"/>
      <c r="L102" s="52">
        <f t="shared" si="17"/>
        <v>10</v>
      </c>
      <c r="M102" s="48" t="str">
        <f t="shared" si="18"/>
        <v/>
      </c>
      <c r="N102" s="49" t="str">
        <f t="shared" si="19"/>
        <v/>
      </c>
      <c r="O102" s="49" t="str">
        <f t="shared" si="21"/>
        <v/>
      </c>
      <c r="P102" s="50" t="str">
        <f t="shared" si="20"/>
        <v/>
      </c>
      <c r="Q102" s="49" t="str">
        <f t="shared" si="22"/>
        <v/>
      </c>
      <c r="R102" s="49" t="str">
        <f t="shared" si="23"/>
        <v/>
      </c>
    </row>
    <row r="103" spans="1:18" ht="14.25" customHeight="1" x14ac:dyDescent="0.2">
      <c r="A103" s="206" t="s">
        <v>1044</v>
      </c>
      <c r="B103" s="207" t="s">
        <v>1</v>
      </c>
      <c r="C103" s="206" t="s">
        <v>2</v>
      </c>
      <c r="D103" s="206" t="s">
        <v>3</v>
      </c>
      <c r="E103" s="290" t="s">
        <v>18</v>
      </c>
      <c r="F103" s="290"/>
      <c r="G103" s="208" t="s">
        <v>4</v>
      </c>
      <c r="H103" s="207" t="s">
        <v>5</v>
      </c>
      <c r="I103" s="207" t="s">
        <v>6</v>
      </c>
      <c r="J103" s="207" t="s">
        <v>7</v>
      </c>
      <c r="L103" s="52">
        <f t="shared" si="17"/>
        <v>10</v>
      </c>
      <c r="M103" s="48" t="str">
        <f t="shared" si="18"/>
        <v/>
      </c>
      <c r="N103" s="49" t="str">
        <f t="shared" si="19"/>
        <v/>
      </c>
      <c r="O103" s="49" t="str">
        <f t="shared" si="21"/>
        <v/>
      </c>
      <c r="P103" s="50" t="str">
        <f t="shared" si="20"/>
        <v/>
      </c>
      <c r="Q103" s="49" t="str">
        <f t="shared" si="22"/>
        <v/>
      </c>
      <c r="R103" s="49" t="str">
        <f t="shared" si="23"/>
        <v/>
      </c>
    </row>
    <row r="104" spans="1:18" ht="14.25" customHeight="1" x14ac:dyDescent="0.2">
      <c r="A104" s="209" t="s">
        <v>19</v>
      </c>
      <c r="B104" s="210" t="s">
        <v>1045</v>
      </c>
      <c r="C104" s="209" t="s">
        <v>9</v>
      </c>
      <c r="D104" s="209" t="s">
        <v>1046</v>
      </c>
      <c r="E104" s="291" t="s">
        <v>20</v>
      </c>
      <c r="F104" s="291"/>
      <c r="G104" s="211" t="s">
        <v>10</v>
      </c>
      <c r="H104" s="212">
        <v>1</v>
      </c>
      <c r="I104" s="213">
        <f>SUMIF(L:L,$L104,M:M)</f>
        <v>1072.2799999999997</v>
      </c>
      <c r="J104" s="213">
        <f t="shared" ref="J104:J135" si="24">TRUNC(H104*I104,2)</f>
        <v>1072.28</v>
      </c>
      <c r="L104" s="52">
        <f t="shared" si="17"/>
        <v>10</v>
      </c>
      <c r="M104" s="48" t="str">
        <f t="shared" si="18"/>
        <v/>
      </c>
      <c r="N104" s="49" t="str">
        <f t="shared" si="19"/>
        <v/>
      </c>
      <c r="O104" s="49" t="str">
        <f t="shared" si="21"/>
        <v/>
      </c>
      <c r="P104" s="50" t="str">
        <f t="shared" si="20"/>
        <v xml:space="preserve"> 2.1.1.1.1 </v>
      </c>
      <c r="Q104" s="49">
        <f t="shared" si="22"/>
        <v>0</v>
      </c>
      <c r="R104" s="49">
        <f t="shared" si="23"/>
        <v>1072.2799999999997</v>
      </c>
    </row>
    <row r="105" spans="1:18" ht="38.25" x14ac:dyDescent="0.2">
      <c r="A105" s="225" t="s">
        <v>21</v>
      </c>
      <c r="B105" s="226" t="s">
        <v>1471</v>
      </c>
      <c r="C105" s="225" t="s">
        <v>9</v>
      </c>
      <c r="D105" s="225" t="s">
        <v>1472</v>
      </c>
      <c r="E105" s="292" t="s">
        <v>882</v>
      </c>
      <c r="F105" s="292"/>
      <c r="G105" s="227" t="s">
        <v>14</v>
      </c>
      <c r="H105" s="228">
        <v>0.1002</v>
      </c>
      <c r="I105" s="229">
        <f>SUMIFS('ANALÍTICA AUXILIARES'!J:J,'ANALÍTICA AUXILIARES'!A:A,"Composição",'ANALÍTICA AUXILIARES'!B:B,$B105)</f>
        <v>9.25</v>
      </c>
      <c r="J105" s="229">
        <f t="shared" si="24"/>
        <v>0.92</v>
      </c>
      <c r="L105" s="52">
        <f t="shared" si="17"/>
        <v>10</v>
      </c>
      <c r="M105" s="48">
        <f t="shared" si="18"/>
        <v>0.92</v>
      </c>
      <c r="N105" s="49" t="str">
        <f t="shared" si="19"/>
        <v/>
      </c>
      <c r="O105" s="49">
        <f t="shared" si="21"/>
        <v>0.92</v>
      </c>
      <c r="P105" s="50" t="str">
        <f t="shared" si="20"/>
        <v/>
      </c>
      <c r="Q105" s="49" t="str">
        <f t="shared" si="22"/>
        <v/>
      </c>
      <c r="R105" s="49" t="str">
        <f t="shared" si="23"/>
        <v/>
      </c>
    </row>
    <row r="106" spans="1:18" ht="51" x14ac:dyDescent="0.2">
      <c r="A106" s="225" t="s">
        <v>21</v>
      </c>
      <c r="B106" s="226" t="s">
        <v>638</v>
      </c>
      <c r="C106" s="225" t="s">
        <v>9</v>
      </c>
      <c r="D106" s="225" t="s">
        <v>1473</v>
      </c>
      <c r="E106" s="292" t="s">
        <v>885</v>
      </c>
      <c r="F106" s="292"/>
      <c r="G106" s="227" t="s">
        <v>10</v>
      </c>
      <c r="H106" s="228">
        <v>1.3621000000000001</v>
      </c>
      <c r="I106" s="229">
        <f>SUMIFS('ANALÍTICA AUXILIARES'!J:J,'ANALÍTICA AUXILIARES'!A:A,"Composição",'ANALÍTICA AUXILIARES'!B:B,$B106)</f>
        <v>28.03</v>
      </c>
      <c r="J106" s="229">
        <f t="shared" si="24"/>
        <v>38.17</v>
      </c>
      <c r="L106" s="52">
        <f t="shared" si="17"/>
        <v>10</v>
      </c>
      <c r="M106" s="48">
        <f t="shared" si="18"/>
        <v>38.17</v>
      </c>
      <c r="N106" s="49" t="str">
        <f t="shared" si="19"/>
        <v/>
      </c>
      <c r="O106" s="49">
        <f t="shared" si="21"/>
        <v>38.17</v>
      </c>
      <c r="P106" s="50" t="str">
        <f t="shared" si="20"/>
        <v/>
      </c>
      <c r="Q106" s="49" t="str">
        <f t="shared" si="22"/>
        <v/>
      </c>
      <c r="R106" s="49" t="str">
        <f t="shared" si="23"/>
        <v/>
      </c>
    </row>
    <row r="107" spans="1:18" ht="38.25" x14ac:dyDescent="0.2">
      <c r="A107" s="225" t="s">
        <v>21</v>
      </c>
      <c r="B107" s="226" t="s">
        <v>627</v>
      </c>
      <c r="C107" s="225" t="s">
        <v>9</v>
      </c>
      <c r="D107" s="225" t="s">
        <v>628</v>
      </c>
      <c r="E107" s="292" t="s">
        <v>884</v>
      </c>
      <c r="F107" s="292"/>
      <c r="G107" s="227" t="s">
        <v>14</v>
      </c>
      <c r="H107" s="228">
        <v>0.53</v>
      </c>
      <c r="I107" s="229">
        <f>SUMIFS('ANALÍTICA AUXILIARES'!J:J,'ANALÍTICA AUXILIARES'!A:A,"Composição",'ANALÍTICA AUXILIARES'!B:B,$B107)</f>
        <v>11.31</v>
      </c>
      <c r="J107" s="229">
        <f t="shared" si="24"/>
        <v>5.99</v>
      </c>
      <c r="L107" s="52">
        <f t="shared" si="17"/>
        <v>10</v>
      </c>
      <c r="M107" s="48">
        <f t="shared" si="18"/>
        <v>5.99</v>
      </c>
      <c r="N107" s="49" t="str">
        <f t="shared" si="19"/>
        <v/>
      </c>
      <c r="O107" s="49">
        <f t="shared" si="21"/>
        <v>5.99</v>
      </c>
      <c r="P107" s="50" t="str">
        <f t="shared" si="20"/>
        <v/>
      </c>
      <c r="Q107" s="49" t="str">
        <f t="shared" si="22"/>
        <v/>
      </c>
      <c r="R107" s="49" t="str">
        <f t="shared" si="23"/>
        <v/>
      </c>
    </row>
    <row r="108" spans="1:18" ht="14.25" customHeight="1" x14ac:dyDescent="0.2">
      <c r="A108" s="225" t="s">
        <v>21</v>
      </c>
      <c r="B108" s="226" t="s">
        <v>639</v>
      </c>
      <c r="C108" s="225" t="s">
        <v>9</v>
      </c>
      <c r="D108" s="225" t="s">
        <v>640</v>
      </c>
      <c r="E108" s="292" t="s">
        <v>886</v>
      </c>
      <c r="F108" s="292"/>
      <c r="G108" s="227" t="s">
        <v>17</v>
      </c>
      <c r="H108" s="228">
        <v>2.3300000000000001E-2</v>
      </c>
      <c r="I108" s="229">
        <f>SUMIFS('ANALÍTICA AUXILIARES'!J:J,'ANALÍTICA AUXILIARES'!A:A,"Composição",'ANALÍTICA AUXILIARES'!B:B,$B108)</f>
        <v>99.32</v>
      </c>
      <c r="J108" s="229">
        <f t="shared" si="24"/>
        <v>2.31</v>
      </c>
      <c r="L108" s="52">
        <f t="shared" si="17"/>
        <v>10</v>
      </c>
      <c r="M108" s="48">
        <f t="shared" si="18"/>
        <v>2.31</v>
      </c>
      <c r="N108" s="49" t="str">
        <f t="shared" si="19"/>
        <v/>
      </c>
      <c r="O108" s="49">
        <f t="shared" si="21"/>
        <v>2.31</v>
      </c>
      <c r="P108" s="50" t="str">
        <f t="shared" si="20"/>
        <v/>
      </c>
      <c r="Q108" s="49" t="str">
        <f t="shared" si="22"/>
        <v/>
      </c>
      <c r="R108" s="49" t="str">
        <f t="shared" si="23"/>
        <v/>
      </c>
    </row>
    <row r="109" spans="1:18" ht="25.5" x14ac:dyDescent="0.2">
      <c r="A109" s="225" t="s">
        <v>21</v>
      </c>
      <c r="B109" s="226" t="s">
        <v>1474</v>
      </c>
      <c r="C109" s="225" t="s">
        <v>9</v>
      </c>
      <c r="D109" s="225" t="s">
        <v>1475</v>
      </c>
      <c r="E109" s="292" t="s">
        <v>921</v>
      </c>
      <c r="F109" s="292"/>
      <c r="G109" s="227" t="s">
        <v>12</v>
      </c>
      <c r="H109" s="228">
        <v>0.1734</v>
      </c>
      <c r="I109" s="229">
        <f>SUMIFS('ANALÍTICA AUXILIARES'!J:J,'ANALÍTICA AUXILIARES'!A:A,"Composição",'ANALÍTICA AUXILIARES'!B:B,$B109)</f>
        <v>40.08</v>
      </c>
      <c r="J109" s="229">
        <f t="shared" si="24"/>
        <v>6.94</v>
      </c>
      <c r="L109" s="52">
        <f t="shared" si="17"/>
        <v>10</v>
      </c>
      <c r="M109" s="48">
        <f t="shared" si="18"/>
        <v>6.94</v>
      </c>
      <c r="N109" s="49" t="str">
        <f t="shared" si="19"/>
        <v/>
      </c>
      <c r="O109" s="49">
        <f t="shared" si="21"/>
        <v>6.94</v>
      </c>
      <c r="P109" s="50" t="str">
        <f t="shared" si="20"/>
        <v/>
      </c>
      <c r="Q109" s="49" t="str">
        <f t="shared" si="22"/>
        <v/>
      </c>
      <c r="R109" s="49" t="str">
        <f t="shared" si="23"/>
        <v/>
      </c>
    </row>
    <row r="110" spans="1:18" ht="14.25" customHeight="1" x14ac:dyDescent="0.2">
      <c r="A110" s="225" t="s">
        <v>21</v>
      </c>
      <c r="B110" s="226" t="s">
        <v>1476</v>
      </c>
      <c r="C110" s="225" t="s">
        <v>9</v>
      </c>
      <c r="D110" s="225" t="s">
        <v>1477</v>
      </c>
      <c r="E110" s="292" t="s">
        <v>961</v>
      </c>
      <c r="F110" s="292"/>
      <c r="G110" s="227" t="s">
        <v>14</v>
      </c>
      <c r="H110" s="228">
        <v>0.61670000000000003</v>
      </c>
      <c r="I110" s="229">
        <f>SUMIFS('ANALÍTICA AUXILIARES'!J:J,'ANALÍTICA AUXILIARES'!A:A,"Composição",'ANALÍTICA AUXILIARES'!B:B,$B110)</f>
        <v>9.5500000000000007</v>
      </c>
      <c r="J110" s="229">
        <f t="shared" si="24"/>
        <v>5.88</v>
      </c>
      <c r="L110" s="52">
        <f t="shared" si="17"/>
        <v>10</v>
      </c>
      <c r="M110" s="48">
        <f t="shared" si="18"/>
        <v>5.88</v>
      </c>
      <c r="N110" s="49" t="str">
        <f t="shared" si="19"/>
        <v/>
      </c>
      <c r="O110" s="49">
        <f t="shared" si="21"/>
        <v>5.88</v>
      </c>
      <c r="P110" s="50" t="str">
        <f t="shared" si="20"/>
        <v/>
      </c>
      <c r="Q110" s="49" t="str">
        <f t="shared" si="22"/>
        <v/>
      </c>
      <c r="R110" s="49" t="str">
        <f t="shared" si="23"/>
        <v/>
      </c>
    </row>
    <row r="111" spans="1:18" ht="25.5" customHeight="1" x14ac:dyDescent="0.2">
      <c r="A111" s="225" t="s">
        <v>21</v>
      </c>
      <c r="B111" s="226" t="s">
        <v>621</v>
      </c>
      <c r="C111" s="225" t="s">
        <v>9</v>
      </c>
      <c r="D111" s="225" t="s">
        <v>1478</v>
      </c>
      <c r="E111" s="292" t="s">
        <v>883</v>
      </c>
      <c r="F111" s="292"/>
      <c r="G111" s="227" t="s">
        <v>12</v>
      </c>
      <c r="H111" s="228">
        <v>5.7799999999999997E-2</v>
      </c>
      <c r="I111" s="229">
        <f>SUMIFS('ANALÍTICA AUXILIARES'!J:J,'ANALÍTICA AUXILIARES'!A:A,"Composição",'ANALÍTICA AUXILIARES'!B:B,$B111)</f>
        <v>432.24</v>
      </c>
      <c r="J111" s="229">
        <f t="shared" si="24"/>
        <v>24.98</v>
      </c>
      <c r="L111" s="52">
        <f t="shared" si="17"/>
        <v>10</v>
      </c>
      <c r="M111" s="48">
        <f t="shared" si="18"/>
        <v>24.98</v>
      </c>
      <c r="N111" s="49" t="str">
        <f t="shared" si="19"/>
        <v/>
      </c>
      <c r="O111" s="49">
        <f t="shared" si="21"/>
        <v>24.98</v>
      </c>
      <c r="P111" s="50" t="str">
        <f t="shared" si="20"/>
        <v/>
      </c>
      <c r="Q111" s="49" t="str">
        <f t="shared" si="22"/>
        <v/>
      </c>
      <c r="R111" s="49" t="str">
        <f t="shared" si="23"/>
        <v/>
      </c>
    </row>
    <row r="112" spans="1:18" ht="25.5" customHeight="1" x14ac:dyDescent="0.2">
      <c r="A112" s="225" t="s">
        <v>21</v>
      </c>
      <c r="B112" s="226" t="s">
        <v>1479</v>
      </c>
      <c r="C112" s="225" t="s">
        <v>9</v>
      </c>
      <c r="D112" s="225" t="s">
        <v>1480</v>
      </c>
      <c r="E112" s="292" t="s">
        <v>1481</v>
      </c>
      <c r="F112" s="292"/>
      <c r="G112" s="227" t="s">
        <v>10</v>
      </c>
      <c r="H112" s="228">
        <v>3.85E-2</v>
      </c>
      <c r="I112" s="229">
        <f>SUMIFS('ANALÍTICA AUXILIARES'!J:J,'ANALÍTICA AUXILIARES'!A:A,"Composição",'ANALÍTICA AUXILIARES'!B:B,$B112)</f>
        <v>35.090000000000003</v>
      </c>
      <c r="J112" s="229">
        <f t="shared" si="24"/>
        <v>1.35</v>
      </c>
      <c r="L112" s="52">
        <f t="shared" si="17"/>
        <v>10</v>
      </c>
      <c r="M112" s="48">
        <f t="shared" si="18"/>
        <v>1.35</v>
      </c>
      <c r="N112" s="49" t="str">
        <f t="shared" si="19"/>
        <v/>
      </c>
      <c r="O112" s="49">
        <f t="shared" si="21"/>
        <v>1.35</v>
      </c>
      <c r="P112" s="50" t="str">
        <f t="shared" si="20"/>
        <v/>
      </c>
      <c r="Q112" s="49" t="str">
        <f t="shared" si="22"/>
        <v/>
      </c>
      <c r="R112" s="49" t="str">
        <f t="shared" si="23"/>
        <v/>
      </c>
    </row>
    <row r="113" spans="1:18" ht="38.25" x14ac:dyDescent="0.2">
      <c r="A113" s="225" t="s">
        <v>21</v>
      </c>
      <c r="B113" s="226" t="s">
        <v>615</v>
      </c>
      <c r="C113" s="225" t="s">
        <v>9</v>
      </c>
      <c r="D113" s="225" t="s">
        <v>616</v>
      </c>
      <c r="E113" s="292" t="s">
        <v>914</v>
      </c>
      <c r="F113" s="292"/>
      <c r="G113" s="227" t="s">
        <v>12</v>
      </c>
      <c r="H113" s="228">
        <v>5.7799999999999997E-2</v>
      </c>
      <c r="I113" s="229">
        <f>SUMIFS('ANALÍTICA AUXILIARES'!J:J,'ANALÍTICA AUXILIARES'!A:A,"Composição",'ANALÍTICA AUXILIARES'!B:B,$B113)</f>
        <v>12.04</v>
      </c>
      <c r="J113" s="229">
        <f t="shared" si="24"/>
        <v>0.69</v>
      </c>
      <c r="L113" s="52">
        <f t="shared" si="17"/>
        <v>10</v>
      </c>
      <c r="M113" s="48">
        <f t="shared" si="18"/>
        <v>0.69</v>
      </c>
      <c r="N113" s="49" t="str">
        <f t="shared" si="19"/>
        <v/>
      </c>
      <c r="O113" s="49">
        <f t="shared" si="21"/>
        <v>0.69</v>
      </c>
      <c r="P113" s="50" t="str">
        <f t="shared" si="20"/>
        <v/>
      </c>
      <c r="Q113" s="49" t="str">
        <f t="shared" si="22"/>
        <v/>
      </c>
      <c r="R113" s="49" t="str">
        <f t="shared" si="23"/>
        <v/>
      </c>
    </row>
    <row r="114" spans="1:18" ht="25.5" x14ac:dyDescent="0.2">
      <c r="A114" s="225" t="s">
        <v>21</v>
      </c>
      <c r="B114" s="226" t="s">
        <v>1482</v>
      </c>
      <c r="C114" s="225" t="s">
        <v>9</v>
      </c>
      <c r="D114" s="225" t="s">
        <v>1483</v>
      </c>
      <c r="E114" s="292" t="s">
        <v>961</v>
      </c>
      <c r="F114" s="292"/>
      <c r="G114" s="227" t="s">
        <v>12</v>
      </c>
      <c r="H114" s="228">
        <v>1.9300000000000001E-2</v>
      </c>
      <c r="I114" s="229">
        <f>SUMIFS('ANALÍTICA AUXILIARES'!J:J,'ANALÍTICA AUXILIARES'!A:A,"Composição",'ANALÍTICA AUXILIARES'!B:B,$B114)</f>
        <v>32.659999999999997</v>
      </c>
      <c r="J114" s="229">
        <f t="shared" si="24"/>
        <v>0.63</v>
      </c>
      <c r="L114" s="52">
        <f t="shared" si="17"/>
        <v>10</v>
      </c>
      <c r="M114" s="48">
        <f t="shared" si="18"/>
        <v>0.63</v>
      </c>
      <c r="N114" s="49" t="str">
        <f t="shared" si="19"/>
        <v/>
      </c>
      <c r="O114" s="49">
        <f t="shared" si="21"/>
        <v>0.63</v>
      </c>
      <c r="P114" s="50" t="str">
        <f t="shared" si="20"/>
        <v/>
      </c>
      <c r="Q114" s="49" t="str">
        <f t="shared" si="22"/>
        <v/>
      </c>
      <c r="R114" s="49" t="str">
        <f t="shared" si="23"/>
        <v/>
      </c>
    </row>
    <row r="115" spans="1:18" ht="14.25" customHeight="1" x14ac:dyDescent="0.2">
      <c r="A115" s="225" t="s">
        <v>21</v>
      </c>
      <c r="B115" s="226" t="s">
        <v>634</v>
      </c>
      <c r="C115" s="225" t="s">
        <v>9</v>
      </c>
      <c r="D115" s="225" t="s">
        <v>635</v>
      </c>
      <c r="E115" s="292" t="s">
        <v>884</v>
      </c>
      <c r="F115" s="292"/>
      <c r="G115" s="227" t="s">
        <v>12</v>
      </c>
      <c r="H115" s="228">
        <v>0.1734</v>
      </c>
      <c r="I115" s="229">
        <f>SUMIFS('ANALÍTICA AUXILIARES'!J:J,'ANALÍTICA AUXILIARES'!A:A,"Composição",'ANALÍTICA AUXILIARES'!B:B,$B115)</f>
        <v>18.79</v>
      </c>
      <c r="J115" s="229">
        <f t="shared" si="24"/>
        <v>3.25</v>
      </c>
      <c r="L115" s="52">
        <f t="shared" si="17"/>
        <v>10</v>
      </c>
      <c r="M115" s="48">
        <f t="shared" si="18"/>
        <v>3.25</v>
      </c>
      <c r="N115" s="49" t="str">
        <f t="shared" si="19"/>
        <v/>
      </c>
      <c r="O115" s="49">
        <f t="shared" si="21"/>
        <v>3.25</v>
      </c>
      <c r="P115" s="50" t="str">
        <f t="shared" si="20"/>
        <v/>
      </c>
      <c r="Q115" s="49" t="str">
        <f t="shared" si="22"/>
        <v/>
      </c>
      <c r="R115" s="49" t="str">
        <f t="shared" si="23"/>
        <v/>
      </c>
    </row>
    <row r="116" spans="1:18" ht="63.75" x14ac:dyDescent="0.2">
      <c r="A116" s="225" t="s">
        <v>21</v>
      </c>
      <c r="B116" s="226" t="s">
        <v>1484</v>
      </c>
      <c r="C116" s="225" t="s">
        <v>9</v>
      </c>
      <c r="D116" s="225" t="s">
        <v>1485</v>
      </c>
      <c r="E116" s="292" t="s">
        <v>604</v>
      </c>
      <c r="F116" s="292"/>
      <c r="G116" s="227" t="s">
        <v>10</v>
      </c>
      <c r="H116" s="228">
        <v>0.20469999999999999</v>
      </c>
      <c r="I116" s="229">
        <f>SUMIFS('ANALÍTICA AUXILIARES'!J:J,'ANALÍTICA AUXILIARES'!A:A,"Composição",'ANALÍTICA AUXILIARES'!B:B,$B116)</f>
        <v>45.35</v>
      </c>
      <c r="J116" s="229">
        <f t="shared" si="24"/>
        <v>9.2799999999999994</v>
      </c>
      <c r="L116" s="52">
        <f t="shared" si="17"/>
        <v>10</v>
      </c>
      <c r="M116" s="48">
        <f t="shared" si="18"/>
        <v>9.2799999999999994</v>
      </c>
      <c r="N116" s="49" t="str">
        <f t="shared" si="19"/>
        <v/>
      </c>
      <c r="O116" s="49">
        <f t="shared" si="21"/>
        <v>9.2799999999999994</v>
      </c>
      <c r="P116" s="50" t="str">
        <f t="shared" si="20"/>
        <v/>
      </c>
      <c r="Q116" s="49" t="str">
        <f t="shared" si="22"/>
        <v/>
      </c>
      <c r="R116" s="49" t="str">
        <f t="shared" si="23"/>
        <v/>
      </c>
    </row>
    <row r="117" spans="1:18" ht="51" x14ac:dyDescent="0.2">
      <c r="A117" s="225" t="s">
        <v>21</v>
      </c>
      <c r="B117" s="226" t="s">
        <v>1486</v>
      </c>
      <c r="C117" s="225" t="s">
        <v>9</v>
      </c>
      <c r="D117" s="225" t="s">
        <v>1487</v>
      </c>
      <c r="E117" s="292" t="s">
        <v>657</v>
      </c>
      <c r="F117" s="292"/>
      <c r="G117" s="227" t="s">
        <v>10</v>
      </c>
      <c r="H117" s="228">
        <v>8.0600000000000005E-2</v>
      </c>
      <c r="I117" s="229">
        <f>SUMIFS('ANALÍTICA AUXILIARES'!J:J,'ANALÍTICA AUXILIARES'!A:A,"Composição",'ANALÍTICA AUXILIARES'!B:B,$B117)</f>
        <v>60.16</v>
      </c>
      <c r="J117" s="229">
        <f t="shared" si="24"/>
        <v>4.84</v>
      </c>
      <c r="L117" s="52">
        <f t="shared" si="17"/>
        <v>10</v>
      </c>
      <c r="M117" s="48">
        <f t="shared" si="18"/>
        <v>4.84</v>
      </c>
      <c r="N117" s="49" t="str">
        <f t="shared" si="19"/>
        <v/>
      </c>
      <c r="O117" s="49">
        <f t="shared" si="21"/>
        <v>4.84</v>
      </c>
      <c r="P117" s="50" t="str">
        <f t="shared" si="20"/>
        <v/>
      </c>
      <c r="Q117" s="49" t="str">
        <f t="shared" si="22"/>
        <v/>
      </c>
      <c r="R117" s="49" t="str">
        <f t="shared" si="23"/>
        <v/>
      </c>
    </row>
    <row r="118" spans="1:18" ht="38.25" x14ac:dyDescent="0.2">
      <c r="A118" s="225" t="s">
        <v>21</v>
      </c>
      <c r="B118" s="226" t="s">
        <v>1488</v>
      </c>
      <c r="C118" s="225" t="s">
        <v>9</v>
      </c>
      <c r="D118" s="225" t="s">
        <v>1489</v>
      </c>
      <c r="E118" s="292" t="s">
        <v>884</v>
      </c>
      <c r="F118" s="292"/>
      <c r="G118" s="227" t="s">
        <v>12</v>
      </c>
      <c r="H118" s="228">
        <v>5.7799999999999997E-2</v>
      </c>
      <c r="I118" s="229">
        <f>SUMIFS('ANALÍTICA AUXILIARES'!J:J,'ANALÍTICA AUXILIARES'!A:A,"Composição",'ANALÍTICA AUXILIARES'!B:B,$B118)</f>
        <v>17.84</v>
      </c>
      <c r="J118" s="229">
        <f t="shared" si="24"/>
        <v>1.03</v>
      </c>
      <c r="L118" s="52">
        <f t="shared" si="17"/>
        <v>10</v>
      </c>
      <c r="M118" s="48">
        <f t="shared" si="18"/>
        <v>1.03</v>
      </c>
      <c r="N118" s="49" t="str">
        <f t="shared" si="19"/>
        <v/>
      </c>
      <c r="O118" s="49">
        <f t="shared" si="21"/>
        <v>1.03</v>
      </c>
      <c r="P118" s="50" t="str">
        <f t="shared" si="20"/>
        <v/>
      </c>
      <c r="Q118" s="49" t="str">
        <f t="shared" si="22"/>
        <v/>
      </c>
      <c r="R118" s="49" t="str">
        <f t="shared" si="23"/>
        <v/>
      </c>
    </row>
    <row r="119" spans="1:18" ht="25.5" customHeight="1" x14ac:dyDescent="0.2">
      <c r="A119" s="225" t="s">
        <v>21</v>
      </c>
      <c r="B119" s="226" t="s">
        <v>1490</v>
      </c>
      <c r="C119" s="225" t="s">
        <v>9</v>
      </c>
      <c r="D119" s="225" t="s">
        <v>1491</v>
      </c>
      <c r="E119" s="292" t="s">
        <v>884</v>
      </c>
      <c r="F119" s="292"/>
      <c r="G119" s="227" t="s">
        <v>12</v>
      </c>
      <c r="H119" s="228">
        <v>0.19270000000000001</v>
      </c>
      <c r="I119" s="229">
        <f>SUMIFS('ANALÍTICA AUXILIARES'!J:J,'ANALÍTICA AUXILIARES'!A:A,"Composição",'ANALÍTICA AUXILIARES'!B:B,$B119)</f>
        <v>19.77</v>
      </c>
      <c r="J119" s="229">
        <f t="shared" si="24"/>
        <v>3.8</v>
      </c>
      <c r="L119" s="52">
        <f t="shared" si="17"/>
        <v>10</v>
      </c>
      <c r="M119" s="48">
        <f t="shared" si="18"/>
        <v>3.8</v>
      </c>
      <c r="N119" s="49" t="str">
        <f t="shared" si="19"/>
        <v/>
      </c>
      <c r="O119" s="49">
        <f t="shared" si="21"/>
        <v>3.8</v>
      </c>
      <c r="P119" s="50" t="str">
        <f t="shared" si="20"/>
        <v/>
      </c>
      <c r="Q119" s="49" t="str">
        <f t="shared" si="22"/>
        <v/>
      </c>
      <c r="R119" s="49" t="str">
        <f t="shared" si="23"/>
        <v/>
      </c>
    </row>
    <row r="120" spans="1:18" ht="38.25" x14ac:dyDescent="0.2">
      <c r="A120" s="225" t="s">
        <v>21</v>
      </c>
      <c r="B120" s="226" t="s">
        <v>1492</v>
      </c>
      <c r="C120" s="225" t="s">
        <v>9</v>
      </c>
      <c r="D120" s="225" t="s">
        <v>1493</v>
      </c>
      <c r="E120" s="292" t="s">
        <v>891</v>
      </c>
      <c r="F120" s="292"/>
      <c r="G120" s="227" t="s">
        <v>12</v>
      </c>
      <c r="H120" s="228">
        <v>0.13489999999999999</v>
      </c>
      <c r="I120" s="229">
        <f>SUMIFS('ANALÍTICA AUXILIARES'!J:J,'ANALÍTICA AUXILIARES'!A:A,"Composição",'ANALÍTICA AUXILIARES'!B:B,$B120)</f>
        <v>19.61</v>
      </c>
      <c r="J120" s="229">
        <f t="shared" si="24"/>
        <v>2.64</v>
      </c>
      <c r="L120" s="52">
        <f t="shared" si="17"/>
        <v>10</v>
      </c>
      <c r="M120" s="48">
        <f t="shared" si="18"/>
        <v>2.64</v>
      </c>
      <c r="N120" s="49" t="str">
        <f t="shared" si="19"/>
        <v/>
      </c>
      <c r="O120" s="49">
        <f t="shared" si="21"/>
        <v>2.64</v>
      </c>
      <c r="P120" s="50" t="str">
        <f t="shared" si="20"/>
        <v/>
      </c>
      <c r="Q120" s="49" t="str">
        <f t="shared" si="22"/>
        <v/>
      </c>
      <c r="R120" s="49" t="str">
        <f t="shared" si="23"/>
        <v/>
      </c>
    </row>
    <row r="121" spans="1:18" ht="25.5" customHeight="1" x14ac:dyDescent="0.2">
      <c r="A121" s="225" t="s">
        <v>21</v>
      </c>
      <c r="B121" s="226" t="s">
        <v>1494</v>
      </c>
      <c r="C121" s="225" t="s">
        <v>9</v>
      </c>
      <c r="D121" s="225" t="s">
        <v>1495</v>
      </c>
      <c r="E121" s="292" t="s">
        <v>908</v>
      </c>
      <c r="F121" s="292"/>
      <c r="G121" s="227" t="s">
        <v>12</v>
      </c>
      <c r="H121" s="228">
        <v>3.85E-2</v>
      </c>
      <c r="I121" s="229">
        <f>SUMIFS('ANALÍTICA AUXILIARES'!J:J,'ANALÍTICA AUXILIARES'!A:A,"Composição",'ANALÍTICA AUXILIARES'!B:B,$B121)</f>
        <v>258.29000000000002</v>
      </c>
      <c r="J121" s="229">
        <f t="shared" si="24"/>
        <v>9.94</v>
      </c>
      <c r="L121" s="52">
        <f t="shared" si="17"/>
        <v>10</v>
      </c>
      <c r="M121" s="48">
        <f t="shared" si="18"/>
        <v>9.94</v>
      </c>
      <c r="N121" s="49" t="str">
        <f t="shared" si="19"/>
        <v/>
      </c>
      <c r="O121" s="49">
        <f t="shared" si="21"/>
        <v>9.94</v>
      </c>
      <c r="P121" s="50" t="str">
        <f t="shared" si="20"/>
        <v/>
      </c>
      <c r="Q121" s="49" t="str">
        <f t="shared" si="22"/>
        <v/>
      </c>
      <c r="R121" s="49" t="str">
        <f t="shared" si="23"/>
        <v/>
      </c>
    </row>
    <row r="122" spans="1:18" ht="38.25" customHeight="1" x14ac:dyDescent="0.2">
      <c r="A122" s="225" t="s">
        <v>21</v>
      </c>
      <c r="B122" s="226" t="s">
        <v>1496</v>
      </c>
      <c r="C122" s="225" t="s">
        <v>9</v>
      </c>
      <c r="D122" s="225" t="s">
        <v>1497</v>
      </c>
      <c r="E122" s="292" t="s">
        <v>884</v>
      </c>
      <c r="F122" s="292"/>
      <c r="G122" s="227" t="s">
        <v>12</v>
      </c>
      <c r="H122" s="228">
        <v>7.7100000000000002E-2</v>
      </c>
      <c r="I122" s="229">
        <f>SUMIFS('ANALÍTICA AUXILIARES'!J:J,'ANALÍTICA AUXILIARES'!A:A,"Composição",'ANALÍTICA AUXILIARES'!B:B,$B122)</f>
        <v>40.58</v>
      </c>
      <c r="J122" s="229">
        <f t="shared" si="24"/>
        <v>3.12</v>
      </c>
      <c r="L122" s="52">
        <f t="shared" si="17"/>
        <v>10</v>
      </c>
      <c r="M122" s="48">
        <f t="shared" si="18"/>
        <v>3.12</v>
      </c>
      <c r="N122" s="49" t="str">
        <f t="shared" si="19"/>
        <v/>
      </c>
      <c r="O122" s="49">
        <f t="shared" si="21"/>
        <v>3.12</v>
      </c>
      <c r="P122" s="50" t="str">
        <f t="shared" si="20"/>
        <v/>
      </c>
      <c r="Q122" s="49" t="str">
        <f t="shared" si="22"/>
        <v/>
      </c>
      <c r="R122" s="49" t="str">
        <f t="shared" si="23"/>
        <v/>
      </c>
    </row>
    <row r="123" spans="1:18" ht="25.5" customHeight="1" x14ac:dyDescent="0.2">
      <c r="A123" s="225" t="s">
        <v>21</v>
      </c>
      <c r="B123" s="226" t="s">
        <v>629</v>
      </c>
      <c r="C123" s="225" t="s">
        <v>9</v>
      </c>
      <c r="D123" s="225" t="s">
        <v>630</v>
      </c>
      <c r="E123" s="292" t="s">
        <v>884</v>
      </c>
      <c r="F123" s="292"/>
      <c r="G123" s="227" t="s">
        <v>14</v>
      </c>
      <c r="H123" s="228">
        <v>1.7343999999999999</v>
      </c>
      <c r="I123" s="229">
        <f>SUMIFS('ANALÍTICA AUXILIARES'!J:J,'ANALÍTICA AUXILIARES'!A:A,"Composição",'ANALÍTICA AUXILIARES'!B:B,$B123)</f>
        <v>14.76</v>
      </c>
      <c r="J123" s="229">
        <f t="shared" si="24"/>
        <v>25.59</v>
      </c>
      <c r="L123" s="52">
        <f t="shared" si="17"/>
        <v>10</v>
      </c>
      <c r="M123" s="48">
        <f t="shared" si="18"/>
        <v>25.59</v>
      </c>
      <c r="N123" s="49" t="str">
        <f t="shared" si="19"/>
        <v/>
      </c>
      <c r="O123" s="49">
        <f t="shared" si="21"/>
        <v>25.59</v>
      </c>
      <c r="P123" s="50" t="str">
        <f t="shared" si="20"/>
        <v/>
      </c>
      <c r="Q123" s="49" t="str">
        <f t="shared" si="22"/>
        <v/>
      </c>
      <c r="R123" s="49" t="str">
        <f t="shared" si="23"/>
        <v/>
      </c>
    </row>
    <row r="124" spans="1:18" ht="38.25" customHeight="1" x14ac:dyDescent="0.2">
      <c r="A124" s="225" t="s">
        <v>21</v>
      </c>
      <c r="B124" s="226" t="s">
        <v>1498</v>
      </c>
      <c r="C124" s="225" t="s">
        <v>9</v>
      </c>
      <c r="D124" s="225" t="s">
        <v>1499</v>
      </c>
      <c r="E124" s="292" t="s">
        <v>1500</v>
      </c>
      <c r="F124" s="292"/>
      <c r="G124" s="227" t="s">
        <v>12</v>
      </c>
      <c r="H124" s="228">
        <v>3.85E-2</v>
      </c>
      <c r="I124" s="229">
        <f>SUMIFS('ANALÍTICA AUXILIARES'!J:J,'ANALÍTICA AUXILIARES'!A:A,"Composição",'ANALÍTICA AUXILIARES'!B:B,$B124)</f>
        <v>66.09</v>
      </c>
      <c r="J124" s="229">
        <f t="shared" si="24"/>
        <v>2.54</v>
      </c>
      <c r="L124" s="52">
        <f t="shared" si="17"/>
        <v>10</v>
      </c>
      <c r="M124" s="48">
        <f t="shared" si="18"/>
        <v>2.54</v>
      </c>
      <c r="N124" s="49" t="str">
        <f t="shared" si="19"/>
        <v/>
      </c>
      <c r="O124" s="49">
        <f t="shared" si="21"/>
        <v>2.54</v>
      </c>
      <c r="P124" s="50" t="str">
        <f t="shared" si="20"/>
        <v/>
      </c>
      <c r="Q124" s="49" t="str">
        <f t="shared" si="22"/>
        <v/>
      </c>
      <c r="R124" s="49" t="str">
        <f t="shared" si="23"/>
        <v/>
      </c>
    </row>
    <row r="125" spans="1:18" ht="25.5" customHeight="1" x14ac:dyDescent="0.2">
      <c r="A125" s="225" t="s">
        <v>21</v>
      </c>
      <c r="B125" s="226" t="s">
        <v>655</v>
      </c>
      <c r="C125" s="225" t="s">
        <v>9</v>
      </c>
      <c r="D125" s="225" t="s">
        <v>656</v>
      </c>
      <c r="E125" s="292" t="s">
        <v>892</v>
      </c>
      <c r="F125" s="292"/>
      <c r="G125" s="227" t="s">
        <v>10</v>
      </c>
      <c r="H125" s="228">
        <v>0.3629</v>
      </c>
      <c r="I125" s="229">
        <f>SUMIFS('ANALÍTICA AUXILIARES'!J:J,'ANALÍTICA AUXILIARES'!A:A,"Composição",'ANALÍTICA AUXILIARES'!B:B,$B125)</f>
        <v>139.38999999999999</v>
      </c>
      <c r="J125" s="229">
        <f t="shared" si="24"/>
        <v>50.58</v>
      </c>
      <c r="L125" s="52">
        <f t="shared" si="17"/>
        <v>10</v>
      </c>
      <c r="M125" s="48">
        <f t="shared" si="18"/>
        <v>50.58</v>
      </c>
      <c r="N125" s="49" t="str">
        <f t="shared" si="19"/>
        <v/>
      </c>
      <c r="O125" s="49">
        <f t="shared" si="21"/>
        <v>50.58</v>
      </c>
      <c r="P125" s="50" t="str">
        <f t="shared" si="20"/>
        <v/>
      </c>
      <c r="Q125" s="49" t="str">
        <f t="shared" si="22"/>
        <v/>
      </c>
      <c r="R125" s="49" t="str">
        <f t="shared" si="23"/>
        <v/>
      </c>
    </row>
    <row r="126" spans="1:18" ht="25.5" customHeight="1" x14ac:dyDescent="0.2">
      <c r="A126" s="225" t="s">
        <v>21</v>
      </c>
      <c r="B126" s="226" t="s">
        <v>611</v>
      </c>
      <c r="C126" s="225" t="s">
        <v>9</v>
      </c>
      <c r="D126" s="225" t="s">
        <v>612</v>
      </c>
      <c r="E126" s="292" t="s">
        <v>914</v>
      </c>
      <c r="F126" s="292"/>
      <c r="G126" s="227" t="s">
        <v>14</v>
      </c>
      <c r="H126" s="228">
        <v>0.1472</v>
      </c>
      <c r="I126" s="229">
        <f>SUMIFS('ANALÍTICA AUXILIARES'!J:J,'ANALÍTICA AUXILIARES'!A:A,"Composição",'ANALÍTICA AUXILIARES'!B:B,$B126)</f>
        <v>43.33</v>
      </c>
      <c r="J126" s="229">
        <f t="shared" si="24"/>
        <v>6.37</v>
      </c>
      <c r="L126" s="52">
        <f t="shared" si="17"/>
        <v>10</v>
      </c>
      <c r="M126" s="48">
        <f t="shared" si="18"/>
        <v>6.37</v>
      </c>
      <c r="N126" s="49" t="str">
        <f t="shared" si="19"/>
        <v/>
      </c>
      <c r="O126" s="49">
        <f t="shared" si="21"/>
        <v>6.37</v>
      </c>
      <c r="P126" s="50" t="str">
        <f t="shared" si="20"/>
        <v/>
      </c>
      <c r="Q126" s="49" t="str">
        <f t="shared" si="22"/>
        <v/>
      </c>
      <c r="R126" s="49" t="str">
        <f t="shared" si="23"/>
        <v/>
      </c>
    </row>
    <row r="127" spans="1:18" ht="25.5" customHeight="1" x14ac:dyDescent="0.2">
      <c r="A127" s="225" t="s">
        <v>21</v>
      </c>
      <c r="B127" s="226" t="s">
        <v>1501</v>
      </c>
      <c r="C127" s="225" t="s">
        <v>9</v>
      </c>
      <c r="D127" s="225" t="s">
        <v>1502</v>
      </c>
      <c r="E127" s="292" t="s">
        <v>884</v>
      </c>
      <c r="F127" s="292"/>
      <c r="G127" s="227" t="s">
        <v>14</v>
      </c>
      <c r="H127" s="228">
        <v>2.0234999999999999</v>
      </c>
      <c r="I127" s="229">
        <f>SUMIFS('ANALÍTICA AUXILIARES'!J:J,'ANALÍTICA AUXILIARES'!A:A,"Composição",'ANALÍTICA AUXILIARES'!B:B,$B127)</f>
        <v>8.07</v>
      </c>
      <c r="J127" s="229">
        <f t="shared" si="24"/>
        <v>16.32</v>
      </c>
      <c r="L127" s="52">
        <f t="shared" si="17"/>
        <v>10</v>
      </c>
      <c r="M127" s="48">
        <f t="shared" si="18"/>
        <v>16.32</v>
      </c>
      <c r="N127" s="49" t="str">
        <f t="shared" si="19"/>
        <v/>
      </c>
      <c r="O127" s="49">
        <f t="shared" si="21"/>
        <v>16.32</v>
      </c>
      <c r="P127" s="50" t="str">
        <f t="shared" si="20"/>
        <v/>
      </c>
      <c r="Q127" s="49" t="str">
        <f t="shared" si="22"/>
        <v/>
      </c>
      <c r="R127" s="49" t="str">
        <f t="shared" si="23"/>
        <v/>
      </c>
    </row>
    <row r="128" spans="1:18" ht="25.5" customHeight="1" x14ac:dyDescent="0.2">
      <c r="A128" s="225" t="s">
        <v>21</v>
      </c>
      <c r="B128" s="226" t="s">
        <v>658</v>
      </c>
      <c r="C128" s="225" t="s">
        <v>9</v>
      </c>
      <c r="D128" s="225" t="s">
        <v>659</v>
      </c>
      <c r="E128" s="292" t="s">
        <v>222</v>
      </c>
      <c r="F128" s="292"/>
      <c r="G128" s="227" t="s">
        <v>12</v>
      </c>
      <c r="H128" s="228">
        <v>0.11559999999999999</v>
      </c>
      <c r="I128" s="229">
        <f>SUMIFS('ANALÍTICA AUXILIARES'!J:J,'ANALÍTICA AUXILIARES'!A:A,"Composição",'ANALÍTICA AUXILIARES'!B:B,$B128)</f>
        <v>100.6</v>
      </c>
      <c r="J128" s="229">
        <f t="shared" si="24"/>
        <v>11.62</v>
      </c>
      <c r="L128" s="52">
        <f t="shared" si="17"/>
        <v>10</v>
      </c>
      <c r="M128" s="48">
        <f t="shared" si="18"/>
        <v>11.62</v>
      </c>
      <c r="N128" s="49" t="str">
        <f t="shared" si="19"/>
        <v/>
      </c>
      <c r="O128" s="49">
        <f t="shared" si="21"/>
        <v>11.62</v>
      </c>
      <c r="P128" s="50" t="str">
        <f t="shared" si="20"/>
        <v/>
      </c>
      <c r="Q128" s="49" t="str">
        <f t="shared" si="22"/>
        <v/>
      </c>
      <c r="R128" s="49" t="str">
        <f t="shared" si="23"/>
        <v/>
      </c>
    </row>
    <row r="129" spans="1:18" ht="25.5" customHeight="1" x14ac:dyDescent="0.2">
      <c r="A129" s="225" t="s">
        <v>21</v>
      </c>
      <c r="B129" s="226" t="s">
        <v>1503</v>
      </c>
      <c r="C129" s="225" t="s">
        <v>9</v>
      </c>
      <c r="D129" s="225" t="s">
        <v>1504</v>
      </c>
      <c r="E129" s="292" t="s">
        <v>1505</v>
      </c>
      <c r="F129" s="292"/>
      <c r="G129" s="227" t="s">
        <v>10</v>
      </c>
      <c r="H129" s="228">
        <v>0.20469999999999999</v>
      </c>
      <c r="I129" s="229">
        <f>SUMIFS('ANALÍTICA AUXILIARES'!J:J,'ANALÍTICA AUXILIARES'!A:A,"Composição",'ANALÍTICA AUXILIARES'!B:B,$B129)</f>
        <v>8.07</v>
      </c>
      <c r="J129" s="229">
        <f t="shared" si="24"/>
        <v>1.65</v>
      </c>
      <c r="L129" s="52">
        <f t="shared" si="17"/>
        <v>10</v>
      </c>
      <c r="M129" s="48">
        <f t="shared" si="18"/>
        <v>1.65</v>
      </c>
      <c r="N129" s="49" t="str">
        <f t="shared" si="19"/>
        <v/>
      </c>
      <c r="O129" s="49">
        <f t="shared" si="21"/>
        <v>1.65</v>
      </c>
      <c r="P129" s="50" t="str">
        <f t="shared" si="20"/>
        <v/>
      </c>
      <c r="Q129" s="49" t="str">
        <f t="shared" si="22"/>
        <v/>
      </c>
      <c r="R129" s="49" t="str">
        <f t="shared" si="23"/>
        <v/>
      </c>
    </row>
    <row r="130" spans="1:18" ht="25.5" customHeight="1" x14ac:dyDescent="0.2">
      <c r="A130" s="225" t="s">
        <v>21</v>
      </c>
      <c r="B130" s="226" t="s">
        <v>1506</v>
      </c>
      <c r="C130" s="225" t="s">
        <v>9</v>
      </c>
      <c r="D130" s="225" t="s">
        <v>1507</v>
      </c>
      <c r="E130" s="292" t="s">
        <v>892</v>
      </c>
      <c r="F130" s="292"/>
      <c r="G130" s="227" t="s">
        <v>10</v>
      </c>
      <c r="H130" s="228">
        <v>0.247</v>
      </c>
      <c r="I130" s="229">
        <f>SUMIFS('ANALÍTICA AUXILIARES'!J:J,'ANALÍTICA AUXILIARES'!A:A,"Composição",'ANALÍTICA AUXILIARES'!B:B,$B130)</f>
        <v>80.37</v>
      </c>
      <c r="J130" s="229">
        <f t="shared" si="24"/>
        <v>19.850000000000001</v>
      </c>
      <c r="L130" s="52">
        <f t="shared" si="17"/>
        <v>10</v>
      </c>
      <c r="M130" s="48">
        <f t="shared" si="18"/>
        <v>19.850000000000001</v>
      </c>
      <c r="N130" s="49" t="str">
        <f t="shared" si="19"/>
        <v/>
      </c>
      <c r="O130" s="49">
        <f t="shared" si="21"/>
        <v>19.850000000000001</v>
      </c>
      <c r="P130" s="50" t="str">
        <f t="shared" si="20"/>
        <v/>
      </c>
      <c r="Q130" s="49" t="str">
        <f t="shared" si="22"/>
        <v/>
      </c>
      <c r="R130" s="49" t="str">
        <f t="shared" si="23"/>
        <v/>
      </c>
    </row>
    <row r="131" spans="1:18" ht="25.5" customHeight="1" x14ac:dyDescent="0.2">
      <c r="A131" s="225" t="s">
        <v>21</v>
      </c>
      <c r="B131" s="226" t="s">
        <v>1508</v>
      </c>
      <c r="C131" s="225" t="s">
        <v>9</v>
      </c>
      <c r="D131" s="225" t="s">
        <v>1509</v>
      </c>
      <c r="E131" s="292" t="s">
        <v>915</v>
      </c>
      <c r="F131" s="292"/>
      <c r="G131" s="227" t="s">
        <v>12</v>
      </c>
      <c r="H131" s="228">
        <v>3.85E-2</v>
      </c>
      <c r="I131" s="229">
        <f>SUMIFS('ANALÍTICA AUXILIARES'!J:J,'ANALÍTICA AUXILIARES'!A:A,"Composição",'ANALÍTICA AUXILIARES'!B:B,$B131)</f>
        <v>54.76</v>
      </c>
      <c r="J131" s="229">
        <f t="shared" si="24"/>
        <v>2.1</v>
      </c>
      <c r="L131" s="52">
        <f t="shared" si="17"/>
        <v>10</v>
      </c>
      <c r="M131" s="48">
        <f t="shared" si="18"/>
        <v>2.1</v>
      </c>
      <c r="N131" s="49" t="str">
        <f t="shared" si="19"/>
        <v/>
      </c>
      <c r="O131" s="49">
        <f t="shared" si="21"/>
        <v>2.1</v>
      </c>
      <c r="P131" s="50" t="str">
        <f t="shared" si="20"/>
        <v/>
      </c>
      <c r="Q131" s="49" t="str">
        <f t="shared" si="22"/>
        <v/>
      </c>
      <c r="R131" s="49" t="str">
        <f t="shared" si="23"/>
        <v/>
      </c>
    </row>
    <row r="132" spans="1:18" ht="38.25" customHeight="1" x14ac:dyDescent="0.2">
      <c r="A132" s="225" t="s">
        <v>21</v>
      </c>
      <c r="B132" s="226" t="s">
        <v>613</v>
      </c>
      <c r="C132" s="225" t="s">
        <v>9</v>
      </c>
      <c r="D132" s="225" t="s">
        <v>614</v>
      </c>
      <c r="E132" s="292" t="s">
        <v>914</v>
      </c>
      <c r="F132" s="292"/>
      <c r="G132" s="227" t="s">
        <v>12</v>
      </c>
      <c r="H132" s="228">
        <v>7.7100000000000002E-2</v>
      </c>
      <c r="I132" s="229">
        <f>SUMIFS('ANALÍTICA AUXILIARES'!J:J,'ANALÍTICA AUXILIARES'!A:A,"Composição",'ANALÍTICA AUXILIARES'!B:B,$B132)</f>
        <v>11.78</v>
      </c>
      <c r="J132" s="229">
        <f t="shared" si="24"/>
        <v>0.9</v>
      </c>
      <c r="L132" s="52">
        <f t="shared" si="17"/>
        <v>10</v>
      </c>
      <c r="M132" s="48">
        <f t="shared" si="18"/>
        <v>0.9</v>
      </c>
      <c r="N132" s="49" t="str">
        <f t="shared" si="19"/>
        <v/>
      </c>
      <c r="O132" s="49">
        <f t="shared" si="21"/>
        <v>0.9</v>
      </c>
      <c r="P132" s="50" t="str">
        <f t="shared" si="20"/>
        <v/>
      </c>
      <c r="Q132" s="49" t="str">
        <f t="shared" si="22"/>
        <v/>
      </c>
      <c r="R132" s="49" t="str">
        <f t="shared" si="23"/>
        <v/>
      </c>
    </row>
    <row r="133" spans="1:18" ht="14.25" customHeight="1" x14ac:dyDescent="0.2">
      <c r="A133" s="225" t="s">
        <v>21</v>
      </c>
      <c r="B133" s="226" t="s">
        <v>622</v>
      </c>
      <c r="C133" s="225" t="s">
        <v>9</v>
      </c>
      <c r="D133" s="225" t="s">
        <v>623</v>
      </c>
      <c r="E133" s="292" t="s">
        <v>882</v>
      </c>
      <c r="F133" s="292"/>
      <c r="G133" s="227" t="s">
        <v>14</v>
      </c>
      <c r="H133" s="228">
        <v>0.53</v>
      </c>
      <c r="I133" s="229">
        <f>SUMIFS('ANALÍTICA AUXILIARES'!J:J,'ANALÍTICA AUXILIARES'!A:A,"Composição",'ANALÍTICA AUXILIARES'!B:B,$B133)</f>
        <v>11.36</v>
      </c>
      <c r="J133" s="229">
        <f t="shared" si="24"/>
        <v>6.02</v>
      </c>
      <c r="L133" s="52">
        <f t="shared" si="17"/>
        <v>10</v>
      </c>
      <c r="M133" s="48">
        <f t="shared" si="18"/>
        <v>6.02</v>
      </c>
      <c r="N133" s="49" t="str">
        <f t="shared" si="19"/>
        <v/>
      </c>
      <c r="O133" s="49">
        <f t="shared" si="21"/>
        <v>6.02</v>
      </c>
      <c r="P133" s="50" t="str">
        <f t="shared" si="20"/>
        <v/>
      </c>
      <c r="Q133" s="49" t="str">
        <f t="shared" si="22"/>
        <v/>
      </c>
      <c r="R133" s="49" t="str">
        <f t="shared" si="23"/>
        <v/>
      </c>
    </row>
    <row r="134" spans="1:18" ht="38.25" customHeight="1" x14ac:dyDescent="0.2">
      <c r="A134" s="225" t="s">
        <v>21</v>
      </c>
      <c r="B134" s="226" t="s">
        <v>631</v>
      </c>
      <c r="C134" s="225" t="s">
        <v>9</v>
      </c>
      <c r="D134" s="225" t="s">
        <v>632</v>
      </c>
      <c r="E134" s="292" t="s">
        <v>884</v>
      </c>
      <c r="F134" s="292"/>
      <c r="G134" s="227" t="s">
        <v>14</v>
      </c>
      <c r="H134" s="228">
        <v>1.4165000000000001</v>
      </c>
      <c r="I134" s="229">
        <f>SUMIFS('ANALÍTICA AUXILIARES'!J:J,'ANALÍTICA AUXILIARES'!A:A,"Composição",'ANALÍTICA AUXILIARES'!B:B,$B134)</f>
        <v>3.57</v>
      </c>
      <c r="J134" s="229">
        <f t="shared" si="24"/>
        <v>5.05</v>
      </c>
      <c r="L134" s="52">
        <f t="shared" si="17"/>
        <v>10</v>
      </c>
      <c r="M134" s="48">
        <f t="shared" si="18"/>
        <v>5.05</v>
      </c>
      <c r="N134" s="49" t="str">
        <f t="shared" si="19"/>
        <v/>
      </c>
      <c r="O134" s="49">
        <f t="shared" si="21"/>
        <v>5.05</v>
      </c>
      <c r="P134" s="50" t="str">
        <f t="shared" si="20"/>
        <v/>
      </c>
      <c r="Q134" s="49" t="str">
        <f t="shared" si="22"/>
        <v/>
      </c>
      <c r="R134" s="49" t="str">
        <f t="shared" si="23"/>
        <v/>
      </c>
    </row>
    <row r="135" spans="1:18" ht="25.5" customHeight="1" x14ac:dyDescent="0.2">
      <c r="A135" s="225" t="s">
        <v>21</v>
      </c>
      <c r="B135" s="226" t="s">
        <v>626</v>
      </c>
      <c r="C135" s="225" t="s">
        <v>9</v>
      </c>
      <c r="D135" s="225" t="s">
        <v>1510</v>
      </c>
      <c r="E135" s="292" t="s">
        <v>883</v>
      </c>
      <c r="F135" s="292"/>
      <c r="G135" s="227" t="s">
        <v>10</v>
      </c>
      <c r="H135" s="228">
        <v>3.2399999999999998E-2</v>
      </c>
      <c r="I135" s="229">
        <f>SUMIFS('ANALÍTICA AUXILIARES'!J:J,'ANALÍTICA AUXILIARES'!A:A,"Composição",'ANALÍTICA AUXILIARES'!B:B,$B135)</f>
        <v>666.28</v>
      </c>
      <c r="J135" s="229">
        <f t="shared" si="24"/>
        <v>21.58</v>
      </c>
      <c r="L135" s="52">
        <f t="shared" si="17"/>
        <v>10</v>
      </c>
      <c r="M135" s="48">
        <f t="shared" si="18"/>
        <v>21.58</v>
      </c>
      <c r="N135" s="49" t="str">
        <f t="shared" si="19"/>
        <v/>
      </c>
      <c r="O135" s="49">
        <f t="shared" si="21"/>
        <v>21.58</v>
      </c>
      <c r="P135" s="50" t="str">
        <f t="shared" si="20"/>
        <v/>
      </c>
      <c r="Q135" s="49" t="str">
        <f t="shared" si="22"/>
        <v/>
      </c>
      <c r="R135" s="49" t="str">
        <f t="shared" si="23"/>
        <v/>
      </c>
    </row>
    <row r="136" spans="1:18" ht="38.25" customHeight="1" x14ac:dyDescent="0.2">
      <c r="A136" s="225" t="s">
        <v>21</v>
      </c>
      <c r="B136" s="226" t="s">
        <v>602</v>
      </c>
      <c r="C136" s="225" t="s">
        <v>9</v>
      </c>
      <c r="D136" s="225" t="s">
        <v>603</v>
      </c>
      <c r="E136" s="292" t="s">
        <v>880</v>
      </c>
      <c r="F136" s="292"/>
      <c r="G136" s="227" t="s">
        <v>17</v>
      </c>
      <c r="H136" s="228">
        <v>2.3900000000000001E-2</v>
      </c>
      <c r="I136" s="229">
        <f>SUMIFS('ANALÍTICA AUXILIARES'!J:J,'ANALÍTICA AUXILIARES'!A:A,"Composição",'ANALÍTICA AUXILIARES'!B:B,$B136)</f>
        <v>1181.27</v>
      </c>
      <c r="J136" s="229">
        <f t="shared" ref="J136:J167" si="25">TRUNC(H136*I136,2)</f>
        <v>28.23</v>
      </c>
      <c r="L136" s="52">
        <f t="shared" si="17"/>
        <v>10</v>
      </c>
      <c r="M136" s="48">
        <f t="shared" si="18"/>
        <v>28.23</v>
      </c>
      <c r="N136" s="49" t="str">
        <f t="shared" si="19"/>
        <v/>
      </c>
      <c r="O136" s="49">
        <f t="shared" si="21"/>
        <v>28.23</v>
      </c>
      <c r="P136" s="50" t="str">
        <f t="shared" si="20"/>
        <v/>
      </c>
      <c r="Q136" s="49" t="str">
        <f t="shared" si="22"/>
        <v/>
      </c>
      <c r="R136" s="49" t="str">
        <f t="shared" si="23"/>
        <v/>
      </c>
    </row>
    <row r="137" spans="1:18" ht="14.25" customHeight="1" x14ac:dyDescent="0.2">
      <c r="A137" s="225" t="s">
        <v>21</v>
      </c>
      <c r="B137" s="226" t="s">
        <v>607</v>
      </c>
      <c r="C137" s="225" t="s">
        <v>9</v>
      </c>
      <c r="D137" s="225" t="s">
        <v>608</v>
      </c>
      <c r="E137" s="292" t="s">
        <v>914</v>
      </c>
      <c r="F137" s="292"/>
      <c r="G137" s="227" t="s">
        <v>14</v>
      </c>
      <c r="H137" s="228">
        <v>0.13880000000000001</v>
      </c>
      <c r="I137" s="229">
        <f>SUMIFS('ANALÍTICA AUXILIARES'!J:J,'ANALÍTICA AUXILIARES'!A:A,"Composição",'ANALÍTICA AUXILIARES'!B:B,$B137)</f>
        <v>24.64</v>
      </c>
      <c r="J137" s="229">
        <f t="shared" si="25"/>
        <v>3.42</v>
      </c>
      <c r="L137" s="52">
        <f t="shared" si="17"/>
        <v>10</v>
      </c>
      <c r="M137" s="48">
        <f t="shared" si="18"/>
        <v>3.42</v>
      </c>
      <c r="N137" s="49" t="str">
        <f t="shared" si="19"/>
        <v/>
      </c>
      <c r="O137" s="49">
        <f t="shared" si="21"/>
        <v>3.42</v>
      </c>
      <c r="P137" s="50" t="str">
        <f t="shared" si="20"/>
        <v/>
      </c>
      <c r="Q137" s="49" t="str">
        <f t="shared" si="22"/>
        <v/>
      </c>
      <c r="R137" s="49" t="str">
        <f t="shared" si="23"/>
        <v/>
      </c>
    </row>
    <row r="138" spans="1:18" ht="14.25" customHeight="1" x14ac:dyDescent="0.2">
      <c r="A138" s="225" t="s">
        <v>21</v>
      </c>
      <c r="B138" s="226" t="s">
        <v>1511</v>
      </c>
      <c r="C138" s="225" t="s">
        <v>9</v>
      </c>
      <c r="D138" s="225" t="s">
        <v>1512</v>
      </c>
      <c r="E138" s="292" t="s">
        <v>213</v>
      </c>
      <c r="F138" s="292"/>
      <c r="G138" s="227" t="s">
        <v>12</v>
      </c>
      <c r="H138" s="228">
        <v>9.64E-2</v>
      </c>
      <c r="I138" s="229">
        <f>SUMIFS('ANALÍTICA AUXILIARES'!J:J,'ANALÍTICA AUXILIARES'!A:A,"Composição",'ANALÍTICA AUXILIARES'!B:B,$B138)</f>
        <v>160.57</v>
      </c>
      <c r="J138" s="229">
        <f t="shared" si="25"/>
        <v>15.47</v>
      </c>
      <c r="L138" s="52">
        <f t="shared" si="17"/>
        <v>10</v>
      </c>
      <c r="M138" s="48">
        <f t="shared" si="18"/>
        <v>15.47</v>
      </c>
      <c r="N138" s="49" t="str">
        <f t="shared" si="19"/>
        <v/>
      </c>
      <c r="O138" s="49">
        <f t="shared" si="21"/>
        <v>15.47</v>
      </c>
      <c r="P138" s="50" t="str">
        <f t="shared" si="20"/>
        <v/>
      </c>
      <c r="Q138" s="49" t="str">
        <f t="shared" si="22"/>
        <v/>
      </c>
      <c r="R138" s="49" t="str">
        <f t="shared" si="23"/>
        <v/>
      </c>
    </row>
    <row r="139" spans="1:18" ht="38.25" customHeight="1" x14ac:dyDescent="0.2">
      <c r="A139" s="225" t="s">
        <v>21</v>
      </c>
      <c r="B139" s="226" t="s">
        <v>1513</v>
      </c>
      <c r="C139" s="225" t="s">
        <v>9</v>
      </c>
      <c r="D139" s="225" t="s">
        <v>1514</v>
      </c>
      <c r="E139" s="292" t="s">
        <v>884</v>
      </c>
      <c r="F139" s="292"/>
      <c r="G139" s="227" t="s">
        <v>12</v>
      </c>
      <c r="H139" s="228">
        <v>0.1542</v>
      </c>
      <c r="I139" s="229">
        <f>SUMIFS('ANALÍTICA AUXILIARES'!J:J,'ANALÍTICA AUXILIARES'!A:A,"Composição",'ANALÍTICA AUXILIARES'!B:B,$B139)</f>
        <v>63.09</v>
      </c>
      <c r="J139" s="229">
        <f t="shared" si="25"/>
        <v>9.7200000000000006</v>
      </c>
      <c r="L139" s="52">
        <f t="shared" si="17"/>
        <v>10</v>
      </c>
      <c r="M139" s="48">
        <f t="shared" si="18"/>
        <v>9.7200000000000006</v>
      </c>
      <c r="N139" s="49" t="str">
        <f t="shared" si="19"/>
        <v/>
      </c>
      <c r="O139" s="49">
        <f t="shared" si="21"/>
        <v>9.7200000000000006</v>
      </c>
      <c r="P139" s="50" t="str">
        <f t="shared" si="20"/>
        <v/>
      </c>
      <c r="Q139" s="49" t="str">
        <f t="shared" si="22"/>
        <v/>
      </c>
      <c r="R139" s="49" t="str">
        <f t="shared" si="23"/>
        <v/>
      </c>
    </row>
    <row r="140" spans="1:18" ht="38.25" customHeight="1" x14ac:dyDescent="0.2">
      <c r="A140" s="225" t="s">
        <v>21</v>
      </c>
      <c r="B140" s="226" t="s">
        <v>1515</v>
      </c>
      <c r="C140" s="225" t="s">
        <v>9</v>
      </c>
      <c r="D140" s="225" t="s">
        <v>1516</v>
      </c>
      <c r="E140" s="292" t="s">
        <v>914</v>
      </c>
      <c r="F140" s="292"/>
      <c r="G140" s="227" t="s">
        <v>12</v>
      </c>
      <c r="H140" s="228">
        <v>5.7799999999999997E-2</v>
      </c>
      <c r="I140" s="229">
        <f>SUMIFS('ANALÍTICA AUXILIARES'!J:J,'ANALÍTICA AUXILIARES'!A:A,"Composição",'ANALÍTICA AUXILIARES'!B:B,$B140)</f>
        <v>26.11</v>
      </c>
      <c r="J140" s="229">
        <f t="shared" si="25"/>
        <v>1.5</v>
      </c>
      <c r="L140" s="52">
        <f t="shared" si="17"/>
        <v>10</v>
      </c>
      <c r="M140" s="48">
        <f t="shared" si="18"/>
        <v>1.5</v>
      </c>
      <c r="N140" s="49" t="str">
        <f t="shared" si="19"/>
        <v/>
      </c>
      <c r="O140" s="49">
        <f t="shared" si="21"/>
        <v>1.5</v>
      </c>
      <c r="P140" s="50" t="str">
        <f t="shared" si="20"/>
        <v/>
      </c>
      <c r="Q140" s="49" t="str">
        <f t="shared" si="22"/>
        <v/>
      </c>
      <c r="R140" s="49" t="str">
        <f t="shared" si="23"/>
        <v/>
      </c>
    </row>
    <row r="141" spans="1:18" ht="25.5" customHeight="1" x14ac:dyDescent="0.2">
      <c r="A141" s="225" t="s">
        <v>21</v>
      </c>
      <c r="B141" s="226" t="s">
        <v>624</v>
      </c>
      <c r="C141" s="225" t="s">
        <v>9</v>
      </c>
      <c r="D141" s="225" t="s">
        <v>625</v>
      </c>
      <c r="E141" s="292" t="s">
        <v>882</v>
      </c>
      <c r="F141" s="292"/>
      <c r="G141" s="227" t="s">
        <v>14</v>
      </c>
      <c r="H141" s="228">
        <v>1.7343999999999999</v>
      </c>
      <c r="I141" s="229">
        <f>SUMIFS('ANALÍTICA AUXILIARES'!J:J,'ANALÍTICA AUXILIARES'!A:A,"Composição",'ANALÍTICA AUXILIARES'!B:B,$B141)</f>
        <v>4.2300000000000004</v>
      </c>
      <c r="J141" s="229">
        <f t="shared" si="25"/>
        <v>7.33</v>
      </c>
      <c r="L141" s="52">
        <f t="shared" si="17"/>
        <v>10</v>
      </c>
      <c r="M141" s="48">
        <f t="shared" si="18"/>
        <v>7.33</v>
      </c>
      <c r="N141" s="49" t="str">
        <f t="shared" si="19"/>
        <v/>
      </c>
      <c r="O141" s="49">
        <f t="shared" si="21"/>
        <v>7.33</v>
      </c>
      <c r="P141" s="50" t="str">
        <f t="shared" si="20"/>
        <v/>
      </c>
      <c r="Q141" s="49" t="str">
        <f t="shared" si="22"/>
        <v/>
      </c>
      <c r="R141" s="49" t="str">
        <f t="shared" si="23"/>
        <v/>
      </c>
    </row>
    <row r="142" spans="1:18" ht="25.5" customHeight="1" x14ac:dyDescent="0.2">
      <c r="A142" s="225" t="s">
        <v>21</v>
      </c>
      <c r="B142" s="226" t="s">
        <v>653</v>
      </c>
      <c r="C142" s="225" t="s">
        <v>9</v>
      </c>
      <c r="D142" s="225" t="s">
        <v>654</v>
      </c>
      <c r="E142" s="292" t="s">
        <v>892</v>
      </c>
      <c r="F142" s="292"/>
      <c r="G142" s="227" t="s">
        <v>10</v>
      </c>
      <c r="H142" s="228">
        <v>0.46539999999999998</v>
      </c>
      <c r="I142" s="229">
        <f>SUMIFS('ANALÍTICA AUXILIARES'!J:J,'ANALÍTICA AUXILIARES'!A:A,"Composição",'ANALÍTICA AUXILIARES'!B:B,$B142)</f>
        <v>107.21</v>
      </c>
      <c r="J142" s="229">
        <f t="shared" si="25"/>
        <v>49.89</v>
      </c>
      <c r="L142" s="52">
        <f t="shared" ref="L142:L205" si="26">IF(AND(A143&lt;&gt;"",A142=""),L141+1,L141)</f>
        <v>10</v>
      </c>
      <c r="M142" s="48">
        <f t="shared" ref="M142:M205" si="27">IF(OR(A142="Insumo",A142="Composição Auxiliar"),J142,"")</f>
        <v>49.89</v>
      </c>
      <c r="N142" s="49" t="str">
        <f t="shared" ref="N142:N205" si="28">IF(ISNUMBER(SEARCH("COM ENCARGOS COMPLEMENTARES",D142)),J142,"")</f>
        <v/>
      </c>
      <c r="O142" s="49">
        <f t="shared" si="21"/>
        <v>49.89</v>
      </c>
      <c r="P142" s="50" t="str">
        <f t="shared" ref="P142:P205" si="29">IF(A142="Composição",A141,"")</f>
        <v/>
      </c>
      <c r="Q142" s="49" t="str">
        <f t="shared" si="22"/>
        <v/>
      </c>
      <c r="R142" s="49" t="str">
        <f t="shared" si="23"/>
        <v/>
      </c>
    </row>
    <row r="143" spans="1:18" ht="38.25" customHeight="1" x14ac:dyDescent="0.2">
      <c r="A143" s="225" t="s">
        <v>21</v>
      </c>
      <c r="B143" s="226" t="s">
        <v>1517</v>
      </c>
      <c r="C143" s="225" t="s">
        <v>9</v>
      </c>
      <c r="D143" s="225" t="s">
        <v>1518</v>
      </c>
      <c r="E143" s="292" t="s">
        <v>914</v>
      </c>
      <c r="F143" s="292"/>
      <c r="G143" s="227" t="s">
        <v>12</v>
      </c>
      <c r="H143" s="228">
        <v>1.9300000000000001E-2</v>
      </c>
      <c r="I143" s="229">
        <f>SUMIFS('ANALÍTICA AUXILIARES'!J:J,'ANALÍTICA AUXILIARES'!A:A,"Composição",'ANALÍTICA AUXILIARES'!B:B,$B143)</f>
        <v>16.11</v>
      </c>
      <c r="J143" s="229">
        <f t="shared" si="25"/>
        <v>0.31</v>
      </c>
      <c r="L143" s="52">
        <f t="shared" si="26"/>
        <v>10</v>
      </c>
      <c r="M143" s="48">
        <f t="shared" si="27"/>
        <v>0.31</v>
      </c>
      <c r="N143" s="49" t="str">
        <f t="shared" si="28"/>
        <v/>
      </c>
      <c r="O143" s="49">
        <f t="shared" si="21"/>
        <v>0.31</v>
      </c>
      <c r="P143" s="50" t="str">
        <f t="shared" si="29"/>
        <v/>
      </c>
      <c r="Q143" s="49" t="str">
        <f t="shared" si="22"/>
        <v/>
      </c>
      <c r="R143" s="49" t="str">
        <f t="shared" si="23"/>
        <v/>
      </c>
    </row>
    <row r="144" spans="1:18" ht="25.5" customHeight="1" x14ac:dyDescent="0.2">
      <c r="A144" s="225" t="s">
        <v>21</v>
      </c>
      <c r="B144" s="226" t="s">
        <v>609</v>
      </c>
      <c r="C144" s="225" t="s">
        <v>9</v>
      </c>
      <c r="D144" s="225" t="s">
        <v>610</v>
      </c>
      <c r="E144" s="292" t="s">
        <v>914</v>
      </c>
      <c r="F144" s="292"/>
      <c r="G144" s="227" t="s">
        <v>14</v>
      </c>
      <c r="H144" s="228">
        <v>0.12529999999999999</v>
      </c>
      <c r="I144" s="229">
        <f>SUMIFS('ANALÍTICA AUXILIARES'!J:J,'ANALÍTICA AUXILIARES'!A:A,"Composição",'ANALÍTICA AUXILIARES'!B:B,$B144)</f>
        <v>31.12</v>
      </c>
      <c r="J144" s="229">
        <f t="shared" si="25"/>
        <v>3.89</v>
      </c>
      <c r="L144" s="52">
        <f t="shared" si="26"/>
        <v>10</v>
      </c>
      <c r="M144" s="48">
        <f t="shared" si="27"/>
        <v>3.89</v>
      </c>
      <c r="N144" s="49" t="str">
        <f t="shared" si="28"/>
        <v/>
      </c>
      <c r="O144" s="49">
        <f t="shared" si="21"/>
        <v>3.89</v>
      </c>
      <c r="P144" s="50" t="str">
        <f t="shared" si="29"/>
        <v/>
      </c>
      <c r="Q144" s="49" t="str">
        <f t="shared" si="22"/>
        <v/>
      </c>
      <c r="R144" s="49" t="str">
        <f t="shared" si="23"/>
        <v/>
      </c>
    </row>
    <row r="145" spans="1:18" ht="25.5" customHeight="1" x14ac:dyDescent="0.2">
      <c r="A145" s="225" t="s">
        <v>21</v>
      </c>
      <c r="B145" s="226" t="s">
        <v>1519</v>
      </c>
      <c r="C145" s="225" t="s">
        <v>9</v>
      </c>
      <c r="D145" s="225" t="s">
        <v>1520</v>
      </c>
      <c r="E145" s="292" t="s">
        <v>222</v>
      </c>
      <c r="F145" s="292"/>
      <c r="G145" s="227" t="s">
        <v>14</v>
      </c>
      <c r="H145" s="228">
        <v>0.19270000000000001</v>
      </c>
      <c r="I145" s="229">
        <f>SUMIFS('ANALÍTICA AUXILIARES'!J:J,'ANALÍTICA AUXILIARES'!A:A,"Composição",'ANALÍTICA AUXILIARES'!B:B,$B145)</f>
        <v>19.350000000000001</v>
      </c>
      <c r="J145" s="229">
        <f t="shared" si="25"/>
        <v>3.72</v>
      </c>
      <c r="L145" s="52">
        <f t="shared" si="26"/>
        <v>10</v>
      </c>
      <c r="M145" s="48">
        <f t="shared" si="27"/>
        <v>3.72</v>
      </c>
      <c r="N145" s="49" t="str">
        <f t="shared" si="28"/>
        <v/>
      </c>
      <c r="O145" s="49">
        <f t="shared" si="21"/>
        <v>3.72</v>
      </c>
      <c r="P145" s="50" t="str">
        <f t="shared" si="29"/>
        <v/>
      </c>
      <c r="Q145" s="49" t="str">
        <f t="shared" si="22"/>
        <v/>
      </c>
      <c r="R145" s="49" t="str">
        <f t="shared" si="23"/>
        <v/>
      </c>
    </row>
    <row r="146" spans="1:18" ht="25.5" customHeight="1" x14ac:dyDescent="0.2">
      <c r="A146" s="225" t="s">
        <v>21</v>
      </c>
      <c r="B146" s="226" t="s">
        <v>643</v>
      </c>
      <c r="C146" s="225" t="s">
        <v>9</v>
      </c>
      <c r="D146" s="225" t="s">
        <v>644</v>
      </c>
      <c r="E146" s="292" t="s">
        <v>888</v>
      </c>
      <c r="F146" s="292"/>
      <c r="G146" s="227" t="s">
        <v>10</v>
      </c>
      <c r="H146" s="228">
        <v>1.3621000000000001</v>
      </c>
      <c r="I146" s="229">
        <f>SUMIFS('ANALÍTICA AUXILIARES'!J:J,'ANALÍTICA AUXILIARES'!A:A,"Composição",'ANALÍTICA AUXILIARES'!B:B,$B146)</f>
        <v>45.04</v>
      </c>
      <c r="J146" s="229">
        <f t="shared" si="25"/>
        <v>61.34</v>
      </c>
      <c r="L146" s="52">
        <f t="shared" si="26"/>
        <v>10</v>
      </c>
      <c r="M146" s="48">
        <f t="shared" si="27"/>
        <v>61.34</v>
      </c>
      <c r="N146" s="49" t="str">
        <f t="shared" si="28"/>
        <v/>
      </c>
      <c r="O146" s="49">
        <f t="shared" si="21"/>
        <v>61.34</v>
      </c>
      <c r="P146" s="50" t="str">
        <f t="shared" si="29"/>
        <v/>
      </c>
      <c r="Q146" s="49" t="str">
        <f t="shared" si="22"/>
        <v/>
      </c>
      <c r="R146" s="49" t="str">
        <f t="shared" si="23"/>
        <v/>
      </c>
    </row>
    <row r="147" spans="1:18" ht="38.25" customHeight="1" x14ac:dyDescent="0.2">
      <c r="A147" s="225" t="s">
        <v>21</v>
      </c>
      <c r="B147" s="226" t="s">
        <v>1521</v>
      </c>
      <c r="C147" s="225" t="s">
        <v>9</v>
      </c>
      <c r="D147" s="225" t="s">
        <v>1522</v>
      </c>
      <c r="E147" s="292" t="s">
        <v>1523</v>
      </c>
      <c r="F147" s="292"/>
      <c r="G147" s="227" t="s">
        <v>10</v>
      </c>
      <c r="H147" s="228">
        <v>0.1023</v>
      </c>
      <c r="I147" s="229">
        <f>SUMIFS('ANALÍTICA AUXILIARES'!J:J,'ANALÍTICA AUXILIARES'!A:A,"Composição",'ANALÍTICA AUXILIARES'!B:B,$B147)</f>
        <v>112.4</v>
      </c>
      <c r="J147" s="229">
        <f t="shared" si="25"/>
        <v>11.49</v>
      </c>
      <c r="L147" s="52">
        <f t="shared" si="26"/>
        <v>10</v>
      </c>
      <c r="M147" s="48">
        <f t="shared" si="27"/>
        <v>11.49</v>
      </c>
      <c r="N147" s="49" t="str">
        <f t="shared" si="28"/>
        <v/>
      </c>
      <c r="O147" s="49">
        <f t="shared" si="21"/>
        <v>11.49</v>
      </c>
      <c r="P147" s="50" t="str">
        <f t="shared" si="29"/>
        <v/>
      </c>
      <c r="Q147" s="49" t="str">
        <f t="shared" si="22"/>
        <v/>
      </c>
      <c r="R147" s="49" t="str">
        <f t="shared" si="23"/>
        <v/>
      </c>
    </row>
    <row r="148" spans="1:18" ht="38.25" customHeight="1" x14ac:dyDescent="0.2">
      <c r="A148" s="225" t="s">
        <v>21</v>
      </c>
      <c r="B148" s="226" t="s">
        <v>636</v>
      </c>
      <c r="C148" s="225" t="s">
        <v>9</v>
      </c>
      <c r="D148" s="225" t="s">
        <v>637</v>
      </c>
      <c r="E148" s="292" t="s">
        <v>884</v>
      </c>
      <c r="F148" s="292"/>
      <c r="G148" s="227" t="s">
        <v>12</v>
      </c>
      <c r="H148" s="228">
        <v>0.13489999999999999</v>
      </c>
      <c r="I148" s="229">
        <f>SUMIFS('ANALÍTICA AUXILIARES'!J:J,'ANALÍTICA AUXILIARES'!A:A,"Composição",'ANALÍTICA AUXILIARES'!B:B,$B148)</f>
        <v>65.53</v>
      </c>
      <c r="J148" s="229">
        <f t="shared" si="25"/>
        <v>8.83</v>
      </c>
      <c r="L148" s="52">
        <f t="shared" si="26"/>
        <v>10</v>
      </c>
      <c r="M148" s="48">
        <f t="shared" si="27"/>
        <v>8.83</v>
      </c>
      <c r="N148" s="49" t="str">
        <f t="shared" si="28"/>
        <v/>
      </c>
      <c r="O148" s="49">
        <f t="shared" si="21"/>
        <v>8.83</v>
      </c>
      <c r="P148" s="50" t="str">
        <f t="shared" si="29"/>
        <v/>
      </c>
      <c r="Q148" s="49" t="str">
        <f t="shared" si="22"/>
        <v/>
      </c>
      <c r="R148" s="49" t="str">
        <f t="shared" si="23"/>
        <v/>
      </c>
    </row>
    <row r="149" spans="1:18" ht="25.5" customHeight="1" x14ac:dyDescent="0.2">
      <c r="A149" s="225" t="s">
        <v>21</v>
      </c>
      <c r="B149" s="226" t="s">
        <v>650</v>
      </c>
      <c r="C149" s="225" t="s">
        <v>9</v>
      </c>
      <c r="D149" s="225" t="s">
        <v>1524</v>
      </c>
      <c r="E149" s="292" t="s">
        <v>891</v>
      </c>
      <c r="F149" s="292"/>
      <c r="G149" s="227" t="s">
        <v>12</v>
      </c>
      <c r="H149" s="228">
        <v>0.28910000000000002</v>
      </c>
      <c r="I149" s="229">
        <f>SUMIFS('ANALÍTICA AUXILIARES'!J:J,'ANALÍTICA AUXILIARES'!A:A,"Composição",'ANALÍTICA AUXILIARES'!B:B,$B149)</f>
        <v>24.24</v>
      </c>
      <c r="J149" s="229">
        <f t="shared" si="25"/>
        <v>7</v>
      </c>
      <c r="L149" s="52">
        <f t="shared" si="26"/>
        <v>10</v>
      </c>
      <c r="M149" s="48">
        <f t="shared" si="27"/>
        <v>7</v>
      </c>
      <c r="N149" s="49" t="str">
        <f t="shared" si="28"/>
        <v/>
      </c>
      <c r="O149" s="49">
        <f t="shared" si="21"/>
        <v>7</v>
      </c>
      <c r="P149" s="50" t="str">
        <f t="shared" si="29"/>
        <v/>
      </c>
      <c r="Q149" s="49" t="str">
        <f t="shared" si="22"/>
        <v/>
      </c>
      <c r="R149" s="49" t="str">
        <f t="shared" si="23"/>
        <v/>
      </c>
    </row>
    <row r="150" spans="1:18" ht="14.25" customHeight="1" x14ac:dyDescent="0.2">
      <c r="A150" s="225" t="s">
        <v>21</v>
      </c>
      <c r="B150" s="226" t="s">
        <v>1525</v>
      </c>
      <c r="C150" s="225" t="s">
        <v>9</v>
      </c>
      <c r="D150" s="225" t="s">
        <v>1526</v>
      </c>
      <c r="E150" s="292" t="s">
        <v>914</v>
      </c>
      <c r="F150" s="292"/>
      <c r="G150" s="227" t="s">
        <v>12</v>
      </c>
      <c r="H150" s="228">
        <v>5.7799999999999997E-2</v>
      </c>
      <c r="I150" s="229">
        <f>SUMIFS('ANALÍTICA AUXILIARES'!J:J,'ANALÍTICA AUXILIARES'!A:A,"Composição",'ANALÍTICA AUXILIARES'!B:B,$B150)</f>
        <v>46.41</v>
      </c>
      <c r="J150" s="229">
        <f t="shared" si="25"/>
        <v>2.68</v>
      </c>
      <c r="L150" s="52">
        <f t="shared" si="26"/>
        <v>10</v>
      </c>
      <c r="M150" s="48">
        <f t="shared" si="27"/>
        <v>2.68</v>
      </c>
      <c r="N150" s="49" t="str">
        <f t="shared" si="28"/>
        <v/>
      </c>
      <c r="O150" s="49">
        <f t="shared" si="21"/>
        <v>2.68</v>
      </c>
      <c r="P150" s="50" t="str">
        <f t="shared" si="29"/>
        <v/>
      </c>
      <c r="Q150" s="49" t="str">
        <f t="shared" si="22"/>
        <v/>
      </c>
      <c r="R150" s="49" t="str">
        <f t="shared" si="23"/>
        <v/>
      </c>
    </row>
    <row r="151" spans="1:18" ht="14.25" customHeight="1" x14ac:dyDescent="0.2">
      <c r="A151" s="225" t="s">
        <v>21</v>
      </c>
      <c r="B151" s="226" t="s">
        <v>1527</v>
      </c>
      <c r="C151" s="225" t="s">
        <v>9</v>
      </c>
      <c r="D151" s="225" t="s">
        <v>1528</v>
      </c>
      <c r="E151" s="292" t="s">
        <v>222</v>
      </c>
      <c r="F151" s="292"/>
      <c r="G151" s="227" t="s">
        <v>12</v>
      </c>
      <c r="H151" s="228">
        <v>3.85E-2</v>
      </c>
      <c r="I151" s="229">
        <f>SUMIFS('ANALÍTICA AUXILIARES'!J:J,'ANALÍTICA AUXILIARES'!A:A,"Composição",'ANALÍTICA AUXILIARES'!B:B,$B151)</f>
        <v>28.83</v>
      </c>
      <c r="J151" s="229">
        <f t="shared" si="25"/>
        <v>1.1000000000000001</v>
      </c>
      <c r="L151" s="52">
        <f t="shared" si="26"/>
        <v>10</v>
      </c>
      <c r="M151" s="48">
        <f t="shared" si="27"/>
        <v>1.1000000000000001</v>
      </c>
      <c r="N151" s="49" t="str">
        <f t="shared" si="28"/>
        <v/>
      </c>
      <c r="O151" s="49">
        <f t="shared" si="21"/>
        <v>1.1000000000000001</v>
      </c>
      <c r="P151" s="50" t="str">
        <f t="shared" si="29"/>
        <v/>
      </c>
      <c r="Q151" s="49" t="str">
        <f t="shared" si="22"/>
        <v/>
      </c>
      <c r="R151" s="49" t="str">
        <f t="shared" si="23"/>
        <v/>
      </c>
    </row>
    <row r="152" spans="1:18" ht="38.25" customHeight="1" x14ac:dyDescent="0.2">
      <c r="A152" s="225" t="s">
        <v>21</v>
      </c>
      <c r="B152" s="226" t="s">
        <v>1529</v>
      </c>
      <c r="C152" s="225" t="s">
        <v>9</v>
      </c>
      <c r="D152" s="225" t="s">
        <v>1530</v>
      </c>
      <c r="E152" s="292" t="s">
        <v>222</v>
      </c>
      <c r="F152" s="292"/>
      <c r="G152" s="227" t="s">
        <v>12</v>
      </c>
      <c r="H152" s="228">
        <v>3.85E-2</v>
      </c>
      <c r="I152" s="229">
        <f>SUMIFS('ANALÍTICA AUXILIARES'!J:J,'ANALÍTICA AUXILIARES'!A:A,"Composição",'ANALÍTICA AUXILIARES'!B:B,$B152)</f>
        <v>31.51</v>
      </c>
      <c r="J152" s="229">
        <f t="shared" si="25"/>
        <v>1.21</v>
      </c>
      <c r="L152" s="52">
        <f t="shared" si="26"/>
        <v>10</v>
      </c>
      <c r="M152" s="48">
        <f t="shared" si="27"/>
        <v>1.21</v>
      </c>
      <c r="N152" s="49" t="str">
        <f t="shared" si="28"/>
        <v/>
      </c>
      <c r="O152" s="49">
        <f t="shared" si="21"/>
        <v>1.21</v>
      </c>
      <c r="P152" s="50" t="str">
        <f t="shared" si="29"/>
        <v/>
      </c>
      <c r="Q152" s="49" t="str">
        <f t="shared" si="22"/>
        <v/>
      </c>
      <c r="R152" s="49" t="str">
        <f t="shared" si="23"/>
        <v/>
      </c>
    </row>
    <row r="153" spans="1:18" ht="25.5" customHeight="1" x14ac:dyDescent="0.2">
      <c r="A153" s="225" t="s">
        <v>21</v>
      </c>
      <c r="B153" s="226" t="s">
        <v>660</v>
      </c>
      <c r="C153" s="225" t="s">
        <v>9</v>
      </c>
      <c r="D153" s="225" t="s">
        <v>661</v>
      </c>
      <c r="E153" s="292" t="s">
        <v>20</v>
      </c>
      <c r="F153" s="292"/>
      <c r="G153" s="227" t="s">
        <v>10</v>
      </c>
      <c r="H153" s="228">
        <v>0.34289999999999998</v>
      </c>
      <c r="I153" s="229">
        <f>SUMIFS('ANALÍTICA AUXILIARES'!J:J,'ANALÍTICA AUXILIARES'!A:A,"Composição",'ANALÍTICA AUXILIARES'!B:B,$B153)</f>
        <v>150.13999999999999</v>
      </c>
      <c r="J153" s="229">
        <f t="shared" si="25"/>
        <v>51.48</v>
      </c>
      <c r="L153" s="52">
        <f t="shared" si="26"/>
        <v>10</v>
      </c>
      <c r="M153" s="48">
        <f t="shared" si="27"/>
        <v>51.48</v>
      </c>
      <c r="N153" s="49" t="str">
        <f t="shared" si="28"/>
        <v/>
      </c>
      <c r="O153" s="49">
        <f t="shared" si="21"/>
        <v>51.48</v>
      </c>
      <c r="P153" s="50" t="str">
        <f t="shared" si="29"/>
        <v/>
      </c>
      <c r="Q153" s="49" t="str">
        <f t="shared" si="22"/>
        <v/>
      </c>
      <c r="R153" s="49" t="str">
        <f t="shared" si="23"/>
        <v/>
      </c>
    </row>
    <row r="154" spans="1:18" ht="25.5" customHeight="1" x14ac:dyDescent="0.2">
      <c r="A154" s="225" t="s">
        <v>21</v>
      </c>
      <c r="B154" s="226" t="s">
        <v>1531</v>
      </c>
      <c r="C154" s="225" t="s">
        <v>9</v>
      </c>
      <c r="D154" s="225" t="s">
        <v>1532</v>
      </c>
      <c r="E154" s="292" t="s">
        <v>921</v>
      </c>
      <c r="F154" s="292"/>
      <c r="G154" s="227" t="s">
        <v>12</v>
      </c>
      <c r="H154" s="228">
        <v>1.9300000000000001E-2</v>
      </c>
      <c r="I154" s="229">
        <f>SUMIFS('ANALÍTICA AUXILIARES'!J:J,'ANALÍTICA AUXILIARES'!A:A,"Composição",'ANALÍTICA AUXILIARES'!B:B,$B154)</f>
        <v>430.23</v>
      </c>
      <c r="J154" s="229">
        <f t="shared" si="25"/>
        <v>8.3000000000000007</v>
      </c>
      <c r="L154" s="52">
        <f t="shared" si="26"/>
        <v>10</v>
      </c>
      <c r="M154" s="48">
        <f t="shared" si="27"/>
        <v>8.3000000000000007</v>
      </c>
      <c r="N154" s="49" t="str">
        <f t="shared" si="28"/>
        <v/>
      </c>
      <c r="O154" s="49">
        <f t="shared" si="21"/>
        <v>8.3000000000000007</v>
      </c>
      <c r="P154" s="50" t="str">
        <f t="shared" si="29"/>
        <v/>
      </c>
      <c r="Q154" s="49" t="str">
        <f t="shared" si="22"/>
        <v/>
      </c>
      <c r="R154" s="49" t="str">
        <f t="shared" si="23"/>
        <v/>
      </c>
    </row>
    <row r="155" spans="1:18" ht="38.25" customHeight="1" x14ac:dyDescent="0.2">
      <c r="A155" s="225" t="s">
        <v>21</v>
      </c>
      <c r="B155" s="226" t="s">
        <v>224</v>
      </c>
      <c r="C155" s="225" t="s">
        <v>9</v>
      </c>
      <c r="D155" s="225" t="s">
        <v>633</v>
      </c>
      <c r="E155" s="292" t="s">
        <v>884</v>
      </c>
      <c r="F155" s="292"/>
      <c r="G155" s="227" t="s">
        <v>14</v>
      </c>
      <c r="H155" s="228">
        <v>3.4689000000000001</v>
      </c>
      <c r="I155" s="229">
        <f>SUMIFS('ANALÍTICA AUXILIARES'!J:J,'ANALÍTICA AUXILIARES'!A:A,"Composição",'ANALÍTICA AUXILIARES'!B:B,$B155)</f>
        <v>5.2</v>
      </c>
      <c r="J155" s="229">
        <f t="shared" si="25"/>
        <v>18.03</v>
      </c>
      <c r="L155" s="52">
        <f t="shared" si="26"/>
        <v>10</v>
      </c>
      <c r="M155" s="48">
        <f t="shared" si="27"/>
        <v>18.03</v>
      </c>
      <c r="N155" s="49" t="str">
        <f t="shared" si="28"/>
        <v/>
      </c>
      <c r="O155" s="49">
        <f t="shared" si="21"/>
        <v>18.03</v>
      </c>
      <c r="P155" s="50" t="str">
        <f t="shared" si="29"/>
        <v/>
      </c>
      <c r="Q155" s="49" t="str">
        <f t="shared" si="22"/>
        <v/>
      </c>
      <c r="R155" s="49" t="str">
        <f t="shared" si="23"/>
        <v/>
      </c>
    </row>
    <row r="156" spans="1:18" ht="25.5" customHeight="1" x14ac:dyDescent="0.2">
      <c r="A156" s="225" t="s">
        <v>21</v>
      </c>
      <c r="B156" s="226" t="s">
        <v>1533</v>
      </c>
      <c r="C156" s="225" t="s">
        <v>9</v>
      </c>
      <c r="D156" s="225" t="s">
        <v>1534</v>
      </c>
      <c r="E156" s="292" t="s">
        <v>883</v>
      </c>
      <c r="F156" s="292"/>
      <c r="G156" s="227" t="s">
        <v>12</v>
      </c>
      <c r="H156" s="228">
        <v>3.85E-2</v>
      </c>
      <c r="I156" s="229">
        <f>SUMIFS('ANALÍTICA AUXILIARES'!J:J,'ANALÍTICA AUXILIARES'!A:A,"Composição",'ANALÍTICA AUXILIARES'!B:B,$B156)</f>
        <v>393.27</v>
      </c>
      <c r="J156" s="229">
        <f t="shared" si="25"/>
        <v>15.14</v>
      </c>
      <c r="L156" s="52">
        <f t="shared" si="26"/>
        <v>10</v>
      </c>
      <c r="M156" s="48">
        <f t="shared" si="27"/>
        <v>15.14</v>
      </c>
      <c r="N156" s="49" t="str">
        <f t="shared" si="28"/>
        <v/>
      </c>
      <c r="O156" s="49">
        <f t="shared" si="21"/>
        <v>15.14</v>
      </c>
      <c r="P156" s="50" t="str">
        <f t="shared" si="29"/>
        <v/>
      </c>
      <c r="Q156" s="49" t="str">
        <f t="shared" si="22"/>
        <v/>
      </c>
      <c r="R156" s="49" t="str">
        <f t="shared" si="23"/>
        <v/>
      </c>
    </row>
    <row r="157" spans="1:18" ht="25.5" customHeight="1" x14ac:dyDescent="0.2">
      <c r="A157" s="225" t="s">
        <v>21</v>
      </c>
      <c r="B157" s="226" t="s">
        <v>605</v>
      </c>
      <c r="C157" s="225" t="s">
        <v>9</v>
      </c>
      <c r="D157" s="225" t="s">
        <v>606</v>
      </c>
      <c r="E157" s="292" t="s">
        <v>881</v>
      </c>
      <c r="F157" s="292"/>
      <c r="G157" s="227" t="s">
        <v>10</v>
      </c>
      <c r="H157" s="228">
        <v>4.4976000000000003</v>
      </c>
      <c r="I157" s="229">
        <f>SUMIFS('ANALÍTICA AUXILIARES'!J:J,'ANALÍTICA AUXILIARES'!A:A,"Composição",'ANALÍTICA AUXILIARES'!B:B,$B157)</f>
        <v>14.4</v>
      </c>
      <c r="J157" s="229">
        <f t="shared" si="25"/>
        <v>64.760000000000005</v>
      </c>
      <c r="L157" s="52">
        <f t="shared" si="26"/>
        <v>10</v>
      </c>
      <c r="M157" s="48">
        <f t="shared" si="27"/>
        <v>64.760000000000005</v>
      </c>
      <c r="N157" s="49" t="str">
        <f t="shared" si="28"/>
        <v/>
      </c>
      <c r="O157" s="49">
        <f t="shared" si="21"/>
        <v>64.760000000000005</v>
      </c>
      <c r="P157" s="50" t="str">
        <f t="shared" si="29"/>
        <v/>
      </c>
      <c r="Q157" s="49" t="str">
        <f t="shared" si="22"/>
        <v/>
      </c>
      <c r="R157" s="49" t="str">
        <f t="shared" si="23"/>
        <v/>
      </c>
    </row>
    <row r="158" spans="1:18" ht="38.25" customHeight="1" x14ac:dyDescent="0.2">
      <c r="A158" s="225" t="s">
        <v>21</v>
      </c>
      <c r="B158" s="226" t="s">
        <v>617</v>
      </c>
      <c r="C158" s="225" t="s">
        <v>9</v>
      </c>
      <c r="D158" s="225" t="s">
        <v>618</v>
      </c>
      <c r="E158" s="292" t="s">
        <v>914</v>
      </c>
      <c r="F158" s="292"/>
      <c r="G158" s="227" t="s">
        <v>12</v>
      </c>
      <c r="H158" s="228">
        <v>3.85E-2</v>
      </c>
      <c r="I158" s="229">
        <f>SUMIFS('ANALÍTICA AUXILIARES'!J:J,'ANALÍTICA AUXILIARES'!A:A,"Composição",'ANALÍTICA AUXILIARES'!B:B,$B158)</f>
        <v>46.54</v>
      </c>
      <c r="J158" s="229">
        <f t="shared" si="25"/>
        <v>1.79</v>
      </c>
      <c r="L158" s="52">
        <f t="shared" si="26"/>
        <v>10</v>
      </c>
      <c r="M158" s="48">
        <f t="shared" si="27"/>
        <v>1.79</v>
      </c>
      <c r="N158" s="49" t="str">
        <f t="shared" si="28"/>
        <v/>
      </c>
      <c r="O158" s="49">
        <f t="shared" si="21"/>
        <v>1.79</v>
      </c>
      <c r="P158" s="50" t="str">
        <f t="shared" si="29"/>
        <v/>
      </c>
      <c r="Q158" s="49" t="str">
        <f t="shared" si="22"/>
        <v/>
      </c>
      <c r="R158" s="49" t="str">
        <f t="shared" si="23"/>
        <v/>
      </c>
    </row>
    <row r="159" spans="1:18" ht="14.25" customHeight="1" x14ac:dyDescent="0.2">
      <c r="A159" s="225" t="s">
        <v>21</v>
      </c>
      <c r="B159" s="226" t="s">
        <v>1535</v>
      </c>
      <c r="C159" s="225" t="s">
        <v>9</v>
      </c>
      <c r="D159" s="225" t="s">
        <v>1536</v>
      </c>
      <c r="E159" s="292" t="s">
        <v>916</v>
      </c>
      <c r="F159" s="292"/>
      <c r="G159" s="227" t="s">
        <v>12</v>
      </c>
      <c r="H159" s="228">
        <v>1.9300000000000001E-2</v>
      </c>
      <c r="I159" s="229">
        <f>SUMIFS('ANALÍTICA AUXILIARES'!J:J,'ANALÍTICA AUXILIARES'!A:A,"Composição",'ANALÍTICA AUXILIARES'!B:B,$B159)</f>
        <v>518.75</v>
      </c>
      <c r="J159" s="229">
        <f t="shared" si="25"/>
        <v>10.01</v>
      </c>
      <c r="L159" s="52">
        <f t="shared" si="26"/>
        <v>10</v>
      </c>
      <c r="M159" s="48">
        <f t="shared" si="27"/>
        <v>10.01</v>
      </c>
      <c r="N159" s="49" t="str">
        <f t="shared" si="28"/>
        <v/>
      </c>
      <c r="O159" s="49">
        <f t="shared" si="21"/>
        <v>10.01</v>
      </c>
      <c r="P159" s="50" t="str">
        <f t="shared" si="29"/>
        <v/>
      </c>
      <c r="Q159" s="49" t="str">
        <f t="shared" si="22"/>
        <v/>
      </c>
      <c r="R159" s="49" t="str">
        <f t="shared" si="23"/>
        <v/>
      </c>
    </row>
    <row r="160" spans="1:18" ht="25.5" customHeight="1" x14ac:dyDescent="0.2">
      <c r="A160" s="225" t="s">
        <v>21</v>
      </c>
      <c r="B160" s="226" t="s">
        <v>1537</v>
      </c>
      <c r="C160" s="225" t="s">
        <v>9</v>
      </c>
      <c r="D160" s="225" t="s">
        <v>1538</v>
      </c>
      <c r="E160" s="292" t="s">
        <v>916</v>
      </c>
      <c r="F160" s="292"/>
      <c r="G160" s="227" t="s">
        <v>12</v>
      </c>
      <c r="H160" s="228">
        <v>3.85E-2</v>
      </c>
      <c r="I160" s="229">
        <f>SUMIFS('ANALÍTICA AUXILIARES'!J:J,'ANALÍTICA AUXILIARES'!A:A,"Composição",'ANALÍTICA AUXILIARES'!B:B,$B160)</f>
        <v>193.88</v>
      </c>
      <c r="J160" s="229">
        <f t="shared" si="25"/>
        <v>7.46</v>
      </c>
      <c r="L160" s="52">
        <f t="shared" si="26"/>
        <v>10</v>
      </c>
      <c r="M160" s="48">
        <f t="shared" si="27"/>
        <v>7.46</v>
      </c>
      <c r="N160" s="49" t="str">
        <f t="shared" si="28"/>
        <v/>
      </c>
      <c r="O160" s="49">
        <f t="shared" si="21"/>
        <v>7.46</v>
      </c>
      <c r="P160" s="50" t="str">
        <f t="shared" si="29"/>
        <v/>
      </c>
      <c r="Q160" s="49" t="str">
        <f t="shared" si="22"/>
        <v/>
      </c>
      <c r="R160" s="49" t="str">
        <f t="shared" si="23"/>
        <v/>
      </c>
    </row>
    <row r="161" spans="1:18" ht="14.25" customHeight="1" x14ac:dyDescent="0.2">
      <c r="A161" s="225" t="s">
        <v>21</v>
      </c>
      <c r="B161" s="226" t="s">
        <v>645</v>
      </c>
      <c r="C161" s="225" t="s">
        <v>9</v>
      </c>
      <c r="D161" s="225" t="s">
        <v>1539</v>
      </c>
      <c r="E161" s="292" t="s">
        <v>889</v>
      </c>
      <c r="F161" s="292"/>
      <c r="G161" s="227" t="s">
        <v>10</v>
      </c>
      <c r="H161" s="228">
        <v>2.8899999999999999E-2</v>
      </c>
      <c r="I161" s="229">
        <f>SUMIFS('ANALÍTICA AUXILIARES'!J:J,'ANALÍTICA AUXILIARES'!A:A,"Composição",'ANALÍTICA AUXILIARES'!B:B,$B161)</f>
        <v>724.52</v>
      </c>
      <c r="J161" s="229">
        <f t="shared" si="25"/>
        <v>20.93</v>
      </c>
      <c r="L161" s="52">
        <f t="shared" si="26"/>
        <v>10</v>
      </c>
      <c r="M161" s="48">
        <f t="shared" si="27"/>
        <v>20.93</v>
      </c>
      <c r="N161" s="49" t="str">
        <f t="shared" si="28"/>
        <v/>
      </c>
      <c r="O161" s="49">
        <f t="shared" si="21"/>
        <v>20.93</v>
      </c>
      <c r="P161" s="50" t="str">
        <f t="shared" si="29"/>
        <v/>
      </c>
      <c r="Q161" s="49" t="str">
        <f t="shared" si="22"/>
        <v/>
      </c>
      <c r="R161" s="49" t="str">
        <f t="shared" si="23"/>
        <v/>
      </c>
    </row>
    <row r="162" spans="1:18" ht="14.25" customHeight="1" x14ac:dyDescent="0.2">
      <c r="A162" s="225" t="s">
        <v>21</v>
      </c>
      <c r="B162" s="226" t="s">
        <v>1540</v>
      </c>
      <c r="C162" s="225" t="s">
        <v>9</v>
      </c>
      <c r="D162" s="225" t="s">
        <v>1541</v>
      </c>
      <c r="E162" s="292" t="s">
        <v>222</v>
      </c>
      <c r="F162" s="292"/>
      <c r="G162" s="227" t="s">
        <v>12</v>
      </c>
      <c r="H162" s="228">
        <v>7.7100000000000002E-2</v>
      </c>
      <c r="I162" s="229">
        <f>SUMIFS('ANALÍTICA AUXILIARES'!J:J,'ANALÍTICA AUXILIARES'!A:A,"Composição",'ANALÍTICA AUXILIARES'!B:B,$B162)</f>
        <v>135.88</v>
      </c>
      <c r="J162" s="229">
        <f t="shared" si="25"/>
        <v>10.47</v>
      </c>
      <c r="L162" s="52">
        <f t="shared" si="26"/>
        <v>10</v>
      </c>
      <c r="M162" s="48">
        <f t="shared" si="27"/>
        <v>10.47</v>
      </c>
      <c r="N162" s="49" t="str">
        <f t="shared" si="28"/>
        <v/>
      </c>
      <c r="O162" s="49">
        <f t="shared" si="21"/>
        <v>10.47</v>
      </c>
      <c r="P162" s="50" t="str">
        <f t="shared" si="29"/>
        <v/>
      </c>
      <c r="Q162" s="49" t="str">
        <f t="shared" si="22"/>
        <v/>
      </c>
      <c r="R162" s="49" t="str">
        <f t="shared" si="23"/>
        <v/>
      </c>
    </row>
    <row r="163" spans="1:18" ht="38.25" x14ac:dyDescent="0.2">
      <c r="A163" s="225" t="s">
        <v>21</v>
      </c>
      <c r="B163" s="226" t="s">
        <v>1542</v>
      </c>
      <c r="C163" s="225" t="s">
        <v>9</v>
      </c>
      <c r="D163" s="225" t="s">
        <v>1543</v>
      </c>
      <c r="E163" s="292" t="s">
        <v>892</v>
      </c>
      <c r="F163" s="292"/>
      <c r="G163" s="227" t="s">
        <v>10</v>
      </c>
      <c r="H163" s="228">
        <v>0.19259999999999999</v>
      </c>
      <c r="I163" s="229">
        <f>SUMIFS('ANALÍTICA AUXILIARES'!J:J,'ANALÍTICA AUXILIARES'!A:A,"Composição",'ANALÍTICA AUXILIARES'!B:B,$B163)</f>
        <v>105.4</v>
      </c>
      <c r="J163" s="229">
        <f t="shared" si="25"/>
        <v>20.3</v>
      </c>
      <c r="L163" s="52">
        <f t="shared" si="26"/>
        <v>10</v>
      </c>
      <c r="M163" s="48">
        <f t="shared" si="27"/>
        <v>20.3</v>
      </c>
      <c r="N163" s="49" t="str">
        <f t="shared" si="28"/>
        <v/>
      </c>
      <c r="O163" s="49">
        <f t="shared" si="21"/>
        <v>20.3</v>
      </c>
      <c r="P163" s="50" t="str">
        <f t="shared" si="29"/>
        <v/>
      </c>
      <c r="Q163" s="49" t="str">
        <f t="shared" si="22"/>
        <v/>
      </c>
      <c r="R163" s="49" t="str">
        <f t="shared" si="23"/>
        <v/>
      </c>
    </row>
    <row r="164" spans="1:18" ht="25.5" x14ac:dyDescent="0.2">
      <c r="A164" s="225" t="s">
        <v>21</v>
      </c>
      <c r="B164" s="226" t="s">
        <v>648</v>
      </c>
      <c r="C164" s="225" t="s">
        <v>9</v>
      </c>
      <c r="D164" s="225" t="s">
        <v>649</v>
      </c>
      <c r="E164" s="292" t="s">
        <v>890</v>
      </c>
      <c r="F164" s="292"/>
      <c r="G164" s="227" t="s">
        <v>10</v>
      </c>
      <c r="H164" s="228">
        <v>1.3559000000000001</v>
      </c>
      <c r="I164" s="229">
        <f>SUMIFS('ANALÍTICA AUXILIARES'!J:J,'ANALÍTICA AUXILIARES'!A:A,"Composição",'ANALÍTICA AUXILIARES'!B:B,$B164)</f>
        <v>46.65</v>
      </c>
      <c r="J164" s="229">
        <f t="shared" si="25"/>
        <v>63.25</v>
      </c>
      <c r="L164" s="52">
        <f t="shared" si="26"/>
        <v>10</v>
      </c>
      <c r="M164" s="48">
        <f t="shared" si="27"/>
        <v>63.25</v>
      </c>
      <c r="N164" s="49" t="str">
        <f t="shared" si="28"/>
        <v/>
      </c>
      <c r="O164" s="49">
        <f t="shared" ref="O164:O227" si="30">IF(N164&lt;&gt;"","",M164)</f>
        <v>63.25</v>
      </c>
      <c r="P164" s="50" t="str">
        <f t="shared" si="29"/>
        <v/>
      </c>
      <c r="Q164" s="49" t="str">
        <f t="shared" ref="Q164:Q215" si="31">IF(P164&lt;&gt;"",SUMIF(L164:L264,L164,N164:N264),"")</f>
        <v/>
      </c>
      <c r="R164" s="49" t="str">
        <f t="shared" ref="R164:R215" si="32">IF(P164&lt;&gt;"",SUMIF(L164:L264,L164,O164:O264),"")</f>
        <v/>
      </c>
    </row>
    <row r="165" spans="1:18" ht="25.5" customHeight="1" x14ac:dyDescent="0.2">
      <c r="A165" s="225" t="s">
        <v>21</v>
      </c>
      <c r="B165" s="226" t="s">
        <v>1544</v>
      </c>
      <c r="C165" s="225" t="s">
        <v>9</v>
      </c>
      <c r="D165" s="225" t="s">
        <v>1545</v>
      </c>
      <c r="E165" s="292" t="s">
        <v>889</v>
      </c>
      <c r="F165" s="292"/>
      <c r="G165" s="227" t="s">
        <v>10</v>
      </c>
      <c r="H165" s="228">
        <v>9.64E-2</v>
      </c>
      <c r="I165" s="229">
        <f>SUMIFS('ANALÍTICA AUXILIARES'!J:J,'ANALÍTICA AUXILIARES'!A:A,"Composição",'ANALÍTICA AUXILIARES'!B:B,$B165)</f>
        <v>771.75</v>
      </c>
      <c r="J165" s="229">
        <f t="shared" si="25"/>
        <v>74.39</v>
      </c>
      <c r="L165" s="52">
        <f t="shared" si="26"/>
        <v>10</v>
      </c>
      <c r="M165" s="48">
        <f t="shared" si="27"/>
        <v>74.39</v>
      </c>
      <c r="N165" s="49" t="str">
        <f t="shared" si="28"/>
        <v/>
      </c>
      <c r="O165" s="49">
        <f t="shared" si="30"/>
        <v>74.39</v>
      </c>
      <c r="P165" s="50" t="str">
        <f t="shared" si="29"/>
        <v/>
      </c>
      <c r="Q165" s="49" t="str">
        <f t="shared" si="31"/>
        <v/>
      </c>
      <c r="R165" s="49" t="str">
        <f t="shared" si="32"/>
        <v/>
      </c>
    </row>
    <row r="166" spans="1:18" ht="25.5" customHeight="1" x14ac:dyDescent="0.2">
      <c r="A166" s="225" t="s">
        <v>21</v>
      </c>
      <c r="B166" s="226" t="s">
        <v>651</v>
      </c>
      <c r="C166" s="225" t="s">
        <v>9</v>
      </c>
      <c r="D166" s="225" t="s">
        <v>652</v>
      </c>
      <c r="E166" s="292" t="s">
        <v>892</v>
      </c>
      <c r="F166" s="292"/>
      <c r="G166" s="227" t="s">
        <v>10</v>
      </c>
      <c r="H166" s="228">
        <v>0.2979</v>
      </c>
      <c r="I166" s="229">
        <f>SUMIFS('ANALÍTICA AUXILIARES'!J:J,'ANALÍTICA AUXILIARES'!A:A,"Composição",'ANALÍTICA AUXILIARES'!B:B,$B166)</f>
        <v>90.17</v>
      </c>
      <c r="J166" s="229">
        <f t="shared" si="25"/>
        <v>26.86</v>
      </c>
      <c r="L166" s="52">
        <f t="shared" si="26"/>
        <v>10</v>
      </c>
      <c r="M166" s="48">
        <f t="shared" si="27"/>
        <v>26.86</v>
      </c>
      <c r="N166" s="49" t="str">
        <f t="shared" si="28"/>
        <v/>
      </c>
      <c r="O166" s="49">
        <f t="shared" si="30"/>
        <v>26.86</v>
      </c>
      <c r="P166" s="50" t="str">
        <f t="shared" si="29"/>
        <v/>
      </c>
      <c r="Q166" s="49" t="str">
        <f t="shared" si="31"/>
        <v/>
      </c>
      <c r="R166" s="49" t="str">
        <f t="shared" si="32"/>
        <v/>
      </c>
    </row>
    <row r="167" spans="1:18" ht="25.5" customHeight="1" x14ac:dyDescent="0.2">
      <c r="A167" s="225" t="s">
        <v>21</v>
      </c>
      <c r="B167" s="226" t="s">
        <v>1546</v>
      </c>
      <c r="C167" s="225" t="s">
        <v>9</v>
      </c>
      <c r="D167" s="225" t="s">
        <v>1547</v>
      </c>
      <c r="E167" s="292" t="s">
        <v>908</v>
      </c>
      <c r="F167" s="292"/>
      <c r="G167" s="227" t="s">
        <v>12</v>
      </c>
      <c r="H167" s="228">
        <v>1.9300000000000001E-2</v>
      </c>
      <c r="I167" s="229">
        <f>SUMIFS('ANALÍTICA AUXILIARES'!J:J,'ANALÍTICA AUXILIARES'!A:A,"Composição",'ANALÍTICA AUXILIARES'!B:B,$B167)</f>
        <v>489.98</v>
      </c>
      <c r="J167" s="229">
        <f t="shared" si="25"/>
        <v>9.4499999999999993</v>
      </c>
      <c r="L167" s="52">
        <f t="shared" si="26"/>
        <v>10</v>
      </c>
      <c r="M167" s="48">
        <f t="shared" si="27"/>
        <v>9.4499999999999993</v>
      </c>
      <c r="N167" s="49" t="str">
        <f t="shared" si="28"/>
        <v/>
      </c>
      <c r="O167" s="49">
        <f t="shared" si="30"/>
        <v>9.4499999999999993</v>
      </c>
      <c r="P167" s="50" t="str">
        <f t="shared" si="29"/>
        <v/>
      </c>
      <c r="Q167" s="49" t="str">
        <f t="shared" si="31"/>
        <v/>
      </c>
      <c r="R167" s="49" t="str">
        <f t="shared" si="32"/>
        <v/>
      </c>
    </row>
    <row r="168" spans="1:18" ht="38.25" customHeight="1" x14ac:dyDescent="0.2">
      <c r="A168" s="225" t="s">
        <v>21</v>
      </c>
      <c r="B168" s="226" t="s">
        <v>1548</v>
      </c>
      <c r="C168" s="225" t="s">
        <v>9</v>
      </c>
      <c r="D168" s="225" t="s">
        <v>1549</v>
      </c>
      <c r="E168" s="292" t="s">
        <v>20</v>
      </c>
      <c r="F168" s="292"/>
      <c r="G168" s="227" t="s">
        <v>10</v>
      </c>
      <c r="H168" s="228">
        <v>0.182</v>
      </c>
      <c r="I168" s="229">
        <f>SUMIFS('ANALÍTICA AUXILIARES'!J:J,'ANALÍTICA AUXILIARES'!A:A,"Composição",'ANALÍTICA AUXILIARES'!B:B,$B168)</f>
        <v>127.26</v>
      </c>
      <c r="J168" s="229">
        <f t="shared" ref="J168:J199" si="33">TRUNC(H168*I168,2)</f>
        <v>23.16</v>
      </c>
      <c r="L168" s="52">
        <f t="shared" si="26"/>
        <v>10</v>
      </c>
      <c r="M168" s="48">
        <f t="shared" si="27"/>
        <v>23.16</v>
      </c>
      <c r="N168" s="49" t="str">
        <f t="shared" si="28"/>
        <v/>
      </c>
      <c r="O168" s="49">
        <f t="shared" si="30"/>
        <v>23.16</v>
      </c>
      <c r="P168" s="50" t="str">
        <f t="shared" si="29"/>
        <v/>
      </c>
      <c r="Q168" s="49" t="str">
        <f t="shared" si="31"/>
        <v/>
      </c>
      <c r="R168" s="49" t="str">
        <f t="shared" si="32"/>
        <v/>
      </c>
    </row>
    <row r="169" spans="1:18" ht="25.5" customHeight="1" x14ac:dyDescent="0.2">
      <c r="A169" s="225" t="s">
        <v>21</v>
      </c>
      <c r="B169" s="226" t="s">
        <v>646</v>
      </c>
      <c r="C169" s="225" t="s">
        <v>9</v>
      </c>
      <c r="D169" s="225" t="s">
        <v>647</v>
      </c>
      <c r="E169" s="292" t="s">
        <v>890</v>
      </c>
      <c r="F169" s="292"/>
      <c r="G169" s="227" t="s">
        <v>10</v>
      </c>
      <c r="H169" s="228">
        <v>5.4000000000000003E-3</v>
      </c>
      <c r="I169" s="229">
        <f>SUMIFS('ANALÍTICA AUXILIARES'!J:J,'ANALÍTICA AUXILIARES'!A:A,"Composição",'ANALÍTICA AUXILIARES'!B:B,$B169)</f>
        <v>24.15</v>
      </c>
      <c r="J169" s="229">
        <f t="shared" si="33"/>
        <v>0.13</v>
      </c>
      <c r="L169" s="52">
        <f t="shared" si="26"/>
        <v>10</v>
      </c>
      <c r="M169" s="48">
        <f t="shared" si="27"/>
        <v>0.13</v>
      </c>
      <c r="N169" s="49" t="str">
        <f t="shared" si="28"/>
        <v/>
      </c>
      <c r="O169" s="49">
        <f t="shared" si="30"/>
        <v>0.13</v>
      </c>
      <c r="P169" s="50" t="str">
        <f t="shared" si="29"/>
        <v/>
      </c>
      <c r="Q169" s="49" t="str">
        <f t="shared" si="31"/>
        <v/>
      </c>
      <c r="R169" s="49" t="str">
        <f t="shared" si="32"/>
        <v/>
      </c>
    </row>
    <row r="170" spans="1:18" ht="14.25" customHeight="1" x14ac:dyDescent="0.2">
      <c r="A170" s="225" t="s">
        <v>21</v>
      </c>
      <c r="B170" s="226" t="s">
        <v>1550</v>
      </c>
      <c r="C170" s="225" t="s">
        <v>9</v>
      </c>
      <c r="D170" s="225" t="s">
        <v>1551</v>
      </c>
      <c r="E170" s="292" t="s">
        <v>892</v>
      </c>
      <c r="F170" s="292"/>
      <c r="G170" s="227" t="s">
        <v>10</v>
      </c>
      <c r="H170" s="228">
        <v>0.15809999999999999</v>
      </c>
      <c r="I170" s="229">
        <f>SUMIFS('ANALÍTICA AUXILIARES'!J:J,'ANALÍTICA AUXILIARES'!A:A,"Composição",'ANALÍTICA AUXILIARES'!B:B,$B170)</f>
        <v>67.239999999999995</v>
      </c>
      <c r="J170" s="229">
        <f t="shared" si="33"/>
        <v>10.63</v>
      </c>
      <c r="L170" s="52">
        <f t="shared" si="26"/>
        <v>10</v>
      </c>
      <c r="M170" s="48">
        <f t="shared" si="27"/>
        <v>10.63</v>
      </c>
      <c r="N170" s="49" t="str">
        <f t="shared" si="28"/>
        <v/>
      </c>
      <c r="O170" s="49">
        <f t="shared" si="30"/>
        <v>10.63</v>
      </c>
      <c r="P170" s="50" t="str">
        <f t="shared" si="29"/>
        <v/>
      </c>
      <c r="Q170" s="49" t="str">
        <f t="shared" si="31"/>
        <v/>
      </c>
      <c r="R170" s="49" t="str">
        <f t="shared" si="32"/>
        <v/>
      </c>
    </row>
    <row r="171" spans="1:18" ht="14.25" customHeight="1" x14ac:dyDescent="0.2">
      <c r="A171" s="225" t="s">
        <v>21</v>
      </c>
      <c r="B171" s="226" t="s">
        <v>1552</v>
      </c>
      <c r="C171" s="225" t="s">
        <v>9</v>
      </c>
      <c r="D171" s="225" t="s">
        <v>1553</v>
      </c>
      <c r="E171" s="292" t="s">
        <v>908</v>
      </c>
      <c r="F171" s="292"/>
      <c r="G171" s="227" t="s">
        <v>12</v>
      </c>
      <c r="H171" s="228">
        <v>3.85E-2</v>
      </c>
      <c r="I171" s="229">
        <f>SUMIFS('ANALÍTICA AUXILIARES'!J:J,'ANALÍTICA AUXILIARES'!A:A,"Composição",'ANALÍTICA AUXILIARES'!B:B,$B171)</f>
        <v>487.1</v>
      </c>
      <c r="J171" s="229">
        <f t="shared" si="33"/>
        <v>18.75</v>
      </c>
      <c r="L171" s="52">
        <f t="shared" si="26"/>
        <v>10</v>
      </c>
      <c r="M171" s="48">
        <f t="shared" si="27"/>
        <v>18.75</v>
      </c>
      <c r="N171" s="49" t="str">
        <f t="shared" si="28"/>
        <v/>
      </c>
      <c r="O171" s="49">
        <f t="shared" si="30"/>
        <v>18.75</v>
      </c>
      <c r="P171" s="50" t="str">
        <f t="shared" si="29"/>
        <v/>
      </c>
      <c r="Q171" s="49" t="str">
        <f t="shared" si="31"/>
        <v/>
      </c>
      <c r="R171" s="49" t="str">
        <f t="shared" si="32"/>
        <v/>
      </c>
    </row>
    <row r="172" spans="1:18" ht="25.5" x14ac:dyDescent="0.2">
      <c r="A172" s="225" t="s">
        <v>21</v>
      </c>
      <c r="B172" s="226" t="s">
        <v>641</v>
      </c>
      <c r="C172" s="225" t="s">
        <v>9</v>
      </c>
      <c r="D172" s="225" t="s">
        <v>642</v>
      </c>
      <c r="E172" s="292" t="s">
        <v>887</v>
      </c>
      <c r="F172" s="292"/>
      <c r="G172" s="227" t="s">
        <v>17</v>
      </c>
      <c r="H172" s="228">
        <v>6.0000000000000001E-3</v>
      </c>
      <c r="I172" s="229">
        <f>SUMIFS('ANALÍTICA AUXILIARES'!J:J,'ANALÍTICA AUXILIARES'!A:A,"Composição",'ANALÍTICA AUXILIARES'!B:B,$B172)</f>
        <v>28.66</v>
      </c>
      <c r="J172" s="229">
        <f t="shared" si="33"/>
        <v>0.17</v>
      </c>
      <c r="L172" s="52">
        <f t="shared" si="26"/>
        <v>10</v>
      </c>
      <c r="M172" s="48">
        <f t="shared" si="27"/>
        <v>0.17</v>
      </c>
      <c r="N172" s="49" t="str">
        <f t="shared" si="28"/>
        <v/>
      </c>
      <c r="O172" s="49">
        <f t="shared" si="30"/>
        <v>0.17</v>
      </c>
      <c r="P172" s="50" t="str">
        <f t="shared" si="29"/>
        <v/>
      </c>
      <c r="Q172" s="49" t="str">
        <f t="shared" si="31"/>
        <v/>
      </c>
      <c r="R172" s="49" t="str">
        <f t="shared" si="32"/>
        <v/>
      </c>
    </row>
    <row r="173" spans="1:18" ht="14.25" customHeight="1" x14ac:dyDescent="0.2">
      <c r="A173" s="225" t="s">
        <v>21</v>
      </c>
      <c r="B173" s="226" t="s">
        <v>619</v>
      </c>
      <c r="C173" s="225" t="s">
        <v>9</v>
      </c>
      <c r="D173" s="225" t="s">
        <v>620</v>
      </c>
      <c r="E173" s="292" t="s">
        <v>882</v>
      </c>
      <c r="F173" s="292"/>
      <c r="G173" s="227" t="s">
        <v>14</v>
      </c>
      <c r="H173" s="228">
        <v>0.1002</v>
      </c>
      <c r="I173" s="229">
        <f>SUMIFS('ANALÍTICA AUXILIARES'!J:J,'ANALÍTICA AUXILIARES'!A:A,"Composição",'ANALÍTICA AUXILIARES'!B:B,$B173)</f>
        <v>17.8</v>
      </c>
      <c r="J173" s="229">
        <f t="shared" si="33"/>
        <v>1.78</v>
      </c>
      <c r="L173" s="52">
        <f t="shared" si="26"/>
        <v>10</v>
      </c>
      <c r="M173" s="48">
        <f t="shared" si="27"/>
        <v>1.78</v>
      </c>
      <c r="N173" s="49" t="str">
        <f t="shared" si="28"/>
        <v/>
      </c>
      <c r="O173" s="49">
        <f t="shared" si="30"/>
        <v>1.78</v>
      </c>
      <c r="P173" s="50" t="str">
        <f t="shared" si="29"/>
        <v/>
      </c>
      <c r="Q173" s="49" t="str">
        <f t="shared" si="31"/>
        <v/>
      </c>
      <c r="R173" s="49" t="str">
        <f t="shared" si="32"/>
        <v/>
      </c>
    </row>
    <row r="174" spans="1:18" ht="25.5" customHeight="1" x14ac:dyDescent="0.2">
      <c r="A174" s="214" t="s">
        <v>28</v>
      </c>
      <c r="B174" s="215" t="s">
        <v>1554</v>
      </c>
      <c r="C174" s="214" t="str">
        <f>VLOOKUP(B174,INSUMOS!$A:$I,2,FALSE)</f>
        <v>SINAPI</v>
      </c>
      <c r="D174" s="214" t="str">
        <f>VLOOKUP(B174,INSUMOS!$A:$I,3,FALSE)</f>
        <v>EXTINTOR DE INCENDIO PORTATIL COM CARGA DE PO QUIMICO SECO (PQS) DE 4 KG, CLASSE BC</v>
      </c>
      <c r="E174" s="293" t="str">
        <f>VLOOKUP(B174,INSUMOS!$A:$I,4,FALSE)</f>
        <v>Material</v>
      </c>
      <c r="F174" s="293"/>
      <c r="G174" s="216" t="str">
        <f>VLOOKUP(B174,INSUMOS!$A:$I,5,FALSE)</f>
        <v>UN</v>
      </c>
      <c r="H174" s="217">
        <v>1.9300000000000001E-2</v>
      </c>
      <c r="I174" s="218">
        <f>VLOOKUP(B174,INSUMOS!$A:$I,8,FALSE)</f>
        <v>188.26</v>
      </c>
      <c r="J174" s="218">
        <f t="shared" si="33"/>
        <v>3.63</v>
      </c>
      <c r="L174" s="52">
        <f t="shared" si="26"/>
        <v>10</v>
      </c>
      <c r="M174" s="48">
        <f t="shared" si="27"/>
        <v>3.63</v>
      </c>
      <c r="N174" s="49" t="str">
        <f t="shared" si="28"/>
        <v/>
      </c>
      <c r="O174" s="49">
        <f t="shared" si="30"/>
        <v>3.63</v>
      </c>
      <c r="P174" s="50" t="str">
        <f t="shared" si="29"/>
        <v/>
      </c>
      <c r="Q174" s="49" t="str">
        <f t="shared" si="31"/>
        <v/>
      </c>
      <c r="R174" s="49" t="str">
        <f t="shared" si="32"/>
        <v/>
      </c>
    </row>
    <row r="175" spans="1:18" ht="25.5" customHeight="1" x14ac:dyDescent="0.2">
      <c r="A175" s="214" t="s">
        <v>28</v>
      </c>
      <c r="B175" s="215" t="s">
        <v>1556</v>
      </c>
      <c r="C175" s="214" t="str">
        <f>VLOOKUP(B175,INSUMOS!$A:$I,2,FALSE)</f>
        <v>SINAPI</v>
      </c>
      <c r="D175" s="214" t="str">
        <f>VLOOKUP(B175,INSUMOS!$A:$I,3,FALSE)</f>
        <v>EXTINTOR DE INCENDIO PORTATIL COM CARGA DE AGUA PRESSURIZADA DE 10 L, CLASSE A</v>
      </c>
      <c r="E175" s="293" t="str">
        <f>VLOOKUP(B175,INSUMOS!$A:$I,4,FALSE)</f>
        <v>Material</v>
      </c>
      <c r="F175" s="293"/>
      <c r="G175" s="216" t="str">
        <f>VLOOKUP(B175,INSUMOS!$A:$I,5,FALSE)</f>
        <v>UN</v>
      </c>
      <c r="H175" s="217">
        <v>1.9300000000000001E-2</v>
      </c>
      <c r="I175" s="218">
        <f>VLOOKUP(B175,INSUMOS!$A:$I,8,FALSE)</f>
        <v>194.68</v>
      </c>
      <c r="J175" s="218">
        <f t="shared" si="33"/>
        <v>3.75</v>
      </c>
      <c r="L175" s="52">
        <f t="shared" si="26"/>
        <v>10</v>
      </c>
      <c r="M175" s="48">
        <f t="shared" si="27"/>
        <v>3.75</v>
      </c>
      <c r="N175" s="49" t="str">
        <f t="shared" si="28"/>
        <v/>
      </c>
      <c r="O175" s="49">
        <f t="shared" si="30"/>
        <v>3.75</v>
      </c>
      <c r="P175" s="50" t="str">
        <f t="shared" si="29"/>
        <v/>
      </c>
      <c r="Q175" s="49" t="str">
        <f t="shared" si="31"/>
        <v/>
      </c>
      <c r="R175" s="49" t="str">
        <f t="shared" si="32"/>
        <v/>
      </c>
    </row>
    <row r="176" spans="1:18" ht="14.25" customHeight="1" x14ac:dyDescent="0.2">
      <c r="A176" s="214" t="s">
        <v>28</v>
      </c>
      <c r="B176" s="215" t="s">
        <v>1558</v>
      </c>
      <c r="C176" s="214" t="str">
        <f>VLOOKUP(B176,INSUMOS!$A:$I,2,FALSE)</f>
        <v>SINAPI</v>
      </c>
      <c r="D176" s="214" t="str">
        <f>VLOOKUP(B176,INSUMOS!$A:$I,3,FALSE)</f>
        <v>FORRO DE PVC LISO, BRANCO, REGUA DE 10 CM, ESPESSURA APROXIMADA DE 8 MM (COM COLOCACAO / SEM ESTRUTURA METALICA)</v>
      </c>
      <c r="E176" s="293" t="str">
        <f>VLOOKUP(B176,INSUMOS!$A:$I,4,FALSE)</f>
        <v>Material</v>
      </c>
      <c r="F176" s="293"/>
      <c r="G176" s="216" t="str">
        <f>VLOOKUP(B176,INSUMOS!$A:$I,5,FALSE)</f>
        <v>m²</v>
      </c>
      <c r="H176" s="217">
        <v>0.99380000000000002</v>
      </c>
      <c r="I176" s="218">
        <f>VLOOKUP(B176,INSUMOS!$A:$I,8,FALSE)</f>
        <v>87.12</v>
      </c>
      <c r="J176" s="218">
        <f t="shared" si="33"/>
        <v>86.57</v>
      </c>
      <c r="L176" s="52">
        <f t="shared" si="26"/>
        <v>10</v>
      </c>
      <c r="M176" s="48">
        <f t="shared" si="27"/>
        <v>86.57</v>
      </c>
      <c r="N176" s="49" t="str">
        <f t="shared" si="28"/>
        <v/>
      </c>
      <c r="O176" s="49">
        <f t="shared" si="30"/>
        <v>86.57</v>
      </c>
      <c r="P176" s="50" t="str">
        <f t="shared" si="29"/>
        <v/>
      </c>
      <c r="Q176" s="49" t="str">
        <f t="shared" si="31"/>
        <v/>
      </c>
      <c r="R176" s="49" t="str">
        <f t="shared" si="32"/>
        <v/>
      </c>
    </row>
    <row r="177" spans="1:18" ht="38.25" customHeight="1" x14ac:dyDescent="0.2">
      <c r="A177" s="214" t="s">
        <v>28</v>
      </c>
      <c r="B177" s="215" t="s">
        <v>1560</v>
      </c>
      <c r="C177" s="214" t="str">
        <f>VLOOKUP(B177,INSUMOS!$A:$I,2,FALSE)</f>
        <v>SINAPI</v>
      </c>
      <c r="D177" s="214" t="str">
        <f>VLOOKUP(B177,INSUMOS!$A:$I,3,FALSE)</f>
        <v>FECHADURA ROSETA REDONDA PARA PORTA DE BANHEIRO, EM ACO INOX (MAQUINA, TESTA E CONTRA-TESTA) E EM ZAMAC (MACANETA, LINGUETA E TRINCOS) COM ACABAMENTO CROMADO, MAQUINA DE 40 MM, INCLUINDO CHAVE TIPO TRANQUETA</v>
      </c>
      <c r="E177" s="293" t="str">
        <f>VLOOKUP(B177,INSUMOS!$A:$I,4,FALSE)</f>
        <v>Material</v>
      </c>
      <c r="F177" s="293"/>
      <c r="G177" s="216" t="str">
        <f>VLOOKUP(B177,INSUMOS!$A:$I,5,FALSE)</f>
        <v>CJ</v>
      </c>
      <c r="H177" s="217">
        <v>3.85E-2</v>
      </c>
      <c r="I177" s="218">
        <f>VLOOKUP(B177,INSUMOS!$A:$I,8,FALSE)</f>
        <v>89.22</v>
      </c>
      <c r="J177" s="218">
        <f t="shared" si="33"/>
        <v>3.43</v>
      </c>
      <c r="L177" s="52">
        <f t="shared" si="26"/>
        <v>10</v>
      </c>
      <c r="M177" s="48">
        <f t="shared" si="27"/>
        <v>3.43</v>
      </c>
      <c r="N177" s="49" t="str">
        <f t="shared" si="28"/>
        <v/>
      </c>
      <c r="O177" s="49">
        <f t="shared" si="30"/>
        <v>3.43</v>
      </c>
      <c r="P177" s="50" t="str">
        <f t="shared" si="29"/>
        <v/>
      </c>
      <c r="Q177" s="49" t="str">
        <f t="shared" si="31"/>
        <v/>
      </c>
      <c r="R177" s="49" t="str">
        <f t="shared" si="32"/>
        <v/>
      </c>
    </row>
    <row r="178" spans="1:18" ht="25.5" customHeight="1" x14ac:dyDescent="0.2">
      <c r="A178" s="214" t="s">
        <v>28</v>
      </c>
      <c r="B178" s="215" t="s">
        <v>1562</v>
      </c>
      <c r="C178" s="214" t="str">
        <f>VLOOKUP(B178,INSUMOS!$A:$I,2,FALSE)</f>
        <v>SINAPI</v>
      </c>
      <c r="D178" s="214" t="str">
        <f>VLOOKUP(B178,INSUMOS!$A:$I,3,FALSE)</f>
        <v>FECHADURA ESPELHO PARA PORTA EXTERNA, EM ACO INOX (MAQUINA, TESTA E CONTRA-TESTA) E EM ZAMAC (MACANETA, LINGUETA E TRINCOS) COM ACABAMENTO CROMADO, MAQUINA DE 40 MM, INCLUINDO CHAVE TIPO CILINDRO</v>
      </c>
      <c r="E178" s="293" t="str">
        <f>VLOOKUP(B178,INSUMOS!$A:$I,4,FALSE)</f>
        <v>Material</v>
      </c>
      <c r="F178" s="293"/>
      <c r="G178" s="216" t="str">
        <f>VLOOKUP(B178,INSUMOS!$A:$I,5,FALSE)</f>
        <v>CJ</v>
      </c>
      <c r="H178" s="217">
        <v>5.7799999999999997E-2</v>
      </c>
      <c r="I178" s="218">
        <f>VLOOKUP(B178,INSUMOS!$A:$I,8,FALSE)</f>
        <v>79.69</v>
      </c>
      <c r="J178" s="218">
        <f t="shared" si="33"/>
        <v>4.5999999999999996</v>
      </c>
      <c r="L178" s="52">
        <f t="shared" si="26"/>
        <v>10</v>
      </c>
      <c r="M178" s="48">
        <f t="shared" si="27"/>
        <v>4.5999999999999996</v>
      </c>
      <c r="N178" s="49" t="str">
        <f t="shared" si="28"/>
        <v/>
      </c>
      <c r="O178" s="49">
        <f t="shared" si="30"/>
        <v>4.5999999999999996</v>
      </c>
      <c r="P178" s="50" t="str">
        <f t="shared" si="29"/>
        <v/>
      </c>
      <c r="Q178" s="49" t="str">
        <f t="shared" si="31"/>
        <v/>
      </c>
      <c r="R178" s="49" t="str">
        <f t="shared" si="32"/>
        <v/>
      </c>
    </row>
    <row r="179" spans="1:18" ht="14.25" customHeight="1" x14ac:dyDescent="0.2">
      <c r="A179" s="219"/>
      <c r="B179" s="219"/>
      <c r="C179" s="219"/>
      <c r="D179" s="219"/>
      <c r="E179" s="219"/>
      <c r="F179" s="220"/>
      <c r="G179" s="219"/>
      <c r="H179" s="220"/>
      <c r="I179" s="219"/>
      <c r="J179" s="220"/>
      <c r="L179" s="52">
        <f t="shared" si="26"/>
        <v>10</v>
      </c>
      <c r="M179" s="48" t="str">
        <f t="shared" si="27"/>
        <v/>
      </c>
      <c r="N179" s="49" t="str">
        <f t="shared" si="28"/>
        <v/>
      </c>
      <c r="O179" s="49" t="str">
        <f t="shared" si="30"/>
        <v/>
      </c>
      <c r="P179" s="50" t="str">
        <f t="shared" si="29"/>
        <v/>
      </c>
      <c r="Q179" s="49" t="str">
        <f t="shared" si="31"/>
        <v/>
      </c>
      <c r="R179" s="49" t="str">
        <f t="shared" si="32"/>
        <v/>
      </c>
    </row>
    <row r="180" spans="1:18" x14ac:dyDescent="0.2">
      <c r="A180" s="219"/>
      <c r="B180" s="219"/>
      <c r="C180" s="219"/>
      <c r="D180" s="219"/>
      <c r="E180" s="219"/>
      <c r="F180" s="220"/>
      <c r="G180" s="219"/>
      <c r="H180" s="294" t="s">
        <v>36</v>
      </c>
      <c r="I180" s="294"/>
      <c r="J180" s="220">
        <f>TRUNC(SUMIF(L:L,$L180,M:M)*(1+$J$9),2)</f>
        <v>1296.81</v>
      </c>
      <c r="L180" s="52">
        <f t="shared" si="26"/>
        <v>10</v>
      </c>
      <c r="M180" s="48" t="str">
        <f t="shared" si="27"/>
        <v/>
      </c>
      <c r="N180" s="49" t="str">
        <f t="shared" si="28"/>
        <v/>
      </c>
      <c r="O180" s="49" t="str">
        <f t="shared" si="30"/>
        <v/>
      </c>
      <c r="P180" s="50" t="str">
        <f t="shared" si="29"/>
        <v/>
      </c>
      <c r="Q180" s="49" t="str">
        <f t="shared" si="31"/>
        <v/>
      </c>
      <c r="R180" s="49" t="str">
        <f t="shared" si="32"/>
        <v/>
      </c>
    </row>
    <row r="181" spans="1:18" ht="38.25" customHeight="1" thickBot="1" x14ac:dyDescent="0.25">
      <c r="A181" s="221"/>
      <c r="B181" s="221"/>
      <c r="C181" s="221"/>
      <c r="D181" s="221"/>
      <c r="E181" s="221"/>
      <c r="F181" s="221"/>
      <c r="G181" s="221" t="s">
        <v>37</v>
      </c>
      <c r="H181" s="222" t="s">
        <v>370</v>
      </c>
      <c r="I181" s="221" t="s">
        <v>38</v>
      </c>
      <c r="J181" s="223">
        <f>TRUNC(J180*H181,2)</f>
        <v>23342.58</v>
      </c>
      <c r="L181" s="52">
        <f t="shared" si="26"/>
        <v>10</v>
      </c>
      <c r="M181" s="48" t="str">
        <f t="shared" si="27"/>
        <v/>
      </c>
      <c r="N181" s="49" t="str">
        <f t="shared" si="28"/>
        <v/>
      </c>
      <c r="O181" s="49" t="str">
        <f t="shared" si="30"/>
        <v/>
      </c>
      <c r="P181" s="50" t="str">
        <f t="shared" si="29"/>
        <v/>
      </c>
      <c r="Q181" s="49" t="str">
        <f t="shared" si="31"/>
        <v/>
      </c>
      <c r="R181" s="49" t="str">
        <f t="shared" si="32"/>
        <v/>
      </c>
    </row>
    <row r="182" spans="1:18" ht="14.25" customHeight="1" thickTop="1" x14ac:dyDescent="0.2">
      <c r="A182" s="224"/>
      <c r="B182" s="224"/>
      <c r="C182" s="224"/>
      <c r="D182" s="224"/>
      <c r="E182" s="224"/>
      <c r="F182" s="224"/>
      <c r="G182" s="224"/>
      <c r="H182" s="224"/>
      <c r="I182" s="224"/>
      <c r="J182" s="224"/>
      <c r="L182" s="52">
        <f t="shared" si="26"/>
        <v>11</v>
      </c>
      <c r="M182" s="48" t="str">
        <f t="shared" si="27"/>
        <v/>
      </c>
      <c r="N182" s="49" t="str">
        <f t="shared" si="28"/>
        <v/>
      </c>
      <c r="O182" s="49" t="str">
        <f t="shared" si="30"/>
        <v/>
      </c>
      <c r="P182" s="50" t="str">
        <f t="shared" si="29"/>
        <v/>
      </c>
      <c r="Q182" s="49" t="str">
        <f t="shared" si="31"/>
        <v/>
      </c>
      <c r="R182" s="49" t="str">
        <f t="shared" si="32"/>
        <v/>
      </c>
    </row>
    <row r="183" spans="1:18" ht="14.25" customHeight="1" x14ac:dyDescent="0.2">
      <c r="A183" s="206" t="s">
        <v>1047</v>
      </c>
      <c r="B183" s="207" t="s">
        <v>1</v>
      </c>
      <c r="C183" s="206" t="s">
        <v>2</v>
      </c>
      <c r="D183" s="206" t="s">
        <v>3</v>
      </c>
      <c r="E183" s="290" t="s">
        <v>18</v>
      </c>
      <c r="F183" s="290"/>
      <c r="G183" s="208" t="s">
        <v>4</v>
      </c>
      <c r="H183" s="207" t="s">
        <v>5</v>
      </c>
      <c r="I183" s="207" t="s">
        <v>6</v>
      </c>
      <c r="J183" s="207" t="s">
        <v>7</v>
      </c>
      <c r="L183" s="52">
        <f t="shared" si="26"/>
        <v>11</v>
      </c>
      <c r="M183" s="48" t="str">
        <f t="shared" si="27"/>
        <v/>
      </c>
      <c r="N183" s="49" t="str">
        <f t="shared" si="28"/>
        <v/>
      </c>
      <c r="O183" s="49" t="str">
        <f t="shared" si="30"/>
        <v/>
      </c>
      <c r="P183" s="50" t="str">
        <f t="shared" si="29"/>
        <v/>
      </c>
      <c r="Q183" s="49" t="str">
        <f t="shared" si="31"/>
        <v/>
      </c>
      <c r="R183" s="49" t="str">
        <f t="shared" si="32"/>
        <v/>
      </c>
    </row>
    <row r="184" spans="1:18" ht="25.5" customHeight="1" x14ac:dyDescent="0.2">
      <c r="A184" s="209" t="s">
        <v>19</v>
      </c>
      <c r="B184" s="210" t="s">
        <v>1048</v>
      </c>
      <c r="C184" s="209" t="s">
        <v>9</v>
      </c>
      <c r="D184" s="209" t="s">
        <v>1049</v>
      </c>
      <c r="E184" s="291" t="s">
        <v>20</v>
      </c>
      <c r="F184" s="291"/>
      <c r="G184" s="211" t="s">
        <v>10</v>
      </c>
      <c r="H184" s="212">
        <v>1</v>
      </c>
      <c r="I184" s="213">
        <f>SUMIF(L:L,$L184,M:M)</f>
        <v>1002.3099999999998</v>
      </c>
      <c r="J184" s="213">
        <f t="shared" ref="J184:J215" si="34">TRUNC(H184*I184,2)</f>
        <v>1002.31</v>
      </c>
      <c r="L184" s="52">
        <f t="shared" si="26"/>
        <v>11</v>
      </c>
      <c r="M184" s="48" t="str">
        <f t="shared" si="27"/>
        <v/>
      </c>
      <c r="N184" s="49" t="str">
        <f t="shared" si="28"/>
        <v/>
      </c>
      <c r="O184" s="49" t="str">
        <f t="shared" si="30"/>
        <v/>
      </c>
      <c r="P184" s="50" t="str">
        <f t="shared" si="29"/>
        <v xml:space="preserve"> 2.1.1.1.2 </v>
      </c>
      <c r="Q184" s="49">
        <f t="shared" si="31"/>
        <v>0</v>
      </c>
      <c r="R184" s="49">
        <f t="shared" si="32"/>
        <v>1002.3099999999998</v>
      </c>
    </row>
    <row r="185" spans="1:18" ht="25.5" customHeight="1" x14ac:dyDescent="0.2">
      <c r="A185" s="225" t="s">
        <v>21</v>
      </c>
      <c r="B185" s="226" t="s">
        <v>634</v>
      </c>
      <c r="C185" s="225" t="s">
        <v>9</v>
      </c>
      <c r="D185" s="225" t="s">
        <v>635</v>
      </c>
      <c r="E185" s="292" t="s">
        <v>884</v>
      </c>
      <c r="F185" s="292"/>
      <c r="G185" s="227" t="s">
        <v>12</v>
      </c>
      <c r="H185" s="228">
        <v>0.13919999999999999</v>
      </c>
      <c r="I185" s="229">
        <f>SUMIFS('ANALÍTICA AUXILIARES'!J:J,'ANALÍTICA AUXILIARES'!A:A,"Composição",'ANALÍTICA AUXILIARES'!B:B,$B185)</f>
        <v>18.79</v>
      </c>
      <c r="J185" s="229">
        <f t="shared" si="34"/>
        <v>2.61</v>
      </c>
      <c r="L185" s="52">
        <f t="shared" si="26"/>
        <v>11</v>
      </c>
      <c r="M185" s="48">
        <f t="shared" si="27"/>
        <v>2.61</v>
      </c>
      <c r="N185" s="49" t="str">
        <f t="shared" si="28"/>
        <v/>
      </c>
      <c r="O185" s="49">
        <f t="shared" si="30"/>
        <v>2.61</v>
      </c>
      <c r="P185" s="50" t="str">
        <f t="shared" si="29"/>
        <v/>
      </c>
      <c r="Q185" s="49" t="str">
        <f t="shared" si="31"/>
        <v/>
      </c>
      <c r="R185" s="49" t="str">
        <f t="shared" si="32"/>
        <v/>
      </c>
    </row>
    <row r="186" spans="1:18" ht="38.25" customHeight="1" x14ac:dyDescent="0.2">
      <c r="A186" s="225" t="s">
        <v>21</v>
      </c>
      <c r="B186" s="226" t="s">
        <v>1474</v>
      </c>
      <c r="C186" s="225" t="s">
        <v>9</v>
      </c>
      <c r="D186" s="225" t="s">
        <v>1475</v>
      </c>
      <c r="E186" s="292" t="s">
        <v>921</v>
      </c>
      <c r="F186" s="292"/>
      <c r="G186" s="227" t="s">
        <v>12</v>
      </c>
      <c r="H186" s="228">
        <v>0.10440000000000001</v>
      </c>
      <c r="I186" s="229">
        <f>SUMIFS('ANALÍTICA AUXILIARES'!J:J,'ANALÍTICA AUXILIARES'!A:A,"Composição",'ANALÍTICA AUXILIARES'!B:B,$B186)</f>
        <v>40.08</v>
      </c>
      <c r="J186" s="229">
        <f t="shared" si="34"/>
        <v>4.18</v>
      </c>
      <c r="L186" s="52">
        <f t="shared" si="26"/>
        <v>11</v>
      </c>
      <c r="M186" s="48">
        <f t="shared" si="27"/>
        <v>4.18</v>
      </c>
      <c r="N186" s="49" t="str">
        <f t="shared" si="28"/>
        <v/>
      </c>
      <c r="O186" s="49">
        <f t="shared" si="30"/>
        <v>4.18</v>
      </c>
      <c r="P186" s="50" t="str">
        <f t="shared" si="29"/>
        <v/>
      </c>
      <c r="Q186" s="49" t="str">
        <f t="shared" si="31"/>
        <v/>
      </c>
      <c r="R186" s="49" t="str">
        <f t="shared" si="32"/>
        <v/>
      </c>
    </row>
    <row r="187" spans="1:18" ht="38.25" customHeight="1" x14ac:dyDescent="0.2">
      <c r="A187" s="225" t="s">
        <v>21</v>
      </c>
      <c r="B187" s="226" t="s">
        <v>651</v>
      </c>
      <c r="C187" s="225" t="s">
        <v>9</v>
      </c>
      <c r="D187" s="225" t="s">
        <v>652</v>
      </c>
      <c r="E187" s="292" t="s">
        <v>892</v>
      </c>
      <c r="F187" s="292"/>
      <c r="G187" s="227" t="s">
        <v>10</v>
      </c>
      <c r="H187" s="228">
        <v>0.26119999999999999</v>
      </c>
      <c r="I187" s="229">
        <f>SUMIFS('ANALÍTICA AUXILIARES'!J:J,'ANALÍTICA AUXILIARES'!A:A,"Composição",'ANALÍTICA AUXILIARES'!B:B,$B187)</f>
        <v>90.17</v>
      </c>
      <c r="J187" s="229">
        <f t="shared" si="34"/>
        <v>23.55</v>
      </c>
      <c r="L187" s="52">
        <f t="shared" si="26"/>
        <v>11</v>
      </c>
      <c r="M187" s="48">
        <f t="shared" si="27"/>
        <v>23.55</v>
      </c>
      <c r="N187" s="49" t="str">
        <f t="shared" si="28"/>
        <v/>
      </c>
      <c r="O187" s="49">
        <f t="shared" si="30"/>
        <v>23.55</v>
      </c>
      <c r="P187" s="50" t="str">
        <f t="shared" si="29"/>
        <v/>
      </c>
      <c r="Q187" s="49" t="str">
        <f t="shared" si="31"/>
        <v/>
      </c>
      <c r="R187" s="49" t="str">
        <f t="shared" si="32"/>
        <v/>
      </c>
    </row>
    <row r="188" spans="1:18" ht="14.25" customHeight="1" x14ac:dyDescent="0.2">
      <c r="A188" s="225" t="s">
        <v>21</v>
      </c>
      <c r="B188" s="226" t="s">
        <v>1515</v>
      </c>
      <c r="C188" s="225" t="s">
        <v>9</v>
      </c>
      <c r="D188" s="225" t="s">
        <v>1516</v>
      </c>
      <c r="E188" s="292" t="s">
        <v>914</v>
      </c>
      <c r="F188" s="292"/>
      <c r="G188" s="227" t="s">
        <v>12</v>
      </c>
      <c r="H188" s="228">
        <v>1.7399999999999999E-2</v>
      </c>
      <c r="I188" s="229">
        <f>SUMIFS('ANALÍTICA AUXILIARES'!J:J,'ANALÍTICA AUXILIARES'!A:A,"Composição",'ANALÍTICA AUXILIARES'!B:B,$B188)</f>
        <v>26.11</v>
      </c>
      <c r="J188" s="229">
        <f t="shared" si="34"/>
        <v>0.45</v>
      </c>
      <c r="L188" s="52">
        <f t="shared" si="26"/>
        <v>11</v>
      </c>
      <c r="M188" s="48">
        <f t="shared" si="27"/>
        <v>0.45</v>
      </c>
      <c r="N188" s="49" t="str">
        <f t="shared" si="28"/>
        <v/>
      </c>
      <c r="O188" s="49">
        <f t="shared" si="30"/>
        <v>0.45</v>
      </c>
      <c r="P188" s="50" t="str">
        <f t="shared" si="29"/>
        <v/>
      </c>
      <c r="Q188" s="49" t="str">
        <f t="shared" si="31"/>
        <v/>
      </c>
      <c r="R188" s="49" t="str">
        <f t="shared" si="32"/>
        <v/>
      </c>
    </row>
    <row r="189" spans="1:18" ht="14.25" customHeight="1" x14ac:dyDescent="0.2">
      <c r="A189" s="225" t="s">
        <v>21</v>
      </c>
      <c r="B189" s="226" t="s">
        <v>650</v>
      </c>
      <c r="C189" s="225" t="s">
        <v>9</v>
      </c>
      <c r="D189" s="225" t="s">
        <v>1524</v>
      </c>
      <c r="E189" s="292" t="s">
        <v>891</v>
      </c>
      <c r="F189" s="292"/>
      <c r="G189" s="227" t="s">
        <v>12</v>
      </c>
      <c r="H189" s="228">
        <v>1.7399999999999999E-2</v>
      </c>
      <c r="I189" s="229">
        <f>SUMIFS('ANALÍTICA AUXILIARES'!J:J,'ANALÍTICA AUXILIARES'!A:A,"Composição",'ANALÍTICA AUXILIARES'!B:B,$B189)</f>
        <v>24.24</v>
      </c>
      <c r="J189" s="229">
        <f t="shared" si="34"/>
        <v>0.42</v>
      </c>
      <c r="L189" s="52">
        <f t="shared" si="26"/>
        <v>11</v>
      </c>
      <c r="M189" s="48">
        <f t="shared" si="27"/>
        <v>0.42</v>
      </c>
      <c r="N189" s="49" t="str">
        <f t="shared" si="28"/>
        <v/>
      </c>
      <c r="O189" s="49">
        <f t="shared" si="30"/>
        <v>0.42</v>
      </c>
      <c r="P189" s="50" t="str">
        <f t="shared" si="29"/>
        <v/>
      </c>
      <c r="Q189" s="49" t="str">
        <f t="shared" si="31"/>
        <v/>
      </c>
      <c r="R189" s="49" t="str">
        <f t="shared" si="32"/>
        <v/>
      </c>
    </row>
    <row r="190" spans="1:18" ht="38.25" x14ac:dyDescent="0.2">
      <c r="A190" s="225" t="s">
        <v>21</v>
      </c>
      <c r="B190" s="226" t="s">
        <v>1511</v>
      </c>
      <c r="C190" s="225" t="s">
        <v>9</v>
      </c>
      <c r="D190" s="225" t="s">
        <v>1512</v>
      </c>
      <c r="E190" s="292" t="s">
        <v>213</v>
      </c>
      <c r="F190" s="292"/>
      <c r="G190" s="227" t="s">
        <v>12</v>
      </c>
      <c r="H190" s="228">
        <v>0.17399999999999999</v>
      </c>
      <c r="I190" s="229">
        <f>SUMIFS('ANALÍTICA AUXILIARES'!J:J,'ANALÍTICA AUXILIARES'!A:A,"Composição",'ANALÍTICA AUXILIARES'!B:B,$B190)</f>
        <v>160.57</v>
      </c>
      <c r="J190" s="229">
        <f t="shared" si="34"/>
        <v>27.93</v>
      </c>
      <c r="L190" s="52">
        <f t="shared" si="26"/>
        <v>11</v>
      </c>
      <c r="M190" s="48">
        <f t="shared" si="27"/>
        <v>27.93</v>
      </c>
      <c r="N190" s="49" t="str">
        <f t="shared" si="28"/>
        <v/>
      </c>
      <c r="O190" s="49">
        <f t="shared" si="30"/>
        <v>27.93</v>
      </c>
      <c r="P190" s="50" t="str">
        <f t="shared" si="29"/>
        <v/>
      </c>
      <c r="Q190" s="49" t="str">
        <f t="shared" si="31"/>
        <v/>
      </c>
      <c r="R190" s="49" t="str">
        <f t="shared" si="32"/>
        <v/>
      </c>
    </row>
    <row r="191" spans="1:18" ht="14.25" customHeight="1" x14ac:dyDescent="0.2">
      <c r="A191" s="225" t="s">
        <v>21</v>
      </c>
      <c r="B191" s="226" t="s">
        <v>1548</v>
      </c>
      <c r="C191" s="225" t="s">
        <v>9</v>
      </c>
      <c r="D191" s="225" t="s">
        <v>1549</v>
      </c>
      <c r="E191" s="292" t="s">
        <v>20</v>
      </c>
      <c r="F191" s="292"/>
      <c r="G191" s="227" t="s">
        <v>10</v>
      </c>
      <c r="H191" s="228">
        <v>9.5600000000000004E-2</v>
      </c>
      <c r="I191" s="229">
        <f>SUMIFS('ANALÍTICA AUXILIARES'!J:J,'ANALÍTICA AUXILIARES'!A:A,"Composição",'ANALÍTICA AUXILIARES'!B:B,$B191)</f>
        <v>127.26</v>
      </c>
      <c r="J191" s="229">
        <f t="shared" si="34"/>
        <v>12.16</v>
      </c>
      <c r="L191" s="52">
        <f t="shared" si="26"/>
        <v>11</v>
      </c>
      <c r="M191" s="48">
        <f t="shared" si="27"/>
        <v>12.16</v>
      </c>
      <c r="N191" s="49" t="str">
        <f t="shared" si="28"/>
        <v/>
      </c>
      <c r="O191" s="49">
        <f t="shared" si="30"/>
        <v>12.16</v>
      </c>
      <c r="P191" s="50" t="str">
        <f t="shared" si="29"/>
        <v/>
      </c>
      <c r="Q191" s="49" t="str">
        <f t="shared" si="31"/>
        <v/>
      </c>
      <c r="R191" s="49" t="str">
        <f t="shared" si="32"/>
        <v/>
      </c>
    </row>
    <row r="192" spans="1:18" ht="14.25" customHeight="1" x14ac:dyDescent="0.2">
      <c r="A192" s="225" t="s">
        <v>21</v>
      </c>
      <c r="B192" s="226" t="s">
        <v>1496</v>
      </c>
      <c r="C192" s="225" t="s">
        <v>9</v>
      </c>
      <c r="D192" s="225" t="s">
        <v>1497</v>
      </c>
      <c r="E192" s="292" t="s">
        <v>884</v>
      </c>
      <c r="F192" s="292"/>
      <c r="G192" s="227" t="s">
        <v>12</v>
      </c>
      <c r="H192" s="228">
        <v>3.4799999999999998E-2</v>
      </c>
      <c r="I192" s="229">
        <f>SUMIFS('ANALÍTICA AUXILIARES'!J:J,'ANALÍTICA AUXILIARES'!A:A,"Composição",'ANALÍTICA AUXILIARES'!B:B,$B192)</f>
        <v>40.58</v>
      </c>
      <c r="J192" s="229">
        <f t="shared" si="34"/>
        <v>1.41</v>
      </c>
      <c r="L192" s="52">
        <f t="shared" si="26"/>
        <v>11</v>
      </c>
      <c r="M192" s="48">
        <f t="shared" si="27"/>
        <v>1.41</v>
      </c>
      <c r="N192" s="49" t="str">
        <f t="shared" si="28"/>
        <v/>
      </c>
      <c r="O192" s="49">
        <f t="shared" si="30"/>
        <v>1.41</v>
      </c>
      <c r="P192" s="50" t="str">
        <f t="shared" si="29"/>
        <v/>
      </c>
      <c r="Q192" s="49" t="str">
        <f t="shared" si="31"/>
        <v/>
      </c>
      <c r="R192" s="49" t="str">
        <f t="shared" si="32"/>
        <v/>
      </c>
    </row>
    <row r="193" spans="1:18" ht="25.5" customHeight="1" x14ac:dyDescent="0.2">
      <c r="A193" s="225" t="s">
        <v>21</v>
      </c>
      <c r="B193" s="226" t="s">
        <v>1564</v>
      </c>
      <c r="C193" s="225" t="s">
        <v>9</v>
      </c>
      <c r="D193" s="225" t="s">
        <v>1565</v>
      </c>
      <c r="E193" s="292" t="s">
        <v>836</v>
      </c>
      <c r="F193" s="292"/>
      <c r="G193" s="227" t="s">
        <v>10</v>
      </c>
      <c r="H193" s="228">
        <v>0.51339999999999997</v>
      </c>
      <c r="I193" s="229">
        <f>SUMIFS('ANALÍTICA AUXILIARES'!J:J,'ANALÍTICA AUXILIARES'!A:A,"Composição",'ANALÍTICA AUXILIARES'!B:B,$B193)</f>
        <v>42.87</v>
      </c>
      <c r="J193" s="229">
        <f t="shared" si="34"/>
        <v>22</v>
      </c>
      <c r="L193" s="52">
        <f t="shared" si="26"/>
        <v>11</v>
      </c>
      <c r="M193" s="48">
        <f t="shared" si="27"/>
        <v>22</v>
      </c>
      <c r="N193" s="49" t="str">
        <f t="shared" si="28"/>
        <v/>
      </c>
      <c r="O193" s="49">
        <f t="shared" si="30"/>
        <v>22</v>
      </c>
      <c r="P193" s="50" t="str">
        <f t="shared" si="29"/>
        <v/>
      </c>
      <c r="Q193" s="49" t="str">
        <f t="shared" si="31"/>
        <v/>
      </c>
      <c r="R193" s="49" t="str">
        <f t="shared" si="32"/>
        <v/>
      </c>
    </row>
    <row r="194" spans="1:18" ht="25.5" customHeight="1" x14ac:dyDescent="0.2">
      <c r="A194" s="225" t="s">
        <v>21</v>
      </c>
      <c r="B194" s="226" t="s">
        <v>1484</v>
      </c>
      <c r="C194" s="225" t="s">
        <v>9</v>
      </c>
      <c r="D194" s="225" t="s">
        <v>1485</v>
      </c>
      <c r="E194" s="292" t="s">
        <v>604</v>
      </c>
      <c r="F194" s="292"/>
      <c r="G194" s="227" t="s">
        <v>10</v>
      </c>
      <c r="H194" s="228">
        <v>0.76790000000000003</v>
      </c>
      <c r="I194" s="229">
        <f>SUMIFS('ANALÍTICA AUXILIARES'!J:J,'ANALÍTICA AUXILIARES'!A:A,"Composição",'ANALÍTICA AUXILIARES'!B:B,$B194)</f>
        <v>45.35</v>
      </c>
      <c r="J194" s="229">
        <f t="shared" si="34"/>
        <v>34.82</v>
      </c>
      <c r="L194" s="52">
        <f t="shared" si="26"/>
        <v>11</v>
      </c>
      <c r="M194" s="48">
        <f t="shared" si="27"/>
        <v>34.82</v>
      </c>
      <c r="N194" s="49" t="str">
        <f t="shared" si="28"/>
        <v/>
      </c>
      <c r="O194" s="49">
        <f t="shared" si="30"/>
        <v>34.82</v>
      </c>
      <c r="P194" s="50" t="str">
        <f t="shared" si="29"/>
        <v/>
      </c>
      <c r="Q194" s="49" t="str">
        <f t="shared" si="31"/>
        <v/>
      </c>
      <c r="R194" s="49" t="str">
        <f t="shared" si="32"/>
        <v/>
      </c>
    </row>
    <row r="195" spans="1:18" ht="25.5" customHeight="1" x14ac:dyDescent="0.2">
      <c r="A195" s="225" t="s">
        <v>21</v>
      </c>
      <c r="B195" s="226" t="s">
        <v>1494</v>
      </c>
      <c r="C195" s="225" t="s">
        <v>9</v>
      </c>
      <c r="D195" s="225" t="s">
        <v>1495</v>
      </c>
      <c r="E195" s="292" t="s">
        <v>908</v>
      </c>
      <c r="F195" s="292"/>
      <c r="G195" s="227" t="s">
        <v>12</v>
      </c>
      <c r="H195" s="228">
        <v>5.2200000000000003E-2</v>
      </c>
      <c r="I195" s="229">
        <f>SUMIFS('ANALÍTICA AUXILIARES'!J:J,'ANALÍTICA AUXILIARES'!A:A,"Composição",'ANALÍTICA AUXILIARES'!B:B,$B195)</f>
        <v>258.29000000000002</v>
      </c>
      <c r="J195" s="229">
        <f t="shared" si="34"/>
        <v>13.48</v>
      </c>
      <c r="L195" s="52">
        <f t="shared" si="26"/>
        <v>11</v>
      </c>
      <c r="M195" s="48">
        <f t="shared" si="27"/>
        <v>13.48</v>
      </c>
      <c r="N195" s="49" t="str">
        <f t="shared" si="28"/>
        <v/>
      </c>
      <c r="O195" s="49">
        <f t="shared" si="30"/>
        <v>13.48</v>
      </c>
      <c r="P195" s="50" t="str">
        <f t="shared" si="29"/>
        <v/>
      </c>
      <c r="Q195" s="49" t="str">
        <f t="shared" si="31"/>
        <v/>
      </c>
      <c r="R195" s="49" t="str">
        <f t="shared" si="32"/>
        <v/>
      </c>
    </row>
    <row r="196" spans="1:18" ht="25.5" customHeight="1" x14ac:dyDescent="0.2">
      <c r="A196" s="225" t="s">
        <v>21</v>
      </c>
      <c r="B196" s="226" t="s">
        <v>1566</v>
      </c>
      <c r="C196" s="225" t="s">
        <v>9</v>
      </c>
      <c r="D196" s="225" t="s">
        <v>1567</v>
      </c>
      <c r="E196" s="292" t="s">
        <v>908</v>
      </c>
      <c r="F196" s="292"/>
      <c r="G196" s="227" t="s">
        <v>12</v>
      </c>
      <c r="H196" s="228">
        <v>6.9599999999999995E-2</v>
      </c>
      <c r="I196" s="229">
        <f>SUMIFS('ANALÍTICA AUXILIARES'!J:J,'ANALÍTICA AUXILIARES'!A:A,"Composição",'ANALÍTICA AUXILIARES'!B:B,$B196)</f>
        <v>116.4</v>
      </c>
      <c r="J196" s="229">
        <f t="shared" si="34"/>
        <v>8.1</v>
      </c>
      <c r="L196" s="52">
        <f t="shared" si="26"/>
        <v>11</v>
      </c>
      <c r="M196" s="48">
        <f t="shared" si="27"/>
        <v>8.1</v>
      </c>
      <c r="N196" s="49" t="str">
        <f t="shared" si="28"/>
        <v/>
      </c>
      <c r="O196" s="49">
        <f t="shared" si="30"/>
        <v>8.1</v>
      </c>
      <c r="P196" s="50" t="str">
        <f t="shared" si="29"/>
        <v/>
      </c>
      <c r="Q196" s="49" t="str">
        <f t="shared" si="31"/>
        <v/>
      </c>
      <c r="R196" s="49" t="str">
        <f t="shared" si="32"/>
        <v/>
      </c>
    </row>
    <row r="197" spans="1:18" ht="14.25" customHeight="1" x14ac:dyDescent="0.2">
      <c r="A197" s="225" t="s">
        <v>21</v>
      </c>
      <c r="B197" s="226" t="s">
        <v>1492</v>
      </c>
      <c r="C197" s="225" t="s">
        <v>9</v>
      </c>
      <c r="D197" s="225" t="s">
        <v>1493</v>
      </c>
      <c r="E197" s="292" t="s">
        <v>891</v>
      </c>
      <c r="F197" s="292"/>
      <c r="G197" s="227" t="s">
        <v>12</v>
      </c>
      <c r="H197" s="228">
        <v>5.2200000000000003E-2</v>
      </c>
      <c r="I197" s="229">
        <f>SUMIFS('ANALÍTICA AUXILIARES'!J:J,'ANALÍTICA AUXILIARES'!A:A,"Composição",'ANALÍTICA AUXILIARES'!B:B,$B197)</f>
        <v>19.61</v>
      </c>
      <c r="J197" s="229">
        <f t="shared" si="34"/>
        <v>1.02</v>
      </c>
      <c r="L197" s="52">
        <f t="shared" si="26"/>
        <v>11</v>
      </c>
      <c r="M197" s="48">
        <f t="shared" si="27"/>
        <v>1.02</v>
      </c>
      <c r="N197" s="49" t="str">
        <f t="shared" si="28"/>
        <v/>
      </c>
      <c r="O197" s="49">
        <f t="shared" si="30"/>
        <v>1.02</v>
      </c>
      <c r="P197" s="50" t="str">
        <f t="shared" si="29"/>
        <v/>
      </c>
      <c r="Q197" s="49" t="str">
        <f t="shared" si="31"/>
        <v/>
      </c>
      <c r="R197" s="49" t="str">
        <f t="shared" si="32"/>
        <v/>
      </c>
    </row>
    <row r="198" spans="1:18" ht="38.25" customHeight="1" x14ac:dyDescent="0.2">
      <c r="A198" s="225" t="s">
        <v>21</v>
      </c>
      <c r="B198" s="226" t="s">
        <v>645</v>
      </c>
      <c r="C198" s="225" t="s">
        <v>9</v>
      </c>
      <c r="D198" s="225" t="s">
        <v>1539</v>
      </c>
      <c r="E198" s="292" t="s">
        <v>889</v>
      </c>
      <c r="F198" s="292"/>
      <c r="G198" s="227" t="s">
        <v>10</v>
      </c>
      <c r="H198" s="228">
        <v>9.0499999999999997E-2</v>
      </c>
      <c r="I198" s="229">
        <f>SUMIFS('ANALÍTICA AUXILIARES'!J:J,'ANALÍTICA AUXILIARES'!A:A,"Composição",'ANALÍTICA AUXILIARES'!B:B,$B198)</f>
        <v>724.52</v>
      </c>
      <c r="J198" s="229">
        <f t="shared" si="34"/>
        <v>65.56</v>
      </c>
      <c r="L198" s="52">
        <f t="shared" si="26"/>
        <v>11</v>
      </c>
      <c r="M198" s="48">
        <f t="shared" si="27"/>
        <v>65.56</v>
      </c>
      <c r="N198" s="49" t="str">
        <f t="shared" si="28"/>
        <v/>
      </c>
      <c r="O198" s="49">
        <f t="shared" si="30"/>
        <v>65.56</v>
      </c>
      <c r="P198" s="50" t="str">
        <f t="shared" si="29"/>
        <v/>
      </c>
      <c r="Q198" s="49" t="str">
        <f t="shared" si="31"/>
        <v/>
      </c>
      <c r="R198" s="49" t="str">
        <f t="shared" si="32"/>
        <v/>
      </c>
    </row>
    <row r="199" spans="1:18" ht="14.25" customHeight="1" x14ac:dyDescent="0.2">
      <c r="A199" s="225" t="s">
        <v>21</v>
      </c>
      <c r="B199" s="226" t="s">
        <v>662</v>
      </c>
      <c r="C199" s="225" t="s">
        <v>9</v>
      </c>
      <c r="D199" s="225" t="s">
        <v>663</v>
      </c>
      <c r="E199" s="292" t="s">
        <v>884</v>
      </c>
      <c r="F199" s="292"/>
      <c r="G199" s="227" t="s">
        <v>14</v>
      </c>
      <c r="H199" s="228">
        <v>0.1305</v>
      </c>
      <c r="I199" s="229">
        <f>SUMIFS('ANALÍTICA AUXILIARES'!J:J,'ANALÍTICA AUXILIARES'!A:A,"Composição",'ANALÍTICA AUXILIARES'!B:B,$B199)</f>
        <v>13.38</v>
      </c>
      <c r="J199" s="229">
        <f t="shared" si="34"/>
        <v>1.74</v>
      </c>
      <c r="L199" s="52">
        <f t="shared" si="26"/>
        <v>11</v>
      </c>
      <c r="M199" s="48">
        <f t="shared" si="27"/>
        <v>1.74</v>
      </c>
      <c r="N199" s="49" t="str">
        <f t="shared" si="28"/>
        <v/>
      </c>
      <c r="O199" s="49">
        <f t="shared" si="30"/>
        <v>1.74</v>
      </c>
      <c r="P199" s="50" t="str">
        <f t="shared" si="29"/>
        <v/>
      </c>
      <c r="Q199" s="49" t="str">
        <f t="shared" si="31"/>
        <v/>
      </c>
      <c r="R199" s="49" t="str">
        <f t="shared" si="32"/>
        <v/>
      </c>
    </row>
    <row r="200" spans="1:18" x14ac:dyDescent="0.2">
      <c r="A200" s="225" t="s">
        <v>21</v>
      </c>
      <c r="B200" s="226" t="s">
        <v>639</v>
      </c>
      <c r="C200" s="225" t="s">
        <v>9</v>
      </c>
      <c r="D200" s="225" t="s">
        <v>640</v>
      </c>
      <c r="E200" s="292" t="s">
        <v>886</v>
      </c>
      <c r="F200" s="292"/>
      <c r="G200" s="227" t="s">
        <v>17</v>
      </c>
      <c r="H200" s="228">
        <v>2.7900000000000001E-2</v>
      </c>
      <c r="I200" s="229">
        <f>SUMIFS('ANALÍTICA AUXILIARES'!J:J,'ANALÍTICA AUXILIARES'!A:A,"Composição",'ANALÍTICA AUXILIARES'!B:B,$B200)</f>
        <v>99.32</v>
      </c>
      <c r="J200" s="229">
        <f t="shared" si="34"/>
        <v>2.77</v>
      </c>
      <c r="L200" s="52">
        <f t="shared" si="26"/>
        <v>11</v>
      </c>
      <c r="M200" s="48">
        <f t="shared" si="27"/>
        <v>2.77</v>
      </c>
      <c r="N200" s="49" t="str">
        <f t="shared" si="28"/>
        <v/>
      </c>
      <c r="O200" s="49">
        <f t="shared" si="30"/>
        <v>2.77</v>
      </c>
      <c r="P200" s="50" t="str">
        <f t="shared" si="29"/>
        <v/>
      </c>
      <c r="Q200" s="49" t="str">
        <f t="shared" si="31"/>
        <v/>
      </c>
      <c r="R200" s="49" t="str">
        <f t="shared" si="32"/>
        <v/>
      </c>
    </row>
    <row r="201" spans="1:18" ht="38.25" customHeight="1" x14ac:dyDescent="0.2">
      <c r="A201" s="225" t="s">
        <v>21</v>
      </c>
      <c r="B201" s="226" t="s">
        <v>224</v>
      </c>
      <c r="C201" s="225" t="s">
        <v>9</v>
      </c>
      <c r="D201" s="225" t="s">
        <v>633</v>
      </c>
      <c r="E201" s="292" t="s">
        <v>884</v>
      </c>
      <c r="F201" s="292"/>
      <c r="G201" s="227" t="s">
        <v>14</v>
      </c>
      <c r="H201" s="228">
        <v>0.46989999999999998</v>
      </c>
      <c r="I201" s="229">
        <f>SUMIFS('ANALÍTICA AUXILIARES'!J:J,'ANALÍTICA AUXILIARES'!A:A,"Composição",'ANALÍTICA AUXILIARES'!B:B,$B201)</f>
        <v>5.2</v>
      </c>
      <c r="J201" s="229">
        <f t="shared" si="34"/>
        <v>2.44</v>
      </c>
      <c r="L201" s="52">
        <f t="shared" si="26"/>
        <v>11</v>
      </c>
      <c r="M201" s="48">
        <f t="shared" si="27"/>
        <v>2.44</v>
      </c>
      <c r="N201" s="49" t="str">
        <f t="shared" si="28"/>
        <v/>
      </c>
      <c r="O201" s="49">
        <f t="shared" si="30"/>
        <v>2.44</v>
      </c>
      <c r="P201" s="50" t="str">
        <f t="shared" si="29"/>
        <v/>
      </c>
      <c r="Q201" s="49" t="str">
        <f t="shared" si="31"/>
        <v/>
      </c>
      <c r="R201" s="49" t="str">
        <f t="shared" si="32"/>
        <v/>
      </c>
    </row>
    <row r="202" spans="1:18" ht="14.25" customHeight="1" x14ac:dyDescent="0.2">
      <c r="A202" s="225" t="s">
        <v>21</v>
      </c>
      <c r="B202" s="226" t="s">
        <v>605</v>
      </c>
      <c r="C202" s="225" t="s">
        <v>9</v>
      </c>
      <c r="D202" s="225" t="s">
        <v>606</v>
      </c>
      <c r="E202" s="292" t="s">
        <v>881</v>
      </c>
      <c r="F202" s="292"/>
      <c r="G202" s="227" t="s">
        <v>10</v>
      </c>
      <c r="H202" s="228">
        <v>2.4441999999999999</v>
      </c>
      <c r="I202" s="229">
        <f>SUMIFS('ANALÍTICA AUXILIARES'!J:J,'ANALÍTICA AUXILIARES'!A:A,"Composição",'ANALÍTICA AUXILIARES'!B:B,$B202)</f>
        <v>14.4</v>
      </c>
      <c r="J202" s="229">
        <f t="shared" si="34"/>
        <v>35.19</v>
      </c>
      <c r="L202" s="52">
        <f t="shared" si="26"/>
        <v>11</v>
      </c>
      <c r="M202" s="48">
        <f t="shared" si="27"/>
        <v>35.19</v>
      </c>
      <c r="N202" s="49" t="str">
        <f t="shared" si="28"/>
        <v/>
      </c>
      <c r="O202" s="49">
        <f t="shared" si="30"/>
        <v>35.19</v>
      </c>
      <c r="P202" s="50" t="str">
        <f t="shared" si="29"/>
        <v/>
      </c>
      <c r="Q202" s="49" t="str">
        <f t="shared" si="31"/>
        <v/>
      </c>
      <c r="R202" s="49" t="str">
        <f t="shared" si="32"/>
        <v/>
      </c>
    </row>
    <row r="203" spans="1:18" ht="25.5" customHeight="1" x14ac:dyDescent="0.2">
      <c r="A203" s="225" t="s">
        <v>21</v>
      </c>
      <c r="B203" s="226" t="s">
        <v>638</v>
      </c>
      <c r="C203" s="225" t="s">
        <v>9</v>
      </c>
      <c r="D203" s="225" t="s">
        <v>1473</v>
      </c>
      <c r="E203" s="292" t="s">
        <v>885</v>
      </c>
      <c r="F203" s="292"/>
      <c r="G203" s="227" t="s">
        <v>10</v>
      </c>
      <c r="H203" s="228">
        <v>1.3566</v>
      </c>
      <c r="I203" s="229">
        <f>SUMIFS('ANALÍTICA AUXILIARES'!J:J,'ANALÍTICA AUXILIARES'!A:A,"Composição",'ANALÍTICA AUXILIARES'!B:B,$B203)</f>
        <v>28.03</v>
      </c>
      <c r="J203" s="229">
        <f t="shared" si="34"/>
        <v>38.020000000000003</v>
      </c>
      <c r="L203" s="52">
        <f t="shared" si="26"/>
        <v>11</v>
      </c>
      <c r="M203" s="48">
        <f t="shared" si="27"/>
        <v>38.020000000000003</v>
      </c>
      <c r="N203" s="49" t="str">
        <f t="shared" si="28"/>
        <v/>
      </c>
      <c r="O203" s="49">
        <f t="shared" si="30"/>
        <v>38.020000000000003</v>
      </c>
      <c r="P203" s="50" t="str">
        <f t="shared" si="29"/>
        <v/>
      </c>
      <c r="Q203" s="49" t="str">
        <f t="shared" si="31"/>
        <v/>
      </c>
      <c r="R203" s="49" t="str">
        <f t="shared" si="32"/>
        <v/>
      </c>
    </row>
    <row r="204" spans="1:18" ht="14.25" customHeight="1" x14ac:dyDescent="0.2">
      <c r="A204" s="225" t="s">
        <v>21</v>
      </c>
      <c r="B204" s="226" t="s">
        <v>1542</v>
      </c>
      <c r="C204" s="225" t="s">
        <v>9</v>
      </c>
      <c r="D204" s="225" t="s">
        <v>1543</v>
      </c>
      <c r="E204" s="292" t="s">
        <v>892</v>
      </c>
      <c r="F204" s="292"/>
      <c r="G204" s="227" t="s">
        <v>10</v>
      </c>
      <c r="H204" s="228">
        <v>0.1011</v>
      </c>
      <c r="I204" s="229">
        <f>SUMIFS('ANALÍTICA AUXILIARES'!J:J,'ANALÍTICA AUXILIARES'!A:A,"Composição",'ANALÍTICA AUXILIARES'!B:B,$B204)</f>
        <v>105.4</v>
      </c>
      <c r="J204" s="229">
        <f t="shared" si="34"/>
        <v>10.65</v>
      </c>
      <c r="L204" s="52">
        <f t="shared" si="26"/>
        <v>11</v>
      </c>
      <c r="M204" s="48">
        <f t="shared" si="27"/>
        <v>10.65</v>
      </c>
      <c r="N204" s="49" t="str">
        <f t="shared" si="28"/>
        <v/>
      </c>
      <c r="O204" s="49">
        <f t="shared" si="30"/>
        <v>10.65</v>
      </c>
      <c r="P204" s="50" t="str">
        <f t="shared" si="29"/>
        <v/>
      </c>
      <c r="Q204" s="49" t="str">
        <f t="shared" si="31"/>
        <v/>
      </c>
      <c r="R204" s="49" t="str">
        <f t="shared" si="32"/>
        <v/>
      </c>
    </row>
    <row r="205" spans="1:18" ht="51" customHeight="1" x14ac:dyDescent="0.2">
      <c r="A205" s="225" t="s">
        <v>21</v>
      </c>
      <c r="B205" s="226" t="s">
        <v>619</v>
      </c>
      <c r="C205" s="225" t="s">
        <v>9</v>
      </c>
      <c r="D205" s="225" t="s">
        <v>620</v>
      </c>
      <c r="E205" s="292" t="s">
        <v>882</v>
      </c>
      <c r="F205" s="292"/>
      <c r="G205" s="227" t="s">
        <v>14</v>
      </c>
      <c r="H205" s="228">
        <v>7.22E-2</v>
      </c>
      <c r="I205" s="229">
        <f>SUMIFS('ANALÍTICA AUXILIARES'!J:J,'ANALÍTICA AUXILIARES'!A:A,"Composição",'ANALÍTICA AUXILIARES'!B:B,$B205)</f>
        <v>17.8</v>
      </c>
      <c r="J205" s="229">
        <f t="shared" si="34"/>
        <v>1.28</v>
      </c>
      <c r="L205" s="52">
        <f t="shared" si="26"/>
        <v>11</v>
      </c>
      <c r="M205" s="48">
        <f t="shared" si="27"/>
        <v>1.28</v>
      </c>
      <c r="N205" s="49" t="str">
        <f t="shared" si="28"/>
        <v/>
      </c>
      <c r="O205" s="49">
        <f t="shared" si="30"/>
        <v>1.28</v>
      </c>
      <c r="P205" s="50" t="str">
        <f t="shared" si="29"/>
        <v/>
      </c>
      <c r="Q205" s="49" t="str">
        <f t="shared" si="31"/>
        <v/>
      </c>
      <c r="R205" s="49" t="str">
        <f t="shared" si="32"/>
        <v/>
      </c>
    </row>
    <row r="206" spans="1:18" ht="25.5" customHeight="1" x14ac:dyDescent="0.2">
      <c r="A206" s="225" t="s">
        <v>21</v>
      </c>
      <c r="B206" s="226" t="s">
        <v>1568</v>
      </c>
      <c r="C206" s="225" t="s">
        <v>9</v>
      </c>
      <c r="D206" s="225" t="s">
        <v>1569</v>
      </c>
      <c r="E206" s="292" t="s">
        <v>921</v>
      </c>
      <c r="F206" s="292"/>
      <c r="G206" s="227" t="s">
        <v>12</v>
      </c>
      <c r="H206" s="228">
        <v>1.7399999999999999E-2</v>
      </c>
      <c r="I206" s="229">
        <f>SUMIFS('ANALÍTICA AUXILIARES'!J:J,'ANALÍTICA AUXILIARES'!A:A,"Composição",'ANALÍTICA AUXILIARES'!B:B,$B206)</f>
        <v>180.93</v>
      </c>
      <c r="J206" s="229">
        <f t="shared" si="34"/>
        <v>3.14</v>
      </c>
      <c r="L206" s="52">
        <f t="shared" ref="L206:L269" si="35">IF(AND(A207&lt;&gt;"",A206=""),L205+1,L205)</f>
        <v>11</v>
      </c>
      <c r="M206" s="48">
        <f t="shared" ref="M206:M269" si="36">IF(OR(A206="Insumo",A206="Composição Auxiliar"),J206,"")</f>
        <v>3.14</v>
      </c>
      <c r="N206" s="49" t="str">
        <f t="shared" ref="N206:N269" si="37">IF(ISNUMBER(SEARCH("COM ENCARGOS COMPLEMENTARES",D206)),J206,"")</f>
        <v/>
      </c>
      <c r="O206" s="49">
        <f t="shared" si="30"/>
        <v>3.14</v>
      </c>
      <c r="P206" s="50" t="str">
        <f t="shared" ref="P206:P269" si="38">IF(A206="Composição",A205,"")</f>
        <v/>
      </c>
      <c r="Q206" s="49" t="str">
        <f t="shared" si="31"/>
        <v/>
      </c>
      <c r="R206" s="49" t="str">
        <f t="shared" si="32"/>
        <v/>
      </c>
    </row>
    <row r="207" spans="1:18" ht="14.25" customHeight="1" x14ac:dyDescent="0.2">
      <c r="A207" s="225" t="s">
        <v>21</v>
      </c>
      <c r="B207" s="226" t="s">
        <v>1503</v>
      </c>
      <c r="C207" s="225" t="s">
        <v>9</v>
      </c>
      <c r="D207" s="225" t="s">
        <v>1504</v>
      </c>
      <c r="E207" s="292" t="s">
        <v>1505</v>
      </c>
      <c r="F207" s="292"/>
      <c r="G207" s="227" t="s">
        <v>10</v>
      </c>
      <c r="H207" s="228">
        <v>0.76790000000000003</v>
      </c>
      <c r="I207" s="229">
        <f>SUMIFS('ANALÍTICA AUXILIARES'!J:J,'ANALÍTICA AUXILIARES'!A:A,"Composição",'ANALÍTICA AUXILIARES'!B:B,$B207)</f>
        <v>8.07</v>
      </c>
      <c r="J207" s="229">
        <f t="shared" si="34"/>
        <v>6.19</v>
      </c>
      <c r="L207" s="52">
        <f t="shared" si="35"/>
        <v>11</v>
      </c>
      <c r="M207" s="48">
        <f t="shared" si="36"/>
        <v>6.19</v>
      </c>
      <c r="N207" s="49" t="str">
        <f t="shared" si="37"/>
        <v/>
      </c>
      <c r="O207" s="49">
        <f t="shared" si="30"/>
        <v>6.19</v>
      </c>
      <c r="P207" s="50" t="str">
        <f t="shared" si="38"/>
        <v/>
      </c>
      <c r="Q207" s="49" t="str">
        <f t="shared" si="31"/>
        <v/>
      </c>
      <c r="R207" s="49" t="str">
        <f t="shared" si="32"/>
        <v/>
      </c>
    </row>
    <row r="208" spans="1:18" ht="25.5" customHeight="1" x14ac:dyDescent="0.2">
      <c r="A208" s="225" t="s">
        <v>21</v>
      </c>
      <c r="B208" s="226" t="s">
        <v>613</v>
      </c>
      <c r="C208" s="225" t="s">
        <v>9</v>
      </c>
      <c r="D208" s="225" t="s">
        <v>614</v>
      </c>
      <c r="E208" s="292" t="s">
        <v>914</v>
      </c>
      <c r="F208" s="292"/>
      <c r="G208" s="227" t="s">
        <v>12</v>
      </c>
      <c r="H208" s="228">
        <v>0.17399999999999999</v>
      </c>
      <c r="I208" s="229">
        <f>SUMIFS('ANALÍTICA AUXILIARES'!J:J,'ANALÍTICA AUXILIARES'!A:A,"Composição",'ANALÍTICA AUXILIARES'!B:B,$B208)</f>
        <v>11.78</v>
      </c>
      <c r="J208" s="229">
        <f t="shared" si="34"/>
        <v>2.04</v>
      </c>
      <c r="L208" s="52">
        <f t="shared" si="35"/>
        <v>11</v>
      </c>
      <c r="M208" s="48">
        <f t="shared" si="36"/>
        <v>2.04</v>
      </c>
      <c r="N208" s="49" t="str">
        <f t="shared" si="37"/>
        <v/>
      </c>
      <c r="O208" s="49">
        <f t="shared" si="30"/>
        <v>2.04</v>
      </c>
      <c r="P208" s="50" t="str">
        <f t="shared" si="38"/>
        <v/>
      </c>
      <c r="Q208" s="49" t="str">
        <f t="shared" si="31"/>
        <v/>
      </c>
      <c r="R208" s="49" t="str">
        <f t="shared" si="32"/>
        <v/>
      </c>
    </row>
    <row r="209" spans="1:18" ht="38.25" x14ac:dyDescent="0.2">
      <c r="A209" s="225" t="s">
        <v>21</v>
      </c>
      <c r="B209" s="226" t="s">
        <v>602</v>
      </c>
      <c r="C209" s="225" t="s">
        <v>9</v>
      </c>
      <c r="D209" s="225" t="s">
        <v>603</v>
      </c>
      <c r="E209" s="292" t="s">
        <v>880</v>
      </c>
      <c r="F209" s="292"/>
      <c r="G209" s="227" t="s">
        <v>17</v>
      </c>
      <c r="H209" s="228">
        <v>2.86E-2</v>
      </c>
      <c r="I209" s="229">
        <f>SUMIFS('ANALÍTICA AUXILIARES'!J:J,'ANALÍTICA AUXILIARES'!A:A,"Composição",'ANALÍTICA AUXILIARES'!B:B,$B209)</f>
        <v>1181.27</v>
      </c>
      <c r="J209" s="229">
        <f t="shared" si="34"/>
        <v>33.78</v>
      </c>
      <c r="L209" s="52">
        <f t="shared" si="35"/>
        <v>11</v>
      </c>
      <c r="M209" s="48">
        <f t="shared" si="36"/>
        <v>33.78</v>
      </c>
      <c r="N209" s="49" t="str">
        <f t="shared" si="37"/>
        <v/>
      </c>
      <c r="O209" s="49">
        <f t="shared" si="30"/>
        <v>33.78</v>
      </c>
      <c r="P209" s="50" t="str">
        <f t="shared" si="38"/>
        <v/>
      </c>
      <c r="Q209" s="49" t="str">
        <f t="shared" si="31"/>
        <v/>
      </c>
      <c r="R209" s="49" t="str">
        <f t="shared" si="32"/>
        <v/>
      </c>
    </row>
    <row r="210" spans="1:18" ht="51" x14ac:dyDescent="0.2">
      <c r="A210" s="225" t="s">
        <v>21</v>
      </c>
      <c r="B210" s="226" t="s">
        <v>643</v>
      </c>
      <c r="C210" s="225" t="s">
        <v>9</v>
      </c>
      <c r="D210" s="225" t="s">
        <v>644</v>
      </c>
      <c r="E210" s="292" t="s">
        <v>888</v>
      </c>
      <c r="F210" s="292"/>
      <c r="G210" s="227" t="s">
        <v>10</v>
      </c>
      <c r="H210" s="228">
        <v>1.3566</v>
      </c>
      <c r="I210" s="229">
        <f>SUMIFS('ANALÍTICA AUXILIARES'!J:J,'ANALÍTICA AUXILIARES'!A:A,"Composição",'ANALÍTICA AUXILIARES'!B:B,$B210)</f>
        <v>45.04</v>
      </c>
      <c r="J210" s="229">
        <f t="shared" si="34"/>
        <v>61.1</v>
      </c>
      <c r="L210" s="52">
        <f t="shared" si="35"/>
        <v>11</v>
      </c>
      <c r="M210" s="48">
        <f t="shared" si="36"/>
        <v>61.1</v>
      </c>
      <c r="N210" s="49" t="str">
        <f t="shared" si="37"/>
        <v/>
      </c>
      <c r="O210" s="49">
        <f t="shared" si="30"/>
        <v>61.1</v>
      </c>
      <c r="P210" s="50" t="str">
        <f t="shared" si="38"/>
        <v/>
      </c>
      <c r="Q210" s="49" t="str">
        <f t="shared" si="31"/>
        <v/>
      </c>
      <c r="R210" s="49" t="str">
        <f t="shared" si="32"/>
        <v/>
      </c>
    </row>
    <row r="211" spans="1:18" ht="25.5" customHeight="1" x14ac:dyDescent="0.2">
      <c r="A211" s="225" t="s">
        <v>21</v>
      </c>
      <c r="B211" s="226" t="s">
        <v>1570</v>
      </c>
      <c r="C211" s="225" t="s">
        <v>9</v>
      </c>
      <c r="D211" s="225" t="s">
        <v>1571</v>
      </c>
      <c r="E211" s="292" t="s">
        <v>884</v>
      </c>
      <c r="F211" s="292"/>
      <c r="G211" s="227" t="s">
        <v>12</v>
      </c>
      <c r="H211" s="228">
        <v>3.4799999999999998E-2</v>
      </c>
      <c r="I211" s="229">
        <f>SUMIFS('ANALÍTICA AUXILIARES'!J:J,'ANALÍTICA AUXILIARES'!A:A,"Composição",'ANALÍTICA AUXILIARES'!B:B,$B211)</f>
        <v>9.7200000000000006</v>
      </c>
      <c r="J211" s="229">
        <f t="shared" si="34"/>
        <v>0.33</v>
      </c>
      <c r="L211" s="52">
        <f t="shared" si="35"/>
        <v>11</v>
      </c>
      <c r="M211" s="48">
        <f t="shared" si="36"/>
        <v>0.33</v>
      </c>
      <c r="N211" s="49" t="str">
        <f t="shared" si="37"/>
        <v/>
      </c>
      <c r="O211" s="49">
        <f t="shared" si="30"/>
        <v>0.33</v>
      </c>
      <c r="P211" s="50" t="str">
        <f t="shared" si="38"/>
        <v/>
      </c>
      <c r="Q211" s="49" t="str">
        <f t="shared" si="31"/>
        <v/>
      </c>
      <c r="R211" s="49" t="str">
        <f t="shared" si="32"/>
        <v/>
      </c>
    </row>
    <row r="212" spans="1:18" ht="25.5" customHeight="1" x14ac:dyDescent="0.2">
      <c r="A212" s="225" t="s">
        <v>21</v>
      </c>
      <c r="B212" s="226" t="s">
        <v>1501</v>
      </c>
      <c r="C212" s="225" t="s">
        <v>9</v>
      </c>
      <c r="D212" s="225" t="s">
        <v>1502</v>
      </c>
      <c r="E212" s="292" t="s">
        <v>884</v>
      </c>
      <c r="F212" s="292"/>
      <c r="G212" s="227" t="s">
        <v>14</v>
      </c>
      <c r="H212" s="228">
        <v>1.0442</v>
      </c>
      <c r="I212" s="229">
        <f>SUMIFS('ANALÍTICA AUXILIARES'!J:J,'ANALÍTICA AUXILIARES'!A:A,"Composição",'ANALÍTICA AUXILIARES'!B:B,$B212)</f>
        <v>8.07</v>
      </c>
      <c r="J212" s="229">
        <f t="shared" si="34"/>
        <v>8.42</v>
      </c>
      <c r="L212" s="52">
        <f t="shared" si="35"/>
        <v>11</v>
      </c>
      <c r="M212" s="48">
        <f t="shared" si="36"/>
        <v>8.42</v>
      </c>
      <c r="N212" s="49" t="str">
        <f t="shared" si="37"/>
        <v/>
      </c>
      <c r="O212" s="49">
        <f t="shared" si="30"/>
        <v>8.42</v>
      </c>
      <c r="P212" s="50" t="str">
        <f t="shared" si="38"/>
        <v/>
      </c>
      <c r="Q212" s="49" t="str">
        <f t="shared" si="31"/>
        <v/>
      </c>
      <c r="R212" s="49" t="str">
        <f t="shared" si="32"/>
        <v/>
      </c>
    </row>
    <row r="213" spans="1:18" ht="25.5" customHeight="1" x14ac:dyDescent="0.2">
      <c r="A213" s="225" t="s">
        <v>21</v>
      </c>
      <c r="B213" s="226" t="s">
        <v>641</v>
      </c>
      <c r="C213" s="225" t="s">
        <v>9</v>
      </c>
      <c r="D213" s="225" t="s">
        <v>642</v>
      </c>
      <c r="E213" s="292" t="s">
        <v>887</v>
      </c>
      <c r="F213" s="292"/>
      <c r="G213" s="227" t="s">
        <v>17</v>
      </c>
      <c r="H213" s="228">
        <v>7.1999999999999998E-3</v>
      </c>
      <c r="I213" s="229">
        <f>SUMIFS('ANALÍTICA AUXILIARES'!J:J,'ANALÍTICA AUXILIARES'!A:A,"Composição",'ANALÍTICA AUXILIARES'!B:B,$B213)</f>
        <v>28.66</v>
      </c>
      <c r="J213" s="229">
        <f t="shared" si="34"/>
        <v>0.2</v>
      </c>
      <c r="L213" s="52">
        <f t="shared" si="35"/>
        <v>11</v>
      </c>
      <c r="M213" s="48">
        <f t="shared" si="36"/>
        <v>0.2</v>
      </c>
      <c r="N213" s="49" t="str">
        <f t="shared" si="37"/>
        <v/>
      </c>
      <c r="O213" s="49">
        <f t="shared" si="30"/>
        <v>0.2</v>
      </c>
      <c r="P213" s="50" t="str">
        <f t="shared" si="38"/>
        <v/>
      </c>
      <c r="Q213" s="49" t="str">
        <f t="shared" si="31"/>
        <v/>
      </c>
      <c r="R213" s="49" t="str">
        <f t="shared" si="32"/>
        <v/>
      </c>
    </row>
    <row r="214" spans="1:18" ht="14.25" customHeight="1" x14ac:dyDescent="0.2">
      <c r="A214" s="225" t="s">
        <v>21</v>
      </c>
      <c r="B214" s="226" t="s">
        <v>627</v>
      </c>
      <c r="C214" s="225" t="s">
        <v>9</v>
      </c>
      <c r="D214" s="225" t="s">
        <v>628</v>
      </c>
      <c r="E214" s="292" t="s">
        <v>884</v>
      </c>
      <c r="F214" s="292"/>
      <c r="G214" s="227" t="s">
        <v>14</v>
      </c>
      <c r="H214" s="228">
        <v>0.33069999999999999</v>
      </c>
      <c r="I214" s="229">
        <f>SUMIFS('ANALÍTICA AUXILIARES'!J:J,'ANALÍTICA AUXILIARES'!A:A,"Composição",'ANALÍTICA AUXILIARES'!B:B,$B214)</f>
        <v>11.31</v>
      </c>
      <c r="J214" s="229">
        <f t="shared" si="34"/>
        <v>3.74</v>
      </c>
      <c r="L214" s="52">
        <f t="shared" si="35"/>
        <v>11</v>
      </c>
      <c r="M214" s="48">
        <f t="shared" si="36"/>
        <v>3.74</v>
      </c>
      <c r="N214" s="49" t="str">
        <f t="shared" si="37"/>
        <v/>
      </c>
      <c r="O214" s="49">
        <f t="shared" si="30"/>
        <v>3.74</v>
      </c>
      <c r="P214" s="50" t="str">
        <f t="shared" si="38"/>
        <v/>
      </c>
      <c r="Q214" s="49" t="str">
        <f t="shared" si="31"/>
        <v/>
      </c>
      <c r="R214" s="49" t="str">
        <f t="shared" si="32"/>
        <v/>
      </c>
    </row>
    <row r="215" spans="1:18" ht="38.25" customHeight="1" x14ac:dyDescent="0.2">
      <c r="A215" s="225" t="s">
        <v>21</v>
      </c>
      <c r="B215" s="226" t="s">
        <v>622</v>
      </c>
      <c r="C215" s="225" t="s">
        <v>9</v>
      </c>
      <c r="D215" s="225" t="s">
        <v>623</v>
      </c>
      <c r="E215" s="292" t="s">
        <v>882</v>
      </c>
      <c r="F215" s="292"/>
      <c r="G215" s="227" t="s">
        <v>14</v>
      </c>
      <c r="H215" s="228">
        <v>0.4612</v>
      </c>
      <c r="I215" s="229">
        <f>SUMIFS('ANALÍTICA AUXILIARES'!J:J,'ANALÍTICA AUXILIARES'!A:A,"Composição",'ANALÍTICA AUXILIARES'!B:B,$B215)</f>
        <v>11.36</v>
      </c>
      <c r="J215" s="229">
        <f t="shared" si="34"/>
        <v>5.23</v>
      </c>
      <c r="L215" s="52">
        <f t="shared" si="35"/>
        <v>11</v>
      </c>
      <c r="M215" s="48">
        <f t="shared" si="36"/>
        <v>5.23</v>
      </c>
      <c r="N215" s="49" t="str">
        <f t="shared" si="37"/>
        <v/>
      </c>
      <c r="O215" s="49">
        <f t="shared" si="30"/>
        <v>5.23</v>
      </c>
      <c r="P215" s="50" t="str">
        <f t="shared" si="38"/>
        <v/>
      </c>
      <c r="Q215" s="49" t="str">
        <f t="shared" si="31"/>
        <v/>
      </c>
      <c r="R215" s="49" t="str">
        <f t="shared" si="32"/>
        <v/>
      </c>
    </row>
    <row r="216" spans="1:18" ht="38.25" customHeight="1" x14ac:dyDescent="0.2">
      <c r="A216" s="225" t="s">
        <v>21</v>
      </c>
      <c r="B216" s="226" t="s">
        <v>1479</v>
      </c>
      <c r="C216" s="225" t="s">
        <v>9</v>
      </c>
      <c r="D216" s="225" t="s">
        <v>1480</v>
      </c>
      <c r="E216" s="292" t="s">
        <v>1481</v>
      </c>
      <c r="F216" s="292"/>
      <c r="G216" s="227" t="s">
        <v>10</v>
      </c>
      <c r="H216" s="228">
        <v>0.18940000000000001</v>
      </c>
      <c r="I216" s="229">
        <f>SUMIFS('ANALÍTICA AUXILIARES'!J:J,'ANALÍTICA AUXILIARES'!A:A,"Composição",'ANALÍTICA AUXILIARES'!B:B,$B216)</f>
        <v>35.090000000000003</v>
      </c>
      <c r="J216" s="229">
        <f t="shared" ref="J216:J247" si="39">TRUNC(H216*I216,2)</f>
        <v>6.64</v>
      </c>
      <c r="L216" s="52">
        <f t="shared" si="35"/>
        <v>11</v>
      </c>
      <c r="M216" s="48">
        <f t="shared" si="36"/>
        <v>6.64</v>
      </c>
      <c r="N216" s="49" t="str">
        <f t="shared" si="37"/>
        <v/>
      </c>
      <c r="O216" s="49">
        <f t="shared" si="30"/>
        <v>6.64</v>
      </c>
      <c r="P216" s="50" t="str">
        <f t="shared" si="38"/>
        <v/>
      </c>
      <c r="Q216" s="49" t="str">
        <f>IF(P216&lt;&gt;"",SUMIF(L216:L315,L216,N216:N315),"")</f>
        <v/>
      </c>
      <c r="R216" s="49" t="str">
        <f>IF(P216&lt;&gt;"",SUMIF(L216:L315,L216,O216:O315),"")</f>
        <v/>
      </c>
    </row>
    <row r="217" spans="1:18" ht="14.25" customHeight="1" x14ac:dyDescent="0.2">
      <c r="A217" s="225" t="s">
        <v>21</v>
      </c>
      <c r="B217" s="226" t="s">
        <v>1498</v>
      </c>
      <c r="C217" s="225" t="s">
        <v>9</v>
      </c>
      <c r="D217" s="225" t="s">
        <v>1499</v>
      </c>
      <c r="E217" s="292" t="s">
        <v>1500</v>
      </c>
      <c r="F217" s="292"/>
      <c r="G217" s="227" t="s">
        <v>12</v>
      </c>
      <c r="H217" s="228">
        <v>5.2200000000000003E-2</v>
      </c>
      <c r="I217" s="229">
        <f>SUMIFS('ANALÍTICA AUXILIARES'!J:J,'ANALÍTICA AUXILIARES'!A:A,"Composição",'ANALÍTICA AUXILIARES'!B:B,$B217)</f>
        <v>66.09</v>
      </c>
      <c r="J217" s="229">
        <f t="shared" si="39"/>
        <v>3.44</v>
      </c>
      <c r="L217" s="52">
        <f t="shared" si="35"/>
        <v>11</v>
      </c>
      <c r="M217" s="48">
        <f t="shared" si="36"/>
        <v>3.44</v>
      </c>
      <c r="N217" s="49" t="str">
        <f t="shared" si="37"/>
        <v/>
      </c>
      <c r="O217" s="49">
        <f t="shared" si="30"/>
        <v>3.44</v>
      </c>
      <c r="P217" s="50" t="str">
        <f t="shared" si="38"/>
        <v/>
      </c>
      <c r="Q217" s="49" t="str">
        <f>IF(P217&lt;&gt;"",SUMIF(L217:L315,L217,N217:N315),"")</f>
        <v/>
      </c>
      <c r="R217" s="49" t="str">
        <f>IF(P217&lt;&gt;"",SUMIF(L217:L315,L217,O217:O315),"")</f>
        <v/>
      </c>
    </row>
    <row r="218" spans="1:18" ht="25.5" customHeight="1" x14ac:dyDescent="0.2">
      <c r="A218" s="225" t="s">
        <v>21</v>
      </c>
      <c r="B218" s="226" t="s">
        <v>1572</v>
      </c>
      <c r="C218" s="225" t="s">
        <v>9</v>
      </c>
      <c r="D218" s="225" t="s">
        <v>1573</v>
      </c>
      <c r="E218" s="292" t="s">
        <v>883</v>
      </c>
      <c r="F218" s="292"/>
      <c r="G218" s="227" t="s">
        <v>12</v>
      </c>
      <c r="H218" s="228">
        <v>5.2200000000000003E-2</v>
      </c>
      <c r="I218" s="229">
        <f>SUMIFS('ANALÍTICA AUXILIARES'!J:J,'ANALÍTICA AUXILIARES'!A:A,"Composição",'ANALÍTICA AUXILIARES'!B:B,$B218)</f>
        <v>131.44</v>
      </c>
      <c r="J218" s="229">
        <f t="shared" si="39"/>
        <v>6.86</v>
      </c>
      <c r="L218" s="52">
        <f t="shared" si="35"/>
        <v>11</v>
      </c>
      <c r="M218" s="48">
        <f t="shared" si="36"/>
        <v>6.86</v>
      </c>
      <c r="N218" s="49" t="str">
        <f t="shared" si="37"/>
        <v/>
      </c>
      <c r="O218" s="49">
        <f t="shared" si="30"/>
        <v>6.86</v>
      </c>
      <c r="P218" s="50" t="str">
        <f t="shared" si="38"/>
        <v/>
      </c>
      <c r="Q218" s="49" t="str">
        <f>IF(P218&lt;&gt;"",SUMIF(L218:L315,L218,N218:N315),"")</f>
        <v/>
      </c>
      <c r="R218" s="49" t="str">
        <f>IF(P218&lt;&gt;"",SUMIF(L218:L315,L218,O218:O315),"")</f>
        <v/>
      </c>
    </row>
    <row r="219" spans="1:18" ht="38.25" customHeight="1" x14ac:dyDescent="0.2">
      <c r="A219" s="225" t="s">
        <v>21</v>
      </c>
      <c r="B219" s="226" t="s">
        <v>1574</v>
      </c>
      <c r="C219" s="225" t="s">
        <v>9</v>
      </c>
      <c r="D219" s="225" t="s">
        <v>1575</v>
      </c>
      <c r="E219" s="292" t="s">
        <v>884</v>
      </c>
      <c r="F219" s="292"/>
      <c r="G219" s="227" t="s">
        <v>12</v>
      </c>
      <c r="H219" s="228">
        <v>3.4799999999999998E-2</v>
      </c>
      <c r="I219" s="229">
        <f>SUMIFS('ANALÍTICA AUXILIARES'!J:J,'ANALÍTICA AUXILIARES'!A:A,"Composição",'ANALÍTICA AUXILIARES'!B:B,$B219)</f>
        <v>11.84</v>
      </c>
      <c r="J219" s="229">
        <f t="shared" si="39"/>
        <v>0.41</v>
      </c>
      <c r="L219" s="52">
        <f t="shared" si="35"/>
        <v>11</v>
      </c>
      <c r="M219" s="48">
        <f t="shared" si="36"/>
        <v>0.41</v>
      </c>
      <c r="N219" s="49" t="str">
        <f t="shared" si="37"/>
        <v/>
      </c>
      <c r="O219" s="49">
        <f t="shared" si="30"/>
        <v>0.41</v>
      </c>
      <c r="P219" s="50" t="str">
        <f t="shared" si="38"/>
        <v/>
      </c>
      <c r="Q219" s="49" t="str">
        <f>IF(P219&lt;&gt;"",SUMIF(L219:L315,L219,N219:N315),"")</f>
        <v/>
      </c>
      <c r="R219" s="49" t="str">
        <f>IF(P219&lt;&gt;"",SUMIF(L219:L315,L219,O219:O315),"")</f>
        <v/>
      </c>
    </row>
    <row r="220" spans="1:18" ht="38.25" customHeight="1" x14ac:dyDescent="0.2">
      <c r="A220" s="225" t="s">
        <v>21</v>
      </c>
      <c r="B220" s="226" t="s">
        <v>1576</v>
      </c>
      <c r="C220" s="225" t="s">
        <v>9</v>
      </c>
      <c r="D220" s="225" t="s">
        <v>1577</v>
      </c>
      <c r="E220" s="292" t="s">
        <v>884</v>
      </c>
      <c r="F220" s="292"/>
      <c r="G220" s="227" t="s">
        <v>14</v>
      </c>
      <c r="H220" s="228">
        <v>2.6100000000000002E-2</v>
      </c>
      <c r="I220" s="229">
        <f>SUMIFS('ANALÍTICA AUXILIARES'!J:J,'ANALÍTICA AUXILIARES'!A:A,"Composição",'ANALÍTICA AUXILIARES'!B:B,$B220)</f>
        <v>16.84</v>
      </c>
      <c r="J220" s="229">
        <f t="shared" si="39"/>
        <v>0.43</v>
      </c>
      <c r="L220" s="52">
        <f t="shared" si="35"/>
        <v>11</v>
      </c>
      <c r="M220" s="48">
        <f t="shared" si="36"/>
        <v>0.43</v>
      </c>
      <c r="N220" s="49" t="str">
        <f t="shared" si="37"/>
        <v/>
      </c>
      <c r="O220" s="49">
        <f t="shared" si="30"/>
        <v>0.43</v>
      </c>
      <c r="P220" s="50" t="str">
        <f t="shared" si="38"/>
        <v/>
      </c>
      <c r="Q220" s="49" t="str">
        <f>IF(P220&lt;&gt;"",SUMIF(L220:L315,L220,N220:N315),"")</f>
        <v/>
      </c>
      <c r="R220" s="49" t="str">
        <f>IF(P220&lt;&gt;"",SUMIF(L220:L315,L220,O220:O315),"")</f>
        <v/>
      </c>
    </row>
    <row r="221" spans="1:18" ht="38.25" customHeight="1" x14ac:dyDescent="0.2">
      <c r="A221" s="225" t="s">
        <v>21</v>
      </c>
      <c r="B221" s="226" t="s">
        <v>648</v>
      </c>
      <c r="C221" s="225" t="s">
        <v>9</v>
      </c>
      <c r="D221" s="225" t="s">
        <v>649</v>
      </c>
      <c r="E221" s="292" t="s">
        <v>890</v>
      </c>
      <c r="F221" s="292"/>
      <c r="G221" s="227" t="s">
        <v>10</v>
      </c>
      <c r="H221" s="228">
        <v>1.3328</v>
      </c>
      <c r="I221" s="229">
        <f>SUMIFS('ANALÍTICA AUXILIARES'!J:J,'ANALÍTICA AUXILIARES'!A:A,"Composição",'ANALÍTICA AUXILIARES'!B:B,$B221)</f>
        <v>46.65</v>
      </c>
      <c r="J221" s="229">
        <f t="shared" si="39"/>
        <v>62.17</v>
      </c>
      <c r="L221" s="52">
        <f t="shared" si="35"/>
        <v>11</v>
      </c>
      <c r="M221" s="48">
        <f t="shared" si="36"/>
        <v>62.17</v>
      </c>
      <c r="N221" s="49" t="str">
        <f t="shared" si="37"/>
        <v/>
      </c>
      <c r="O221" s="49">
        <f t="shared" si="30"/>
        <v>62.17</v>
      </c>
      <c r="P221" s="50" t="str">
        <f t="shared" si="38"/>
        <v/>
      </c>
      <c r="Q221" s="49" t="str">
        <f>IF(P221&lt;&gt;"",SUMIF(L221:L315,L221,N221:N315),"")</f>
        <v/>
      </c>
      <c r="R221" s="49" t="str">
        <f>IF(P221&lt;&gt;"",SUMIF(L221:L315,L221,O221:O315),"")</f>
        <v/>
      </c>
    </row>
    <row r="222" spans="1:18" ht="25.5" customHeight="1" x14ac:dyDescent="0.2">
      <c r="A222" s="225" t="s">
        <v>21</v>
      </c>
      <c r="B222" s="226" t="s">
        <v>631</v>
      </c>
      <c r="C222" s="225" t="s">
        <v>9</v>
      </c>
      <c r="D222" s="225" t="s">
        <v>632</v>
      </c>
      <c r="E222" s="292" t="s">
        <v>884</v>
      </c>
      <c r="F222" s="292"/>
      <c r="G222" s="227" t="s">
        <v>14</v>
      </c>
      <c r="H222" s="228">
        <v>1.2529999999999999</v>
      </c>
      <c r="I222" s="229">
        <f>SUMIFS('ANALÍTICA AUXILIARES'!J:J,'ANALÍTICA AUXILIARES'!A:A,"Composição",'ANALÍTICA AUXILIARES'!B:B,$B222)</f>
        <v>3.57</v>
      </c>
      <c r="J222" s="229">
        <f t="shared" si="39"/>
        <v>4.47</v>
      </c>
      <c r="L222" s="52">
        <f t="shared" si="35"/>
        <v>11</v>
      </c>
      <c r="M222" s="48">
        <f t="shared" si="36"/>
        <v>4.47</v>
      </c>
      <c r="N222" s="49" t="str">
        <f t="shared" si="37"/>
        <v/>
      </c>
      <c r="O222" s="49">
        <f t="shared" si="30"/>
        <v>4.47</v>
      </c>
      <c r="P222" s="50" t="str">
        <f t="shared" si="38"/>
        <v/>
      </c>
      <c r="Q222" s="49" t="str">
        <f>IF(P222&lt;&gt;"",SUMIF(L222:L315,L222,N222:N315),"")</f>
        <v/>
      </c>
      <c r="R222" s="49" t="str">
        <f>IF(P222&lt;&gt;"",SUMIF(L222:L315,L222,O222:O315),"")</f>
        <v/>
      </c>
    </row>
    <row r="223" spans="1:18" ht="25.5" customHeight="1" x14ac:dyDescent="0.2">
      <c r="A223" s="225" t="s">
        <v>21</v>
      </c>
      <c r="B223" s="226" t="s">
        <v>1578</v>
      </c>
      <c r="C223" s="225" t="s">
        <v>9</v>
      </c>
      <c r="D223" s="225" t="s">
        <v>1579</v>
      </c>
      <c r="E223" s="292" t="s">
        <v>884</v>
      </c>
      <c r="F223" s="292"/>
      <c r="G223" s="227" t="s">
        <v>12</v>
      </c>
      <c r="H223" s="228">
        <v>1.7399999999999999E-2</v>
      </c>
      <c r="I223" s="229">
        <f>SUMIFS('ANALÍTICA AUXILIARES'!J:J,'ANALÍTICA AUXILIARES'!A:A,"Composição",'ANALÍTICA AUXILIARES'!B:B,$B223)</f>
        <v>15.88</v>
      </c>
      <c r="J223" s="229">
        <f t="shared" si="39"/>
        <v>0.27</v>
      </c>
      <c r="L223" s="52">
        <f t="shared" si="35"/>
        <v>11</v>
      </c>
      <c r="M223" s="48">
        <f t="shared" si="36"/>
        <v>0.27</v>
      </c>
      <c r="N223" s="49" t="str">
        <f t="shared" si="37"/>
        <v/>
      </c>
      <c r="O223" s="49">
        <f t="shared" si="30"/>
        <v>0.27</v>
      </c>
      <c r="P223" s="50" t="str">
        <f t="shared" si="38"/>
        <v/>
      </c>
      <c r="Q223" s="49" t="str">
        <f>IF(P223&lt;&gt;"",SUMIF(L223:L315,L223,N223:N315),"")</f>
        <v/>
      </c>
      <c r="R223" s="49" t="str">
        <f>IF(P223&lt;&gt;"",SUMIF(L223:L315,L223,O223:O315),"")</f>
        <v/>
      </c>
    </row>
    <row r="224" spans="1:18" ht="25.5" customHeight="1" x14ac:dyDescent="0.2">
      <c r="A224" s="225" t="s">
        <v>21</v>
      </c>
      <c r="B224" s="226" t="s">
        <v>646</v>
      </c>
      <c r="C224" s="225" t="s">
        <v>9</v>
      </c>
      <c r="D224" s="225" t="s">
        <v>647</v>
      </c>
      <c r="E224" s="292" t="s">
        <v>890</v>
      </c>
      <c r="F224" s="292"/>
      <c r="G224" s="227" t="s">
        <v>10</v>
      </c>
      <c r="H224" s="228">
        <v>6.4000000000000003E-3</v>
      </c>
      <c r="I224" s="229">
        <f>SUMIFS('ANALÍTICA AUXILIARES'!J:J,'ANALÍTICA AUXILIARES'!A:A,"Composição",'ANALÍTICA AUXILIARES'!B:B,$B224)</f>
        <v>24.15</v>
      </c>
      <c r="J224" s="229">
        <f t="shared" si="39"/>
        <v>0.15</v>
      </c>
      <c r="L224" s="52">
        <f t="shared" si="35"/>
        <v>11</v>
      </c>
      <c r="M224" s="48">
        <f t="shared" si="36"/>
        <v>0.15</v>
      </c>
      <c r="N224" s="49" t="str">
        <f t="shared" si="37"/>
        <v/>
      </c>
      <c r="O224" s="49">
        <f t="shared" si="30"/>
        <v>0.15</v>
      </c>
      <c r="P224" s="50" t="str">
        <f t="shared" si="38"/>
        <v/>
      </c>
      <c r="Q224" s="49" t="str">
        <f>IF(P224&lt;&gt;"",SUMIF(L224:L315,L224,N224:N315),"")</f>
        <v/>
      </c>
      <c r="R224" s="49" t="str">
        <f>IF(P224&lt;&gt;"",SUMIF(L224:L315,L224,O224:O315),"")</f>
        <v/>
      </c>
    </row>
    <row r="225" spans="1:18" ht="14.25" customHeight="1" x14ac:dyDescent="0.2">
      <c r="A225" s="225" t="s">
        <v>21</v>
      </c>
      <c r="B225" s="226" t="s">
        <v>1486</v>
      </c>
      <c r="C225" s="225" t="s">
        <v>9</v>
      </c>
      <c r="D225" s="225" t="s">
        <v>1487</v>
      </c>
      <c r="E225" s="292" t="s">
        <v>657</v>
      </c>
      <c r="F225" s="292"/>
      <c r="G225" s="227" t="s">
        <v>10</v>
      </c>
      <c r="H225" s="228">
        <v>0.46279999999999999</v>
      </c>
      <c r="I225" s="229">
        <f>SUMIFS('ANALÍTICA AUXILIARES'!J:J,'ANALÍTICA AUXILIARES'!A:A,"Composição",'ANALÍTICA AUXILIARES'!B:B,$B225)</f>
        <v>60.16</v>
      </c>
      <c r="J225" s="229">
        <f t="shared" si="39"/>
        <v>27.84</v>
      </c>
      <c r="L225" s="52">
        <f t="shared" si="35"/>
        <v>11</v>
      </c>
      <c r="M225" s="48">
        <f t="shared" si="36"/>
        <v>27.84</v>
      </c>
      <c r="N225" s="49" t="str">
        <f t="shared" si="37"/>
        <v/>
      </c>
      <c r="O225" s="49">
        <f t="shared" si="30"/>
        <v>27.84</v>
      </c>
      <c r="P225" s="50" t="str">
        <f t="shared" si="38"/>
        <v/>
      </c>
      <c r="Q225" s="49" t="str">
        <f>IF(P225&lt;&gt;"",SUMIF(L225:L315,L225,N225:N315),"")</f>
        <v/>
      </c>
      <c r="R225" s="49" t="str">
        <f>IF(P225&lt;&gt;"",SUMIF(L225:L315,L225,O225:O315),"")</f>
        <v/>
      </c>
    </row>
    <row r="226" spans="1:18" ht="38.25" customHeight="1" x14ac:dyDescent="0.2">
      <c r="A226" s="225" t="s">
        <v>21</v>
      </c>
      <c r="B226" s="226" t="s">
        <v>1490</v>
      </c>
      <c r="C226" s="225" t="s">
        <v>9</v>
      </c>
      <c r="D226" s="225" t="s">
        <v>1491</v>
      </c>
      <c r="E226" s="292" t="s">
        <v>884</v>
      </c>
      <c r="F226" s="292"/>
      <c r="G226" s="227" t="s">
        <v>12</v>
      </c>
      <c r="H226" s="228">
        <v>6.9599999999999995E-2</v>
      </c>
      <c r="I226" s="229">
        <f>SUMIFS('ANALÍTICA AUXILIARES'!J:J,'ANALÍTICA AUXILIARES'!A:A,"Composição",'ANALÍTICA AUXILIARES'!B:B,$B226)</f>
        <v>19.77</v>
      </c>
      <c r="J226" s="229">
        <f t="shared" si="39"/>
        <v>1.37</v>
      </c>
      <c r="L226" s="52">
        <f t="shared" si="35"/>
        <v>11</v>
      </c>
      <c r="M226" s="48">
        <f t="shared" si="36"/>
        <v>1.37</v>
      </c>
      <c r="N226" s="49" t="str">
        <f t="shared" si="37"/>
        <v/>
      </c>
      <c r="O226" s="49">
        <f t="shared" si="30"/>
        <v>1.37</v>
      </c>
      <c r="P226" s="50" t="str">
        <f t="shared" si="38"/>
        <v/>
      </c>
      <c r="Q226" s="49" t="str">
        <f>IF(P226&lt;&gt;"",SUMIF(L226:L315,L226,N226:N315),"")</f>
        <v/>
      </c>
      <c r="R226" s="49" t="str">
        <f>IF(P226&lt;&gt;"",SUMIF(L226:L315,L226,O226:O315),"")</f>
        <v/>
      </c>
    </row>
    <row r="227" spans="1:18" ht="38.25" customHeight="1" x14ac:dyDescent="0.2">
      <c r="A227" s="225" t="s">
        <v>21</v>
      </c>
      <c r="B227" s="226" t="s">
        <v>1506</v>
      </c>
      <c r="C227" s="225" t="s">
        <v>9</v>
      </c>
      <c r="D227" s="225" t="s">
        <v>1507</v>
      </c>
      <c r="E227" s="292" t="s">
        <v>892</v>
      </c>
      <c r="F227" s="292"/>
      <c r="G227" s="227" t="s">
        <v>10</v>
      </c>
      <c r="H227" s="228">
        <v>0.12970000000000001</v>
      </c>
      <c r="I227" s="229">
        <f>SUMIFS('ANALÍTICA AUXILIARES'!J:J,'ANALÍTICA AUXILIARES'!A:A,"Composição",'ANALÍTICA AUXILIARES'!B:B,$B227)</f>
        <v>80.37</v>
      </c>
      <c r="J227" s="229">
        <f t="shared" si="39"/>
        <v>10.42</v>
      </c>
      <c r="L227" s="52">
        <f t="shared" si="35"/>
        <v>11</v>
      </c>
      <c r="M227" s="48">
        <f t="shared" si="36"/>
        <v>10.42</v>
      </c>
      <c r="N227" s="49" t="str">
        <f t="shared" si="37"/>
        <v/>
      </c>
      <c r="O227" s="49">
        <f t="shared" si="30"/>
        <v>10.42</v>
      </c>
      <c r="P227" s="50" t="str">
        <f t="shared" si="38"/>
        <v/>
      </c>
      <c r="Q227" s="49" t="str">
        <f>IF(P227&lt;&gt;"",SUMIF(L227:L315,L227,N227:N315),"")</f>
        <v/>
      </c>
      <c r="R227" s="49" t="str">
        <f>IF(P227&lt;&gt;"",SUMIF(L227:L315,L227,O227:O315),"")</f>
        <v/>
      </c>
    </row>
    <row r="228" spans="1:18" ht="14.25" customHeight="1" x14ac:dyDescent="0.2">
      <c r="A228" s="225" t="s">
        <v>21</v>
      </c>
      <c r="B228" s="226" t="s">
        <v>1535</v>
      </c>
      <c r="C228" s="225" t="s">
        <v>9</v>
      </c>
      <c r="D228" s="225" t="s">
        <v>1536</v>
      </c>
      <c r="E228" s="292" t="s">
        <v>916</v>
      </c>
      <c r="F228" s="292"/>
      <c r="G228" s="227" t="s">
        <v>12</v>
      </c>
      <c r="H228" s="228">
        <v>3.4799999999999998E-2</v>
      </c>
      <c r="I228" s="229">
        <f>SUMIFS('ANALÍTICA AUXILIARES'!J:J,'ANALÍTICA AUXILIARES'!A:A,"Composição",'ANALÍTICA AUXILIARES'!B:B,$B228)</f>
        <v>518.75</v>
      </c>
      <c r="J228" s="229">
        <f t="shared" si="39"/>
        <v>18.05</v>
      </c>
      <c r="L228" s="52">
        <f t="shared" si="35"/>
        <v>11</v>
      </c>
      <c r="M228" s="48">
        <f t="shared" si="36"/>
        <v>18.05</v>
      </c>
      <c r="N228" s="49" t="str">
        <f t="shared" si="37"/>
        <v/>
      </c>
      <c r="O228" s="49">
        <f t="shared" ref="O228:O269" si="40">IF(N228&lt;&gt;"","",M228)</f>
        <v>18.05</v>
      </c>
      <c r="P228" s="50" t="str">
        <f t="shared" si="38"/>
        <v/>
      </c>
      <c r="Q228" s="49" t="str">
        <f>IF(P228&lt;&gt;"",SUMIF(L228:L315,L228,N228:N315),"")</f>
        <v/>
      </c>
      <c r="R228" s="49" t="str">
        <f>IF(P228&lt;&gt;"",SUMIF(L228:L315,L228,O228:O315),"")</f>
        <v/>
      </c>
    </row>
    <row r="229" spans="1:18" ht="25.5" customHeight="1" x14ac:dyDescent="0.2">
      <c r="A229" s="225" t="s">
        <v>21</v>
      </c>
      <c r="B229" s="226" t="s">
        <v>1521</v>
      </c>
      <c r="C229" s="225" t="s">
        <v>9</v>
      </c>
      <c r="D229" s="225" t="s">
        <v>1522</v>
      </c>
      <c r="E229" s="292" t="s">
        <v>1523</v>
      </c>
      <c r="F229" s="292"/>
      <c r="G229" s="227" t="s">
        <v>10</v>
      </c>
      <c r="H229" s="228">
        <v>0.46750000000000003</v>
      </c>
      <c r="I229" s="229">
        <f>SUMIFS('ANALÍTICA AUXILIARES'!J:J,'ANALÍTICA AUXILIARES'!A:A,"Composição",'ANALÍTICA AUXILIARES'!B:B,$B229)</f>
        <v>112.4</v>
      </c>
      <c r="J229" s="229">
        <f t="shared" si="39"/>
        <v>52.54</v>
      </c>
      <c r="L229" s="52">
        <f t="shared" si="35"/>
        <v>11</v>
      </c>
      <c r="M229" s="48">
        <f t="shared" si="36"/>
        <v>52.54</v>
      </c>
      <c r="N229" s="49" t="str">
        <f t="shared" si="37"/>
        <v/>
      </c>
      <c r="O229" s="49">
        <f t="shared" si="40"/>
        <v>52.54</v>
      </c>
      <c r="P229" s="50" t="str">
        <f t="shared" si="38"/>
        <v/>
      </c>
      <c r="Q229" s="49" t="str">
        <f>IF(P229&lt;&gt;"",SUMIF(L229:L315,L229,N229:N315),"")</f>
        <v/>
      </c>
      <c r="R229" s="49" t="str">
        <f>IF(P229&lt;&gt;"",SUMIF(L229:L315,L229,O229:O315),"")</f>
        <v/>
      </c>
    </row>
    <row r="230" spans="1:18" ht="25.5" customHeight="1" x14ac:dyDescent="0.2">
      <c r="A230" s="225" t="s">
        <v>21</v>
      </c>
      <c r="B230" s="226" t="s">
        <v>609</v>
      </c>
      <c r="C230" s="225" t="s">
        <v>9</v>
      </c>
      <c r="D230" s="225" t="s">
        <v>610</v>
      </c>
      <c r="E230" s="292" t="s">
        <v>914</v>
      </c>
      <c r="F230" s="292"/>
      <c r="G230" s="227" t="s">
        <v>14</v>
      </c>
      <c r="H230" s="228">
        <v>0.2235</v>
      </c>
      <c r="I230" s="229">
        <f>SUMIFS('ANALÍTICA AUXILIARES'!J:J,'ANALÍTICA AUXILIARES'!A:A,"Composição",'ANALÍTICA AUXILIARES'!B:B,$B230)</f>
        <v>31.12</v>
      </c>
      <c r="J230" s="229">
        <f t="shared" si="39"/>
        <v>6.95</v>
      </c>
      <c r="L230" s="52">
        <f t="shared" si="35"/>
        <v>11</v>
      </c>
      <c r="M230" s="48">
        <f t="shared" si="36"/>
        <v>6.95</v>
      </c>
      <c r="N230" s="49" t="str">
        <f t="shared" si="37"/>
        <v/>
      </c>
      <c r="O230" s="49">
        <f t="shared" si="40"/>
        <v>6.95</v>
      </c>
      <c r="P230" s="50" t="str">
        <f t="shared" si="38"/>
        <v/>
      </c>
      <c r="Q230" s="49" t="str">
        <f>IF(P230&lt;&gt;"",SUMIF(L230:L315,L230,N230:N315),"")</f>
        <v/>
      </c>
      <c r="R230" s="49" t="str">
        <f>IF(P230&lt;&gt;"",SUMIF(L230:L315,L230,O230:O315),"")</f>
        <v/>
      </c>
    </row>
    <row r="231" spans="1:18" ht="38.25" customHeight="1" x14ac:dyDescent="0.2">
      <c r="A231" s="225" t="s">
        <v>21</v>
      </c>
      <c r="B231" s="226" t="s">
        <v>1552</v>
      </c>
      <c r="C231" s="225" t="s">
        <v>9</v>
      </c>
      <c r="D231" s="225" t="s">
        <v>1553</v>
      </c>
      <c r="E231" s="292" t="s">
        <v>908</v>
      </c>
      <c r="F231" s="292"/>
      <c r="G231" s="227" t="s">
        <v>12</v>
      </c>
      <c r="H231" s="228">
        <v>5.2200000000000003E-2</v>
      </c>
      <c r="I231" s="229">
        <f>SUMIFS('ANALÍTICA AUXILIARES'!J:J,'ANALÍTICA AUXILIARES'!A:A,"Composição",'ANALÍTICA AUXILIARES'!B:B,$B231)</f>
        <v>487.1</v>
      </c>
      <c r="J231" s="229">
        <f t="shared" si="39"/>
        <v>25.42</v>
      </c>
      <c r="L231" s="52">
        <f t="shared" si="35"/>
        <v>11</v>
      </c>
      <c r="M231" s="48">
        <f t="shared" si="36"/>
        <v>25.42</v>
      </c>
      <c r="N231" s="49" t="str">
        <f t="shared" si="37"/>
        <v/>
      </c>
      <c r="O231" s="49">
        <f t="shared" si="40"/>
        <v>25.42</v>
      </c>
      <c r="P231" s="50" t="str">
        <f t="shared" si="38"/>
        <v/>
      </c>
      <c r="Q231" s="49" t="str">
        <f t="shared" ref="Q231:Q241" si="41">IF(P231&lt;&gt;"",SUMIF(L231:L315,L231,N231:N315),"")</f>
        <v/>
      </c>
      <c r="R231" s="49" t="str">
        <f t="shared" ref="R231:R241" si="42">IF(P231&lt;&gt;"",SUMIF(L231:L315,L231,O231:O315),"")</f>
        <v/>
      </c>
    </row>
    <row r="232" spans="1:18" ht="25.5" customHeight="1" x14ac:dyDescent="0.2">
      <c r="A232" s="225" t="s">
        <v>21</v>
      </c>
      <c r="B232" s="226" t="s">
        <v>607</v>
      </c>
      <c r="C232" s="225" t="s">
        <v>9</v>
      </c>
      <c r="D232" s="225" t="s">
        <v>608</v>
      </c>
      <c r="E232" s="292" t="s">
        <v>914</v>
      </c>
      <c r="F232" s="292"/>
      <c r="G232" s="227" t="s">
        <v>14</v>
      </c>
      <c r="H232" s="228">
        <v>0.16309999999999999</v>
      </c>
      <c r="I232" s="229">
        <f>SUMIFS('ANALÍTICA AUXILIARES'!J:J,'ANALÍTICA AUXILIARES'!A:A,"Composição",'ANALÍTICA AUXILIARES'!B:B,$B232)</f>
        <v>24.64</v>
      </c>
      <c r="J232" s="229">
        <f t="shared" si="39"/>
        <v>4.01</v>
      </c>
      <c r="L232" s="52">
        <f t="shared" si="35"/>
        <v>11</v>
      </c>
      <c r="M232" s="48">
        <f t="shared" si="36"/>
        <v>4.01</v>
      </c>
      <c r="N232" s="49" t="str">
        <f t="shared" si="37"/>
        <v/>
      </c>
      <c r="O232" s="49">
        <f t="shared" si="40"/>
        <v>4.01</v>
      </c>
      <c r="P232" s="50" t="str">
        <f t="shared" si="38"/>
        <v/>
      </c>
      <c r="Q232" s="49" t="str">
        <f t="shared" si="41"/>
        <v/>
      </c>
      <c r="R232" s="49" t="str">
        <f t="shared" si="42"/>
        <v/>
      </c>
    </row>
    <row r="233" spans="1:18" ht="25.5" customHeight="1" x14ac:dyDescent="0.2">
      <c r="A233" s="225" t="s">
        <v>21</v>
      </c>
      <c r="B233" s="226" t="s">
        <v>1580</v>
      </c>
      <c r="C233" s="225" t="s">
        <v>9</v>
      </c>
      <c r="D233" s="225" t="s">
        <v>1581</v>
      </c>
      <c r="E233" s="292" t="s">
        <v>918</v>
      </c>
      <c r="F233" s="292"/>
      <c r="G233" s="227" t="s">
        <v>12</v>
      </c>
      <c r="H233" s="228">
        <v>6.9599999999999995E-2</v>
      </c>
      <c r="I233" s="229">
        <f>SUMIFS('ANALÍTICA AUXILIARES'!J:J,'ANALÍTICA AUXILIARES'!A:A,"Composição",'ANALÍTICA AUXILIARES'!B:B,$B233)</f>
        <v>28.75</v>
      </c>
      <c r="J233" s="229">
        <f t="shared" si="39"/>
        <v>2</v>
      </c>
      <c r="L233" s="52">
        <f t="shared" si="35"/>
        <v>11</v>
      </c>
      <c r="M233" s="48">
        <f t="shared" si="36"/>
        <v>2</v>
      </c>
      <c r="N233" s="49" t="str">
        <f t="shared" si="37"/>
        <v/>
      </c>
      <c r="O233" s="49">
        <f t="shared" si="40"/>
        <v>2</v>
      </c>
      <c r="P233" s="50" t="str">
        <f t="shared" si="38"/>
        <v/>
      </c>
      <c r="Q233" s="49" t="str">
        <f t="shared" si="41"/>
        <v/>
      </c>
      <c r="R233" s="49" t="str">
        <f t="shared" si="42"/>
        <v/>
      </c>
    </row>
    <row r="234" spans="1:18" ht="25.5" customHeight="1" x14ac:dyDescent="0.2">
      <c r="A234" s="225" t="s">
        <v>21</v>
      </c>
      <c r="B234" s="226" t="s">
        <v>1525</v>
      </c>
      <c r="C234" s="225" t="s">
        <v>9</v>
      </c>
      <c r="D234" s="225" t="s">
        <v>1526</v>
      </c>
      <c r="E234" s="292" t="s">
        <v>914</v>
      </c>
      <c r="F234" s="292"/>
      <c r="G234" s="227" t="s">
        <v>12</v>
      </c>
      <c r="H234" s="228">
        <v>5.2200000000000003E-2</v>
      </c>
      <c r="I234" s="229">
        <f>SUMIFS('ANALÍTICA AUXILIARES'!J:J,'ANALÍTICA AUXILIARES'!A:A,"Composição",'ANALÍTICA AUXILIARES'!B:B,$B234)</f>
        <v>46.41</v>
      </c>
      <c r="J234" s="229">
        <f t="shared" si="39"/>
        <v>2.42</v>
      </c>
      <c r="L234" s="52">
        <f t="shared" si="35"/>
        <v>11</v>
      </c>
      <c r="M234" s="48">
        <f t="shared" si="36"/>
        <v>2.42</v>
      </c>
      <c r="N234" s="49" t="str">
        <f t="shared" si="37"/>
        <v/>
      </c>
      <c r="O234" s="49">
        <f t="shared" si="40"/>
        <v>2.42</v>
      </c>
      <c r="P234" s="50" t="str">
        <f t="shared" si="38"/>
        <v/>
      </c>
      <c r="Q234" s="49" t="str">
        <f t="shared" si="41"/>
        <v/>
      </c>
      <c r="R234" s="49" t="str">
        <f t="shared" si="42"/>
        <v/>
      </c>
    </row>
    <row r="235" spans="1:18" ht="38.25" customHeight="1" x14ac:dyDescent="0.2">
      <c r="A235" s="225" t="s">
        <v>21</v>
      </c>
      <c r="B235" s="226" t="s">
        <v>1582</v>
      </c>
      <c r="C235" s="225" t="s">
        <v>9</v>
      </c>
      <c r="D235" s="225" t="s">
        <v>1583</v>
      </c>
      <c r="E235" s="292" t="s">
        <v>884</v>
      </c>
      <c r="F235" s="292"/>
      <c r="G235" s="227" t="s">
        <v>12</v>
      </c>
      <c r="H235" s="228">
        <v>1.7399999999999999E-2</v>
      </c>
      <c r="I235" s="229">
        <f>SUMIFS('ANALÍTICA AUXILIARES'!J:J,'ANALÍTICA AUXILIARES'!A:A,"Composição",'ANALÍTICA AUXILIARES'!B:B,$B235)</f>
        <v>59.08</v>
      </c>
      <c r="J235" s="229">
        <f t="shared" si="39"/>
        <v>1.02</v>
      </c>
      <c r="L235" s="52">
        <f t="shared" si="35"/>
        <v>11</v>
      </c>
      <c r="M235" s="48">
        <f t="shared" si="36"/>
        <v>1.02</v>
      </c>
      <c r="N235" s="49" t="str">
        <f t="shared" si="37"/>
        <v/>
      </c>
      <c r="O235" s="49">
        <f t="shared" si="40"/>
        <v>1.02</v>
      </c>
      <c r="P235" s="50" t="str">
        <f t="shared" si="38"/>
        <v/>
      </c>
      <c r="Q235" s="49" t="str">
        <f t="shared" si="41"/>
        <v/>
      </c>
      <c r="R235" s="49" t="str">
        <f t="shared" si="42"/>
        <v/>
      </c>
    </row>
    <row r="236" spans="1:18" ht="25.5" customHeight="1" x14ac:dyDescent="0.2">
      <c r="A236" s="225" t="s">
        <v>21</v>
      </c>
      <c r="B236" s="226" t="s">
        <v>1584</v>
      </c>
      <c r="C236" s="225" t="s">
        <v>9</v>
      </c>
      <c r="D236" s="225" t="s">
        <v>1585</v>
      </c>
      <c r="E236" s="292" t="s">
        <v>1505</v>
      </c>
      <c r="F236" s="292"/>
      <c r="G236" s="227" t="s">
        <v>10</v>
      </c>
      <c r="H236" s="228">
        <v>0.1681</v>
      </c>
      <c r="I236" s="229">
        <f>SUMIFS('ANALÍTICA AUXILIARES'!J:J,'ANALÍTICA AUXILIARES'!A:A,"Composição",'ANALÍTICA AUXILIARES'!B:B,$B236)</f>
        <v>10.85</v>
      </c>
      <c r="J236" s="229">
        <f t="shared" si="39"/>
        <v>1.82</v>
      </c>
      <c r="L236" s="52">
        <f t="shared" si="35"/>
        <v>11</v>
      </c>
      <c r="M236" s="48">
        <f t="shared" si="36"/>
        <v>1.82</v>
      </c>
      <c r="N236" s="49" t="str">
        <f t="shared" si="37"/>
        <v/>
      </c>
      <c r="O236" s="49">
        <f t="shared" si="40"/>
        <v>1.82</v>
      </c>
      <c r="P236" s="50" t="str">
        <f t="shared" si="38"/>
        <v/>
      </c>
      <c r="Q236" s="49" t="str">
        <f t="shared" si="41"/>
        <v/>
      </c>
      <c r="R236" s="49" t="str">
        <f t="shared" si="42"/>
        <v/>
      </c>
    </row>
    <row r="237" spans="1:18" ht="14.25" customHeight="1" x14ac:dyDescent="0.2">
      <c r="A237" s="225" t="s">
        <v>21</v>
      </c>
      <c r="B237" s="226" t="s">
        <v>624</v>
      </c>
      <c r="C237" s="225" t="s">
        <v>9</v>
      </c>
      <c r="D237" s="225" t="s">
        <v>625</v>
      </c>
      <c r="E237" s="292" t="s">
        <v>882</v>
      </c>
      <c r="F237" s="292"/>
      <c r="G237" s="227" t="s">
        <v>14</v>
      </c>
      <c r="H237" s="228">
        <v>0.1827</v>
      </c>
      <c r="I237" s="229">
        <f>SUMIFS('ANALÍTICA AUXILIARES'!J:J,'ANALÍTICA AUXILIARES'!A:A,"Composição",'ANALÍTICA AUXILIARES'!B:B,$B237)</f>
        <v>4.2300000000000004</v>
      </c>
      <c r="J237" s="229">
        <f t="shared" si="39"/>
        <v>0.77</v>
      </c>
      <c r="L237" s="52">
        <f t="shared" si="35"/>
        <v>11</v>
      </c>
      <c r="M237" s="48">
        <f t="shared" si="36"/>
        <v>0.77</v>
      </c>
      <c r="N237" s="49" t="str">
        <f t="shared" si="37"/>
        <v/>
      </c>
      <c r="O237" s="49">
        <f t="shared" si="40"/>
        <v>0.77</v>
      </c>
      <c r="P237" s="50" t="str">
        <f t="shared" si="38"/>
        <v/>
      </c>
      <c r="Q237" s="49" t="str">
        <f t="shared" si="41"/>
        <v/>
      </c>
      <c r="R237" s="49" t="str">
        <f t="shared" si="42"/>
        <v/>
      </c>
    </row>
    <row r="238" spans="1:18" ht="14.25" customHeight="1" x14ac:dyDescent="0.2">
      <c r="A238" s="225" t="s">
        <v>21</v>
      </c>
      <c r="B238" s="226" t="s">
        <v>1517</v>
      </c>
      <c r="C238" s="225" t="s">
        <v>9</v>
      </c>
      <c r="D238" s="225" t="s">
        <v>1518</v>
      </c>
      <c r="E238" s="292" t="s">
        <v>914</v>
      </c>
      <c r="F238" s="292"/>
      <c r="G238" s="227" t="s">
        <v>12</v>
      </c>
      <c r="H238" s="228">
        <v>1.7399999999999999E-2</v>
      </c>
      <c r="I238" s="229">
        <f>SUMIFS('ANALÍTICA AUXILIARES'!J:J,'ANALÍTICA AUXILIARES'!A:A,"Composição",'ANALÍTICA AUXILIARES'!B:B,$B238)</f>
        <v>16.11</v>
      </c>
      <c r="J238" s="229">
        <f t="shared" si="39"/>
        <v>0.28000000000000003</v>
      </c>
      <c r="L238" s="52">
        <f t="shared" si="35"/>
        <v>11</v>
      </c>
      <c r="M238" s="48">
        <f t="shared" si="36"/>
        <v>0.28000000000000003</v>
      </c>
      <c r="N238" s="49" t="str">
        <f t="shared" si="37"/>
        <v/>
      </c>
      <c r="O238" s="49">
        <f t="shared" si="40"/>
        <v>0.28000000000000003</v>
      </c>
      <c r="P238" s="50" t="str">
        <f t="shared" si="38"/>
        <v/>
      </c>
      <c r="Q238" s="49" t="str">
        <f t="shared" si="41"/>
        <v/>
      </c>
      <c r="R238" s="49" t="str">
        <f t="shared" si="42"/>
        <v/>
      </c>
    </row>
    <row r="239" spans="1:18" ht="25.5" customHeight="1" x14ac:dyDescent="0.2">
      <c r="A239" s="225" t="s">
        <v>21</v>
      </c>
      <c r="B239" s="226" t="s">
        <v>1471</v>
      </c>
      <c r="C239" s="225" t="s">
        <v>9</v>
      </c>
      <c r="D239" s="225" t="s">
        <v>1472</v>
      </c>
      <c r="E239" s="292" t="s">
        <v>882</v>
      </c>
      <c r="F239" s="292"/>
      <c r="G239" s="227" t="s">
        <v>14</v>
      </c>
      <c r="H239" s="228">
        <v>7.22E-2</v>
      </c>
      <c r="I239" s="229">
        <f>SUMIFS('ANALÍTICA AUXILIARES'!J:J,'ANALÍTICA AUXILIARES'!A:A,"Composição",'ANALÍTICA AUXILIARES'!B:B,$B239)</f>
        <v>9.25</v>
      </c>
      <c r="J239" s="229">
        <f t="shared" si="39"/>
        <v>0.66</v>
      </c>
      <c r="L239" s="52">
        <f t="shared" si="35"/>
        <v>11</v>
      </c>
      <c r="M239" s="48">
        <f t="shared" si="36"/>
        <v>0.66</v>
      </c>
      <c r="N239" s="49" t="str">
        <f t="shared" si="37"/>
        <v/>
      </c>
      <c r="O239" s="49">
        <f t="shared" si="40"/>
        <v>0.66</v>
      </c>
      <c r="P239" s="50" t="str">
        <f t="shared" si="38"/>
        <v/>
      </c>
      <c r="Q239" s="49" t="str">
        <f t="shared" si="41"/>
        <v/>
      </c>
      <c r="R239" s="49" t="str">
        <f t="shared" si="42"/>
        <v/>
      </c>
    </row>
    <row r="240" spans="1:18" ht="38.25" x14ac:dyDescent="0.2">
      <c r="A240" s="225" t="s">
        <v>21</v>
      </c>
      <c r="B240" s="226" t="s">
        <v>1537</v>
      </c>
      <c r="C240" s="225" t="s">
        <v>9</v>
      </c>
      <c r="D240" s="225" t="s">
        <v>1538</v>
      </c>
      <c r="E240" s="292" t="s">
        <v>916</v>
      </c>
      <c r="F240" s="292"/>
      <c r="G240" s="227" t="s">
        <v>12</v>
      </c>
      <c r="H240" s="228">
        <v>5.2200000000000003E-2</v>
      </c>
      <c r="I240" s="229">
        <f>SUMIFS('ANALÍTICA AUXILIARES'!J:J,'ANALÍTICA AUXILIARES'!A:A,"Composição",'ANALÍTICA AUXILIARES'!B:B,$B240)</f>
        <v>193.88</v>
      </c>
      <c r="J240" s="229">
        <f t="shared" si="39"/>
        <v>10.119999999999999</v>
      </c>
      <c r="L240" s="52">
        <f t="shared" si="35"/>
        <v>11</v>
      </c>
      <c r="M240" s="48">
        <f t="shared" si="36"/>
        <v>10.119999999999999</v>
      </c>
      <c r="N240" s="49" t="str">
        <f t="shared" si="37"/>
        <v/>
      </c>
      <c r="O240" s="49">
        <f t="shared" si="40"/>
        <v>10.119999999999999</v>
      </c>
      <c r="P240" s="50" t="str">
        <f t="shared" si="38"/>
        <v/>
      </c>
      <c r="Q240" s="49" t="str">
        <f t="shared" si="41"/>
        <v/>
      </c>
      <c r="R240" s="49" t="str">
        <f t="shared" si="42"/>
        <v/>
      </c>
    </row>
    <row r="241" spans="1:18" ht="25.5" customHeight="1" x14ac:dyDescent="0.2">
      <c r="A241" s="225" t="s">
        <v>21</v>
      </c>
      <c r="B241" s="226" t="s">
        <v>1586</v>
      </c>
      <c r="C241" s="225" t="s">
        <v>9</v>
      </c>
      <c r="D241" s="225" t="s">
        <v>1587</v>
      </c>
      <c r="E241" s="292" t="s">
        <v>884</v>
      </c>
      <c r="F241" s="292"/>
      <c r="G241" s="227" t="s">
        <v>12</v>
      </c>
      <c r="H241" s="228">
        <v>1.7399999999999999E-2</v>
      </c>
      <c r="I241" s="229">
        <f>SUMIFS('ANALÍTICA AUXILIARES'!J:J,'ANALÍTICA AUXILIARES'!A:A,"Composição",'ANALÍTICA AUXILIARES'!B:B,$B241)</f>
        <v>79.61</v>
      </c>
      <c r="J241" s="229">
        <f t="shared" si="39"/>
        <v>1.38</v>
      </c>
      <c r="L241" s="52">
        <f t="shared" si="35"/>
        <v>11</v>
      </c>
      <c r="M241" s="48">
        <f t="shared" si="36"/>
        <v>1.38</v>
      </c>
      <c r="N241" s="49" t="str">
        <f t="shared" si="37"/>
        <v/>
      </c>
      <c r="O241" s="49">
        <f t="shared" si="40"/>
        <v>1.38</v>
      </c>
      <c r="P241" s="50" t="str">
        <f t="shared" si="38"/>
        <v/>
      </c>
      <c r="Q241" s="49" t="str">
        <f t="shared" si="41"/>
        <v/>
      </c>
      <c r="R241" s="49" t="str">
        <f t="shared" si="42"/>
        <v/>
      </c>
    </row>
    <row r="242" spans="1:18" ht="25.5" customHeight="1" x14ac:dyDescent="0.2">
      <c r="A242" s="225" t="s">
        <v>21</v>
      </c>
      <c r="B242" s="226" t="s">
        <v>1519</v>
      </c>
      <c r="C242" s="225" t="s">
        <v>9</v>
      </c>
      <c r="D242" s="225" t="s">
        <v>1520</v>
      </c>
      <c r="E242" s="292" t="s">
        <v>222</v>
      </c>
      <c r="F242" s="292"/>
      <c r="G242" s="227" t="s">
        <v>14</v>
      </c>
      <c r="H242" s="228">
        <v>0.2611</v>
      </c>
      <c r="I242" s="229">
        <f>SUMIFS('ANALÍTICA AUXILIARES'!J:J,'ANALÍTICA AUXILIARES'!A:A,"Composição",'ANALÍTICA AUXILIARES'!B:B,$B242)</f>
        <v>19.350000000000001</v>
      </c>
      <c r="J242" s="229">
        <f t="shared" si="39"/>
        <v>5.05</v>
      </c>
      <c r="L242" s="52">
        <f t="shared" si="35"/>
        <v>11</v>
      </c>
      <c r="M242" s="48">
        <f t="shared" si="36"/>
        <v>5.05</v>
      </c>
      <c r="N242" s="49" t="str">
        <f t="shared" si="37"/>
        <v/>
      </c>
      <c r="O242" s="49">
        <f t="shared" si="40"/>
        <v>5.05</v>
      </c>
      <c r="P242" s="50" t="str">
        <f t="shared" si="38"/>
        <v/>
      </c>
      <c r="Q242" s="49" t="str">
        <f>IF(P242&lt;&gt;"",SUMIF(L242:L325,L242,N242:N325),"")</f>
        <v/>
      </c>
      <c r="R242" s="49" t="str">
        <f>IF(P242&lt;&gt;"",SUMIF(L242:L325,L242,O242:O325),"")</f>
        <v/>
      </c>
    </row>
    <row r="243" spans="1:18" ht="25.5" customHeight="1" x14ac:dyDescent="0.2">
      <c r="A243" s="225" t="s">
        <v>21</v>
      </c>
      <c r="B243" s="226" t="s">
        <v>660</v>
      </c>
      <c r="C243" s="225" t="s">
        <v>9</v>
      </c>
      <c r="D243" s="225" t="s">
        <v>661</v>
      </c>
      <c r="E243" s="292" t="s">
        <v>20</v>
      </c>
      <c r="F243" s="292"/>
      <c r="G243" s="227" t="s">
        <v>10</v>
      </c>
      <c r="H243" s="228">
        <v>0.30070000000000002</v>
      </c>
      <c r="I243" s="229">
        <f>SUMIFS('ANALÍTICA AUXILIARES'!J:J,'ANALÍTICA AUXILIARES'!A:A,"Composição",'ANALÍTICA AUXILIARES'!B:B,$B243)</f>
        <v>150.13999999999999</v>
      </c>
      <c r="J243" s="229">
        <f t="shared" si="39"/>
        <v>45.14</v>
      </c>
      <c r="L243" s="52">
        <f t="shared" si="35"/>
        <v>11</v>
      </c>
      <c r="M243" s="48">
        <f t="shared" si="36"/>
        <v>45.14</v>
      </c>
      <c r="N243" s="49" t="str">
        <f t="shared" si="37"/>
        <v/>
      </c>
      <c r="O243" s="49">
        <f t="shared" si="40"/>
        <v>45.14</v>
      </c>
      <c r="P243" s="50" t="str">
        <f t="shared" si="38"/>
        <v/>
      </c>
      <c r="Q243" s="49" t="str">
        <f>IF(P243&lt;&gt;"",SUMIF(L243:L325,L243,N243:N325),"")</f>
        <v/>
      </c>
      <c r="R243" s="49" t="str">
        <f>IF(P243&lt;&gt;"",SUMIF(L243:L325,L243,O243:O325),"")</f>
        <v/>
      </c>
    </row>
    <row r="244" spans="1:18" ht="14.25" customHeight="1" x14ac:dyDescent="0.2">
      <c r="A244" s="225" t="s">
        <v>21</v>
      </c>
      <c r="B244" s="226" t="s">
        <v>655</v>
      </c>
      <c r="C244" s="225" t="s">
        <v>9</v>
      </c>
      <c r="D244" s="225" t="s">
        <v>656</v>
      </c>
      <c r="E244" s="292" t="s">
        <v>892</v>
      </c>
      <c r="F244" s="292"/>
      <c r="G244" s="227" t="s">
        <v>10</v>
      </c>
      <c r="H244" s="228">
        <v>0.31819999999999998</v>
      </c>
      <c r="I244" s="229">
        <f>SUMIFS('ANALÍTICA AUXILIARES'!J:J,'ANALÍTICA AUXILIARES'!A:A,"Composição",'ANALÍTICA AUXILIARES'!B:B,$B244)</f>
        <v>139.38999999999999</v>
      </c>
      <c r="J244" s="229">
        <f t="shared" si="39"/>
        <v>44.35</v>
      </c>
      <c r="L244" s="52">
        <f t="shared" si="35"/>
        <v>11</v>
      </c>
      <c r="M244" s="48">
        <f t="shared" si="36"/>
        <v>44.35</v>
      </c>
      <c r="N244" s="49" t="str">
        <f t="shared" si="37"/>
        <v/>
      </c>
      <c r="O244" s="49">
        <f t="shared" si="40"/>
        <v>44.35</v>
      </c>
      <c r="P244" s="50" t="str">
        <f t="shared" si="38"/>
        <v/>
      </c>
      <c r="Q244" s="49" t="str">
        <f>IF(P244&lt;&gt;"",SUMIF(L244:L325,L244,N244:N325),"")</f>
        <v/>
      </c>
      <c r="R244" s="49" t="str">
        <f>IF(P244&lt;&gt;"",SUMIF(L244:L325,L244,O244:O325),"")</f>
        <v/>
      </c>
    </row>
    <row r="245" spans="1:18" ht="25.5" x14ac:dyDescent="0.2">
      <c r="A245" s="225" t="s">
        <v>21</v>
      </c>
      <c r="B245" s="226" t="s">
        <v>1550</v>
      </c>
      <c r="C245" s="225" t="s">
        <v>9</v>
      </c>
      <c r="D245" s="225" t="s">
        <v>1551</v>
      </c>
      <c r="E245" s="292" t="s">
        <v>892</v>
      </c>
      <c r="F245" s="292"/>
      <c r="G245" s="227" t="s">
        <v>10</v>
      </c>
      <c r="H245" s="228">
        <v>8.3000000000000004E-2</v>
      </c>
      <c r="I245" s="229">
        <f>SUMIFS('ANALÍTICA AUXILIARES'!J:J,'ANALÍTICA AUXILIARES'!A:A,"Composição",'ANALÍTICA AUXILIARES'!B:B,$B245)</f>
        <v>67.239999999999995</v>
      </c>
      <c r="J245" s="229">
        <f t="shared" si="39"/>
        <v>5.58</v>
      </c>
      <c r="L245" s="52">
        <f t="shared" si="35"/>
        <v>11</v>
      </c>
      <c r="M245" s="48">
        <f t="shared" si="36"/>
        <v>5.58</v>
      </c>
      <c r="N245" s="49" t="str">
        <f t="shared" si="37"/>
        <v/>
      </c>
      <c r="O245" s="49">
        <f t="shared" si="40"/>
        <v>5.58</v>
      </c>
      <c r="P245" s="50" t="str">
        <f t="shared" si="38"/>
        <v/>
      </c>
      <c r="Q245" s="49" t="str">
        <f>IF(P245&lt;&gt;"",SUMIF(L245:L325,L245,N245:N325),"")</f>
        <v/>
      </c>
      <c r="R245" s="49" t="str">
        <f>IF(P245&lt;&gt;"",SUMIF(L245:L325,L245,O245:O325),"")</f>
        <v/>
      </c>
    </row>
    <row r="246" spans="1:18" ht="25.5" customHeight="1" x14ac:dyDescent="0.2">
      <c r="A246" s="225" t="s">
        <v>21</v>
      </c>
      <c r="B246" s="226" t="s">
        <v>658</v>
      </c>
      <c r="C246" s="225" t="s">
        <v>9</v>
      </c>
      <c r="D246" s="225" t="s">
        <v>659</v>
      </c>
      <c r="E246" s="292" t="s">
        <v>222</v>
      </c>
      <c r="F246" s="292"/>
      <c r="G246" s="227" t="s">
        <v>12</v>
      </c>
      <c r="H246" s="228">
        <v>0.13919999999999999</v>
      </c>
      <c r="I246" s="229">
        <f>SUMIFS('ANALÍTICA AUXILIARES'!J:J,'ANALÍTICA AUXILIARES'!A:A,"Composição",'ANALÍTICA AUXILIARES'!B:B,$B246)</f>
        <v>100.6</v>
      </c>
      <c r="J246" s="229">
        <f t="shared" si="39"/>
        <v>14</v>
      </c>
      <c r="L246" s="52">
        <f t="shared" si="35"/>
        <v>11</v>
      </c>
      <c r="M246" s="48">
        <f t="shared" si="36"/>
        <v>14</v>
      </c>
      <c r="N246" s="49" t="str">
        <f t="shared" si="37"/>
        <v/>
      </c>
      <c r="O246" s="49">
        <f t="shared" si="40"/>
        <v>14</v>
      </c>
      <c r="P246" s="50" t="str">
        <f t="shared" si="38"/>
        <v/>
      </c>
      <c r="Q246" s="49" t="str">
        <f>IF(P246&lt;&gt;"",SUMIF(L246:L325,L246,N246:N325),"")</f>
        <v/>
      </c>
      <c r="R246" s="49" t="str">
        <f>IF(P246&lt;&gt;"",SUMIF(L246:L325,L246,O246:O325),"")</f>
        <v/>
      </c>
    </row>
    <row r="247" spans="1:18" ht="14.25" customHeight="1" x14ac:dyDescent="0.2">
      <c r="A247" s="225" t="s">
        <v>21</v>
      </c>
      <c r="B247" s="226" t="s">
        <v>621</v>
      </c>
      <c r="C247" s="225" t="s">
        <v>9</v>
      </c>
      <c r="D247" s="225" t="s">
        <v>1478</v>
      </c>
      <c r="E247" s="292" t="s">
        <v>883</v>
      </c>
      <c r="F247" s="292"/>
      <c r="G247" s="227" t="s">
        <v>12</v>
      </c>
      <c r="H247" s="228">
        <v>3.4799999999999998E-2</v>
      </c>
      <c r="I247" s="229">
        <f>SUMIFS('ANALÍTICA AUXILIARES'!J:J,'ANALÍTICA AUXILIARES'!A:A,"Composição",'ANALÍTICA AUXILIARES'!B:B,$B247)</f>
        <v>432.24</v>
      </c>
      <c r="J247" s="229">
        <f t="shared" si="39"/>
        <v>15.04</v>
      </c>
      <c r="L247" s="52">
        <f t="shared" si="35"/>
        <v>11</v>
      </c>
      <c r="M247" s="48">
        <f t="shared" si="36"/>
        <v>15.04</v>
      </c>
      <c r="N247" s="49" t="str">
        <f t="shared" si="37"/>
        <v/>
      </c>
      <c r="O247" s="49">
        <f t="shared" si="40"/>
        <v>15.04</v>
      </c>
      <c r="P247" s="50" t="str">
        <f t="shared" si="38"/>
        <v/>
      </c>
      <c r="Q247" s="49" t="str">
        <f>IF(P247&lt;&gt;"",SUMIF(L247:L325,L247,N247:N325),"")</f>
        <v/>
      </c>
      <c r="R247" s="49" t="str">
        <f>IF(P247&lt;&gt;"",SUMIF(L247:L325,L247,O247:O325),"")</f>
        <v/>
      </c>
    </row>
    <row r="248" spans="1:18" ht="38.25" customHeight="1" x14ac:dyDescent="0.2">
      <c r="A248" s="225" t="s">
        <v>21</v>
      </c>
      <c r="B248" s="226" t="s">
        <v>1588</v>
      </c>
      <c r="C248" s="225" t="s">
        <v>9</v>
      </c>
      <c r="D248" s="225" t="s">
        <v>1589</v>
      </c>
      <c r="E248" s="292" t="s">
        <v>1590</v>
      </c>
      <c r="F248" s="292"/>
      <c r="G248" s="227" t="s">
        <v>10</v>
      </c>
      <c r="H248" s="228">
        <v>0.1681</v>
      </c>
      <c r="I248" s="229">
        <f>SUMIFS('ANALÍTICA AUXILIARES'!J:J,'ANALÍTICA AUXILIARES'!A:A,"Composição",'ANALÍTICA AUXILIARES'!B:B,$B248)</f>
        <v>70.41</v>
      </c>
      <c r="J248" s="229">
        <f t="shared" ref="J248:J279" si="43">TRUNC(H248*I248,2)</f>
        <v>11.83</v>
      </c>
      <c r="L248" s="52">
        <f t="shared" si="35"/>
        <v>11</v>
      </c>
      <c r="M248" s="48">
        <f t="shared" si="36"/>
        <v>11.83</v>
      </c>
      <c r="N248" s="49" t="str">
        <f t="shared" si="37"/>
        <v/>
      </c>
      <c r="O248" s="49">
        <f t="shared" si="40"/>
        <v>11.83</v>
      </c>
      <c r="P248" s="50" t="str">
        <f t="shared" si="38"/>
        <v/>
      </c>
      <c r="Q248" s="49" t="str">
        <f>IF(P248&lt;&gt;"",SUMIF(L248:L325,L248,N248:N325),"")</f>
        <v/>
      </c>
      <c r="R248" s="49" t="str">
        <f>IF(P248&lt;&gt;"",SUMIF(L248:L325,L248,O248:O325),"")</f>
        <v/>
      </c>
    </row>
    <row r="249" spans="1:18" ht="38.25" customHeight="1" x14ac:dyDescent="0.2">
      <c r="A249" s="225" t="s">
        <v>21</v>
      </c>
      <c r="B249" s="226" t="s">
        <v>611</v>
      </c>
      <c r="C249" s="225" t="s">
        <v>9</v>
      </c>
      <c r="D249" s="225" t="s">
        <v>612</v>
      </c>
      <c r="E249" s="292" t="s">
        <v>914</v>
      </c>
      <c r="F249" s="292"/>
      <c r="G249" s="227" t="s">
        <v>14</v>
      </c>
      <c r="H249" s="228">
        <v>4.7E-2</v>
      </c>
      <c r="I249" s="229">
        <f>SUMIFS('ANALÍTICA AUXILIARES'!J:J,'ANALÍTICA AUXILIARES'!A:A,"Composição",'ANALÍTICA AUXILIARES'!B:B,$B249)</f>
        <v>43.33</v>
      </c>
      <c r="J249" s="229">
        <f t="shared" si="43"/>
        <v>2.0299999999999998</v>
      </c>
      <c r="L249" s="52">
        <f t="shared" si="35"/>
        <v>11</v>
      </c>
      <c r="M249" s="48">
        <f t="shared" si="36"/>
        <v>2.0299999999999998</v>
      </c>
      <c r="N249" s="49" t="str">
        <f t="shared" si="37"/>
        <v/>
      </c>
      <c r="O249" s="49">
        <f t="shared" si="40"/>
        <v>2.0299999999999998</v>
      </c>
      <c r="P249" s="50" t="str">
        <f t="shared" si="38"/>
        <v/>
      </c>
      <c r="Q249" s="49" t="str">
        <f>IF(P249&lt;&gt;"",SUMIF(L249:L325,L249,N249:N325),"")</f>
        <v/>
      </c>
      <c r="R249" s="49" t="str">
        <f>IF(P249&lt;&gt;"",SUMIF(L249:L325,L249,O249:O325),"")</f>
        <v/>
      </c>
    </row>
    <row r="250" spans="1:18" ht="14.25" customHeight="1" x14ac:dyDescent="0.2">
      <c r="A250" s="225" t="s">
        <v>21</v>
      </c>
      <c r="B250" s="226" t="s">
        <v>653</v>
      </c>
      <c r="C250" s="225" t="s">
        <v>9</v>
      </c>
      <c r="D250" s="225" t="s">
        <v>654</v>
      </c>
      <c r="E250" s="292" t="s">
        <v>892</v>
      </c>
      <c r="F250" s="292"/>
      <c r="G250" s="227" t="s">
        <v>10</v>
      </c>
      <c r="H250" s="228">
        <v>0.40810000000000002</v>
      </c>
      <c r="I250" s="229">
        <f>SUMIFS('ANALÍTICA AUXILIARES'!J:J,'ANALÍTICA AUXILIARES'!A:A,"Composição",'ANALÍTICA AUXILIARES'!B:B,$B250)</f>
        <v>107.21</v>
      </c>
      <c r="J250" s="229">
        <f t="shared" si="43"/>
        <v>43.75</v>
      </c>
      <c r="L250" s="52">
        <f t="shared" si="35"/>
        <v>11</v>
      </c>
      <c r="M250" s="48">
        <f t="shared" si="36"/>
        <v>43.75</v>
      </c>
      <c r="N250" s="49" t="str">
        <f t="shared" si="37"/>
        <v/>
      </c>
      <c r="O250" s="49">
        <f t="shared" si="40"/>
        <v>43.75</v>
      </c>
      <c r="P250" s="50" t="str">
        <f t="shared" si="38"/>
        <v/>
      </c>
      <c r="Q250" s="49" t="str">
        <f>IF(P250&lt;&gt;"",SUMIF(L250:L325,L250,N250:N325),"")</f>
        <v/>
      </c>
      <c r="R250" s="49" t="str">
        <f>IF(P250&lt;&gt;"",SUMIF(L250:L325,L250,O250:O325),"")</f>
        <v/>
      </c>
    </row>
    <row r="251" spans="1:18" ht="14.25" customHeight="1" x14ac:dyDescent="0.2">
      <c r="A251" s="225" t="s">
        <v>21</v>
      </c>
      <c r="B251" s="226" t="s">
        <v>1591</v>
      </c>
      <c r="C251" s="225" t="s">
        <v>9</v>
      </c>
      <c r="D251" s="225" t="s">
        <v>1592</v>
      </c>
      <c r="E251" s="292" t="s">
        <v>213</v>
      </c>
      <c r="F251" s="292"/>
      <c r="G251" s="227" t="s">
        <v>12</v>
      </c>
      <c r="H251" s="228">
        <v>6.9599999999999995E-2</v>
      </c>
      <c r="I251" s="229">
        <f>SUMIFS('ANALÍTICA AUXILIARES'!J:J,'ANALÍTICA AUXILIARES'!A:A,"Composição",'ANALÍTICA AUXILIARES'!B:B,$B251)</f>
        <v>49.68</v>
      </c>
      <c r="J251" s="229">
        <f t="shared" si="43"/>
        <v>3.45</v>
      </c>
      <c r="L251" s="52">
        <f t="shared" si="35"/>
        <v>11</v>
      </c>
      <c r="M251" s="48">
        <f t="shared" si="36"/>
        <v>3.45</v>
      </c>
      <c r="N251" s="49" t="str">
        <f t="shared" si="37"/>
        <v/>
      </c>
      <c r="O251" s="49">
        <f t="shared" si="40"/>
        <v>3.45</v>
      </c>
      <c r="P251" s="50" t="str">
        <f t="shared" si="38"/>
        <v/>
      </c>
      <c r="Q251" s="49" t="str">
        <f>IF(P251&lt;&gt;"",SUMIF(L251:L325,L251,N251:N325),"")</f>
        <v/>
      </c>
      <c r="R251" s="49" t="str">
        <f>IF(P251&lt;&gt;"",SUMIF(L251:L325,L251,O251:O325),"")</f>
        <v/>
      </c>
    </row>
    <row r="252" spans="1:18" ht="38.25" customHeight="1" x14ac:dyDescent="0.2">
      <c r="A252" s="225" t="s">
        <v>21</v>
      </c>
      <c r="B252" s="226" t="s">
        <v>629</v>
      </c>
      <c r="C252" s="225" t="s">
        <v>9</v>
      </c>
      <c r="D252" s="225" t="s">
        <v>630</v>
      </c>
      <c r="E252" s="292" t="s">
        <v>884</v>
      </c>
      <c r="F252" s="292"/>
      <c r="G252" s="227" t="s">
        <v>14</v>
      </c>
      <c r="H252" s="228">
        <v>0.15659999999999999</v>
      </c>
      <c r="I252" s="229">
        <f>SUMIFS('ANALÍTICA AUXILIARES'!J:J,'ANALÍTICA AUXILIARES'!A:A,"Composição",'ANALÍTICA AUXILIARES'!B:B,$B252)</f>
        <v>14.76</v>
      </c>
      <c r="J252" s="229">
        <f t="shared" si="43"/>
        <v>2.31</v>
      </c>
      <c r="L252" s="52">
        <f t="shared" si="35"/>
        <v>11</v>
      </c>
      <c r="M252" s="48">
        <f t="shared" si="36"/>
        <v>2.31</v>
      </c>
      <c r="N252" s="49" t="str">
        <f t="shared" si="37"/>
        <v/>
      </c>
      <c r="O252" s="49">
        <f t="shared" si="40"/>
        <v>2.31</v>
      </c>
      <c r="P252" s="50" t="str">
        <f t="shared" si="38"/>
        <v/>
      </c>
      <c r="Q252" s="49" t="str">
        <f>IF(P252&lt;&gt;"",SUMIF(L252:L325,L252,N252:N325),"")</f>
        <v/>
      </c>
      <c r="R252" s="49" t="str">
        <f>IF(P252&lt;&gt;"",SUMIF(L252:L325,L252,O252:O325),"")</f>
        <v/>
      </c>
    </row>
    <row r="253" spans="1:18" ht="25.5" customHeight="1" x14ac:dyDescent="0.2">
      <c r="A253" s="214" t="s">
        <v>28</v>
      </c>
      <c r="B253" s="215" t="s">
        <v>1562</v>
      </c>
      <c r="C253" s="214" t="str">
        <f>VLOOKUP(B253,INSUMOS!$A:$I,2,FALSE)</f>
        <v>SINAPI</v>
      </c>
      <c r="D253" s="214" t="str">
        <f>VLOOKUP(B253,INSUMOS!$A:$I,3,FALSE)</f>
        <v>FECHADURA ESPELHO PARA PORTA EXTERNA, EM ACO INOX (MAQUINA, TESTA E CONTRA-TESTA) E EM ZAMAC (MACANETA, LINGUETA E TRINCOS) COM ACABAMENTO CROMADO, MAQUINA DE 40 MM, INCLUINDO CHAVE TIPO CILINDRO</v>
      </c>
      <c r="E253" s="293" t="str">
        <f>VLOOKUP(B253,INSUMOS!$A:$I,4,FALSE)</f>
        <v>Material</v>
      </c>
      <c r="F253" s="293"/>
      <c r="G253" s="216" t="str">
        <f>VLOOKUP(B253,INSUMOS!$A:$I,5,FALSE)</f>
        <v>CJ</v>
      </c>
      <c r="H253" s="217">
        <v>3.4799999999999998E-2</v>
      </c>
      <c r="I253" s="218">
        <f>VLOOKUP(B253,INSUMOS!$A:$I,8,FALSE)</f>
        <v>79.69</v>
      </c>
      <c r="J253" s="218">
        <f t="shared" si="43"/>
        <v>2.77</v>
      </c>
      <c r="L253" s="52">
        <f t="shared" si="35"/>
        <v>11</v>
      </c>
      <c r="M253" s="48">
        <f t="shared" si="36"/>
        <v>2.77</v>
      </c>
      <c r="N253" s="49" t="str">
        <f t="shared" si="37"/>
        <v/>
      </c>
      <c r="O253" s="49">
        <f t="shared" si="40"/>
        <v>2.77</v>
      </c>
      <c r="P253" s="50" t="str">
        <f t="shared" si="38"/>
        <v/>
      </c>
      <c r="Q253" s="49" t="str">
        <f>IF(P253&lt;&gt;"",SUMIF(L253:L325,L253,N253:N325),"")</f>
        <v/>
      </c>
      <c r="R253" s="49" t="str">
        <f>IF(P253&lt;&gt;"",SUMIF(L253:L325,L253,O253:O325),"")</f>
        <v/>
      </c>
    </row>
    <row r="254" spans="1:18" ht="25.5" customHeight="1" x14ac:dyDescent="0.2">
      <c r="A254" s="214" t="s">
        <v>28</v>
      </c>
      <c r="B254" s="215" t="s">
        <v>1593</v>
      </c>
      <c r="C254" s="214" t="str">
        <f>VLOOKUP(B254,INSUMOS!$A:$I,2,FALSE)</f>
        <v>SINAPI</v>
      </c>
      <c r="D254" s="214" t="str">
        <f>VLOOKUP(B254,INSUMOS!$A:$I,3,FALSE)</f>
        <v>PORTA DE MADEIRA, FOLHA LEVE (NBR 15930), DE 600 X 2100 MM, E = 35 MM, NUCLEO COLMEIA, CAPA LISA EM HDF, ACABAMENTO MELAMINICO EM PADRAO MADEIRA</v>
      </c>
      <c r="E254" s="293" t="str">
        <f>VLOOKUP(B254,INSUMOS!$A:$I,4,FALSE)</f>
        <v>Material</v>
      </c>
      <c r="F254" s="293"/>
      <c r="G254" s="216" t="str">
        <f>VLOOKUP(B254,INSUMOS!$A:$I,5,FALSE)</f>
        <v>UN</v>
      </c>
      <c r="H254" s="217">
        <v>4.4761799999999997E-2</v>
      </c>
      <c r="I254" s="218">
        <f>VLOOKUP(B254,INSUMOS!$A:$I,8,FALSE)</f>
        <v>289.43</v>
      </c>
      <c r="J254" s="218">
        <f t="shared" si="43"/>
        <v>12.95</v>
      </c>
      <c r="L254" s="52">
        <f t="shared" si="35"/>
        <v>11</v>
      </c>
      <c r="M254" s="48">
        <f t="shared" si="36"/>
        <v>12.95</v>
      </c>
      <c r="N254" s="49" t="str">
        <f t="shared" si="37"/>
        <v/>
      </c>
      <c r="O254" s="49">
        <f t="shared" si="40"/>
        <v>12.95</v>
      </c>
      <c r="P254" s="50" t="str">
        <f t="shared" si="38"/>
        <v/>
      </c>
      <c r="Q254" s="49" t="str">
        <f>IF(P254&lt;&gt;"",SUMIF(L254:L325,L254,N254:N325),"")</f>
        <v/>
      </c>
      <c r="R254" s="49" t="str">
        <f>IF(P254&lt;&gt;"",SUMIF(L254:L325,L254,O254:O325),"")</f>
        <v/>
      </c>
    </row>
    <row r="255" spans="1:18" ht="14.25" customHeight="1" x14ac:dyDescent="0.2">
      <c r="A255" s="214" t="s">
        <v>28</v>
      </c>
      <c r="B255" s="215" t="s">
        <v>1595</v>
      </c>
      <c r="C255" s="214" t="str">
        <f>VLOOKUP(B255,INSUMOS!$A:$I,2,FALSE)</f>
        <v>SINAPI</v>
      </c>
      <c r="D255" s="214" t="str">
        <f>VLOOKUP(B255,INSUMOS!$A:$I,3,FALSE)</f>
        <v>JUNCAO SIMPLES DE REDUCAO, PVC, DN 100 X 50 MM, SERIE NORMAL PARA ESGOTO PREDIAL</v>
      </c>
      <c r="E255" s="293" t="str">
        <f>VLOOKUP(B255,INSUMOS!$A:$I,4,FALSE)</f>
        <v>Material</v>
      </c>
      <c r="F255" s="293"/>
      <c r="G255" s="216" t="str">
        <f>VLOOKUP(B255,INSUMOS!$A:$I,5,FALSE)</f>
        <v>UN</v>
      </c>
      <c r="H255" s="217">
        <v>1.7399999999999999E-2</v>
      </c>
      <c r="I255" s="218">
        <f>VLOOKUP(B255,INSUMOS!$A:$I,8,FALSE)</f>
        <v>20.93</v>
      </c>
      <c r="J255" s="218">
        <f t="shared" si="43"/>
        <v>0.36</v>
      </c>
      <c r="L255" s="52">
        <f t="shared" si="35"/>
        <v>11</v>
      </c>
      <c r="M255" s="48">
        <f t="shared" si="36"/>
        <v>0.36</v>
      </c>
      <c r="N255" s="49" t="str">
        <f t="shared" si="37"/>
        <v/>
      </c>
      <c r="O255" s="49">
        <f t="shared" si="40"/>
        <v>0.36</v>
      </c>
      <c r="P255" s="50" t="str">
        <f t="shared" si="38"/>
        <v/>
      </c>
      <c r="Q255" s="49" t="str">
        <f>IF(P255&lt;&gt;"",SUMIF(L255:L325,L255,N255:N325),"")</f>
        <v/>
      </c>
      <c r="R255" s="49" t="str">
        <f>IF(P255&lt;&gt;"",SUMIF(L255:L325,L255,O255:O325),"")</f>
        <v/>
      </c>
    </row>
    <row r="256" spans="1:18" ht="25.5" x14ac:dyDescent="0.2">
      <c r="A256" s="214" t="s">
        <v>28</v>
      </c>
      <c r="B256" s="215" t="s">
        <v>1597</v>
      </c>
      <c r="C256" s="214" t="str">
        <f>VLOOKUP(B256,INSUMOS!$A:$I,2,FALSE)</f>
        <v>SINAPI</v>
      </c>
      <c r="D256" s="214" t="str">
        <f>VLOOKUP(B256,INSUMOS!$A:$I,3,FALSE)</f>
        <v>VALVULA DE DESCARGA EM METAL CROMADO PARA MICTORIO COM ACIONAMENTO POR PRESSAO E FECHAMENTO AUTOMATICO</v>
      </c>
      <c r="E256" s="293" t="str">
        <f>VLOOKUP(B256,INSUMOS!$A:$I,4,FALSE)</f>
        <v>Material</v>
      </c>
      <c r="F256" s="293"/>
      <c r="G256" s="216" t="str">
        <f>VLOOKUP(B256,INSUMOS!$A:$I,5,FALSE)</f>
        <v>UN</v>
      </c>
      <c r="H256" s="217">
        <v>1.7399999999999999E-2</v>
      </c>
      <c r="I256" s="218">
        <f>VLOOKUP(B256,INSUMOS!$A:$I,8,FALSE)</f>
        <v>299.81</v>
      </c>
      <c r="J256" s="218">
        <f t="shared" si="43"/>
        <v>5.21</v>
      </c>
      <c r="L256" s="52">
        <f t="shared" si="35"/>
        <v>11</v>
      </c>
      <c r="M256" s="48">
        <f t="shared" si="36"/>
        <v>5.21</v>
      </c>
      <c r="N256" s="49" t="str">
        <f t="shared" si="37"/>
        <v/>
      </c>
      <c r="O256" s="49">
        <f t="shared" si="40"/>
        <v>5.21</v>
      </c>
      <c r="P256" s="50" t="str">
        <f t="shared" si="38"/>
        <v/>
      </c>
      <c r="Q256" s="49" t="str">
        <f>IF(P256&lt;&gt;"",SUMIF(L256:L325,L256,N256:N325),"")</f>
        <v/>
      </c>
      <c r="R256" s="49" t="str">
        <f>IF(P256&lt;&gt;"",SUMIF(L256:L325,L256,O256:O325),"")</f>
        <v/>
      </c>
    </row>
    <row r="257" spans="1:18" ht="25.5" x14ac:dyDescent="0.2">
      <c r="A257" s="214" t="s">
        <v>28</v>
      </c>
      <c r="B257" s="215" t="s">
        <v>1599</v>
      </c>
      <c r="C257" s="214" t="str">
        <f>VLOOKUP(B257,INSUMOS!$A:$I,2,FALSE)</f>
        <v>SINAPI</v>
      </c>
      <c r="D257" s="214" t="str">
        <f>VLOOKUP(B257,INSUMOS!$A:$I,3,FALSE)</f>
        <v>MICTORIO COLETIVO ACO INOX (AISI 304), E = 0,8 MM, DE *100 X 40 X 30* CM (C X A X P)</v>
      </c>
      <c r="E257" s="293" t="str">
        <f>VLOOKUP(B257,INSUMOS!$A:$I,4,FALSE)</f>
        <v>Material</v>
      </c>
      <c r="F257" s="293"/>
      <c r="G257" s="216" t="str">
        <f>VLOOKUP(B257,INSUMOS!$A:$I,5,FALSE)</f>
        <v>UN</v>
      </c>
      <c r="H257" s="217">
        <v>1.7399999999999999E-2</v>
      </c>
      <c r="I257" s="218">
        <f>VLOOKUP(B257,INSUMOS!$A:$I,8,FALSE)</f>
        <v>823.08</v>
      </c>
      <c r="J257" s="218">
        <f t="shared" si="43"/>
        <v>14.32</v>
      </c>
      <c r="L257" s="52">
        <f t="shared" si="35"/>
        <v>11</v>
      </c>
      <c r="M257" s="48">
        <f t="shared" si="36"/>
        <v>14.32</v>
      </c>
      <c r="N257" s="49" t="str">
        <f t="shared" si="37"/>
        <v/>
      </c>
      <c r="O257" s="49">
        <f t="shared" si="40"/>
        <v>14.32</v>
      </c>
      <c r="P257" s="50" t="str">
        <f t="shared" si="38"/>
        <v/>
      </c>
      <c r="Q257" s="49" t="str">
        <f>IF(P257&lt;&gt;"",SUMIF(L257:L325,L257,N257:N325),"")</f>
        <v/>
      </c>
      <c r="R257" s="49" t="str">
        <f>IF(P257&lt;&gt;"",SUMIF(L257:L325,L257,O257:O325),"")</f>
        <v/>
      </c>
    </row>
    <row r="258" spans="1:18" ht="25.5" x14ac:dyDescent="0.2">
      <c r="A258" s="214" t="s">
        <v>28</v>
      </c>
      <c r="B258" s="215" t="s">
        <v>1601</v>
      </c>
      <c r="C258" s="214" t="str">
        <f>VLOOKUP(B258,INSUMOS!$A:$I,2,FALSE)</f>
        <v>SINAPI</v>
      </c>
      <c r="D258" s="214" t="str">
        <f>VLOOKUP(B258,INSUMOS!$A:$I,3,FALSE)</f>
        <v>CAIXA SIFONADA, PVC, 150 X 150 X 50 MM, COM GRELHA QUADRADA, BRANCA (NBR 5688)</v>
      </c>
      <c r="E258" s="293" t="str">
        <f>VLOOKUP(B258,INSUMOS!$A:$I,4,FALSE)</f>
        <v>Material</v>
      </c>
      <c r="F258" s="293"/>
      <c r="G258" s="216" t="str">
        <f>VLOOKUP(B258,INSUMOS!$A:$I,5,FALSE)</f>
        <v>UN</v>
      </c>
      <c r="H258" s="217">
        <v>3.4799999999999998E-2</v>
      </c>
      <c r="I258" s="218">
        <f>VLOOKUP(B258,INSUMOS!$A:$I,8,FALSE)</f>
        <v>67.45</v>
      </c>
      <c r="J258" s="218">
        <f t="shared" si="43"/>
        <v>2.34</v>
      </c>
      <c r="L258" s="52">
        <f t="shared" si="35"/>
        <v>11</v>
      </c>
      <c r="M258" s="48">
        <f t="shared" si="36"/>
        <v>2.34</v>
      </c>
      <c r="N258" s="49" t="str">
        <f t="shared" si="37"/>
        <v/>
      </c>
      <c r="O258" s="49">
        <f t="shared" si="40"/>
        <v>2.34</v>
      </c>
      <c r="P258" s="50" t="str">
        <f t="shared" si="38"/>
        <v/>
      </c>
      <c r="Q258" s="49" t="str">
        <f>IF(P258&lt;&gt;"",SUMIF(L258:L325,L258,N258:N325),"")</f>
        <v/>
      </c>
      <c r="R258" s="49" t="str">
        <f>IF(P258&lt;&gt;"",SUMIF(L258:L325,L258,O258:O325),"")</f>
        <v/>
      </c>
    </row>
    <row r="259" spans="1:18" ht="14.25" customHeight="1" x14ac:dyDescent="0.2">
      <c r="A259" s="214" t="s">
        <v>28</v>
      </c>
      <c r="B259" s="215" t="s">
        <v>560</v>
      </c>
      <c r="C259" s="214" t="str">
        <f>VLOOKUP(B259,INSUMOS!$A:$I,2,FALSE)</f>
        <v>SINAPI</v>
      </c>
      <c r="D259" s="214" t="str">
        <f>VLOOKUP(B259,INSUMOS!$A:$I,3,FALSE)</f>
        <v>JUNCAO SIMPLES, PVC, 45 GRAUS, DN 100 X 100 MM, SERIE NORMAL PARA ESGOTO PREDIAL</v>
      </c>
      <c r="E259" s="293" t="str">
        <f>VLOOKUP(B259,INSUMOS!$A:$I,4,FALSE)</f>
        <v>Material</v>
      </c>
      <c r="F259" s="293"/>
      <c r="G259" s="216" t="str">
        <f>VLOOKUP(B259,INSUMOS!$A:$I,5,FALSE)</f>
        <v>UN</v>
      </c>
      <c r="H259" s="217">
        <v>3.4799999999999998E-2</v>
      </c>
      <c r="I259" s="218">
        <f>VLOOKUP(B259,INSUMOS!$A:$I,8,FALSE)</f>
        <v>26.87</v>
      </c>
      <c r="J259" s="218">
        <f t="shared" si="43"/>
        <v>0.93</v>
      </c>
      <c r="L259" s="52">
        <f t="shared" si="35"/>
        <v>11</v>
      </c>
      <c r="M259" s="48">
        <f t="shared" si="36"/>
        <v>0.93</v>
      </c>
      <c r="N259" s="49" t="str">
        <f t="shared" si="37"/>
        <v/>
      </c>
      <c r="O259" s="49">
        <f t="shared" si="40"/>
        <v>0.93</v>
      </c>
      <c r="P259" s="50" t="str">
        <f t="shared" si="38"/>
        <v/>
      </c>
      <c r="Q259" s="49" t="str">
        <f>IF(P259&lt;&gt;"",SUMIF(L259:L325,L259,N259:N325),"")</f>
        <v/>
      </c>
      <c r="R259" s="49" t="str">
        <f>IF(P259&lt;&gt;"",SUMIF(L259:L325,L259,O259:O325),"")</f>
        <v/>
      </c>
    </row>
    <row r="260" spans="1:18" ht="25.5" customHeight="1" x14ac:dyDescent="0.2">
      <c r="A260" s="214" t="s">
        <v>28</v>
      </c>
      <c r="B260" s="215" t="s">
        <v>1558</v>
      </c>
      <c r="C260" s="214" t="str">
        <f>VLOOKUP(B260,INSUMOS!$A:$I,2,FALSE)</f>
        <v>SINAPI</v>
      </c>
      <c r="D260" s="214" t="str">
        <f>VLOOKUP(B260,INSUMOS!$A:$I,3,FALSE)</f>
        <v>FORRO DE PVC LISO, BRANCO, REGUA DE 10 CM, ESPESSURA APROXIMADA DE 8 MM (COM COLOCACAO / SEM ESTRUTURA METALICA)</v>
      </c>
      <c r="E260" s="293" t="str">
        <f>VLOOKUP(B260,INSUMOS!$A:$I,4,FALSE)</f>
        <v>Material</v>
      </c>
      <c r="F260" s="293"/>
      <c r="G260" s="216" t="str">
        <f>VLOOKUP(B260,INSUMOS!$A:$I,5,FALSE)</f>
        <v>m²</v>
      </c>
      <c r="H260" s="217">
        <v>0.97619999999999996</v>
      </c>
      <c r="I260" s="218">
        <f>VLOOKUP(B260,INSUMOS!$A:$I,8,FALSE)</f>
        <v>87.12</v>
      </c>
      <c r="J260" s="218">
        <f t="shared" si="43"/>
        <v>85.04</v>
      </c>
      <c r="L260" s="52">
        <f t="shared" si="35"/>
        <v>11</v>
      </c>
      <c r="M260" s="48">
        <f t="shared" si="36"/>
        <v>85.04</v>
      </c>
      <c r="N260" s="49" t="str">
        <f t="shared" si="37"/>
        <v/>
      </c>
      <c r="O260" s="49">
        <f t="shared" si="40"/>
        <v>85.04</v>
      </c>
      <c r="P260" s="50" t="str">
        <f t="shared" si="38"/>
        <v/>
      </c>
      <c r="Q260" s="49" t="str">
        <f>IF(P260&lt;&gt;"",SUMIF(L260:L325,L260,N260:N325),"")</f>
        <v/>
      </c>
      <c r="R260" s="49" t="str">
        <f>IF(P260&lt;&gt;"",SUMIF(L260:L325,L260,O260:O325),"")</f>
        <v/>
      </c>
    </row>
    <row r="261" spans="1:18" ht="14.25" customHeight="1" x14ac:dyDescent="0.2">
      <c r="A261" s="219"/>
      <c r="B261" s="219"/>
      <c r="C261" s="219"/>
      <c r="D261" s="219"/>
      <c r="E261" s="219"/>
      <c r="F261" s="220"/>
      <c r="G261" s="219"/>
      <c r="H261" s="220"/>
      <c r="I261" s="219"/>
      <c r="J261" s="220"/>
      <c r="L261" s="52">
        <f t="shared" si="35"/>
        <v>11</v>
      </c>
      <c r="M261" s="48" t="str">
        <f t="shared" si="36"/>
        <v/>
      </c>
      <c r="N261" s="49" t="str">
        <f t="shared" si="37"/>
        <v/>
      </c>
      <c r="O261" s="49" t="str">
        <f t="shared" si="40"/>
        <v/>
      </c>
      <c r="P261" s="50" t="str">
        <f t="shared" si="38"/>
        <v/>
      </c>
      <c r="Q261" s="49" t="str">
        <f>IF(P261&lt;&gt;"",SUMIF(L261:L325,L261,N261:N325),"")</f>
        <v/>
      </c>
      <c r="R261" s="49" t="str">
        <f>IF(P261&lt;&gt;"",SUMIF(L261:L325,L261,O261:O325),"")</f>
        <v/>
      </c>
    </row>
    <row r="262" spans="1:18" ht="38.25" customHeight="1" x14ac:dyDescent="0.2">
      <c r="A262" s="219"/>
      <c r="B262" s="219"/>
      <c r="C262" s="219"/>
      <c r="D262" s="219"/>
      <c r="E262" s="219"/>
      <c r="F262" s="220"/>
      <c r="G262" s="219"/>
      <c r="H262" s="294" t="s">
        <v>36</v>
      </c>
      <c r="I262" s="294"/>
      <c r="J262" s="220">
        <f>TRUNC(SUMIF(L:L,$L262,M:M)*(1+$J$9),2)</f>
        <v>1212.19</v>
      </c>
      <c r="L262" s="52">
        <f t="shared" si="35"/>
        <v>11</v>
      </c>
      <c r="M262" s="48" t="str">
        <f t="shared" si="36"/>
        <v/>
      </c>
      <c r="N262" s="49" t="str">
        <f t="shared" si="37"/>
        <v/>
      </c>
      <c r="O262" s="49" t="str">
        <f t="shared" si="40"/>
        <v/>
      </c>
      <c r="P262" s="50" t="str">
        <f t="shared" si="38"/>
        <v/>
      </c>
      <c r="Q262" s="49" t="str">
        <f>IF(P262&lt;&gt;"",SUMIF(L262:L325,L262,N262:N325),"")</f>
        <v/>
      </c>
      <c r="R262" s="49" t="str">
        <f>IF(P262&lt;&gt;"",SUMIF(L262:L325,L262,O262:O325),"")</f>
        <v/>
      </c>
    </row>
    <row r="263" spans="1:18" ht="25.5" customHeight="1" thickBot="1" x14ac:dyDescent="0.25">
      <c r="A263" s="221"/>
      <c r="B263" s="221"/>
      <c r="C263" s="221"/>
      <c r="D263" s="221"/>
      <c r="E263" s="221"/>
      <c r="F263" s="221"/>
      <c r="G263" s="221" t="s">
        <v>37</v>
      </c>
      <c r="H263" s="222" t="s">
        <v>370</v>
      </c>
      <c r="I263" s="221" t="s">
        <v>38</v>
      </c>
      <c r="J263" s="223">
        <f>TRUNC(J262*H263,2)</f>
        <v>21819.42</v>
      </c>
      <c r="L263" s="52">
        <f t="shared" si="35"/>
        <v>11</v>
      </c>
      <c r="M263" s="48" t="str">
        <f t="shared" si="36"/>
        <v/>
      </c>
      <c r="N263" s="49" t="str">
        <f t="shared" si="37"/>
        <v/>
      </c>
      <c r="O263" s="49" t="str">
        <f t="shared" si="40"/>
        <v/>
      </c>
      <c r="P263" s="50" t="str">
        <f t="shared" si="38"/>
        <v/>
      </c>
      <c r="Q263" s="49" t="str">
        <f>IF(P263&lt;&gt;"",SUMIF(L263:L325,L263,N263:N325),"")</f>
        <v/>
      </c>
      <c r="R263" s="49" t="str">
        <f>IF(P263&lt;&gt;"",SUMIF(L263:L325,L263,O263:O325),"")</f>
        <v/>
      </c>
    </row>
    <row r="264" spans="1:18" ht="38.25" customHeight="1" thickTop="1" x14ac:dyDescent="0.2">
      <c r="A264" s="224"/>
      <c r="B264" s="224"/>
      <c r="C264" s="224"/>
      <c r="D264" s="224"/>
      <c r="E264" s="224"/>
      <c r="F264" s="224"/>
      <c r="G264" s="224"/>
      <c r="H264" s="224"/>
      <c r="I264" s="224"/>
      <c r="J264" s="224"/>
      <c r="L264" s="52">
        <f t="shared" si="35"/>
        <v>12</v>
      </c>
      <c r="M264" s="48" t="str">
        <f t="shared" si="36"/>
        <v/>
      </c>
      <c r="N264" s="49" t="str">
        <f t="shared" si="37"/>
        <v/>
      </c>
      <c r="O264" s="49" t="str">
        <f t="shared" si="40"/>
        <v/>
      </c>
      <c r="P264" s="50" t="str">
        <f t="shared" si="38"/>
        <v/>
      </c>
      <c r="Q264" s="49" t="str">
        <f>IF(P264&lt;&gt;"",SUMIF(L264:L325,L264,N264:N325),"")</f>
        <v/>
      </c>
      <c r="R264" s="49" t="str">
        <f>IF(P264&lt;&gt;"",SUMIF(L264:L325,L264,O264:O325),"")</f>
        <v/>
      </c>
    </row>
    <row r="265" spans="1:18" ht="15" x14ac:dyDescent="0.2">
      <c r="A265" s="206" t="s">
        <v>1050</v>
      </c>
      <c r="B265" s="207" t="s">
        <v>1</v>
      </c>
      <c r="C265" s="206" t="s">
        <v>2</v>
      </c>
      <c r="D265" s="206" t="s">
        <v>3</v>
      </c>
      <c r="E265" s="290" t="s">
        <v>18</v>
      </c>
      <c r="F265" s="290"/>
      <c r="G265" s="208" t="s">
        <v>4</v>
      </c>
      <c r="H265" s="207" t="s">
        <v>5</v>
      </c>
      <c r="I265" s="207" t="s">
        <v>6</v>
      </c>
      <c r="J265" s="207" t="s">
        <v>7</v>
      </c>
      <c r="L265" s="52">
        <f t="shared" si="35"/>
        <v>12</v>
      </c>
      <c r="M265" s="48" t="str">
        <f t="shared" si="36"/>
        <v/>
      </c>
      <c r="N265" s="49" t="str">
        <f t="shared" si="37"/>
        <v/>
      </c>
      <c r="O265" s="49" t="str">
        <f t="shared" si="40"/>
        <v/>
      </c>
      <c r="P265" s="50" t="str">
        <f t="shared" si="38"/>
        <v/>
      </c>
      <c r="Q265" s="49" t="str">
        <f>IF(P265&lt;&gt;"",SUMIF(L265:L325,L265,N265:N325),"")</f>
        <v/>
      </c>
      <c r="R265" s="49" t="str">
        <f>IF(P265&lt;&gt;"",SUMIF(L265:L325,L265,O265:O325),"")</f>
        <v/>
      </c>
    </row>
    <row r="266" spans="1:18" ht="38.25" customHeight="1" x14ac:dyDescent="0.2">
      <c r="A266" s="209" t="s">
        <v>19</v>
      </c>
      <c r="B266" s="210" t="s">
        <v>1051</v>
      </c>
      <c r="C266" s="209" t="s">
        <v>9</v>
      </c>
      <c r="D266" s="209" t="s">
        <v>1052</v>
      </c>
      <c r="E266" s="291" t="s">
        <v>20</v>
      </c>
      <c r="F266" s="291"/>
      <c r="G266" s="211" t="s">
        <v>10</v>
      </c>
      <c r="H266" s="212">
        <v>1</v>
      </c>
      <c r="I266" s="213">
        <f>SUMIF(L:L,$L266,M:M)</f>
        <v>851.50000000000011</v>
      </c>
      <c r="J266" s="213">
        <f t="shared" ref="J266:J308" si="44">TRUNC(H266*I266,2)</f>
        <v>851.5</v>
      </c>
      <c r="L266" s="52">
        <f t="shared" si="35"/>
        <v>12</v>
      </c>
      <c r="M266" s="48" t="str">
        <f t="shared" si="36"/>
        <v/>
      </c>
      <c r="N266" s="49" t="str">
        <f t="shared" si="37"/>
        <v/>
      </c>
      <c r="O266" s="49" t="str">
        <f t="shared" si="40"/>
        <v/>
      </c>
      <c r="P266" s="50" t="str">
        <f t="shared" si="38"/>
        <v xml:space="preserve"> 2.1.1.1.3 </v>
      </c>
      <c r="Q266" s="49">
        <f>IF(P266&lt;&gt;"",SUMIF(L266:L325,L266,N266:N325),"")</f>
        <v>31.5</v>
      </c>
      <c r="R266" s="49">
        <f>IF(P266&lt;&gt;"",SUMIF(L266:L325,L266,O266:O325),"")</f>
        <v>820.00000000000011</v>
      </c>
    </row>
    <row r="267" spans="1:18" ht="38.25" customHeight="1" x14ac:dyDescent="0.2">
      <c r="A267" s="225" t="s">
        <v>21</v>
      </c>
      <c r="B267" s="226" t="s">
        <v>629</v>
      </c>
      <c r="C267" s="225" t="s">
        <v>9</v>
      </c>
      <c r="D267" s="225" t="s">
        <v>630</v>
      </c>
      <c r="E267" s="292" t="s">
        <v>884</v>
      </c>
      <c r="F267" s="292"/>
      <c r="G267" s="227" t="s">
        <v>14</v>
      </c>
      <c r="H267" s="228">
        <v>0.2266</v>
      </c>
      <c r="I267" s="229">
        <f>SUMIFS('ANALÍTICA AUXILIARES'!J:J,'ANALÍTICA AUXILIARES'!A:A,"Composição",'ANALÍTICA AUXILIARES'!B:B,$B267)</f>
        <v>14.76</v>
      </c>
      <c r="J267" s="229">
        <f t="shared" si="44"/>
        <v>3.34</v>
      </c>
      <c r="L267" s="52">
        <f t="shared" si="35"/>
        <v>12</v>
      </c>
      <c r="M267" s="48">
        <f t="shared" si="36"/>
        <v>3.34</v>
      </c>
      <c r="N267" s="49" t="str">
        <f t="shared" si="37"/>
        <v/>
      </c>
      <c r="O267" s="49">
        <f t="shared" si="40"/>
        <v>3.34</v>
      </c>
      <c r="P267" s="50" t="str">
        <f t="shared" si="38"/>
        <v/>
      </c>
      <c r="Q267" s="49" t="str">
        <f>IF(P267&lt;&gt;"",SUMIF(L267:L325,L267,N267:N325),"")</f>
        <v/>
      </c>
      <c r="R267" s="49" t="str">
        <f>IF(P267&lt;&gt;"",SUMIF(L267:L325,L267,O267:O325),"")</f>
        <v/>
      </c>
    </row>
    <row r="268" spans="1:18" ht="25.5" x14ac:dyDescent="0.2">
      <c r="A268" s="225" t="s">
        <v>21</v>
      </c>
      <c r="B268" s="226" t="s">
        <v>1496</v>
      </c>
      <c r="C268" s="225" t="s">
        <v>9</v>
      </c>
      <c r="D268" s="225" t="s">
        <v>1497</v>
      </c>
      <c r="E268" s="292" t="s">
        <v>884</v>
      </c>
      <c r="F268" s="292"/>
      <c r="G268" s="227" t="s">
        <v>12</v>
      </c>
      <c r="H268" s="228">
        <v>5.04E-2</v>
      </c>
      <c r="I268" s="229">
        <f>SUMIFS('ANALÍTICA AUXILIARES'!J:J,'ANALÍTICA AUXILIARES'!A:A,"Composição",'ANALÍTICA AUXILIARES'!B:B,$B268)</f>
        <v>40.58</v>
      </c>
      <c r="J268" s="229">
        <f t="shared" si="44"/>
        <v>2.04</v>
      </c>
      <c r="L268" s="52">
        <f t="shared" si="35"/>
        <v>12</v>
      </c>
      <c r="M268" s="48">
        <f t="shared" si="36"/>
        <v>2.04</v>
      </c>
      <c r="N268" s="49" t="str">
        <f t="shared" si="37"/>
        <v/>
      </c>
      <c r="O268" s="49">
        <f t="shared" si="40"/>
        <v>2.04</v>
      </c>
      <c r="P268" s="50" t="str">
        <f t="shared" si="38"/>
        <v/>
      </c>
      <c r="Q268" s="49" t="str">
        <f>IF(P268&lt;&gt;"",SUMIF(L268:L325,L268,N268:N325),"")</f>
        <v/>
      </c>
      <c r="R268" s="49" t="str">
        <f>IF(P268&lt;&gt;"",SUMIF(L268:L325,L268,O268:O325),"")</f>
        <v/>
      </c>
    </row>
    <row r="269" spans="1:18" ht="38.25" x14ac:dyDescent="0.2">
      <c r="A269" s="225" t="s">
        <v>21</v>
      </c>
      <c r="B269" s="226" t="s">
        <v>631</v>
      </c>
      <c r="C269" s="225" t="s">
        <v>9</v>
      </c>
      <c r="D269" s="225" t="s">
        <v>632</v>
      </c>
      <c r="E269" s="292" t="s">
        <v>884</v>
      </c>
      <c r="F269" s="292"/>
      <c r="G269" s="227" t="s">
        <v>14</v>
      </c>
      <c r="H269" s="228">
        <v>0.62190000000000001</v>
      </c>
      <c r="I269" s="229">
        <f>SUMIFS('ANALÍTICA AUXILIARES'!J:J,'ANALÍTICA AUXILIARES'!A:A,"Composição",'ANALÍTICA AUXILIARES'!B:B,$B269)</f>
        <v>3.57</v>
      </c>
      <c r="J269" s="229">
        <f t="shared" si="44"/>
        <v>2.2200000000000002</v>
      </c>
      <c r="L269" s="52">
        <f t="shared" si="35"/>
        <v>12</v>
      </c>
      <c r="M269" s="48">
        <f t="shared" si="36"/>
        <v>2.2200000000000002</v>
      </c>
      <c r="N269" s="49" t="str">
        <f t="shared" si="37"/>
        <v/>
      </c>
      <c r="O269" s="49">
        <f t="shared" si="40"/>
        <v>2.2200000000000002</v>
      </c>
      <c r="P269" s="50" t="str">
        <f t="shared" si="38"/>
        <v/>
      </c>
      <c r="Q269" s="49" t="str">
        <f>IF(P269&lt;&gt;"",SUMIF(L269:L325,L269,N269:N325),"")</f>
        <v/>
      </c>
      <c r="R269" s="49" t="str">
        <f>IF(P269&lt;&gt;"",SUMIF(L269:L325,L269,O269:O325),"")</f>
        <v/>
      </c>
    </row>
    <row r="270" spans="1:18" ht="14.25" customHeight="1" x14ac:dyDescent="0.2">
      <c r="A270" s="225" t="s">
        <v>21</v>
      </c>
      <c r="B270" s="226" t="s">
        <v>1550</v>
      </c>
      <c r="C270" s="225" t="s">
        <v>9</v>
      </c>
      <c r="D270" s="225" t="s">
        <v>1551</v>
      </c>
      <c r="E270" s="292" t="s">
        <v>892</v>
      </c>
      <c r="F270" s="292"/>
      <c r="G270" s="227" t="s">
        <v>10</v>
      </c>
      <c r="H270" s="228">
        <v>2.81E-2</v>
      </c>
      <c r="I270" s="229">
        <f>SUMIFS('ANALÍTICA AUXILIARES'!J:J,'ANALÍTICA AUXILIARES'!A:A,"Composição",'ANALÍTICA AUXILIARES'!B:B,$B270)</f>
        <v>67.239999999999995</v>
      </c>
      <c r="J270" s="229">
        <f t="shared" si="44"/>
        <v>1.88</v>
      </c>
      <c r="L270" s="52">
        <f t="shared" ref="L270:L312" si="45">IF(AND(A271&lt;&gt;"",A270=""),L269+1,L269)</f>
        <v>12</v>
      </c>
      <c r="M270" s="48">
        <f t="shared" ref="M270:M312" si="46">IF(OR(A270="Insumo",A270="Composição Auxiliar"),J270,"")</f>
        <v>1.88</v>
      </c>
      <c r="N270" s="49" t="str">
        <f t="shared" ref="N270:N312" si="47">IF(ISNUMBER(SEARCH("COM ENCARGOS COMPLEMENTARES",D270)),J270,"")</f>
        <v/>
      </c>
      <c r="O270" s="49">
        <f t="shared" ref="O270:O312" si="48">IF(N270&lt;&gt;"","",M270)</f>
        <v>1.88</v>
      </c>
      <c r="P270" s="50" t="str">
        <f t="shared" ref="P270:P312" si="49">IF(A270="Composição",A269,"")</f>
        <v/>
      </c>
      <c r="Q270" s="49" t="str">
        <f>IF(P270&lt;&gt;"",SUMIF(L270:L325,L270,N270:N325),"")</f>
        <v/>
      </c>
      <c r="R270" s="49" t="str">
        <f>IF(P270&lt;&gt;"",SUMIF(L270:L325,L270,O270:O325),"")</f>
        <v/>
      </c>
    </row>
    <row r="271" spans="1:18" ht="14.25" customHeight="1" x14ac:dyDescent="0.2">
      <c r="A271" s="225" t="s">
        <v>21</v>
      </c>
      <c r="B271" s="226" t="s">
        <v>622</v>
      </c>
      <c r="C271" s="225" t="s">
        <v>9</v>
      </c>
      <c r="D271" s="225" t="s">
        <v>623</v>
      </c>
      <c r="E271" s="292" t="s">
        <v>882</v>
      </c>
      <c r="F271" s="292"/>
      <c r="G271" s="227" t="s">
        <v>14</v>
      </c>
      <c r="H271" s="228">
        <v>0.25180000000000002</v>
      </c>
      <c r="I271" s="229">
        <f>SUMIFS('ANALÍTICA AUXILIARES'!J:J,'ANALÍTICA AUXILIARES'!A:A,"Composição",'ANALÍTICA AUXILIARES'!B:B,$B271)</f>
        <v>11.36</v>
      </c>
      <c r="J271" s="229">
        <f t="shared" si="44"/>
        <v>2.86</v>
      </c>
      <c r="L271" s="52">
        <f t="shared" si="45"/>
        <v>12</v>
      </c>
      <c r="M271" s="48">
        <f t="shared" si="46"/>
        <v>2.86</v>
      </c>
      <c r="N271" s="49" t="str">
        <f t="shared" si="47"/>
        <v/>
      </c>
      <c r="O271" s="49">
        <f t="shared" si="48"/>
        <v>2.86</v>
      </c>
      <c r="P271" s="50" t="str">
        <f t="shared" si="49"/>
        <v/>
      </c>
      <c r="Q271" s="49" t="str">
        <f>IF(P271&lt;&gt;"",SUMIF(L271:L325,L271,N271:N325),"")</f>
        <v/>
      </c>
      <c r="R271" s="49" t="str">
        <f>IF(P271&lt;&gt;"",SUMIF(L271:L325,L271,O271:O325),"")</f>
        <v/>
      </c>
    </row>
    <row r="272" spans="1:18" ht="25.5" customHeight="1" x14ac:dyDescent="0.2">
      <c r="A272" s="225" t="s">
        <v>21</v>
      </c>
      <c r="B272" s="226" t="s">
        <v>1603</v>
      </c>
      <c r="C272" s="225" t="s">
        <v>9</v>
      </c>
      <c r="D272" s="225" t="s">
        <v>1604</v>
      </c>
      <c r="E272" s="292" t="s">
        <v>884</v>
      </c>
      <c r="F272" s="292"/>
      <c r="G272" s="227" t="s">
        <v>12</v>
      </c>
      <c r="H272" s="228">
        <v>2.52E-2</v>
      </c>
      <c r="I272" s="229">
        <f>SUMIFS('ANALÍTICA AUXILIARES'!J:J,'ANALÍTICA AUXILIARES'!A:A,"Composição",'ANALÍTICA AUXILIARES'!B:B,$B272)</f>
        <v>92.57</v>
      </c>
      <c r="J272" s="229">
        <f t="shared" si="44"/>
        <v>2.33</v>
      </c>
      <c r="L272" s="52">
        <f t="shared" si="45"/>
        <v>12</v>
      </c>
      <c r="M272" s="48">
        <f t="shared" si="46"/>
        <v>2.33</v>
      </c>
      <c r="N272" s="49" t="str">
        <f t="shared" si="47"/>
        <v/>
      </c>
      <c r="O272" s="49">
        <f t="shared" si="48"/>
        <v>2.33</v>
      </c>
      <c r="P272" s="50" t="str">
        <f t="shared" si="49"/>
        <v/>
      </c>
      <c r="Q272" s="49" t="str">
        <f>IF(P272&lt;&gt;"",SUMIF(L272:L325,L272,N272:N325),"")</f>
        <v/>
      </c>
      <c r="R272" s="49" t="str">
        <f>IF(P272&lt;&gt;"",SUMIF(L272:L325,L272,O272:O325),"")</f>
        <v/>
      </c>
    </row>
    <row r="273" spans="1:18" ht="14.25" customHeight="1" x14ac:dyDescent="0.2">
      <c r="A273" s="225" t="s">
        <v>21</v>
      </c>
      <c r="B273" s="226" t="s">
        <v>638</v>
      </c>
      <c r="C273" s="225" t="s">
        <v>9</v>
      </c>
      <c r="D273" s="225" t="s">
        <v>1473</v>
      </c>
      <c r="E273" s="292" t="s">
        <v>885</v>
      </c>
      <c r="F273" s="292"/>
      <c r="G273" s="227" t="s">
        <v>10</v>
      </c>
      <c r="H273" s="228">
        <v>1.4396</v>
      </c>
      <c r="I273" s="229">
        <f>SUMIFS('ANALÍTICA AUXILIARES'!J:J,'ANALÍTICA AUXILIARES'!A:A,"Composição",'ANALÍTICA AUXILIARES'!B:B,$B273)</f>
        <v>28.03</v>
      </c>
      <c r="J273" s="229">
        <f t="shared" si="44"/>
        <v>40.35</v>
      </c>
      <c r="L273" s="52">
        <f t="shared" si="45"/>
        <v>12</v>
      </c>
      <c r="M273" s="48">
        <f t="shared" si="46"/>
        <v>40.35</v>
      </c>
      <c r="N273" s="49" t="str">
        <f t="shared" si="47"/>
        <v/>
      </c>
      <c r="O273" s="49">
        <f t="shared" si="48"/>
        <v>40.35</v>
      </c>
      <c r="P273" s="50" t="str">
        <f t="shared" si="49"/>
        <v/>
      </c>
      <c r="Q273" s="49" t="str">
        <f>IF(P273&lt;&gt;"",SUMIF(L273:L325,L273,N273:N325),"")</f>
        <v/>
      </c>
      <c r="R273" s="49" t="str">
        <f>IF(P273&lt;&gt;"",SUMIF(L273:L325,L273,O273:O325),"")</f>
        <v/>
      </c>
    </row>
    <row r="274" spans="1:18" ht="14.25" customHeight="1" x14ac:dyDescent="0.2">
      <c r="A274" s="225" t="s">
        <v>21</v>
      </c>
      <c r="B274" s="226" t="s">
        <v>655</v>
      </c>
      <c r="C274" s="225" t="s">
        <v>9</v>
      </c>
      <c r="D274" s="225" t="s">
        <v>656</v>
      </c>
      <c r="E274" s="292" t="s">
        <v>892</v>
      </c>
      <c r="F274" s="292"/>
      <c r="G274" s="227" t="s">
        <v>10</v>
      </c>
      <c r="H274" s="228">
        <v>0.4284</v>
      </c>
      <c r="I274" s="229">
        <f>SUMIFS('ANALÍTICA AUXILIARES'!J:J,'ANALÍTICA AUXILIARES'!A:A,"Composição",'ANALÍTICA AUXILIARES'!B:B,$B274)</f>
        <v>139.38999999999999</v>
      </c>
      <c r="J274" s="229">
        <f t="shared" si="44"/>
        <v>59.71</v>
      </c>
      <c r="L274" s="52">
        <f t="shared" si="45"/>
        <v>12</v>
      </c>
      <c r="M274" s="48">
        <f t="shared" si="46"/>
        <v>59.71</v>
      </c>
      <c r="N274" s="49" t="str">
        <f t="shared" si="47"/>
        <v/>
      </c>
      <c r="O274" s="49">
        <f t="shared" si="48"/>
        <v>59.71</v>
      </c>
      <c r="P274" s="50" t="str">
        <f t="shared" si="49"/>
        <v/>
      </c>
      <c r="Q274" s="49" t="str">
        <f>IF(P274&lt;&gt;"",SUMIF(L274:L325,L274,N274:N325),"")</f>
        <v/>
      </c>
      <c r="R274" s="49" t="str">
        <f>IF(P274&lt;&gt;"",SUMIF(L274:L325,L274,O274:O325),"")</f>
        <v/>
      </c>
    </row>
    <row r="275" spans="1:18" ht="25.5" customHeight="1" x14ac:dyDescent="0.2">
      <c r="A275" s="225" t="s">
        <v>21</v>
      </c>
      <c r="B275" s="226" t="s">
        <v>1490</v>
      </c>
      <c r="C275" s="225" t="s">
        <v>9</v>
      </c>
      <c r="D275" s="225" t="s">
        <v>1491</v>
      </c>
      <c r="E275" s="292" t="s">
        <v>884</v>
      </c>
      <c r="F275" s="292"/>
      <c r="G275" s="227" t="s">
        <v>12</v>
      </c>
      <c r="H275" s="228">
        <v>7.5499999999999998E-2</v>
      </c>
      <c r="I275" s="229">
        <f>SUMIFS('ANALÍTICA AUXILIARES'!J:J,'ANALÍTICA AUXILIARES'!A:A,"Composição",'ANALÍTICA AUXILIARES'!B:B,$B275)</f>
        <v>19.77</v>
      </c>
      <c r="J275" s="229">
        <f t="shared" si="44"/>
        <v>1.49</v>
      </c>
      <c r="L275" s="52">
        <f t="shared" si="45"/>
        <v>12</v>
      </c>
      <c r="M275" s="48">
        <f t="shared" si="46"/>
        <v>1.49</v>
      </c>
      <c r="N275" s="49" t="str">
        <f t="shared" si="47"/>
        <v/>
      </c>
      <c r="O275" s="49">
        <f t="shared" si="48"/>
        <v>1.49</v>
      </c>
      <c r="P275" s="50" t="str">
        <f t="shared" si="49"/>
        <v/>
      </c>
      <c r="Q275" s="49" t="str">
        <f>IF(P275&lt;&gt;"",SUMIF(L275:L325,L275,N275:N325),"")</f>
        <v/>
      </c>
      <c r="R275" s="49" t="str">
        <f>IF(P275&lt;&gt;"",SUMIF(L275:L325,L275,O275:O325),"")</f>
        <v/>
      </c>
    </row>
    <row r="276" spans="1:18" ht="25.5" customHeight="1" x14ac:dyDescent="0.2">
      <c r="A276" s="225" t="s">
        <v>21</v>
      </c>
      <c r="B276" s="226" t="s">
        <v>645</v>
      </c>
      <c r="C276" s="225" t="s">
        <v>9</v>
      </c>
      <c r="D276" s="225" t="s">
        <v>1539</v>
      </c>
      <c r="E276" s="292" t="s">
        <v>889</v>
      </c>
      <c r="F276" s="292"/>
      <c r="G276" s="227" t="s">
        <v>10</v>
      </c>
      <c r="H276" s="228">
        <v>7.5499999999999998E-2</v>
      </c>
      <c r="I276" s="229">
        <f>SUMIFS('ANALÍTICA AUXILIARES'!J:J,'ANALÍTICA AUXILIARES'!A:A,"Composição",'ANALÍTICA AUXILIARES'!B:B,$B276)</f>
        <v>724.52</v>
      </c>
      <c r="J276" s="229">
        <f t="shared" si="44"/>
        <v>54.7</v>
      </c>
      <c r="L276" s="52">
        <f t="shared" si="45"/>
        <v>12</v>
      </c>
      <c r="M276" s="48">
        <f t="shared" si="46"/>
        <v>54.7</v>
      </c>
      <c r="N276" s="49" t="str">
        <f t="shared" si="47"/>
        <v/>
      </c>
      <c r="O276" s="49">
        <f t="shared" si="48"/>
        <v>54.7</v>
      </c>
      <c r="P276" s="50" t="str">
        <f t="shared" si="49"/>
        <v/>
      </c>
      <c r="Q276" s="49" t="str">
        <f>IF(P276&lt;&gt;"",SUMIF(L276:L325,L276,N276:N325),"")</f>
        <v/>
      </c>
      <c r="R276" s="49" t="str">
        <f>IF(P276&lt;&gt;"",SUMIF(L276:L325,L276,O276:O325),"")</f>
        <v/>
      </c>
    </row>
    <row r="277" spans="1:18" ht="38.25" x14ac:dyDescent="0.2">
      <c r="A277" s="225" t="s">
        <v>21</v>
      </c>
      <c r="B277" s="226" t="s">
        <v>602</v>
      </c>
      <c r="C277" s="225" t="s">
        <v>9</v>
      </c>
      <c r="D277" s="225" t="s">
        <v>603</v>
      </c>
      <c r="E277" s="292" t="s">
        <v>880</v>
      </c>
      <c r="F277" s="292"/>
      <c r="G277" s="227" t="s">
        <v>17</v>
      </c>
      <c r="H277" s="228">
        <v>2.69E-2</v>
      </c>
      <c r="I277" s="229">
        <f>SUMIFS('ANALÍTICA AUXILIARES'!J:J,'ANALÍTICA AUXILIARES'!A:A,"Composição",'ANALÍTICA AUXILIARES'!B:B,$B277)</f>
        <v>1181.27</v>
      </c>
      <c r="J277" s="229">
        <f t="shared" si="44"/>
        <v>31.77</v>
      </c>
      <c r="L277" s="52">
        <f t="shared" si="45"/>
        <v>12</v>
      </c>
      <c r="M277" s="48">
        <f t="shared" si="46"/>
        <v>31.77</v>
      </c>
      <c r="N277" s="49" t="str">
        <f t="shared" si="47"/>
        <v/>
      </c>
      <c r="O277" s="49">
        <f t="shared" si="48"/>
        <v>31.77</v>
      </c>
      <c r="P277" s="50" t="str">
        <f t="shared" si="49"/>
        <v/>
      </c>
      <c r="Q277" s="49" t="str">
        <f>IF(P277&lt;&gt;"",SUMIF(L277:L325,L277,N277:N325),"")</f>
        <v/>
      </c>
      <c r="R277" s="49" t="str">
        <f>IF(P277&lt;&gt;"",SUMIF(L277:L325,L277,O277:O325),"")</f>
        <v/>
      </c>
    </row>
    <row r="278" spans="1:18" ht="14.25" customHeight="1" x14ac:dyDescent="0.2">
      <c r="A278" s="225" t="s">
        <v>21</v>
      </c>
      <c r="B278" s="226" t="s">
        <v>1540</v>
      </c>
      <c r="C278" s="225" t="s">
        <v>9</v>
      </c>
      <c r="D278" s="225" t="s">
        <v>1541</v>
      </c>
      <c r="E278" s="292" t="s">
        <v>222</v>
      </c>
      <c r="F278" s="292"/>
      <c r="G278" s="227" t="s">
        <v>12</v>
      </c>
      <c r="H278" s="228">
        <v>2.52E-2</v>
      </c>
      <c r="I278" s="229">
        <f>SUMIFS('ANALÍTICA AUXILIARES'!J:J,'ANALÍTICA AUXILIARES'!A:A,"Composição",'ANALÍTICA AUXILIARES'!B:B,$B278)</f>
        <v>135.88</v>
      </c>
      <c r="J278" s="229">
        <f t="shared" si="44"/>
        <v>3.42</v>
      </c>
      <c r="L278" s="52">
        <f t="shared" si="45"/>
        <v>12</v>
      </c>
      <c r="M278" s="48">
        <f t="shared" si="46"/>
        <v>3.42</v>
      </c>
      <c r="N278" s="49" t="str">
        <f t="shared" si="47"/>
        <v/>
      </c>
      <c r="O278" s="49">
        <f t="shared" si="48"/>
        <v>3.42</v>
      </c>
      <c r="P278" s="50" t="str">
        <f t="shared" si="49"/>
        <v/>
      </c>
      <c r="Q278" s="49" t="str">
        <f>IF(P278&lt;&gt;"",SUMIF(L278:L325,L278,N278:N325),"")</f>
        <v/>
      </c>
      <c r="R278" s="49" t="str">
        <f>IF(P278&lt;&gt;"",SUMIF(L278:L325,L278,O278:O325),"")</f>
        <v/>
      </c>
    </row>
    <row r="279" spans="1:18" ht="14.25" customHeight="1" x14ac:dyDescent="0.2">
      <c r="A279" s="225" t="s">
        <v>21</v>
      </c>
      <c r="B279" s="226" t="s">
        <v>646</v>
      </c>
      <c r="C279" s="225" t="s">
        <v>9</v>
      </c>
      <c r="D279" s="225" t="s">
        <v>647</v>
      </c>
      <c r="E279" s="292" t="s">
        <v>890</v>
      </c>
      <c r="F279" s="292"/>
      <c r="G279" s="227" t="s">
        <v>10</v>
      </c>
      <c r="H279" s="228">
        <v>6.0000000000000001E-3</v>
      </c>
      <c r="I279" s="229">
        <f>SUMIFS('ANALÍTICA AUXILIARES'!J:J,'ANALÍTICA AUXILIARES'!A:A,"Composição",'ANALÍTICA AUXILIARES'!B:B,$B279)</f>
        <v>24.15</v>
      </c>
      <c r="J279" s="229">
        <f t="shared" si="44"/>
        <v>0.14000000000000001</v>
      </c>
      <c r="L279" s="52">
        <f t="shared" si="45"/>
        <v>12</v>
      </c>
      <c r="M279" s="48">
        <f t="shared" si="46"/>
        <v>0.14000000000000001</v>
      </c>
      <c r="N279" s="49" t="str">
        <f t="shared" si="47"/>
        <v/>
      </c>
      <c r="O279" s="49">
        <f t="shared" si="48"/>
        <v>0.14000000000000001</v>
      </c>
      <c r="P279" s="50" t="str">
        <f t="shared" si="49"/>
        <v/>
      </c>
      <c r="Q279" s="49" t="str">
        <f>IF(P279&lt;&gt;"",SUMIF(L279:L325,L279,N279:N325),"")</f>
        <v/>
      </c>
      <c r="R279" s="49" t="str">
        <f>IF(P279&lt;&gt;"",SUMIF(L279:L325,L279,O279:O325),"")</f>
        <v/>
      </c>
    </row>
    <row r="280" spans="1:18" ht="25.5" customHeight="1" x14ac:dyDescent="0.2">
      <c r="A280" s="225" t="s">
        <v>21</v>
      </c>
      <c r="B280" s="226" t="s">
        <v>653</v>
      </c>
      <c r="C280" s="225" t="s">
        <v>9</v>
      </c>
      <c r="D280" s="225" t="s">
        <v>654</v>
      </c>
      <c r="E280" s="292" t="s">
        <v>892</v>
      </c>
      <c r="F280" s="292"/>
      <c r="G280" s="227" t="s">
        <v>10</v>
      </c>
      <c r="H280" s="228">
        <v>0.54949999999999999</v>
      </c>
      <c r="I280" s="229">
        <f>SUMIFS('ANALÍTICA AUXILIARES'!J:J,'ANALÍTICA AUXILIARES'!A:A,"Composição",'ANALÍTICA AUXILIARES'!B:B,$B280)</f>
        <v>107.21</v>
      </c>
      <c r="J280" s="229">
        <f t="shared" si="44"/>
        <v>58.91</v>
      </c>
      <c r="L280" s="52">
        <f t="shared" si="45"/>
        <v>12</v>
      </c>
      <c r="M280" s="48">
        <f t="shared" si="46"/>
        <v>58.91</v>
      </c>
      <c r="N280" s="49" t="str">
        <f t="shared" si="47"/>
        <v/>
      </c>
      <c r="O280" s="49">
        <f t="shared" si="48"/>
        <v>58.91</v>
      </c>
      <c r="P280" s="50" t="str">
        <f t="shared" si="49"/>
        <v/>
      </c>
      <c r="Q280" s="49" t="str">
        <f>IF(P280&lt;&gt;"",SUMIF(L280:L325,L280,N280:N325),"")</f>
        <v/>
      </c>
      <c r="R280" s="49" t="str">
        <f>IF(P280&lt;&gt;"",SUMIF(L280:L325,L280,O280:O325),"")</f>
        <v/>
      </c>
    </row>
    <row r="281" spans="1:18" ht="25.5" x14ac:dyDescent="0.2">
      <c r="A281" s="225" t="s">
        <v>21</v>
      </c>
      <c r="B281" s="226" t="s">
        <v>648</v>
      </c>
      <c r="C281" s="225" t="s">
        <v>9</v>
      </c>
      <c r="D281" s="225" t="s">
        <v>649</v>
      </c>
      <c r="E281" s="292" t="s">
        <v>890</v>
      </c>
      <c r="F281" s="292"/>
      <c r="G281" s="227" t="s">
        <v>10</v>
      </c>
      <c r="H281" s="228">
        <v>1.4396</v>
      </c>
      <c r="I281" s="229">
        <f>SUMIFS('ANALÍTICA AUXILIARES'!J:J,'ANALÍTICA AUXILIARES'!A:A,"Composição",'ANALÍTICA AUXILIARES'!B:B,$B281)</f>
        <v>46.65</v>
      </c>
      <c r="J281" s="229">
        <f t="shared" si="44"/>
        <v>67.150000000000006</v>
      </c>
      <c r="L281" s="52">
        <f t="shared" si="45"/>
        <v>12</v>
      </c>
      <c r="M281" s="48">
        <f t="shared" si="46"/>
        <v>67.150000000000006</v>
      </c>
      <c r="N281" s="49" t="str">
        <f t="shared" si="47"/>
        <v/>
      </c>
      <c r="O281" s="49">
        <f t="shared" si="48"/>
        <v>67.150000000000006</v>
      </c>
      <c r="P281" s="50" t="str">
        <f t="shared" si="49"/>
        <v/>
      </c>
      <c r="Q281" s="49" t="str">
        <f>IF(P281&lt;&gt;"",SUMIF(L281:L325,L281,N281:N325),"")</f>
        <v/>
      </c>
      <c r="R281" s="49" t="str">
        <f>IF(P281&lt;&gt;"",SUMIF(L281:L325,L281,O281:O325),"")</f>
        <v/>
      </c>
    </row>
    <row r="282" spans="1:18" ht="14.25" customHeight="1" x14ac:dyDescent="0.2">
      <c r="A282" s="225" t="s">
        <v>21</v>
      </c>
      <c r="B282" s="226" t="s">
        <v>624</v>
      </c>
      <c r="C282" s="225" t="s">
        <v>9</v>
      </c>
      <c r="D282" s="225" t="s">
        <v>625</v>
      </c>
      <c r="E282" s="292" t="s">
        <v>882</v>
      </c>
      <c r="F282" s="292"/>
      <c r="G282" s="227" t="s">
        <v>14</v>
      </c>
      <c r="H282" s="228">
        <v>0.2266</v>
      </c>
      <c r="I282" s="229">
        <f>SUMIFS('ANALÍTICA AUXILIARES'!J:J,'ANALÍTICA AUXILIARES'!A:A,"Composição",'ANALÍTICA AUXILIARES'!B:B,$B282)</f>
        <v>4.2300000000000004</v>
      </c>
      <c r="J282" s="229">
        <f t="shared" si="44"/>
        <v>0.95</v>
      </c>
      <c r="L282" s="52">
        <f t="shared" si="45"/>
        <v>12</v>
      </c>
      <c r="M282" s="48">
        <f t="shared" si="46"/>
        <v>0.95</v>
      </c>
      <c r="N282" s="49" t="str">
        <f t="shared" si="47"/>
        <v/>
      </c>
      <c r="O282" s="49">
        <f t="shared" si="48"/>
        <v>0.95</v>
      </c>
      <c r="P282" s="50" t="str">
        <f t="shared" si="49"/>
        <v/>
      </c>
      <c r="Q282" s="49" t="str">
        <f>IF(P282&lt;&gt;"",SUMIF(L282:L325,L282,N282:N325),"")</f>
        <v/>
      </c>
      <c r="R282" s="49" t="str">
        <f>IF(P282&lt;&gt;"",SUMIF(L282:L325,L282,O282:O325),"")</f>
        <v/>
      </c>
    </row>
    <row r="283" spans="1:18" ht="25.5" customHeight="1" x14ac:dyDescent="0.2">
      <c r="A283" s="225" t="s">
        <v>21</v>
      </c>
      <c r="B283" s="226" t="s">
        <v>660</v>
      </c>
      <c r="C283" s="225" t="s">
        <v>9</v>
      </c>
      <c r="D283" s="225" t="s">
        <v>661</v>
      </c>
      <c r="E283" s="292" t="s">
        <v>20</v>
      </c>
      <c r="F283" s="292"/>
      <c r="G283" s="227" t="s">
        <v>10</v>
      </c>
      <c r="H283" s="228">
        <v>0.40479999999999999</v>
      </c>
      <c r="I283" s="229">
        <f>SUMIFS('ANALÍTICA AUXILIARES'!J:J,'ANALÍTICA AUXILIARES'!A:A,"Composição",'ANALÍTICA AUXILIARES'!B:B,$B283)</f>
        <v>150.13999999999999</v>
      </c>
      <c r="J283" s="229">
        <f t="shared" si="44"/>
        <v>60.77</v>
      </c>
      <c r="L283" s="52">
        <f t="shared" si="45"/>
        <v>12</v>
      </c>
      <c r="M283" s="48">
        <f t="shared" si="46"/>
        <v>60.77</v>
      </c>
      <c r="N283" s="49" t="str">
        <f t="shared" si="47"/>
        <v/>
      </c>
      <c r="O283" s="49">
        <f t="shared" si="48"/>
        <v>60.77</v>
      </c>
      <c r="P283" s="50" t="str">
        <f t="shared" si="49"/>
        <v/>
      </c>
      <c r="Q283" s="49" t="str">
        <f>IF(P283&lt;&gt;"",SUMIF(L283:L325,L283,N283:N325),"")</f>
        <v/>
      </c>
      <c r="R283" s="49" t="str">
        <f>IF(P283&lt;&gt;"",SUMIF(L283:L325,L283,O283:O325),"")</f>
        <v/>
      </c>
    </row>
    <row r="284" spans="1:18" ht="25.5" customHeight="1" x14ac:dyDescent="0.2">
      <c r="A284" s="225" t="s">
        <v>21</v>
      </c>
      <c r="B284" s="226" t="s">
        <v>1506</v>
      </c>
      <c r="C284" s="225" t="s">
        <v>9</v>
      </c>
      <c r="D284" s="225" t="s">
        <v>1507</v>
      </c>
      <c r="E284" s="292" t="s">
        <v>892</v>
      </c>
      <c r="F284" s="292"/>
      <c r="G284" s="227" t="s">
        <v>10</v>
      </c>
      <c r="H284" s="228">
        <v>4.3900000000000002E-2</v>
      </c>
      <c r="I284" s="229">
        <f>SUMIFS('ANALÍTICA AUXILIARES'!J:J,'ANALÍTICA AUXILIARES'!A:A,"Composição",'ANALÍTICA AUXILIARES'!B:B,$B284)</f>
        <v>80.37</v>
      </c>
      <c r="J284" s="229">
        <f t="shared" si="44"/>
        <v>3.52</v>
      </c>
      <c r="L284" s="52">
        <f t="shared" si="45"/>
        <v>12</v>
      </c>
      <c r="M284" s="48">
        <f t="shared" si="46"/>
        <v>3.52</v>
      </c>
      <c r="N284" s="49" t="str">
        <f t="shared" si="47"/>
        <v/>
      </c>
      <c r="O284" s="49">
        <f t="shared" si="48"/>
        <v>3.52</v>
      </c>
      <c r="P284" s="50" t="str">
        <f t="shared" si="49"/>
        <v/>
      </c>
      <c r="Q284" s="49" t="str">
        <f>IF(P284&lt;&gt;"",SUMIF(L284:L325,L284,N284:N325),"")</f>
        <v/>
      </c>
      <c r="R284" s="49" t="str">
        <f>IF(P284&lt;&gt;"",SUMIF(L284:L325,L284,O284:O325),"")</f>
        <v/>
      </c>
    </row>
    <row r="285" spans="1:18" ht="25.5" customHeight="1" x14ac:dyDescent="0.2">
      <c r="A285" s="225" t="s">
        <v>21</v>
      </c>
      <c r="B285" s="226" t="s">
        <v>639</v>
      </c>
      <c r="C285" s="225" t="s">
        <v>9</v>
      </c>
      <c r="D285" s="225" t="s">
        <v>640</v>
      </c>
      <c r="E285" s="292" t="s">
        <v>886</v>
      </c>
      <c r="F285" s="292"/>
      <c r="G285" s="227" t="s">
        <v>17</v>
      </c>
      <c r="H285" s="228">
        <v>2.6200000000000001E-2</v>
      </c>
      <c r="I285" s="229">
        <f>SUMIFS('ANALÍTICA AUXILIARES'!J:J,'ANALÍTICA AUXILIARES'!A:A,"Composição",'ANALÍTICA AUXILIARES'!B:B,$B285)</f>
        <v>99.32</v>
      </c>
      <c r="J285" s="229">
        <f t="shared" si="44"/>
        <v>2.6</v>
      </c>
      <c r="L285" s="52">
        <f t="shared" si="45"/>
        <v>12</v>
      </c>
      <c r="M285" s="48">
        <f t="shared" si="46"/>
        <v>2.6</v>
      </c>
      <c r="N285" s="49" t="str">
        <f t="shared" si="47"/>
        <v/>
      </c>
      <c r="O285" s="49">
        <f t="shared" si="48"/>
        <v>2.6</v>
      </c>
      <c r="P285" s="50" t="str">
        <f t="shared" si="49"/>
        <v/>
      </c>
      <c r="Q285" s="49" t="str">
        <f>IF(P285&lt;&gt;"",SUMIF(L285:L325,L285,N285:N325),"")</f>
        <v/>
      </c>
      <c r="R285" s="49" t="str">
        <f>IF(P285&lt;&gt;"",SUMIF(L285:L325,L285,O285:O325),"")</f>
        <v/>
      </c>
    </row>
    <row r="286" spans="1:18" ht="38.25" customHeight="1" x14ac:dyDescent="0.2">
      <c r="A286" s="225" t="s">
        <v>21</v>
      </c>
      <c r="B286" s="226" t="s">
        <v>634</v>
      </c>
      <c r="C286" s="225" t="s">
        <v>9</v>
      </c>
      <c r="D286" s="225" t="s">
        <v>635</v>
      </c>
      <c r="E286" s="292" t="s">
        <v>884</v>
      </c>
      <c r="F286" s="292"/>
      <c r="G286" s="227" t="s">
        <v>12</v>
      </c>
      <c r="H286" s="228">
        <v>0.12590000000000001</v>
      </c>
      <c r="I286" s="229">
        <f>SUMIFS('ANALÍTICA AUXILIARES'!J:J,'ANALÍTICA AUXILIARES'!A:A,"Composição",'ANALÍTICA AUXILIARES'!B:B,$B286)</f>
        <v>18.79</v>
      </c>
      <c r="J286" s="229">
        <f t="shared" si="44"/>
        <v>2.36</v>
      </c>
      <c r="L286" s="52">
        <f t="shared" si="45"/>
        <v>12</v>
      </c>
      <c r="M286" s="48">
        <f t="shared" si="46"/>
        <v>2.36</v>
      </c>
      <c r="N286" s="49" t="str">
        <f t="shared" si="47"/>
        <v/>
      </c>
      <c r="O286" s="49">
        <f t="shared" si="48"/>
        <v>2.36</v>
      </c>
      <c r="P286" s="50" t="str">
        <f t="shared" si="49"/>
        <v/>
      </c>
      <c r="Q286" s="49" t="str">
        <f>IF(P286&lt;&gt;"",SUMIF(L286:L325,L286,N286:N325),"")</f>
        <v/>
      </c>
      <c r="R286" s="49" t="str">
        <f>IF(P286&lt;&gt;"",SUMIF(L286:L325,L286,O286:O325),"")</f>
        <v/>
      </c>
    </row>
    <row r="287" spans="1:18" ht="14.25" customHeight="1" x14ac:dyDescent="0.2">
      <c r="A287" s="225" t="s">
        <v>21</v>
      </c>
      <c r="B287" s="226" t="s">
        <v>605</v>
      </c>
      <c r="C287" s="225" t="s">
        <v>9</v>
      </c>
      <c r="D287" s="225" t="s">
        <v>606</v>
      </c>
      <c r="E287" s="292" t="s">
        <v>881</v>
      </c>
      <c r="F287" s="292"/>
      <c r="G287" s="227" t="s">
        <v>10</v>
      </c>
      <c r="H287" s="228">
        <v>3.7456999999999998</v>
      </c>
      <c r="I287" s="229">
        <f>SUMIFS('ANALÍTICA AUXILIARES'!J:J,'ANALÍTICA AUXILIARES'!A:A,"Composição",'ANALÍTICA AUXILIARES'!B:B,$B287)</f>
        <v>14.4</v>
      </c>
      <c r="J287" s="229">
        <f t="shared" si="44"/>
        <v>53.93</v>
      </c>
      <c r="L287" s="52">
        <f t="shared" si="45"/>
        <v>12</v>
      </c>
      <c r="M287" s="48">
        <f t="shared" si="46"/>
        <v>53.93</v>
      </c>
      <c r="N287" s="49" t="str">
        <f t="shared" si="47"/>
        <v/>
      </c>
      <c r="O287" s="49">
        <f t="shared" si="48"/>
        <v>53.93</v>
      </c>
      <c r="P287" s="50" t="str">
        <f t="shared" si="49"/>
        <v/>
      </c>
      <c r="Q287" s="49" t="str">
        <f>IF(P287&lt;&gt;"",SUMIF(L287:L325,L287,N287:N325),"")</f>
        <v/>
      </c>
      <c r="R287" s="49" t="str">
        <f>IF(P287&lt;&gt;"",SUMIF(L287:L325,L287,O287:O325),"")</f>
        <v/>
      </c>
    </row>
    <row r="288" spans="1:18" ht="14.25" customHeight="1" x14ac:dyDescent="0.2">
      <c r="A288" s="225" t="s">
        <v>21</v>
      </c>
      <c r="B288" s="226" t="s">
        <v>643</v>
      </c>
      <c r="C288" s="225" t="s">
        <v>9</v>
      </c>
      <c r="D288" s="225" t="s">
        <v>644</v>
      </c>
      <c r="E288" s="292" t="s">
        <v>888</v>
      </c>
      <c r="F288" s="292"/>
      <c r="G288" s="227" t="s">
        <v>10</v>
      </c>
      <c r="H288" s="228">
        <v>1.4396</v>
      </c>
      <c r="I288" s="229">
        <f>SUMIFS('ANALÍTICA AUXILIARES'!J:J,'ANALÍTICA AUXILIARES'!A:A,"Composição",'ANALÍTICA AUXILIARES'!B:B,$B288)</f>
        <v>45.04</v>
      </c>
      <c r="J288" s="229">
        <f t="shared" si="44"/>
        <v>64.83</v>
      </c>
      <c r="L288" s="52">
        <f t="shared" si="45"/>
        <v>12</v>
      </c>
      <c r="M288" s="48">
        <f t="shared" si="46"/>
        <v>64.83</v>
      </c>
      <c r="N288" s="49" t="str">
        <f t="shared" si="47"/>
        <v/>
      </c>
      <c r="O288" s="49">
        <f t="shared" si="48"/>
        <v>64.83</v>
      </c>
      <c r="P288" s="50" t="str">
        <f t="shared" si="49"/>
        <v/>
      </c>
      <c r="Q288" s="49" t="str">
        <f>IF(P288&lt;&gt;"",SUMIF(L288:L325,L288,N288:N325),"")</f>
        <v/>
      </c>
      <c r="R288" s="49" t="str">
        <f>IF(P288&lt;&gt;"",SUMIF(L288:L325,L288,O288:O325),"")</f>
        <v/>
      </c>
    </row>
    <row r="289" spans="1:18" ht="38.25" customHeight="1" x14ac:dyDescent="0.2">
      <c r="A289" s="225" t="s">
        <v>21</v>
      </c>
      <c r="B289" s="226" t="s">
        <v>626</v>
      </c>
      <c r="C289" s="225" t="s">
        <v>9</v>
      </c>
      <c r="D289" s="225" t="s">
        <v>1510</v>
      </c>
      <c r="E289" s="292" t="s">
        <v>883</v>
      </c>
      <c r="F289" s="292"/>
      <c r="G289" s="227" t="s">
        <v>10</v>
      </c>
      <c r="H289" s="228">
        <v>6.3399999999999998E-2</v>
      </c>
      <c r="I289" s="229">
        <f>SUMIFS('ANALÍTICA AUXILIARES'!J:J,'ANALÍTICA AUXILIARES'!A:A,"Composição",'ANALÍTICA AUXILIARES'!B:B,$B289)</f>
        <v>666.28</v>
      </c>
      <c r="J289" s="229">
        <f t="shared" si="44"/>
        <v>42.24</v>
      </c>
      <c r="L289" s="52">
        <f t="shared" si="45"/>
        <v>12</v>
      </c>
      <c r="M289" s="48">
        <f t="shared" si="46"/>
        <v>42.24</v>
      </c>
      <c r="N289" s="49" t="str">
        <f t="shared" si="47"/>
        <v/>
      </c>
      <c r="O289" s="49">
        <f t="shared" si="48"/>
        <v>42.24</v>
      </c>
      <c r="P289" s="50" t="str">
        <f t="shared" si="49"/>
        <v/>
      </c>
      <c r="Q289" s="49" t="str">
        <f>IF(P289&lt;&gt;"",SUMIF(L289:L325,L289,N289:N325),"")</f>
        <v/>
      </c>
      <c r="R289" s="49" t="str">
        <f>IF(P289&lt;&gt;"",SUMIF(L289:L325,L289,O289:O325),"")</f>
        <v/>
      </c>
    </row>
    <row r="290" spans="1:18" ht="38.25" customHeight="1" x14ac:dyDescent="0.2">
      <c r="A290" s="225" t="s">
        <v>21</v>
      </c>
      <c r="B290" s="226" t="s">
        <v>641</v>
      </c>
      <c r="C290" s="225" t="s">
        <v>9</v>
      </c>
      <c r="D290" s="225" t="s">
        <v>642</v>
      </c>
      <c r="E290" s="292" t="s">
        <v>887</v>
      </c>
      <c r="F290" s="292"/>
      <c r="G290" s="227" t="s">
        <v>17</v>
      </c>
      <c r="H290" s="228">
        <v>6.7000000000000002E-3</v>
      </c>
      <c r="I290" s="229">
        <f>SUMIFS('ANALÍTICA AUXILIARES'!J:J,'ANALÍTICA AUXILIARES'!A:A,"Composição",'ANALÍTICA AUXILIARES'!B:B,$B290)</f>
        <v>28.66</v>
      </c>
      <c r="J290" s="229">
        <f t="shared" si="44"/>
        <v>0.19</v>
      </c>
      <c r="L290" s="52">
        <f t="shared" si="45"/>
        <v>12</v>
      </c>
      <c r="M290" s="48">
        <f t="shared" si="46"/>
        <v>0.19</v>
      </c>
      <c r="N290" s="49" t="str">
        <f t="shared" si="47"/>
        <v/>
      </c>
      <c r="O290" s="49">
        <f t="shared" si="48"/>
        <v>0.19</v>
      </c>
      <c r="P290" s="50" t="str">
        <f t="shared" si="49"/>
        <v/>
      </c>
      <c r="Q290" s="49" t="str">
        <f>IF(P290&lt;&gt;"",SUMIF(L290:L325,L290,N290:N325),"")</f>
        <v/>
      </c>
      <c r="R290" s="49" t="str">
        <f>IF(P290&lt;&gt;"",SUMIF(L290:L325,L290,O290:O325),"")</f>
        <v/>
      </c>
    </row>
    <row r="291" spans="1:18" ht="38.25" customHeight="1" x14ac:dyDescent="0.2">
      <c r="A291" s="225" t="s">
        <v>21</v>
      </c>
      <c r="B291" s="226" t="s">
        <v>1474</v>
      </c>
      <c r="C291" s="225" t="s">
        <v>9</v>
      </c>
      <c r="D291" s="225" t="s">
        <v>1475</v>
      </c>
      <c r="E291" s="292" t="s">
        <v>921</v>
      </c>
      <c r="F291" s="292"/>
      <c r="G291" s="227" t="s">
        <v>12</v>
      </c>
      <c r="H291" s="228">
        <v>5.04E-2</v>
      </c>
      <c r="I291" s="229">
        <f>SUMIFS('ANALÍTICA AUXILIARES'!J:J,'ANALÍTICA AUXILIARES'!A:A,"Composição",'ANALÍTICA AUXILIARES'!B:B,$B291)</f>
        <v>40.08</v>
      </c>
      <c r="J291" s="229">
        <f t="shared" si="44"/>
        <v>2.02</v>
      </c>
      <c r="L291" s="52">
        <f t="shared" si="45"/>
        <v>12</v>
      </c>
      <c r="M291" s="48">
        <f t="shared" si="46"/>
        <v>2.02</v>
      </c>
      <c r="N291" s="49" t="str">
        <f t="shared" si="47"/>
        <v/>
      </c>
      <c r="O291" s="49">
        <f t="shared" si="48"/>
        <v>2.02</v>
      </c>
      <c r="P291" s="50" t="str">
        <f t="shared" si="49"/>
        <v/>
      </c>
      <c r="Q291" s="49" t="str">
        <f>IF(P291&lt;&gt;"",SUMIF(L291:L325,L291,N291:N325),"")</f>
        <v/>
      </c>
      <c r="R291" s="49" t="str">
        <f>IF(P291&lt;&gt;"",SUMIF(L291:L325,L291,O291:O325),"")</f>
        <v/>
      </c>
    </row>
    <row r="292" spans="1:18" ht="25.5" customHeight="1" x14ac:dyDescent="0.2">
      <c r="A292" s="225" t="s">
        <v>21</v>
      </c>
      <c r="B292" s="226" t="s">
        <v>1527</v>
      </c>
      <c r="C292" s="225" t="s">
        <v>9</v>
      </c>
      <c r="D292" s="225" t="s">
        <v>1528</v>
      </c>
      <c r="E292" s="292" t="s">
        <v>222</v>
      </c>
      <c r="F292" s="292"/>
      <c r="G292" s="227" t="s">
        <v>12</v>
      </c>
      <c r="H292" s="228">
        <v>2.52E-2</v>
      </c>
      <c r="I292" s="229">
        <f>SUMIFS('ANALÍTICA AUXILIARES'!J:J,'ANALÍTICA AUXILIARES'!A:A,"Composição",'ANALÍTICA AUXILIARES'!B:B,$B292)</f>
        <v>28.83</v>
      </c>
      <c r="J292" s="229">
        <f t="shared" si="44"/>
        <v>0.72</v>
      </c>
      <c r="L292" s="52">
        <f t="shared" si="45"/>
        <v>12</v>
      </c>
      <c r="M292" s="48">
        <f t="shared" si="46"/>
        <v>0.72</v>
      </c>
      <c r="N292" s="49" t="str">
        <f t="shared" si="47"/>
        <v/>
      </c>
      <c r="O292" s="49">
        <f t="shared" si="48"/>
        <v>0.72</v>
      </c>
      <c r="P292" s="50" t="str">
        <f t="shared" si="49"/>
        <v/>
      </c>
      <c r="Q292" s="49" t="str">
        <f>IF(P292&lt;&gt;"",SUMIF(L292:L325,L292,N292:N325),"")</f>
        <v/>
      </c>
      <c r="R292" s="49" t="str">
        <f>IF(P292&lt;&gt;"",SUMIF(L292:L325,L292,O292:O325),"")</f>
        <v/>
      </c>
    </row>
    <row r="293" spans="1:18" ht="25.5" customHeight="1" x14ac:dyDescent="0.2">
      <c r="A293" s="225" t="s">
        <v>21</v>
      </c>
      <c r="B293" s="226" t="s">
        <v>658</v>
      </c>
      <c r="C293" s="225" t="s">
        <v>9</v>
      </c>
      <c r="D293" s="225" t="s">
        <v>659</v>
      </c>
      <c r="E293" s="292" t="s">
        <v>222</v>
      </c>
      <c r="F293" s="292"/>
      <c r="G293" s="227" t="s">
        <v>12</v>
      </c>
      <c r="H293" s="228">
        <v>0.1007</v>
      </c>
      <c r="I293" s="229">
        <f>SUMIFS('ANALÍTICA AUXILIARES'!J:J,'ANALÍTICA AUXILIARES'!A:A,"Composição",'ANALÍTICA AUXILIARES'!B:B,$B293)</f>
        <v>100.6</v>
      </c>
      <c r="J293" s="229">
        <f t="shared" si="44"/>
        <v>10.130000000000001</v>
      </c>
      <c r="L293" s="52">
        <f t="shared" si="45"/>
        <v>12</v>
      </c>
      <c r="M293" s="48">
        <f t="shared" si="46"/>
        <v>10.130000000000001</v>
      </c>
      <c r="N293" s="49" t="str">
        <f t="shared" si="47"/>
        <v/>
      </c>
      <c r="O293" s="49">
        <f t="shared" si="48"/>
        <v>10.130000000000001</v>
      </c>
      <c r="P293" s="50" t="str">
        <f t="shared" si="49"/>
        <v/>
      </c>
      <c r="Q293" s="49" t="str">
        <f>IF(P293&lt;&gt;"",SUMIF(L293:L325,L293,N293:N325),"")</f>
        <v/>
      </c>
      <c r="R293" s="49" t="str">
        <f>IF(P293&lt;&gt;"",SUMIF(L293:L325,L293,O293:O325),"")</f>
        <v/>
      </c>
    </row>
    <row r="294" spans="1:18" ht="38.25" customHeight="1" x14ac:dyDescent="0.2">
      <c r="A294" s="225" t="s">
        <v>21</v>
      </c>
      <c r="B294" s="226" t="s">
        <v>22</v>
      </c>
      <c r="C294" s="225" t="s">
        <v>9</v>
      </c>
      <c r="D294" s="225" t="s">
        <v>23</v>
      </c>
      <c r="E294" s="292" t="s">
        <v>875</v>
      </c>
      <c r="F294" s="292"/>
      <c r="G294" s="227" t="s">
        <v>25</v>
      </c>
      <c r="H294" s="228">
        <v>0.97940000000000005</v>
      </c>
      <c r="I294" s="229">
        <f>SUMIFS('ANALÍTICA AUXILIARES'!J:J,'ANALÍTICA AUXILIARES'!A:A,"Composição",'ANALÍTICA AUXILIARES'!B:B,$B294)</f>
        <v>32.17</v>
      </c>
      <c r="J294" s="229">
        <f t="shared" si="44"/>
        <v>31.5</v>
      </c>
      <c r="L294" s="52">
        <f t="shared" si="45"/>
        <v>12</v>
      </c>
      <c r="M294" s="48">
        <f t="shared" si="46"/>
        <v>31.5</v>
      </c>
      <c r="N294" s="49">
        <f t="shared" si="47"/>
        <v>31.5</v>
      </c>
      <c r="O294" s="49" t="str">
        <f t="shared" si="48"/>
        <v/>
      </c>
      <c r="P294" s="50" t="str">
        <f t="shared" si="49"/>
        <v/>
      </c>
      <c r="Q294" s="49" t="str">
        <f>IF(P294&lt;&gt;"",SUMIF(L294:L325,L294,N294:N325),"")</f>
        <v/>
      </c>
      <c r="R294" s="49" t="str">
        <f>IF(P294&lt;&gt;"",SUMIF(L294:L325,L294,O294:O325),"")</f>
        <v/>
      </c>
    </row>
    <row r="295" spans="1:18" ht="25.5" customHeight="1" x14ac:dyDescent="0.2">
      <c r="A295" s="225" t="s">
        <v>21</v>
      </c>
      <c r="B295" s="226" t="s">
        <v>627</v>
      </c>
      <c r="C295" s="225" t="s">
        <v>9</v>
      </c>
      <c r="D295" s="225" t="s">
        <v>628</v>
      </c>
      <c r="E295" s="292" t="s">
        <v>884</v>
      </c>
      <c r="F295" s="292"/>
      <c r="G295" s="227" t="s">
        <v>14</v>
      </c>
      <c r="H295" s="228">
        <v>0.25180000000000002</v>
      </c>
      <c r="I295" s="229">
        <f>SUMIFS('ANALÍTICA AUXILIARES'!J:J,'ANALÍTICA AUXILIARES'!A:A,"Composição",'ANALÍTICA AUXILIARES'!B:B,$B295)</f>
        <v>11.31</v>
      </c>
      <c r="J295" s="229">
        <f t="shared" si="44"/>
        <v>2.84</v>
      </c>
      <c r="L295" s="52">
        <f t="shared" si="45"/>
        <v>12</v>
      </c>
      <c r="M295" s="48">
        <f t="shared" si="46"/>
        <v>2.84</v>
      </c>
      <c r="N295" s="49" t="str">
        <f t="shared" si="47"/>
        <v/>
      </c>
      <c r="O295" s="49">
        <f t="shared" si="48"/>
        <v>2.84</v>
      </c>
      <c r="P295" s="50" t="str">
        <f t="shared" si="49"/>
        <v/>
      </c>
      <c r="Q295" s="49" t="str">
        <f>IF(P295&lt;&gt;"",SUMIF(L295:L325,L295,N295:N325),"")</f>
        <v/>
      </c>
      <c r="R295" s="49" t="str">
        <f>IF(P295&lt;&gt;"",SUMIF(L295:L325,L295,O295:O325),"")</f>
        <v/>
      </c>
    </row>
    <row r="296" spans="1:18" ht="14.25" customHeight="1" x14ac:dyDescent="0.2">
      <c r="A296" s="225" t="s">
        <v>21</v>
      </c>
      <c r="B296" s="226" t="s">
        <v>1492</v>
      </c>
      <c r="C296" s="225" t="s">
        <v>9</v>
      </c>
      <c r="D296" s="225" t="s">
        <v>1493</v>
      </c>
      <c r="E296" s="292" t="s">
        <v>891</v>
      </c>
      <c r="F296" s="292"/>
      <c r="G296" s="227" t="s">
        <v>12</v>
      </c>
      <c r="H296" s="228">
        <v>2.52E-2</v>
      </c>
      <c r="I296" s="229">
        <f>SUMIFS('ANALÍTICA AUXILIARES'!J:J,'ANALÍTICA AUXILIARES'!A:A,"Composição",'ANALÍTICA AUXILIARES'!B:B,$B296)</f>
        <v>19.61</v>
      </c>
      <c r="J296" s="229">
        <f t="shared" si="44"/>
        <v>0.49</v>
      </c>
      <c r="L296" s="52">
        <f t="shared" si="45"/>
        <v>12</v>
      </c>
      <c r="M296" s="48">
        <f t="shared" si="46"/>
        <v>0.49</v>
      </c>
      <c r="N296" s="49" t="str">
        <f t="shared" si="47"/>
        <v/>
      </c>
      <c r="O296" s="49">
        <f t="shared" si="48"/>
        <v>0.49</v>
      </c>
      <c r="P296" s="50" t="str">
        <f t="shared" si="49"/>
        <v/>
      </c>
      <c r="Q296" s="49" t="str">
        <f>IF(P296&lt;&gt;"",SUMIF(L296:L325,L296,N296:N325),"")</f>
        <v/>
      </c>
      <c r="R296" s="49" t="str">
        <f>IF(P296&lt;&gt;"",SUMIF(L296:L325,L296,O296:O325),"")</f>
        <v/>
      </c>
    </row>
    <row r="297" spans="1:18" ht="25.5" x14ac:dyDescent="0.2">
      <c r="A297" s="225" t="s">
        <v>21</v>
      </c>
      <c r="B297" s="226" t="s">
        <v>651</v>
      </c>
      <c r="C297" s="225" t="s">
        <v>9</v>
      </c>
      <c r="D297" s="225" t="s">
        <v>652</v>
      </c>
      <c r="E297" s="292" t="s">
        <v>892</v>
      </c>
      <c r="F297" s="292"/>
      <c r="G297" s="227" t="s">
        <v>10</v>
      </c>
      <c r="H297" s="228">
        <v>0.35170000000000001</v>
      </c>
      <c r="I297" s="229">
        <f>SUMIFS('ANALÍTICA AUXILIARES'!J:J,'ANALÍTICA AUXILIARES'!A:A,"Composição",'ANALÍTICA AUXILIARES'!B:B,$B297)</f>
        <v>90.17</v>
      </c>
      <c r="J297" s="229">
        <f t="shared" si="44"/>
        <v>31.71</v>
      </c>
      <c r="L297" s="52">
        <f t="shared" si="45"/>
        <v>12</v>
      </c>
      <c r="M297" s="48">
        <f t="shared" si="46"/>
        <v>31.71</v>
      </c>
      <c r="N297" s="49" t="str">
        <f t="shared" si="47"/>
        <v/>
      </c>
      <c r="O297" s="49">
        <f t="shared" si="48"/>
        <v>31.71</v>
      </c>
      <c r="P297" s="50" t="str">
        <f t="shared" si="49"/>
        <v/>
      </c>
      <c r="Q297" s="49" t="str">
        <f>IF(P297&lt;&gt;"",SUMIF(L297:L325,L297,N297:N325),"")</f>
        <v/>
      </c>
      <c r="R297" s="49" t="str">
        <f>IF(P297&lt;&gt;"",SUMIF(L297:L325,L297,O297:O325),"")</f>
        <v/>
      </c>
    </row>
    <row r="298" spans="1:18" ht="14.25" customHeight="1" x14ac:dyDescent="0.2">
      <c r="A298" s="225" t="s">
        <v>21</v>
      </c>
      <c r="B298" s="226" t="s">
        <v>1548</v>
      </c>
      <c r="C298" s="225" t="s">
        <v>9</v>
      </c>
      <c r="D298" s="225" t="s">
        <v>1549</v>
      </c>
      <c r="E298" s="292" t="s">
        <v>20</v>
      </c>
      <c r="F298" s="292"/>
      <c r="G298" s="227" t="s">
        <v>10</v>
      </c>
      <c r="H298" s="228">
        <v>3.2300000000000002E-2</v>
      </c>
      <c r="I298" s="229">
        <f>SUMIFS('ANALÍTICA AUXILIARES'!J:J,'ANALÍTICA AUXILIARES'!A:A,"Composição",'ANALÍTICA AUXILIARES'!B:B,$B298)</f>
        <v>127.26</v>
      </c>
      <c r="J298" s="229">
        <f t="shared" si="44"/>
        <v>4.1100000000000003</v>
      </c>
      <c r="L298" s="52">
        <f t="shared" si="45"/>
        <v>12</v>
      </c>
      <c r="M298" s="48">
        <f t="shared" si="46"/>
        <v>4.1100000000000003</v>
      </c>
      <c r="N298" s="49" t="str">
        <f t="shared" si="47"/>
        <v/>
      </c>
      <c r="O298" s="49">
        <f t="shared" si="48"/>
        <v>4.1100000000000003</v>
      </c>
      <c r="P298" s="50" t="str">
        <f t="shared" si="49"/>
        <v/>
      </c>
      <c r="Q298" s="49" t="str">
        <f>IF(P298&lt;&gt;"",SUMIF(L298:L325,L298,N298:N325),"")</f>
        <v/>
      </c>
      <c r="R298" s="49" t="str">
        <f>IF(P298&lt;&gt;"",SUMIF(L298:L325,L298,O298:O325),"")</f>
        <v/>
      </c>
    </row>
    <row r="299" spans="1:18" ht="38.25" customHeight="1" x14ac:dyDescent="0.2">
      <c r="A299" s="225" t="s">
        <v>21</v>
      </c>
      <c r="B299" s="226" t="s">
        <v>224</v>
      </c>
      <c r="C299" s="225" t="s">
        <v>9</v>
      </c>
      <c r="D299" s="225" t="s">
        <v>633</v>
      </c>
      <c r="E299" s="292" t="s">
        <v>884</v>
      </c>
      <c r="F299" s="292"/>
      <c r="G299" s="227" t="s">
        <v>14</v>
      </c>
      <c r="H299" s="228">
        <v>0.67979999999999996</v>
      </c>
      <c r="I299" s="229">
        <f>SUMIFS('ANALÍTICA AUXILIARES'!J:J,'ANALÍTICA AUXILIARES'!A:A,"Composição",'ANALÍTICA AUXILIARES'!B:B,$B299)</f>
        <v>5.2</v>
      </c>
      <c r="J299" s="229">
        <f t="shared" si="44"/>
        <v>3.53</v>
      </c>
      <c r="L299" s="52">
        <f t="shared" si="45"/>
        <v>12</v>
      </c>
      <c r="M299" s="48">
        <f t="shared" si="46"/>
        <v>3.53</v>
      </c>
      <c r="N299" s="49" t="str">
        <f t="shared" si="47"/>
        <v/>
      </c>
      <c r="O299" s="49">
        <f t="shared" si="48"/>
        <v>3.53</v>
      </c>
      <c r="P299" s="50" t="str">
        <f t="shared" si="49"/>
        <v/>
      </c>
      <c r="Q299" s="49" t="str">
        <f>IF(P299&lt;&gt;"",SUMIF(L299:L325,L299,N299:N325),"")</f>
        <v/>
      </c>
      <c r="R299" s="49" t="str">
        <f>IF(P299&lt;&gt;"",SUMIF(L299:L325,L299,O299:O325),"")</f>
        <v/>
      </c>
    </row>
    <row r="300" spans="1:18" ht="14.25" customHeight="1" x14ac:dyDescent="0.2">
      <c r="A300" s="225" t="s">
        <v>21</v>
      </c>
      <c r="B300" s="226" t="s">
        <v>1542</v>
      </c>
      <c r="C300" s="225" t="s">
        <v>9</v>
      </c>
      <c r="D300" s="225" t="s">
        <v>1543</v>
      </c>
      <c r="E300" s="292" t="s">
        <v>892</v>
      </c>
      <c r="F300" s="292"/>
      <c r="G300" s="227" t="s">
        <v>10</v>
      </c>
      <c r="H300" s="228">
        <v>3.4200000000000001E-2</v>
      </c>
      <c r="I300" s="229">
        <f>SUMIFS('ANALÍTICA AUXILIARES'!J:J,'ANALÍTICA AUXILIARES'!A:A,"Composição",'ANALÍTICA AUXILIARES'!B:B,$B300)</f>
        <v>105.4</v>
      </c>
      <c r="J300" s="229">
        <f t="shared" si="44"/>
        <v>3.6</v>
      </c>
      <c r="L300" s="52">
        <f t="shared" si="45"/>
        <v>12</v>
      </c>
      <c r="M300" s="48">
        <f t="shared" si="46"/>
        <v>3.6</v>
      </c>
      <c r="N300" s="49" t="str">
        <f t="shared" si="47"/>
        <v/>
      </c>
      <c r="O300" s="49">
        <f t="shared" si="48"/>
        <v>3.6</v>
      </c>
      <c r="P300" s="50" t="str">
        <f t="shared" si="49"/>
        <v/>
      </c>
      <c r="Q300" s="49" t="str">
        <f>IF(P300&lt;&gt;"",SUMIF(L300:L325,L300,N300:N325),"")</f>
        <v/>
      </c>
      <c r="R300" s="49" t="str">
        <f>IF(P300&lt;&gt;"",SUMIF(L300:L325,L300,O300:O325),"")</f>
        <v/>
      </c>
    </row>
    <row r="301" spans="1:18" ht="25.5" customHeight="1" x14ac:dyDescent="0.2">
      <c r="A301" s="225" t="s">
        <v>21</v>
      </c>
      <c r="B301" s="226" t="s">
        <v>1568</v>
      </c>
      <c r="C301" s="225" t="s">
        <v>9</v>
      </c>
      <c r="D301" s="225" t="s">
        <v>1569</v>
      </c>
      <c r="E301" s="292" t="s">
        <v>921</v>
      </c>
      <c r="F301" s="292"/>
      <c r="G301" s="227" t="s">
        <v>12</v>
      </c>
      <c r="H301" s="228">
        <v>2.52E-2</v>
      </c>
      <c r="I301" s="229">
        <f>SUMIFS('ANALÍTICA AUXILIARES'!J:J,'ANALÍTICA AUXILIARES'!A:A,"Composição",'ANALÍTICA AUXILIARES'!B:B,$B301)</f>
        <v>180.93</v>
      </c>
      <c r="J301" s="229">
        <f t="shared" si="44"/>
        <v>4.55</v>
      </c>
      <c r="L301" s="52">
        <f t="shared" si="45"/>
        <v>12</v>
      </c>
      <c r="M301" s="48">
        <f t="shared" si="46"/>
        <v>4.55</v>
      </c>
      <c r="N301" s="49" t="str">
        <f t="shared" si="47"/>
        <v/>
      </c>
      <c r="O301" s="49">
        <f t="shared" si="48"/>
        <v>4.55</v>
      </c>
      <c r="P301" s="50" t="str">
        <f t="shared" si="49"/>
        <v/>
      </c>
      <c r="Q301" s="49" t="str">
        <f>IF(P301&lt;&gt;"",SUMIF(L301:L325,L301,N301:N325),"")</f>
        <v/>
      </c>
      <c r="R301" s="49" t="str">
        <f>IF(P301&lt;&gt;"",SUMIF(L301:L325,L301,O301:O325),"")</f>
        <v/>
      </c>
    </row>
    <row r="302" spans="1:18" ht="38.25" x14ac:dyDescent="0.2">
      <c r="A302" s="225" t="s">
        <v>21</v>
      </c>
      <c r="B302" s="226" t="s">
        <v>650</v>
      </c>
      <c r="C302" s="225" t="s">
        <v>9</v>
      </c>
      <c r="D302" s="225" t="s">
        <v>1524</v>
      </c>
      <c r="E302" s="292" t="s">
        <v>891</v>
      </c>
      <c r="F302" s="292"/>
      <c r="G302" s="227" t="s">
        <v>12</v>
      </c>
      <c r="H302" s="228">
        <v>5.04E-2</v>
      </c>
      <c r="I302" s="229">
        <f>SUMIFS('ANALÍTICA AUXILIARES'!J:J,'ANALÍTICA AUXILIARES'!A:A,"Composição",'ANALÍTICA AUXILIARES'!B:B,$B302)</f>
        <v>24.24</v>
      </c>
      <c r="J302" s="229">
        <f t="shared" si="44"/>
        <v>1.22</v>
      </c>
      <c r="L302" s="52">
        <f t="shared" si="45"/>
        <v>12</v>
      </c>
      <c r="M302" s="48">
        <f t="shared" si="46"/>
        <v>1.22</v>
      </c>
      <c r="N302" s="49" t="str">
        <f t="shared" si="47"/>
        <v/>
      </c>
      <c r="O302" s="49">
        <f t="shared" si="48"/>
        <v>1.22</v>
      </c>
      <c r="P302" s="50" t="str">
        <f t="shared" si="49"/>
        <v/>
      </c>
      <c r="Q302" s="49" t="str">
        <f>IF(P302&lt;&gt;"",SUMIF(L302:L325,L302,N302:N325),"")</f>
        <v/>
      </c>
      <c r="R302" s="49" t="str">
        <f>IF(P302&lt;&gt;"",SUMIF(L302:L325,L302,O302:O325),"")</f>
        <v/>
      </c>
    </row>
    <row r="303" spans="1:18" ht="25.5" x14ac:dyDescent="0.2">
      <c r="A303" s="214" t="s">
        <v>28</v>
      </c>
      <c r="B303" s="215" t="s">
        <v>1554</v>
      </c>
      <c r="C303" s="214" t="str">
        <f>VLOOKUP(B303,INSUMOS!$A:$I,2,FALSE)</f>
        <v>SINAPI</v>
      </c>
      <c r="D303" s="214" t="str">
        <f>VLOOKUP(B303,INSUMOS!$A:$I,3,FALSE)</f>
        <v>EXTINTOR DE INCENDIO PORTATIL COM CARGA DE PO QUIMICO SECO (PQS) DE 4 KG, CLASSE BC</v>
      </c>
      <c r="E303" s="293" t="str">
        <f>VLOOKUP(B303,INSUMOS!$A:$I,4,FALSE)</f>
        <v>Material</v>
      </c>
      <c r="F303" s="293"/>
      <c r="G303" s="216" t="str">
        <f>VLOOKUP(B303,INSUMOS!$A:$I,5,FALSE)</f>
        <v>UN</v>
      </c>
      <c r="H303" s="217">
        <v>2.52E-2</v>
      </c>
      <c r="I303" s="218">
        <f>VLOOKUP(B303,INSUMOS!$A:$I,8,FALSE)</f>
        <v>188.26</v>
      </c>
      <c r="J303" s="218">
        <f t="shared" si="44"/>
        <v>4.74</v>
      </c>
      <c r="L303" s="52">
        <f t="shared" si="45"/>
        <v>12</v>
      </c>
      <c r="M303" s="48">
        <f t="shared" si="46"/>
        <v>4.74</v>
      </c>
      <c r="N303" s="49" t="str">
        <f t="shared" si="47"/>
        <v/>
      </c>
      <c r="O303" s="49">
        <f t="shared" si="48"/>
        <v>4.74</v>
      </c>
      <c r="P303" s="50" t="str">
        <f t="shared" si="49"/>
        <v/>
      </c>
      <c r="Q303" s="49" t="str">
        <f>IF(P303&lt;&gt;"",SUMIF(L303:L325,L303,N303:N325),"")</f>
        <v/>
      </c>
      <c r="R303" s="49" t="str">
        <f>IF(P303&lt;&gt;"",SUMIF(L303:L325,L303,O303:O325),"")</f>
        <v/>
      </c>
    </row>
    <row r="304" spans="1:18" ht="14.25" customHeight="1" x14ac:dyDescent="0.2">
      <c r="A304" s="214" t="s">
        <v>28</v>
      </c>
      <c r="B304" s="215" t="s">
        <v>576</v>
      </c>
      <c r="C304" s="214" t="str">
        <f>VLOOKUP(B304,INSUMOS!$A:$I,2,FALSE)</f>
        <v>SINAPI</v>
      </c>
      <c r="D304" s="214" t="str">
        <f>VLOOKUP(B304,INSUMOS!$A:$I,3,FALSE)</f>
        <v>FERROLHO COM FECHO / TRINCO REDONDO, EM ACO GALVANIZADO / ZINCADO, DE SOBREPOR, COM COMPRIMENTO DE 8" E ESPESSURA MINIMA DA CHAPA DE 1,50 MM</v>
      </c>
      <c r="E304" s="293" t="str">
        <f>VLOOKUP(B304,INSUMOS!$A:$I,4,FALSE)</f>
        <v>Material</v>
      </c>
      <c r="F304" s="293"/>
      <c r="G304" s="216" t="str">
        <f>VLOOKUP(B304,INSUMOS!$A:$I,5,FALSE)</f>
        <v>UN</v>
      </c>
      <c r="H304" s="217">
        <v>2.52E-2</v>
      </c>
      <c r="I304" s="218">
        <f>VLOOKUP(B304,INSUMOS!$A:$I,8,FALSE)</f>
        <v>16.75</v>
      </c>
      <c r="J304" s="218">
        <f t="shared" si="44"/>
        <v>0.42</v>
      </c>
      <c r="L304" s="52">
        <f t="shared" si="45"/>
        <v>12</v>
      </c>
      <c r="M304" s="48">
        <f t="shared" si="46"/>
        <v>0.42</v>
      </c>
      <c r="N304" s="49" t="str">
        <f t="shared" si="47"/>
        <v/>
      </c>
      <c r="O304" s="49">
        <f t="shared" si="48"/>
        <v>0.42</v>
      </c>
      <c r="P304" s="50" t="str">
        <f t="shared" si="49"/>
        <v/>
      </c>
      <c r="Q304" s="49" t="str">
        <f>IF(P304&lt;&gt;"",SUMIF(L304:L325,L304,N304:N325),"")</f>
        <v/>
      </c>
      <c r="R304" s="49" t="str">
        <f>IF(P304&lt;&gt;"",SUMIF(L304:L325,L304,O304:O325),"")</f>
        <v/>
      </c>
    </row>
    <row r="305" spans="1:18" ht="14.25" customHeight="1" x14ac:dyDescent="0.2">
      <c r="A305" s="214" t="s">
        <v>28</v>
      </c>
      <c r="B305" s="215" t="s">
        <v>1605</v>
      </c>
      <c r="C305" s="214" t="str">
        <f>VLOOKUP(B305,INSUMOS!$A:$I,2,FALSE)</f>
        <v>SINAPI</v>
      </c>
      <c r="D305" s="214" t="str">
        <f>VLOOKUP(B305,INSUMOS!$A:$I,3,FALSE)</f>
        <v>CAIBRO 5 X 5 CM EM PINUS, MISTA OU EQUIVALENTE DA REGIAO - BRUTA</v>
      </c>
      <c r="E305" s="293" t="str">
        <f>VLOOKUP(B305,INSUMOS!$A:$I,4,FALSE)</f>
        <v>Material</v>
      </c>
      <c r="F305" s="293"/>
      <c r="G305" s="216" t="str">
        <f>VLOOKUP(B305,INSUMOS!$A:$I,5,FALSE)</f>
        <v>M</v>
      </c>
      <c r="H305" s="217">
        <v>3.4843999999999999</v>
      </c>
      <c r="I305" s="218">
        <f>VLOOKUP(B305,INSUMOS!$A:$I,8,FALSE)</f>
        <v>5.34</v>
      </c>
      <c r="J305" s="218">
        <f t="shared" si="44"/>
        <v>18.600000000000001</v>
      </c>
      <c r="L305" s="52">
        <f t="shared" si="45"/>
        <v>12</v>
      </c>
      <c r="M305" s="48">
        <f t="shared" si="46"/>
        <v>18.600000000000001</v>
      </c>
      <c r="N305" s="49" t="str">
        <f t="shared" si="47"/>
        <v/>
      </c>
      <c r="O305" s="49">
        <f t="shared" si="48"/>
        <v>18.600000000000001</v>
      </c>
      <c r="P305" s="50" t="str">
        <f t="shared" si="49"/>
        <v/>
      </c>
      <c r="Q305" s="49" t="str">
        <f>IF(P305&lt;&gt;"",SUMIF(L305:L325,L305,N305:N325),"")</f>
        <v/>
      </c>
      <c r="R305" s="49" t="str">
        <f>IF(P305&lt;&gt;"",SUMIF(L305:L325,L305,O305:O325),"")</f>
        <v/>
      </c>
    </row>
    <row r="306" spans="1:18" ht="25.5" customHeight="1" x14ac:dyDescent="0.2">
      <c r="A306" s="214" t="s">
        <v>28</v>
      </c>
      <c r="B306" s="215" t="s">
        <v>1607</v>
      </c>
      <c r="C306" s="214" t="str">
        <f>VLOOKUP(B306,INSUMOS!$A:$I,2,FALSE)</f>
        <v>SINAPI</v>
      </c>
      <c r="D306" s="214" t="str">
        <f>VLOOKUP(B306,INSUMOS!$A:$I,3,FALSE)</f>
        <v>TABUA NAO APARELHADA *2,5 X 20* CM, EM MACARANDUBA/MASSARANDUBA, ANGELIM OU EQUIVALENTE DA REGIAO - BRUTA</v>
      </c>
      <c r="E306" s="293" t="str">
        <f>VLOOKUP(B306,INSUMOS!$A:$I,4,FALSE)</f>
        <v>Material</v>
      </c>
      <c r="F306" s="293"/>
      <c r="G306" s="216" t="str">
        <f>VLOOKUP(B306,INSUMOS!$A:$I,5,FALSE)</f>
        <v>M</v>
      </c>
      <c r="H306" s="217">
        <v>3.9174000000000002</v>
      </c>
      <c r="I306" s="218">
        <f>VLOOKUP(B306,INSUMOS!$A:$I,8,FALSE)</f>
        <v>19.3</v>
      </c>
      <c r="J306" s="218">
        <f t="shared" si="44"/>
        <v>75.599999999999994</v>
      </c>
      <c r="L306" s="52">
        <f t="shared" si="45"/>
        <v>12</v>
      </c>
      <c r="M306" s="48">
        <f t="shared" si="46"/>
        <v>75.599999999999994</v>
      </c>
      <c r="N306" s="49" t="str">
        <f t="shared" si="47"/>
        <v/>
      </c>
      <c r="O306" s="49">
        <f t="shared" si="48"/>
        <v>75.599999999999994</v>
      </c>
      <c r="P306" s="50" t="str">
        <f t="shared" si="49"/>
        <v/>
      </c>
      <c r="Q306" s="49" t="str">
        <f>IF(P306&lt;&gt;"",SUMIF(L306:L325,L306,N306:N325),"")</f>
        <v/>
      </c>
      <c r="R306" s="49" t="str">
        <f>IF(P306&lt;&gt;"",SUMIF(L306:L325,L306,O306:O325),"")</f>
        <v/>
      </c>
    </row>
    <row r="307" spans="1:18" ht="14.25" customHeight="1" x14ac:dyDescent="0.2">
      <c r="A307" s="214" t="s">
        <v>28</v>
      </c>
      <c r="B307" s="215" t="s">
        <v>1558</v>
      </c>
      <c r="C307" s="214" t="str">
        <f>VLOOKUP(B307,INSUMOS!$A:$I,2,FALSE)</f>
        <v>SINAPI</v>
      </c>
      <c r="D307" s="214" t="str">
        <f>VLOOKUP(B307,INSUMOS!$A:$I,3,FALSE)</f>
        <v>FORRO DE PVC LISO, BRANCO, REGUA DE 10 CM, ESPESSURA APROXIMADA DE 8 MM (COM COLOCACAO / SEM ESTRUTURA METALICA)</v>
      </c>
      <c r="E307" s="293" t="str">
        <f>VLOOKUP(B307,INSUMOS!$A:$I,4,FALSE)</f>
        <v>Material</v>
      </c>
      <c r="F307" s="293"/>
      <c r="G307" s="216" t="str">
        <f>VLOOKUP(B307,INSUMOS!$A:$I,5,FALSE)</f>
        <v>m²</v>
      </c>
      <c r="H307" s="217">
        <v>1</v>
      </c>
      <c r="I307" s="218">
        <f>VLOOKUP(B307,INSUMOS!$A:$I,8,FALSE)</f>
        <v>87.12</v>
      </c>
      <c r="J307" s="218">
        <f t="shared" si="44"/>
        <v>87.12</v>
      </c>
      <c r="L307" s="52">
        <f t="shared" si="45"/>
        <v>12</v>
      </c>
      <c r="M307" s="48">
        <f t="shared" si="46"/>
        <v>87.12</v>
      </c>
      <c r="N307" s="49" t="str">
        <f t="shared" si="47"/>
        <v/>
      </c>
      <c r="O307" s="49">
        <f t="shared" si="48"/>
        <v>87.12</v>
      </c>
      <c r="P307" s="50" t="str">
        <f t="shared" si="49"/>
        <v/>
      </c>
      <c r="Q307" s="49" t="str">
        <f>IF(P307&lt;&gt;"",SUMIF(L307:L325,L307,N307:N325),"")</f>
        <v/>
      </c>
      <c r="R307" s="49" t="str">
        <f>IF(P307&lt;&gt;"",SUMIF(L307:L325,L307,O307:O325),"")</f>
        <v/>
      </c>
    </row>
    <row r="308" spans="1:18" ht="38.25" customHeight="1" x14ac:dyDescent="0.2">
      <c r="A308" s="214" t="s">
        <v>28</v>
      </c>
      <c r="B308" s="215" t="s">
        <v>1556</v>
      </c>
      <c r="C308" s="214" t="str">
        <f>VLOOKUP(B308,INSUMOS!$A:$I,2,FALSE)</f>
        <v>SINAPI</v>
      </c>
      <c r="D308" s="214" t="str">
        <f>VLOOKUP(B308,INSUMOS!$A:$I,3,FALSE)</f>
        <v>EXTINTOR DE INCENDIO PORTATIL COM CARGA DE AGUA PRESSURIZADA DE 10 L, CLASSE A</v>
      </c>
      <c r="E308" s="293" t="str">
        <f>VLOOKUP(B308,INSUMOS!$A:$I,4,FALSE)</f>
        <v>Material</v>
      </c>
      <c r="F308" s="293"/>
      <c r="G308" s="216" t="str">
        <f>VLOOKUP(B308,INSUMOS!$A:$I,5,FALSE)</f>
        <v>UN</v>
      </c>
      <c r="H308" s="217">
        <v>2.52E-2</v>
      </c>
      <c r="I308" s="218">
        <f>VLOOKUP(B308,INSUMOS!$A:$I,8,FALSE)</f>
        <v>194.68</v>
      </c>
      <c r="J308" s="218">
        <f t="shared" si="44"/>
        <v>4.9000000000000004</v>
      </c>
      <c r="L308" s="52">
        <f t="shared" si="45"/>
        <v>12</v>
      </c>
      <c r="M308" s="48">
        <f t="shared" si="46"/>
        <v>4.9000000000000004</v>
      </c>
      <c r="N308" s="49" t="str">
        <f t="shared" si="47"/>
        <v/>
      </c>
      <c r="O308" s="49">
        <f t="shared" si="48"/>
        <v>4.9000000000000004</v>
      </c>
      <c r="P308" s="50" t="str">
        <f t="shared" si="49"/>
        <v/>
      </c>
      <c r="Q308" s="49" t="str">
        <f>IF(P308&lt;&gt;"",SUMIF(L308:L325,L308,N308:N325),"")</f>
        <v/>
      </c>
      <c r="R308" s="49" t="str">
        <f>IF(P308&lt;&gt;"",SUMIF(L308:L325,L308,O308:O325),"")</f>
        <v/>
      </c>
    </row>
    <row r="309" spans="1:18" ht="38.25" customHeight="1" x14ac:dyDescent="0.2">
      <c r="A309" s="219"/>
      <c r="B309" s="219"/>
      <c r="C309" s="219"/>
      <c r="D309" s="219"/>
      <c r="E309" s="219"/>
      <c r="F309" s="220"/>
      <c r="G309" s="219"/>
      <c r="H309" s="220"/>
      <c r="I309" s="219"/>
      <c r="J309" s="220"/>
      <c r="L309" s="52">
        <f t="shared" si="45"/>
        <v>12</v>
      </c>
      <c r="M309" s="48" t="str">
        <f t="shared" si="46"/>
        <v/>
      </c>
      <c r="N309" s="49" t="str">
        <f t="shared" si="47"/>
        <v/>
      </c>
      <c r="O309" s="49" t="str">
        <f t="shared" si="48"/>
        <v/>
      </c>
      <c r="P309" s="50" t="str">
        <f t="shared" si="49"/>
        <v/>
      </c>
      <c r="Q309" s="49" t="str">
        <f>IF(P309&lt;&gt;"",SUMIF(L309:L325,L309,N309:N325),"")</f>
        <v/>
      </c>
      <c r="R309" s="49" t="str">
        <f>IF(P309&lt;&gt;"",SUMIF(L309:L325,L309,O309:O325),"")</f>
        <v/>
      </c>
    </row>
    <row r="310" spans="1:18" ht="25.5" customHeight="1" x14ac:dyDescent="0.2">
      <c r="A310" s="219"/>
      <c r="B310" s="219"/>
      <c r="C310" s="219"/>
      <c r="D310" s="219"/>
      <c r="E310" s="219"/>
      <c r="F310" s="220"/>
      <c r="G310" s="219"/>
      <c r="H310" s="294" t="s">
        <v>36</v>
      </c>
      <c r="I310" s="294"/>
      <c r="J310" s="220">
        <f>TRUNC(SUMIF(L:L,$L310,M:M)*(1+$J$9),2)</f>
        <v>1029.8</v>
      </c>
      <c r="L310" s="52">
        <f t="shared" si="45"/>
        <v>12</v>
      </c>
      <c r="M310" s="48" t="str">
        <f t="shared" si="46"/>
        <v/>
      </c>
      <c r="N310" s="49" t="str">
        <f t="shared" si="47"/>
        <v/>
      </c>
      <c r="O310" s="49" t="str">
        <f t="shared" si="48"/>
        <v/>
      </c>
      <c r="P310" s="50" t="str">
        <f t="shared" si="49"/>
        <v/>
      </c>
      <c r="Q310" s="49" t="str">
        <f>IF(P310&lt;&gt;"",SUMIF(L310:L325,L310,N310:N325),"")</f>
        <v/>
      </c>
      <c r="R310" s="49" t="str">
        <f>IF(P310&lt;&gt;"",SUMIF(L310:L325,L310,O310:O325),"")</f>
        <v/>
      </c>
    </row>
    <row r="311" spans="1:18" ht="25.5" customHeight="1" thickBot="1" x14ac:dyDescent="0.25">
      <c r="A311" s="221"/>
      <c r="B311" s="221"/>
      <c r="C311" s="221"/>
      <c r="D311" s="221"/>
      <c r="E311" s="221"/>
      <c r="F311" s="221"/>
      <c r="G311" s="221" t="s">
        <v>37</v>
      </c>
      <c r="H311" s="222" t="s">
        <v>1457</v>
      </c>
      <c r="I311" s="221" t="s">
        <v>38</v>
      </c>
      <c r="J311" s="223">
        <f>TRUNC(J310*H311,2)</f>
        <v>8238.4</v>
      </c>
      <c r="L311" s="52">
        <f t="shared" si="45"/>
        <v>12</v>
      </c>
      <c r="M311" s="48" t="str">
        <f t="shared" si="46"/>
        <v/>
      </c>
      <c r="N311" s="49" t="str">
        <f t="shared" si="47"/>
        <v/>
      </c>
      <c r="O311" s="49" t="str">
        <f t="shared" si="48"/>
        <v/>
      </c>
      <c r="P311" s="50" t="str">
        <f t="shared" si="49"/>
        <v/>
      </c>
      <c r="Q311" s="49" t="str">
        <f>IF(P311&lt;&gt;"",SUMIF(L311:L325,L311,N311:N325),"")</f>
        <v/>
      </c>
      <c r="R311" s="49" t="str">
        <f>IF(P311&lt;&gt;"",SUMIF(L311:L325,L311,O311:O325),"")</f>
        <v/>
      </c>
    </row>
    <row r="312" spans="1:18" ht="15" thickTop="1" x14ac:dyDescent="0.2">
      <c r="A312" s="224"/>
      <c r="B312" s="224"/>
      <c r="C312" s="224"/>
      <c r="D312" s="224"/>
      <c r="E312" s="224"/>
      <c r="F312" s="224"/>
      <c r="G312" s="224"/>
      <c r="H312" s="224"/>
      <c r="I312" s="224"/>
      <c r="J312" s="224"/>
      <c r="L312" s="52">
        <f t="shared" si="45"/>
        <v>13</v>
      </c>
      <c r="M312" s="48" t="str">
        <f t="shared" si="46"/>
        <v/>
      </c>
      <c r="N312" s="49" t="str">
        <f t="shared" si="47"/>
        <v/>
      </c>
      <c r="O312" s="49" t="str">
        <f t="shared" si="48"/>
        <v/>
      </c>
      <c r="P312" s="50" t="str">
        <f t="shared" si="49"/>
        <v/>
      </c>
      <c r="Q312" s="49" t="str">
        <f>IF(P312&lt;&gt;"",SUMIF(L312:L325,L312,N312:N325),"")</f>
        <v/>
      </c>
      <c r="R312" s="49" t="str">
        <f>IF(P312&lt;&gt;"",SUMIF(L312:L325,L312,O312:O325),"")</f>
        <v/>
      </c>
    </row>
    <row r="313" spans="1:18" ht="51" customHeight="1" x14ac:dyDescent="0.2">
      <c r="A313" s="206" t="s">
        <v>1053</v>
      </c>
      <c r="B313" s="207" t="s">
        <v>1</v>
      </c>
      <c r="C313" s="206" t="s">
        <v>2</v>
      </c>
      <c r="D313" s="206" t="s">
        <v>3</v>
      </c>
      <c r="E313" s="290" t="s">
        <v>18</v>
      </c>
      <c r="F313" s="290"/>
      <c r="G313" s="208" t="s">
        <v>4</v>
      </c>
      <c r="H313" s="207" t="s">
        <v>5</v>
      </c>
      <c r="I313" s="207" t="s">
        <v>6</v>
      </c>
      <c r="J313" s="207" t="s">
        <v>7</v>
      </c>
      <c r="L313" s="52">
        <f t="shared" ref="L313:L320" si="50">IF(AND(A314&lt;&gt;"",A313=""),L312+1,L312)</f>
        <v>13</v>
      </c>
      <c r="M313" s="48" t="str">
        <f t="shared" ref="M313:M320" si="51">IF(OR(A313="Insumo",A313="Composição Auxiliar"),J313,"")</f>
        <v/>
      </c>
      <c r="N313" s="49" t="str">
        <f t="shared" ref="N313:N320" si="52">IF(ISNUMBER(SEARCH("COM ENCARGOS COMPLEMENTARES",D313)),J313,"")</f>
        <v/>
      </c>
      <c r="O313" s="49" t="str">
        <f t="shared" ref="O313:O320" si="53">IF(N313&lt;&gt;"","",M313)</f>
        <v/>
      </c>
      <c r="P313" s="50" t="str">
        <f t="shared" ref="P313:P320" si="54">IF(A313="Composição",A312,"")</f>
        <v/>
      </c>
      <c r="Q313" s="49" t="str">
        <f>IF(P313&lt;&gt;"",SUMIF(L313:L325,L313,N313:N325),"")</f>
        <v/>
      </c>
      <c r="R313" s="49" t="str">
        <f>IF(P313&lt;&gt;"",SUMIF(L313:L325,L313,O313:O325),"")</f>
        <v/>
      </c>
    </row>
    <row r="314" spans="1:18" ht="25.5" customHeight="1" x14ac:dyDescent="0.2">
      <c r="A314" s="209" t="s">
        <v>19</v>
      </c>
      <c r="B314" s="210" t="s">
        <v>878</v>
      </c>
      <c r="C314" s="209" t="s">
        <v>9</v>
      </c>
      <c r="D314" s="209" t="s">
        <v>879</v>
      </c>
      <c r="E314" s="291" t="s">
        <v>20</v>
      </c>
      <c r="F314" s="291"/>
      <c r="G314" s="211" t="s">
        <v>10</v>
      </c>
      <c r="H314" s="212">
        <v>1</v>
      </c>
      <c r="I314" s="213">
        <f>SUMIF(L:L,$L314,M:M)</f>
        <v>805.57999999999993</v>
      </c>
      <c r="J314" s="213">
        <f t="shared" ref="J314:J338" si="55">TRUNC(H314*I314,2)</f>
        <v>805.58</v>
      </c>
      <c r="L314" s="52">
        <f t="shared" si="50"/>
        <v>13</v>
      </c>
      <c r="M314" s="48" t="str">
        <f t="shared" si="51"/>
        <v/>
      </c>
      <c r="N314" s="49" t="str">
        <f t="shared" si="52"/>
        <v/>
      </c>
      <c r="O314" s="49" t="str">
        <f t="shared" si="53"/>
        <v/>
      </c>
      <c r="P314" s="50" t="str">
        <f t="shared" si="54"/>
        <v xml:space="preserve"> 2.1.1.1.4 </v>
      </c>
      <c r="Q314" s="49">
        <f>IF(P314&lt;&gt;"",SUMIF(L314:L325,L314,N314:N325),"")</f>
        <v>0</v>
      </c>
      <c r="R314" s="49">
        <f>IF(P314&lt;&gt;"",SUMIF(L314:L325,L314,O314:O325),"")</f>
        <v>317.38</v>
      </c>
    </row>
    <row r="315" spans="1:18" ht="25.5" customHeight="1" x14ac:dyDescent="0.2">
      <c r="A315" s="225" t="s">
        <v>21</v>
      </c>
      <c r="B315" s="226" t="s">
        <v>664</v>
      </c>
      <c r="C315" s="225" t="s">
        <v>9</v>
      </c>
      <c r="D315" s="225" t="s">
        <v>665</v>
      </c>
      <c r="E315" s="292" t="s">
        <v>884</v>
      </c>
      <c r="F315" s="292"/>
      <c r="G315" s="227" t="s">
        <v>14</v>
      </c>
      <c r="H315" s="228">
        <v>6.6199999999999995E-2</v>
      </c>
      <c r="I315" s="229">
        <f>SUMIFS('ANALÍTICA AUXILIARES'!J:J,'ANALÍTICA AUXILIARES'!A:A,"Composição",'ANALÍTICA AUXILIARES'!B:B,$B315)</f>
        <v>10.44</v>
      </c>
      <c r="J315" s="229">
        <f t="shared" si="55"/>
        <v>0.69</v>
      </c>
      <c r="L315" s="52">
        <f t="shared" si="50"/>
        <v>13</v>
      </c>
      <c r="M315" s="48">
        <f t="shared" si="51"/>
        <v>0.69</v>
      </c>
      <c r="N315" s="49" t="str">
        <f t="shared" si="52"/>
        <v/>
      </c>
      <c r="O315" s="49">
        <f t="shared" si="53"/>
        <v>0.69</v>
      </c>
      <c r="P315" s="50" t="str">
        <f t="shared" si="54"/>
        <v/>
      </c>
      <c r="Q315" s="49" t="str">
        <f>IF(P315&lt;&gt;"",SUMIF(L315:L325,L315,N315:N325),"")</f>
        <v/>
      </c>
      <c r="R315" s="49" t="str">
        <f>IF(P315&lt;&gt;"",SUMIF(L315:L325,L315,O315:O325),"")</f>
        <v/>
      </c>
    </row>
    <row r="316" spans="1:18" ht="38.25" customHeight="1" x14ac:dyDescent="0.2">
      <c r="A316" s="225" t="s">
        <v>21</v>
      </c>
      <c r="B316" s="226" t="s">
        <v>602</v>
      </c>
      <c r="C316" s="225" t="s">
        <v>9</v>
      </c>
      <c r="D316" s="225" t="s">
        <v>603</v>
      </c>
      <c r="E316" s="292" t="s">
        <v>880</v>
      </c>
      <c r="F316" s="292"/>
      <c r="G316" s="227" t="s">
        <v>17</v>
      </c>
      <c r="H316" s="228">
        <v>4.1700000000000001E-2</v>
      </c>
      <c r="I316" s="229">
        <f>SUMIFS('ANALÍTICA AUXILIARES'!J:J,'ANALÍTICA AUXILIARES'!A:A,"Composição",'ANALÍTICA AUXILIARES'!B:B,$B316)</f>
        <v>1181.27</v>
      </c>
      <c r="J316" s="229">
        <f t="shared" si="55"/>
        <v>49.25</v>
      </c>
      <c r="L316" s="52">
        <f t="shared" si="50"/>
        <v>13</v>
      </c>
      <c r="M316" s="48">
        <f t="shared" si="51"/>
        <v>49.25</v>
      </c>
      <c r="N316" s="49" t="str">
        <f t="shared" si="52"/>
        <v/>
      </c>
      <c r="O316" s="49">
        <f t="shared" si="53"/>
        <v>49.25</v>
      </c>
      <c r="P316" s="50" t="str">
        <f t="shared" si="54"/>
        <v/>
      </c>
      <c r="Q316" s="49" t="str">
        <f>IF(P316&lt;&gt;"",SUMIF(L316:L325,L316,N316:N325),"")</f>
        <v/>
      </c>
      <c r="R316" s="49" t="str">
        <f>IF(P316&lt;&gt;"",SUMIF(L316:L325,L316,O316:O325),"")</f>
        <v/>
      </c>
    </row>
    <row r="317" spans="1:18" ht="38.25" customHeight="1" x14ac:dyDescent="0.2">
      <c r="A317" s="225" t="s">
        <v>21</v>
      </c>
      <c r="B317" s="226" t="s">
        <v>655</v>
      </c>
      <c r="C317" s="225" t="s">
        <v>9</v>
      </c>
      <c r="D317" s="225" t="s">
        <v>656</v>
      </c>
      <c r="E317" s="292" t="s">
        <v>892</v>
      </c>
      <c r="F317" s="292"/>
      <c r="G317" s="227" t="s">
        <v>10</v>
      </c>
      <c r="H317" s="228">
        <v>0.62549999999999994</v>
      </c>
      <c r="I317" s="229">
        <f>SUMIFS('ANALÍTICA AUXILIARES'!J:J,'ANALÍTICA AUXILIARES'!A:A,"Composição",'ANALÍTICA AUXILIARES'!B:B,$B317)</f>
        <v>139.38999999999999</v>
      </c>
      <c r="J317" s="229">
        <f t="shared" si="55"/>
        <v>87.18</v>
      </c>
      <c r="L317" s="52">
        <f t="shared" si="50"/>
        <v>13</v>
      </c>
      <c r="M317" s="48">
        <f t="shared" si="51"/>
        <v>87.18</v>
      </c>
      <c r="N317" s="49" t="str">
        <f t="shared" si="52"/>
        <v/>
      </c>
      <c r="O317" s="49">
        <f t="shared" si="53"/>
        <v>87.18</v>
      </c>
      <c r="P317" s="50" t="str">
        <f t="shared" si="54"/>
        <v/>
      </c>
      <c r="Q317" s="49" t="str">
        <f>IF(P317&lt;&gt;"",SUMIF(L317:L325,L317,N317:N325),"")</f>
        <v/>
      </c>
      <c r="R317" s="49" t="str">
        <f>IF(P317&lt;&gt;"",SUMIF(L317:L325,L317,O317:O325),"")</f>
        <v/>
      </c>
    </row>
    <row r="318" spans="1:18" ht="14.25" customHeight="1" x14ac:dyDescent="0.2">
      <c r="A318" s="225" t="s">
        <v>21</v>
      </c>
      <c r="B318" s="226" t="s">
        <v>629</v>
      </c>
      <c r="C318" s="225" t="s">
        <v>9</v>
      </c>
      <c r="D318" s="225" t="s">
        <v>630</v>
      </c>
      <c r="E318" s="292" t="s">
        <v>884</v>
      </c>
      <c r="F318" s="292"/>
      <c r="G318" s="227" t="s">
        <v>14</v>
      </c>
      <c r="H318" s="228">
        <v>0.17219999999999999</v>
      </c>
      <c r="I318" s="229">
        <f>SUMIFS('ANALÍTICA AUXILIARES'!J:J,'ANALÍTICA AUXILIARES'!A:A,"Composição",'ANALÍTICA AUXILIARES'!B:B,$B318)</f>
        <v>14.76</v>
      </c>
      <c r="J318" s="229">
        <f t="shared" si="55"/>
        <v>2.54</v>
      </c>
      <c r="L318" s="52">
        <f t="shared" si="50"/>
        <v>13</v>
      </c>
      <c r="M318" s="48">
        <f t="shared" si="51"/>
        <v>2.54</v>
      </c>
      <c r="N318" s="49" t="str">
        <f t="shared" si="52"/>
        <v/>
      </c>
      <c r="O318" s="49">
        <f t="shared" si="53"/>
        <v>2.54</v>
      </c>
      <c r="P318" s="50" t="str">
        <f t="shared" si="54"/>
        <v/>
      </c>
      <c r="Q318" s="49" t="str">
        <f>IF(P318&lt;&gt;"",SUMIF(L318:L325,L318,N318:N325),"")</f>
        <v/>
      </c>
      <c r="R318" s="49" t="str">
        <f>IF(P318&lt;&gt;"",SUMIF(L318:L325,L318,O318:O325),"")</f>
        <v/>
      </c>
    </row>
    <row r="319" spans="1:18" ht="38.25" customHeight="1" x14ac:dyDescent="0.2">
      <c r="A319" s="225" t="s">
        <v>21</v>
      </c>
      <c r="B319" s="226" t="s">
        <v>627</v>
      </c>
      <c r="C319" s="225" t="s">
        <v>9</v>
      </c>
      <c r="D319" s="225" t="s">
        <v>628</v>
      </c>
      <c r="E319" s="292" t="s">
        <v>884</v>
      </c>
      <c r="F319" s="292"/>
      <c r="G319" s="227" t="s">
        <v>14</v>
      </c>
      <c r="H319" s="228">
        <v>0.13250000000000001</v>
      </c>
      <c r="I319" s="229">
        <f>SUMIFS('ANALÍTICA AUXILIARES'!J:J,'ANALÍTICA AUXILIARES'!A:A,"Composição",'ANALÍTICA AUXILIARES'!B:B,$B319)</f>
        <v>11.31</v>
      </c>
      <c r="J319" s="229">
        <f t="shared" si="55"/>
        <v>1.49</v>
      </c>
      <c r="L319" s="52">
        <f t="shared" si="50"/>
        <v>13</v>
      </c>
      <c r="M319" s="48">
        <f t="shared" si="51"/>
        <v>1.49</v>
      </c>
      <c r="N319" s="49" t="str">
        <f t="shared" si="52"/>
        <v/>
      </c>
      <c r="O319" s="49">
        <f t="shared" si="53"/>
        <v>1.49</v>
      </c>
      <c r="P319" s="50" t="str">
        <f t="shared" si="54"/>
        <v/>
      </c>
      <c r="Q319" s="49" t="str">
        <f>IF(P319&lt;&gt;"",SUMIF(L319:L325,L319,N319:N325),"")</f>
        <v/>
      </c>
      <c r="R319" s="49" t="str">
        <f>IF(P319&lt;&gt;"",SUMIF(L319:L325,L319,O319:O325),"")</f>
        <v/>
      </c>
    </row>
    <row r="320" spans="1:18" ht="14.25" customHeight="1" x14ac:dyDescent="0.2">
      <c r="A320" s="225" t="s">
        <v>21</v>
      </c>
      <c r="B320" s="226" t="s">
        <v>622</v>
      </c>
      <c r="C320" s="225" t="s">
        <v>9</v>
      </c>
      <c r="D320" s="225" t="s">
        <v>623</v>
      </c>
      <c r="E320" s="292" t="s">
        <v>882</v>
      </c>
      <c r="F320" s="292"/>
      <c r="G320" s="227" t="s">
        <v>14</v>
      </c>
      <c r="H320" s="228">
        <v>0.13250000000000001</v>
      </c>
      <c r="I320" s="229">
        <f>SUMIFS('ANALÍTICA AUXILIARES'!J:J,'ANALÍTICA AUXILIARES'!A:A,"Composição",'ANALÍTICA AUXILIARES'!B:B,$B320)</f>
        <v>11.36</v>
      </c>
      <c r="J320" s="229">
        <f t="shared" si="55"/>
        <v>1.5</v>
      </c>
      <c r="L320" s="52">
        <f t="shared" si="50"/>
        <v>13</v>
      </c>
      <c r="M320" s="48">
        <f t="shared" si="51"/>
        <v>1.5</v>
      </c>
      <c r="N320" s="49" t="str">
        <f t="shared" si="52"/>
        <v/>
      </c>
      <c r="O320" s="49">
        <f t="shared" si="53"/>
        <v>1.5</v>
      </c>
      <c r="P320" s="50" t="str">
        <f t="shared" si="54"/>
        <v/>
      </c>
      <c r="Q320" s="49" t="str">
        <f>IF(P320&lt;&gt;"",SUMIF(L320:L325,L320,N320:N325),"")</f>
        <v/>
      </c>
      <c r="R320" s="49" t="str">
        <f>IF(P320&lt;&gt;"",SUMIF(L320:L325,L320,O320:O325),"")</f>
        <v/>
      </c>
    </row>
    <row r="321" spans="1:18" ht="14.25" customHeight="1" x14ac:dyDescent="0.2">
      <c r="A321" s="225" t="s">
        <v>21</v>
      </c>
      <c r="B321" s="226" t="s">
        <v>643</v>
      </c>
      <c r="C321" s="225" t="s">
        <v>9</v>
      </c>
      <c r="D321" s="225" t="s">
        <v>644</v>
      </c>
      <c r="E321" s="292" t="s">
        <v>888</v>
      </c>
      <c r="F321" s="292"/>
      <c r="G321" s="227" t="s">
        <v>10</v>
      </c>
      <c r="H321" s="228">
        <v>1.7192000000000001</v>
      </c>
      <c r="I321" s="229">
        <f>SUMIFS('ANALÍTICA AUXILIARES'!J:J,'ANALÍTICA AUXILIARES'!A:A,"Composição",'ANALÍTICA AUXILIARES'!B:B,$B321)</f>
        <v>45.04</v>
      </c>
      <c r="J321" s="229">
        <f t="shared" si="55"/>
        <v>77.430000000000007</v>
      </c>
      <c r="L321" s="52">
        <f t="shared" ref="L321:L384" si="56">IF(AND(A322&lt;&gt;"",A321=""),L320+1,L320)</f>
        <v>13</v>
      </c>
      <c r="M321" s="48">
        <f t="shared" ref="M321:M384" si="57">IF(OR(A321="Insumo",A321="Composição Auxiliar"),J321,"")</f>
        <v>77.430000000000007</v>
      </c>
      <c r="N321" s="49" t="str">
        <f t="shared" ref="N321:N384" si="58">IF(ISNUMBER(SEARCH("COM ENCARGOS COMPLEMENTARES",D321)),J321,"")</f>
        <v/>
      </c>
      <c r="O321" s="49">
        <f t="shared" ref="O321:O384" si="59">IF(N321&lt;&gt;"","",M321)</f>
        <v>77.430000000000007</v>
      </c>
      <c r="P321" s="50" t="str">
        <f t="shared" ref="P321:P384" si="60">IF(A321="Composição",A320,"")</f>
        <v/>
      </c>
      <c r="Q321" s="49" t="str">
        <f t="shared" ref="Q321:Q384" si="61">IF(P321&lt;&gt;"",SUMIF(L321:L326,L321,N321:N326),"")</f>
        <v/>
      </c>
      <c r="R321" s="49" t="str">
        <f t="shared" ref="R321:R384" si="62">IF(P321&lt;&gt;"",SUMIF(L321:L326,L321,O321:O326),"")</f>
        <v/>
      </c>
    </row>
    <row r="322" spans="1:18" ht="25.5" customHeight="1" x14ac:dyDescent="0.2">
      <c r="A322" s="225" t="s">
        <v>21</v>
      </c>
      <c r="B322" s="226" t="s">
        <v>646</v>
      </c>
      <c r="C322" s="225" t="s">
        <v>9</v>
      </c>
      <c r="D322" s="225" t="s">
        <v>647</v>
      </c>
      <c r="E322" s="292" t="s">
        <v>890</v>
      </c>
      <c r="F322" s="292"/>
      <c r="G322" s="227" t="s">
        <v>10</v>
      </c>
      <c r="H322" s="228">
        <v>9.2999999999999992E-3</v>
      </c>
      <c r="I322" s="229">
        <f>SUMIFS('ANALÍTICA AUXILIARES'!J:J,'ANALÍTICA AUXILIARES'!A:A,"Composição",'ANALÍTICA AUXILIARES'!B:B,$B322)</f>
        <v>24.15</v>
      </c>
      <c r="J322" s="229">
        <f t="shared" si="55"/>
        <v>0.22</v>
      </c>
      <c r="L322" s="52">
        <f t="shared" si="56"/>
        <v>13</v>
      </c>
      <c r="M322" s="48">
        <f t="shared" si="57"/>
        <v>0.22</v>
      </c>
      <c r="N322" s="49" t="str">
        <f t="shared" si="58"/>
        <v/>
      </c>
      <c r="O322" s="49">
        <f t="shared" si="59"/>
        <v>0.22</v>
      </c>
      <c r="P322" s="50" t="str">
        <f t="shared" si="60"/>
        <v/>
      </c>
      <c r="Q322" s="49" t="str">
        <f t="shared" si="61"/>
        <v/>
      </c>
      <c r="R322" s="49" t="str">
        <f t="shared" si="62"/>
        <v/>
      </c>
    </row>
    <row r="323" spans="1:18" ht="38.25" customHeight="1" x14ac:dyDescent="0.2">
      <c r="A323" s="225" t="s">
        <v>21</v>
      </c>
      <c r="B323" s="226" t="s">
        <v>636</v>
      </c>
      <c r="C323" s="225" t="s">
        <v>9</v>
      </c>
      <c r="D323" s="225" t="s">
        <v>637</v>
      </c>
      <c r="E323" s="292" t="s">
        <v>884</v>
      </c>
      <c r="F323" s="292"/>
      <c r="G323" s="227" t="s">
        <v>12</v>
      </c>
      <c r="H323" s="228">
        <v>6.6199999999999995E-2</v>
      </c>
      <c r="I323" s="229">
        <f>SUMIFS('ANALÍTICA AUXILIARES'!J:J,'ANALÍTICA AUXILIARES'!A:A,"Composição",'ANALÍTICA AUXILIARES'!B:B,$B323)</f>
        <v>65.53</v>
      </c>
      <c r="J323" s="229">
        <f t="shared" si="55"/>
        <v>4.33</v>
      </c>
      <c r="L323" s="52">
        <f t="shared" si="56"/>
        <v>13</v>
      </c>
      <c r="M323" s="48">
        <f t="shared" si="57"/>
        <v>4.33</v>
      </c>
      <c r="N323" s="49" t="str">
        <f t="shared" si="58"/>
        <v/>
      </c>
      <c r="O323" s="49">
        <f t="shared" si="59"/>
        <v>4.33</v>
      </c>
      <c r="P323" s="50" t="str">
        <f t="shared" si="60"/>
        <v/>
      </c>
      <c r="Q323" s="49" t="str">
        <f t="shared" si="61"/>
        <v/>
      </c>
      <c r="R323" s="49" t="str">
        <f t="shared" si="62"/>
        <v/>
      </c>
    </row>
    <row r="324" spans="1:18" ht="14.25" customHeight="1" x14ac:dyDescent="0.2">
      <c r="A324" s="225" t="s">
        <v>21</v>
      </c>
      <c r="B324" s="226" t="s">
        <v>660</v>
      </c>
      <c r="C324" s="225" t="s">
        <v>9</v>
      </c>
      <c r="D324" s="225" t="s">
        <v>661</v>
      </c>
      <c r="E324" s="292" t="s">
        <v>20</v>
      </c>
      <c r="F324" s="292"/>
      <c r="G324" s="227" t="s">
        <v>10</v>
      </c>
      <c r="H324" s="228">
        <v>0.59109999999999996</v>
      </c>
      <c r="I324" s="229">
        <f>SUMIFS('ANALÍTICA AUXILIARES'!J:J,'ANALÍTICA AUXILIARES'!A:A,"Composição",'ANALÍTICA AUXILIARES'!B:B,$B324)</f>
        <v>150.13999999999999</v>
      </c>
      <c r="J324" s="229">
        <f t="shared" si="55"/>
        <v>88.74</v>
      </c>
      <c r="L324" s="52">
        <f t="shared" si="56"/>
        <v>13</v>
      </c>
      <c r="M324" s="48">
        <f t="shared" si="57"/>
        <v>88.74</v>
      </c>
      <c r="N324" s="49" t="str">
        <f t="shared" si="58"/>
        <v/>
      </c>
      <c r="O324" s="49">
        <f t="shared" si="59"/>
        <v>88.74</v>
      </c>
      <c r="P324" s="50" t="str">
        <f t="shared" si="60"/>
        <v/>
      </c>
      <c r="Q324" s="49" t="str">
        <f t="shared" si="61"/>
        <v/>
      </c>
      <c r="R324" s="49" t="str">
        <f t="shared" si="62"/>
        <v/>
      </c>
    </row>
    <row r="325" spans="1:18" ht="38.25" customHeight="1" x14ac:dyDescent="0.2">
      <c r="A325" s="225" t="s">
        <v>21</v>
      </c>
      <c r="B325" s="226" t="s">
        <v>639</v>
      </c>
      <c r="C325" s="225" t="s">
        <v>9</v>
      </c>
      <c r="D325" s="225" t="s">
        <v>640</v>
      </c>
      <c r="E325" s="292" t="s">
        <v>886</v>
      </c>
      <c r="F325" s="292"/>
      <c r="G325" s="227" t="s">
        <v>17</v>
      </c>
      <c r="H325" s="228">
        <v>4.0399999999999998E-2</v>
      </c>
      <c r="I325" s="229">
        <f>SUMIFS('ANALÍTICA AUXILIARES'!J:J,'ANALÍTICA AUXILIARES'!A:A,"Composição",'ANALÍTICA AUXILIARES'!B:B,$B325)</f>
        <v>99.32</v>
      </c>
      <c r="J325" s="229">
        <f t="shared" si="55"/>
        <v>4.01</v>
      </c>
      <c r="L325" s="52">
        <f t="shared" si="56"/>
        <v>13</v>
      </c>
      <c r="M325" s="48">
        <f t="shared" si="57"/>
        <v>4.01</v>
      </c>
      <c r="N325" s="49" t="str">
        <f t="shared" si="58"/>
        <v/>
      </c>
      <c r="O325" s="49">
        <f t="shared" si="59"/>
        <v>4.01</v>
      </c>
      <c r="P325" s="50" t="str">
        <f t="shared" si="60"/>
        <v/>
      </c>
      <c r="Q325" s="49" t="str">
        <f t="shared" si="61"/>
        <v/>
      </c>
      <c r="R325" s="49" t="str">
        <f t="shared" si="62"/>
        <v/>
      </c>
    </row>
    <row r="326" spans="1:18" ht="38.25" customHeight="1" x14ac:dyDescent="0.2">
      <c r="A326" s="225" t="s">
        <v>21</v>
      </c>
      <c r="B326" s="226" t="s">
        <v>631</v>
      </c>
      <c r="C326" s="225" t="s">
        <v>9</v>
      </c>
      <c r="D326" s="225" t="s">
        <v>632</v>
      </c>
      <c r="E326" s="292" t="s">
        <v>884</v>
      </c>
      <c r="F326" s="292"/>
      <c r="G326" s="227" t="s">
        <v>14</v>
      </c>
      <c r="H326" s="228">
        <v>0.67549999999999999</v>
      </c>
      <c r="I326" s="229">
        <f>SUMIFS('ANALÍTICA AUXILIARES'!J:J,'ANALÍTICA AUXILIARES'!A:A,"Composição",'ANALÍTICA AUXILIARES'!B:B,$B326)</f>
        <v>3.57</v>
      </c>
      <c r="J326" s="229">
        <f t="shared" si="55"/>
        <v>2.41</v>
      </c>
      <c r="L326" s="52">
        <f t="shared" si="56"/>
        <v>13</v>
      </c>
      <c r="M326" s="48">
        <f t="shared" si="57"/>
        <v>2.41</v>
      </c>
      <c r="N326" s="49" t="str">
        <f t="shared" si="58"/>
        <v/>
      </c>
      <c r="O326" s="49">
        <f t="shared" si="59"/>
        <v>2.41</v>
      </c>
      <c r="P326" s="50" t="str">
        <f t="shared" si="60"/>
        <v/>
      </c>
      <c r="Q326" s="49" t="str">
        <f t="shared" si="61"/>
        <v/>
      </c>
      <c r="R326" s="49" t="str">
        <f t="shared" si="62"/>
        <v/>
      </c>
    </row>
    <row r="327" spans="1:18" ht="25.5" customHeight="1" x14ac:dyDescent="0.2">
      <c r="A327" s="225" t="s">
        <v>21</v>
      </c>
      <c r="B327" s="226" t="s">
        <v>624</v>
      </c>
      <c r="C327" s="225" t="s">
        <v>9</v>
      </c>
      <c r="D327" s="225" t="s">
        <v>625</v>
      </c>
      <c r="E327" s="292" t="s">
        <v>882</v>
      </c>
      <c r="F327" s="292"/>
      <c r="G327" s="227" t="s">
        <v>14</v>
      </c>
      <c r="H327" s="228">
        <v>0.17219999999999999</v>
      </c>
      <c r="I327" s="229">
        <f>SUMIFS('ANALÍTICA AUXILIARES'!J:J,'ANALÍTICA AUXILIARES'!A:A,"Composição",'ANALÍTICA AUXILIARES'!B:B,$B327)</f>
        <v>4.2300000000000004</v>
      </c>
      <c r="J327" s="229">
        <f t="shared" si="55"/>
        <v>0.72</v>
      </c>
      <c r="L327" s="52">
        <f t="shared" si="56"/>
        <v>13</v>
      </c>
      <c r="M327" s="48">
        <f t="shared" si="57"/>
        <v>0.72</v>
      </c>
      <c r="N327" s="49" t="str">
        <f t="shared" si="58"/>
        <v/>
      </c>
      <c r="O327" s="49">
        <f t="shared" si="59"/>
        <v>0.72</v>
      </c>
      <c r="P327" s="50" t="str">
        <f t="shared" si="60"/>
        <v/>
      </c>
      <c r="Q327" s="49" t="str">
        <f t="shared" si="61"/>
        <v/>
      </c>
      <c r="R327" s="49" t="str">
        <f t="shared" si="62"/>
        <v/>
      </c>
    </row>
    <row r="328" spans="1:18" ht="25.5" customHeight="1" x14ac:dyDescent="0.2">
      <c r="A328" s="225" t="s">
        <v>21</v>
      </c>
      <c r="B328" s="226" t="s">
        <v>641</v>
      </c>
      <c r="C328" s="225" t="s">
        <v>9</v>
      </c>
      <c r="D328" s="225" t="s">
        <v>642</v>
      </c>
      <c r="E328" s="292" t="s">
        <v>887</v>
      </c>
      <c r="F328" s="292"/>
      <c r="G328" s="227" t="s">
        <v>17</v>
      </c>
      <c r="H328" s="228">
        <v>1.06E-2</v>
      </c>
      <c r="I328" s="229">
        <f>SUMIFS('ANALÍTICA AUXILIARES'!J:J,'ANALÍTICA AUXILIARES'!A:A,"Composição",'ANALÍTICA AUXILIARES'!B:B,$B328)</f>
        <v>28.66</v>
      </c>
      <c r="J328" s="229">
        <f t="shared" si="55"/>
        <v>0.3</v>
      </c>
      <c r="L328" s="52">
        <f t="shared" si="56"/>
        <v>13</v>
      </c>
      <c r="M328" s="48">
        <f t="shared" si="57"/>
        <v>0.3</v>
      </c>
      <c r="N328" s="49" t="str">
        <f t="shared" si="58"/>
        <v/>
      </c>
      <c r="O328" s="49">
        <f t="shared" si="59"/>
        <v>0.3</v>
      </c>
      <c r="P328" s="50" t="str">
        <f t="shared" si="60"/>
        <v/>
      </c>
      <c r="Q328" s="49" t="str">
        <f t="shared" si="61"/>
        <v/>
      </c>
      <c r="R328" s="49" t="str">
        <f t="shared" si="62"/>
        <v/>
      </c>
    </row>
    <row r="329" spans="1:18" ht="25.5" customHeight="1" x14ac:dyDescent="0.2">
      <c r="A329" s="225" t="s">
        <v>21</v>
      </c>
      <c r="B329" s="226" t="s">
        <v>653</v>
      </c>
      <c r="C329" s="225" t="s">
        <v>9</v>
      </c>
      <c r="D329" s="225" t="s">
        <v>654</v>
      </c>
      <c r="E329" s="292" t="s">
        <v>892</v>
      </c>
      <c r="F329" s="292"/>
      <c r="G329" s="227" t="s">
        <v>10</v>
      </c>
      <c r="H329" s="228">
        <v>0.80230000000000001</v>
      </c>
      <c r="I329" s="229">
        <f>SUMIFS('ANALÍTICA AUXILIARES'!J:J,'ANALÍTICA AUXILIARES'!A:A,"Composição",'ANALÍTICA AUXILIARES'!B:B,$B329)</f>
        <v>107.21</v>
      </c>
      <c r="J329" s="229">
        <f t="shared" si="55"/>
        <v>86.01</v>
      </c>
      <c r="L329" s="52">
        <f t="shared" si="56"/>
        <v>13</v>
      </c>
      <c r="M329" s="48">
        <f t="shared" si="57"/>
        <v>86.01</v>
      </c>
      <c r="N329" s="49" t="str">
        <f t="shared" si="58"/>
        <v/>
      </c>
      <c r="O329" s="49">
        <f t="shared" si="59"/>
        <v>86.01</v>
      </c>
      <c r="P329" s="50" t="str">
        <f t="shared" si="60"/>
        <v/>
      </c>
      <c r="Q329" s="49" t="str">
        <f t="shared" si="61"/>
        <v/>
      </c>
      <c r="R329" s="49" t="str">
        <f t="shared" si="62"/>
        <v/>
      </c>
    </row>
    <row r="330" spans="1:18" ht="38.25" customHeight="1" x14ac:dyDescent="0.2">
      <c r="A330" s="225" t="s">
        <v>21</v>
      </c>
      <c r="B330" s="226" t="s">
        <v>645</v>
      </c>
      <c r="C330" s="225" t="s">
        <v>9</v>
      </c>
      <c r="D330" s="225" t="s">
        <v>1539</v>
      </c>
      <c r="E330" s="292" t="s">
        <v>889</v>
      </c>
      <c r="F330" s="292"/>
      <c r="G330" s="227" t="s">
        <v>10</v>
      </c>
      <c r="H330" s="228">
        <v>6.6199999999999995E-2</v>
      </c>
      <c r="I330" s="229">
        <f>SUMIFS('ANALÍTICA AUXILIARES'!J:J,'ANALÍTICA AUXILIARES'!A:A,"Composição",'ANALÍTICA AUXILIARES'!B:B,$B330)</f>
        <v>724.52</v>
      </c>
      <c r="J330" s="229">
        <f t="shared" si="55"/>
        <v>47.96</v>
      </c>
      <c r="L330" s="52">
        <f t="shared" si="56"/>
        <v>13</v>
      </c>
      <c r="M330" s="48">
        <f t="shared" si="57"/>
        <v>47.96</v>
      </c>
      <c r="N330" s="49" t="str">
        <f t="shared" si="58"/>
        <v/>
      </c>
      <c r="O330" s="49">
        <f t="shared" si="59"/>
        <v>47.96</v>
      </c>
      <c r="P330" s="50" t="str">
        <f t="shared" si="60"/>
        <v/>
      </c>
      <c r="Q330" s="49" t="str">
        <f t="shared" si="61"/>
        <v/>
      </c>
      <c r="R330" s="49" t="str">
        <f t="shared" si="62"/>
        <v/>
      </c>
    </row>
    <row r="331" spans="1:18" ht="25.5" customHeight="1" x14ac:dyDescent="0.2">
      <c r="A331" s="225" t="s">
        <v>21</v>
      </c>
      <c r="B331" s="226" t="s">
        <v>626</v>
      </c>
      <c r="C331" s="225" t="s">
        <v>9</v>
      </c>
      <c r="D331" s="225" t="s">
        <v>1510</v>
      </c>
      <c r="E331" s="292" t="s">
        <v>883</v>
      </c>
      <c r="F331" s="292"/>
      <c r="G331" s="227" t="s">
        <v>10</v>
      </c>
      <c r="H331" s="228">
        <v>0.153</v>
      </c>
      <c r="I331" s="229">
        <f>SUMIFS('ANALÍTICA AUXILIARES'!J:J,'ANALÍTICA AUXILIARES'!A:A,"Composição",'ANALÍTICA AUXILIARES'!B:B,$B331)</f>
        <v>666.28</v>
      </c>
      <c r="J331" s="229">
        <f t="shared" si="55"/>
        <v>101.94</v>
      </c>
      <c r="L331" s="52">
        <f t="shared" si="56"/>
        <v>13</v>
      </c>
      <c r="M331" s="48">
        <f t="shared" si="57"/>
        <v>101.94</v>
      </c>
      <c r="N331" s="49" t="str">
        <f t="shared" si="58"/>
        <v/>
      </c>
      <c r="O331" s="49">
        <f t="shared" si="59"/>
        <v>101.94</v>
      </c>
      <c r="P331" s="50" t="str">
        <f t="shared" si="60"/>
        <v/>
      </c>
      <c r="Q331" s="49" t="str">
        <f t="shared" si="61"/>
        <v/>
      </c>
      <c r="R331" s="49" t="str">
        <f t="shared" si="62"/>
        <v/>
      </c>
    </row>
    <row r="332" spans="1:18" ht="14.25" customHeight="1" x14ac:dyDescent="0.2">
      <c r="A332" s="225" t="s">
        <v>21</v>
      </c>
      <c r="B332" s="226" t="s">
        <v>648</v>
      </c>
      <c r="C332" s="225" t="s">
        <v>9</v>
      </c>
      <c r="D332" s="225" t="s">
        <v>649</v>
      </c>
      <c r="E332" s="292" t="s">
        <v>890</v>
      </c>
      <c r="F332" s="292"/>
      <c r="G332" s="227" t="s">
        <v>10</v>
      </c>
      <c r="H332" s="228">
        <v>1.5109999999999999</v>
      </c>
      <c r="I332" s="229">
        <f>SUMIFS('ANALÍTICA AUXILIARES'!J:J,'ANALÍTICA AUXILIARES'!A:A,"Composição",'ANALÍTICA AUXILIARES'!B:B,$B332)</f>
        <v>46.65</v>
      </c>
      <c r="J332" s="229">
        <f t="shared" si="55"/>
        <v>70.48</v>
      </c>
      <c r="L332" s="52">
        <f t="shared" si="56"/>
        <v>13</v>
      </c>
      <c r="M332" s="48">
        <f t="shared" si="57"/>
        <v>70.48</v>
      </c>
      <c r="N332" s="49" t="str">
        <f t="shared" si="58"/>
        <v/>
      </c>
      <c r="O332" s="49">
        <f t="shared" si="59"/>
        <v>70.48</v>
      </c>
      <c r="P332" s="50" t="str">
        <f t="shared" si="60"/>
        <v/>
      </c>
      <c r="Q332" s="49" t="str">
        <f t="shared" si="61"/>
        <v/>
      </c>
      <c r="R332" s="49" t="str">
        <f t="shared" si="62"/>
        <v/>
      </c>
    </row>
    <row r="333" spans="1:18" ht="25.5" customHeight="1" x14ac:dyDescent="0.2">
      <c r="A333" s="225" t="s">
        <v>21</v>
      </c>
      <c r="B333" s="226" t="s">
        <v>651</v>
      </c>
      <c r="C333" s="225" t="s">
        <v>9</v>
      </c>
      <c r="D333" s="225" t="s">
        <v>652</v>
      </c>
      <c r="E333" s="292" t="s">
        <v>892</v>
      </c>
      <c r="F333" s="292"/>
      <c r="G333" s="227" t="s">
        <v>10</v>
      </c>
      <c r="H333" s="228">
        <v>0.51359999999999995</v>
      </c>
      <c r="I333" s="229">
        <f>SUMIFS('ANALÍTICA AUXILIARES'!J:J,'ANALÍTICA AUXILIARES'!A:A,"Composição",'ANALÍTICA AUXILIARES'!B:B,$B333)</f>
        <v>90.17</v>
      </c>
      <c r="J333" s="229">
        <f t="shared" si="55"/>
        <v>46.31</v>
      </c>
      <c r="L333" s="52">
        <f t="shared" si="56"/>
        <v>13</v>
      </c>
      <c r="M333" s="48">
        <f t="shared" si="57"/>
        <v>46.31</v>
      </c>
      <c r="N333" s="49" t="str">
        <f t="shared" si="58"/>
        <v/>
      </c>
      <c r="O333" s="49">
        <f t="shared" si="59"/>
        <v>46.31</v>
      </c>
      <c r="P333" s="50" t="str">
        <f t="shared" si="60"/>
        <v/>
      </c>
      <c r="Q333" s="49" t="str">
        <f t="shared" si="61"/>
        <v/>
      </c>
      <c r="R333" s="49" t="str">
        <f t="shared" si="62"/>
        <v/>
      </c>
    </row>
    <row r="334" spans="1:18" ht="38.25" customHeight="1" x14ac:dyDescent="0.2">
      <c r="A334" s="225" t="s">
        <v>21</v>
      </c>
      <c r="B334" s="226" t="s">
        <v>658</v>
      </c>
      <c r="C334" s="225" t="s">
        <v>9</v>
      </c>
      <c r="D334" s="225" t="s">
        <v>659</v>
      </c>
      <c r="E334" s="292" t="s">
        <v>222</v>
      </c>
      <c r="F334" s="292"/>
      <c r="G334" s="227" t="s">
        <v>12</v>
      </c>
      <c r="H334" s="228">
        <v>6.6199999999999995E-2</v>
      </c>
      <c r="I334" s="229">
        <f>SUMIFS('ANALÍTICA AUXILIARES'!J:J,'ANALÍTICA AUXILIARES'!A:A,"Composição",'ANALÍTICA AUXILIARES'!B:B,$B334)</f>
        <v>100.6</v>
      </c>
      <c r="J334" s="229">
        <f t="shared" si="55"/>
        <v>6.65</v>
      </c>
      <c r="L334" s="52">
        <f t="shared" si="56"/>
        <v>13</v>
      </c>
      <c r="M334" s="48">
        <f t="shared" si="57"/>
        <v>6.65</v>
      </c>
      <c r="N334" s="49" t="str">
        <f t="shared" si="58"/>
        <v/>
      </c>
      <c r="O334" s="49">
        <f t="shared" si="59"/>
        <v>6.65</v>
      </c>
      <c r="P334" s="50" t="str">
        <f t="shared" si="60"/>
        <v/>
      </c>
      <c r="Q334" s="49" t="str">
        <f t="shared" si="61"/>
        <v/>
      </c>
      <c r="R334" s="49" t="str">
        <f t="shared" si="62"/>
        <v/>
      </c>
    </row>
    <row r="335" spans="1:18" ht="25.5" customHeight="1" x14ac:dyDescent="0.2">
      <c r="A335" s="225" t="s">
        <v>21</v>
      </c>
      <c r="B335" s="226" t="s">
        <v>605</v>
      </c>
      <c r="C335" s="225" t="s">
        <v>9</v>
      </c>
      <c r="D335" s="225" t="s">
        <v>606</v>
      </c>
      <c r="E335" s="292" t="s">
        <v>881</v>
      </c>
      <c r="F335" s="292"/>
      <c r="G335" s="227" t="s">
        <v>10</v>
      </c>
      <c r="H335" s="228">
        <v>5.0648999999999997</v>
      </c>
      <c r="I335" s="229">
        <f>SUMIFS('ANALÍTICA AUXILIARES'!J:J,'ANALÍTICA AUXILIARES'!A:A,"Composição",'ANALÍTICA AUXILIARES'!B:B,$B335)</f>
        <v>14.4</v>
      </c>
      <c r="J335" s="229">
        <f t="shared" si="55"/>
        <v>72.930000000000007</v>
      </c>
      <c r="L335" s="52">
        <f t="shared" si="56"/>
        <v>13</v>
      </c>
      <c r="M335" s="48">
        <f t="shared" si="57"/>
        <v>72.930000000000007</v>
      </c>
      <c r="N335" s="49" t="str">
        <f t="shared" si="58"/>
        <v/>
      </c>
      <c r="O335" s="49">
        <f t="shared" si="59"/>
        <v>72.930000000000007</v>
      </c>
      <c r="P335" s="50" t="str">
        <f t="shared" si="60"/>
        <v/>
      </c>
      <c r="Q335" s="49" t="str">
        <f t="shared" si="61"/>
        <v/>
      </c>
      <c r="R335" s="49" t="str">
        <f t="shared" si="62"/>
        <v/>
      </c>
    </row>
    <row r="336" spans="1:18" ht="25.5" customHeight="1" x14ac:dyDescent="0.2">
      <c r="A336" s="225" t="s">
        <v>21</v>
      </c>
      <c r="B336" s="226" t="s">
        <v>638</v>
      </c>
      <c r="C336" s="225" t="s">
        <v>9</v>
      </c>
      <c r="D336" s="225" t="s">
        <v>1473</v>
      </c>
      <c r="E336" s="292" t="s">
        <v>885</v>
      </c>
      <c r="F336" s="292"/>
      <c r="G336" s="227" t="s">
        <v>10</v>
      </c>
      <c r="H336" s="228">
        <v>1.7192000000000001</v>
      </c>
      <c r="I336" s="229">
        <f>SUMIFS('ANALÍTICA AUXILIARES'!J:J,'ANALÍTICA AUXILIARES'!A:A,"Composição",'ANALÍTICA AUXILIARES'!B:B,$B336)</f>
        <v>28.03</v>
      </c>
      <c r="J336" s="229">
        <f t="shared" si="55"/>
        <v>48.18</v>
      </c>
      <c r="L336" s="52">
        <f t="shared" si="56"/>
        <v>13</v>
      </c>
      <c r="M336" s="48">
        <f t="shared" si="57"/>
        <v>48.18</v>
      </c>
      <c r="N336" s="49" t="str">
        <f t="shared" si="58"/>
        <v/>
      </c>
      <c r="O336" s="49">
        <f t="shared" si="59"/>
        <v>48.18</v>
      </c>
      <c r="P336" s="50" t="str">
        <f t="shared" si="60"/>
        <v/>
      </c>
      <c r="Q336" s="49" t="str">
        <f t="shared" si="61"/>
        <v/>
      </c>
      <c r="R336" s="49" t="str">
        <f t="shared" si="62"/>
        <v/>
      </c>
    </row>
    <row r="337" spans="1:18" ht="38.25" customHeight="1" x14ac:dyDescent="0.2">
      <c r="A337" s="225" t="s">
        <v>21</v>
      </c>
      <c r="B337" s="226" t="s">
        <v>650</v>
      </c>
      <c r="C337" s="225" t="s">
        <v>9</v>
      </c>
      <c r="D337" s="225" t="s">
        <v>1524</v>
      </c>
      <c r="E337" s="292" t="s">
        <v>891</v>
      </c>
      <c r="F337" s="292"/>
      <c r="G337" s="227" t="s">
        <v>12</v>
      </c>
      <c r="H337" s="228">
        <v>0.13250000000000001</v>
      </c>
      <c r="I337" s="229">
        <f>SUMIFS('ANALÍTICA AUXILIARES'!J:J,'ANALÍTICA AUXILIARES'!A:A,"Composição",'ANALÍTICA AUXILIARES'!B:B,$B337)</f>
        <v>24.24</v>
      </c>
      <c r="J337" s="229">
        <f t="shared" si="55"/>
        <v>3.21</v>
      </c>
      <c r="L337" s="52">
        <f t="shared" si="56"/>
        <v>13</v>
      </c>
      <c r="M337" s="48">
        <f t="shared" si="57"/>
        <v>3.21</v>
      </c>
      <c r="N337" s="49" t="str">
        <f t="shared" si="58"/>
        <v/>
      </c>
      <c r="O337" s="49">
        <f t="shared" si="59"/>
        <v>3.21</v>
      </c>
      <c r="P337" s="50" t="str">
        <f t="shared" si="60"/>
        <v/>
      </c>
      <c r="Q337" s="49" t="str">
        <f t="shared" si="61"/>
        <v/>
      </c>
      <c r="R337" s="49" t="str">
        <f t="shared" si="62"/>
        <v/>
      </c>
    </row>
    <row r="338" spans="1:18" ht="25.5" customHeight="1" x14ac:dyDescent="0.2">
      <c r="A338" s="214" t="s">
        <v>28</v>
      </c>
      <c r="B338" s="215" t="s">
        <v>576</v>
      </c>
      <c r="C338" s="214" t="str">
        <f>VLOOKUP(B338,INSUMOS!$A:$I,2,FALSE)</f>
        <v>SINAPI</v>
      </c>
      <c r="D338" s="214" t="str">
        <f>VLOOKUP(B338,INSUMOS!$A:$I,3,FALSE)</f>
        <v>FERROLHO COM FECHO / TRINCO REDONDO, EM ACO GALVANIZADO / ZINCADO, DE SOBREPOR, COM COMPRIMENTO DE 8" E ESPESSURA MINIMA DA CHAPA DE 1,50 MM</v>
      </c>
      <c r="E338" s="293" t="str">
        <f>VLOOKUP(B338,INSUMOS!$A:$I,4,FALSE)</f>
        <v>Material</v>
      </c>
      <c r="F338" s="293"/>
      <c r="G338" s="216" t="str">
        <f>VLOOKUP(B338,INSUMOS!$A:$I,5,FALSE)</f>
        <v>UN</v>
      </c>
      <c r="H338" s="217">
        <v>6.6199999999999995E-2</v>
      </c>
      <c r="I338" s="218">
        <f>VLOOKUP(B338,INSUMOS!$A:$I,8,FALSE)</f>
        <v>16.75</v>
      </c>
      <c r="J338" s="218">
        <f t="shared" si="55"/>
        <v>1.1000000000000001</v>
      </c>
      <c r="L338" s="52">
        <f t="shared" si="56"/>
        <v>13</v>
      </c>
      <c r="M338" s="48">
        <f t="shared" si="57"/>
        <v>1.1000000000000001</v>
      </c>
      <c r="N338" s="49" t="str">
        <f t="shared" si="58"/>
        <v/>
      </c>
      <c r="O338" s="49">
        <f t="shared" si="59"/>
        <v>1.1000000000000001</v>
      </c>
      <c r="P338" s="50" t="str">
        <f t="shared" si="60"/>
        <v/>
      </c>
      <c r="Q338" s="49" t="str">
        <f t="shared" si="61"/>
        <v/>
      </c>
      <c r="R338" s="49" t="str">
        <f t="shared" si="62"/>
        <v/>
      </c>
    </row>
    <row r="339" spans="1:18" ht="38.25" customHeight="1" x14ac:dyDescent="0.2">
      <c r="A339" s="219"/>
      <c r="B339" s="219"/>
      <c r="C339" s="219"/>
      <c r="D339" s="219"/>
      <c r="E339" s="219"/>
      <c r="F339" s="220"/>
      <c r="G339" s="219"/>
      <c r="H339" s="220"/>
      <c r="I339" s="219"/>
      <c r="J339" s="220"/>
      <c r="L339" s="52">
        <f t="shared" si="56"/>
        <v>13</v>
      </c>
      <c r="M339" s="48" t="str">
        <f t="shared" si="57"/>
        <v/>
      </c>
      <c r="N339" s="49" t="str">
        <f t="shared" si="58"/>
        <v/>
      </c>
      <c r="O339" s="49" t="str">
        <f t="shared" si="59"/>
        <v/>
      </c>
      <c r="P339" s="50" t="str">
        <f t="shared" si="60"/>
        <v/>
      </c>
      <c r="Q339" s="49" t="str">
        <f t="shared" si="61"/>
        <v/>
      </c>
      <c r="R339" s="49" t="str">
        <f t="shared" si="62"/>
        <v/>
      </c>
    </row>
    <row r="340" spans="1:18" ht="38.25" customHeight="1" x14ac:dyDescent="0.2">
      <c r="A340" s="219"/>
      <c r="B340" s="219"/>
      <c r="C340" s="219"/>
      <c r="D340" s="219"/>
      <c r="E340" s="219"/>
      <c r="F340" s="220"/>
      <c r="G340" s="219"/>
      <c r="H340" s="294" t="s">
        <v>36</v>
      </c>
      <c r="I340" s="294"/>
      <c r="J340" s="220">
        <f>TRUNC(SUMIF(L:L,$L340,M:M)*(1+$J$9),2)</f>
        <v>974.26</v>
      </c>
      <c r="L340" s="52">
        <f t="shared" si="56"/>
        <v>13</v>
      </c>
      <c r="M340" s="48" t="str">
        <f t="shared" si="57"/>
        <v/>
      </c>
      <c r="N340" s="49" t="str">
        <f t="shared" si="58"/>
        <v/>
      </c>
      <c r="O340" s="49" t="str">
        <f t="shared" si="59"/>
        <v/>
      </c>
      <c r="P340" s="50" t="str">
        <f t="shared" si="60"/>
        <v/>
      </c>
      <c r="Q340" s="49" t="str">
        <f t="shared" si="61"/>
        <v/>
      </c>
      <c r="R340" s="49" t="str">
        <f t="shared" si="62"/>
        <v/>
      </c>
    </row>
    <row r="341" spans="1:18" ht="14.25" customHeight="1" thickBot="1" x14ac:dyDescent="0.25">
      <c r="A341" s="221"/>
      <c r="B341" s="221"/>
      <c r="C341" s="221"/>
      <c r="D341" s="221"/>
      <c r="E341" s="221"/>
      <c r="F341" s="221"/>
      <c r="G341" s="221" t="s">
        <v>37</v>
      </c>
      <c r="H341" s="222" t="s">
        <v>1609</v>
      </c>
      <c r="I341" s="221" t="s">
        <v>38</v>
      </c>
      <c r="J341" s="223">
        <f>TRUNC(J340*H341,2)</f>
        <v>46764.480000000003</v>
      </c>
      <c r="L341" s="52">
        <f t="shared" si="56"/>
        <v>13</v>
      </c>
      <c r="M341" s="48" t="str">
        <f t="shared" si="57"/>
        <v/>
      </c>
      <c r="N341" s="49" t="str">
        <f t="shared" si="58"/>
        <v/>
      </c>
      <c r="O341" s="49" t="str">
        <f t="shared" si="59"/>
        <v/>
      </c>
      <c r="P341" s="50" t="str">
        <f t="shared" si="60"/>
        <v/>
      </c>
      <c r="Q341" s="49" t="str">
        <f t="shared" si="61"/>
        <v/>
      </c>
      <c r="R341" s="49" t="str">
        <f t="shared" si="62"/>
        <v/>
      </c>
    </row>
    <row r="342" spans="1:18" ht="15" thickTop="1" x14ac:dyDescent="0.2">
      <c r="A342" s="224"/>
      <c r="B342" s="224"/>
      <c r="C342" s="224"/>
      <c r="D342" s="224"/>
      <c r="E342" s="224"/>
      <c r="F342" s="224"/>
      <c r="G342" s="224"/>
      <c r="H342" s="224"/>
      <c r="I342" s="224"/>
      <c r="J342" s="224"/>
      <c r="L342" s="52">
        <f t="shared" si="56"/>
        <v>14</v>
      </c>
      <c r="M342" s="48" t="str">
        <f t="shared" si="57"/>
        <v/>
      </c>
      <c r="N342" s="49" t="str">
        <f t="shared" si="58"/>
        <v/>
      </c>
      <c r="O342" s="49" t="str">
        <f t="shared" si="59"/>
        <v/>
      </c>
      <c r="P342" s="50" t="str">
        <f t="shared" si="60"/>
        <v/>
      </c>
      <c r="Q342" s="49" t="str">
        <f t="shared" si="61"/>
        <v/>
      </c>
      <c r="R342" s="49" t="str">
        <f t="shared" si="62"/>
        <v/>
      </c>
    </row>
    <row r="343" spans="1:18" ht="15" x14ac:dyDescent="0.2">
      <c r="A343" s="206" t="s">
        <v>1054</v>
      </c>
      <c r="B343" s="207" t="s">
        <v>1</v>
      </c>
      <c r="C343" s="206" t="s">
        <v>2</v>
      </c>
      <c r="D343" s="206" t="s">
        <v>3</v>
      </c>
      <c r="E343" s="290" t="s">
        <v>18</v>
      </c>
      <c r="F343" s="290"/>
      <c r="G343" s="208" t="s">
        <v>4</v>
      </c>
      <c r="H343" s="207" t="s">
        <v>5</v>
      </c>
      <c r="I343" s="207" t="s">
        <v>6</v>
      </c>
      <c r="J343" s="207" t="s">
        <v>7</v>
      </c>
      <c r="L343" s="52">
        <f t="shared" si="56"/>
        <v>14</v>
      </c>
      <c r="M343" s="48" t="str">
        <f t="shared" si="57"/>
        <v/>
      </c>
      <c r="N343" s="49" t="str">
        <f t="shared" si="58"/>
        <v/>
      </c>
      <c r="O343" s="49" t="str">
        <f t="shared" si="59"/>
        <v/>
      </c>
      <c r="P343" s="50" t="str">
        <f t="shared" si="60"/>
        <v/>
      </c>
      <c r="Q343" s="49" t="str">
        <f t="shared" si="61"/>
        <v/>
      </c>
      <c r="R343" s="49" t="str">
        <f t="shared" si="62"/>
        <v/>
      </c>
    </row>
    <row r="344" spans="1:18" ht="38.25" customHeight="1" x14ac:dyDescent="0.2">
      <c r="A344" s="209" t="s">
        <v>19</v>
      </c>
      <c r="B344" s="210" t="s">
        <v>1055</v>
      </c>
      <c r="C344" s="209" t="s">
        <v>11</v>
      </c>
      <c r="D344" s="209" t="s">
        <v>1056</v>
      </c>
      <c r="E344" s="291">
        <v>47</v>
      </c>
      <c r="F344" s="291"/>
      <c r="G344" s="211" t="s">
        <v>189</v>
      </c>
      <c r="H344" s="212">
        <v>1</v>
      </c>
      <c r="I344" s="213">
        <f>SUMIF(L:L,$L344,M:M)</f>
        <v>371.27000000000004</v>
      </c>
      <c r="J344" s="213">
        <f t="shared" ref="J344:J349" si="63">TRUNC(H344*I344,2)</f>
        <v>371.27</v>
      </c>
      <c r="L344" s="52">
        <f t="shared" si="56"/>
        <v>14</v>
      </c>
      <c r="M344" s="48" t="str">
        <f t="shared" si="57"/>
        <v/>
      </c>
      <c r="N344" s="49" t="str">
        <f t="shared" si="58"/>
        <v/>
      </c>
      <c r="O344" s="49" t="str">
        <f t="shared" si="59"/>
        <v/>
      </c>
      <c r="P344" s="50" t="str">
        <f t="shared" si="60"/>
        <v xml:space="preserve"> 2.1.1.1.5 </v>
      </c>
      <c r="Q344" s="49">
        <f t="shared" si="61"/>
        <v>34.36</v>
      </c>
      <c r="R344" s="49">
        <f t="shared" si="62"/>
        <v>336.91</v>
      </c>
    </row>
    <row r="345" spans="1:18" ht="25.5" customHeight="1" x14ac:dyDescent="0.2">
      <c r="A345" s="225" t="s">
        <v>21</v>
      </c>
      <c r="B345" s="226" t="s">
        <v>22</v>
      </c>
      <c r="C345" s="225" t="s">
        <v>9</v>
      </c>
      <c r="D345" s="225" t="s">
        <v>23</v>
      </c>
      <c r="E345" s="292" t="s">
        <v>875</v>
      </c>
      <c r="F345" s="292"/>
      <c r="G345" s="227" t="s">
        <v>25</v>
      </c>
      <c r="H345" s="228">
        <v>0.6</v>
      </c>
      <c r="I345" s="229">
        <f>SUMIFS('ANALÍTICA AUXILIARES'!J:J,'ANALÍTICA AUXILIARES'!A:A,"Composição",'ANALÍTICA AUXILIARES'!B:B,$B345)</f>
        <v>32.17</v>
      </c>
      <c r="J345" s="229">
        <f t="shared" si="63"/>
        <v>19.3</v>
      </c>
      <c r="L345" s="52">
        <f t="shared" si="56"/>
        <v>14</v>
      </c>
      <c r="M345" s="48">
        <f t="shared" si="57"/>
        <v>19.3</v>
      </c>
      <c r="N345" s="49">
        <f t="shared" si="58"/>
        <v>19.3</v>
      </c>
      <c r="O345" s="49" t="str">
        <f t="shared" si="59"/>
        <v/>
      </c>
      <c r="P345" s="50" t="str">
        <f t="shared" si="60"/>
        <v/>
      </c>
      <c r="Q345" s="49" t="str">
        <f t="shared" si="61"/>
        <v/>
      </c>
      <c r="R345" s="49" t="str">
        <f t="shared" si="62"/>
        <v/>
      </c>
    </row>
    <row r="346" spans="1:18" ht="25.5" customHeight="1" x14ac:dyDescent="0.2">
      <c r="A346" s="225" t="s">
        <v>21</v>
      </c>
      <c r="B346" s="226" t="s">
        <v>26</v>
      </c>
      <c r="C346" s="225" t="s">
        <v>9</v>
      </c>
      <c r="D346" s="225" t="s">
        <v>27</v>
      </c>
      <c r="E346" s="292" t="s">
        <v>875</v>
      </c>
      <c r="F346" s="292"/>
      <c r="G346" s="227" t="s">
        <v>25</v>
      </c>
      <c r="H346" s="228">
        <v>0.6</v>
      </c>
      <c r="I346" s="229">
        <f>SUMIFS('ANALÍTICA AUXILIARES'!J:J,'ANALÍTICA AUXILIARES'!A:A,"Composição",'ANALÍTICA AUXILIARES'!B:B,$B346)</f>
        <v>25.11</v>
      </c>
      <c r="J346" s="229">
        <f t="shared" si="63"/>
        <v>15.06</v>
      </c>
      <c r="L346" s="52">
        <f t="shared" si="56"/>
        <v>14</v>
      </c>
      <c r="M346" s="48">
        <f t="shared" si="57"/>
        <v>15.06</v>
      </c>
      <c r="N346" s="49">
        <f t="shared" si="58"/>
        <v>15.06</v>
      </c>
      <c r="O346" s="49" t="str">
        <f t="shared" si="59"/>
        <v/>
      </c>
      <c r="P346" s="50" t="str">
        <f t="shared" si="60"/>
        <v/>
      </c>
      <c r="Q346" s="49" t="str">
        <f t="shared" si="61"/>
        <v/>
      </c>
      <c r="R346" s="49" t="str">
        <f t="shared" si="62"/>
        <v/>
      </c>
    </row>
    <row r="347" spans="1:18" ht="25.5" customHeight="1" x14ac:dyDescent="0.2">
      <c r="A347" s="214" t="s">
        <v>28</v>
      </c>
      <c r="B347" s="215" t="s">
        <v>1610</v>
      </c>
      <c r="C347" s="214" t="str">
        <f>VLOOKUP(B347,INSUMOS!$A:$I,2,FALSE)</f>
        <v>SINAPI</v>
      </c>
      <c r="D347" s="214" t="str">
        <f>VLOOKUP(B347,INSUMOS!$A:$I,3,FALSE)</f>
        <v>TABUA *2,5 X 30 CM EM PINUS, MISTA OU EQUIVALENTE DA REGIAO - BRUTA</v>
      </c>
      <c r="E347" s="293" t="str">
        <f>VLOOKUP(B347,INSUMOS!$A:$I,4,FALSE)</f>
        <v>Material</v>
      </c>
      <c r="F347" s="293"/>
      <c r="G347" s="216" t="str">
        <f>VLOOKUP(B347,INSUMOS!$A:$I,5,FALSE)</f>
        <v>M</v>
      </c>
      <c r="H347" s="217">
        <v>13.5</v>
      </c>
      <c r="I347" s="218">
        <f>VLOOKUP(B347,INSUMOS!$A:$I,8,FALSE)</f>
        <v>12.6</v>
      </c>
      <c r="J347" s="218">
        <f t="shared" si="63"/>
        <v>170.1</v>
      </c>
      <c r="L347" s="52">
        <f t="shared" si="56"/>
        <v>14</v>
      </c>
      <c r="M347" s="48">
        <f t="shared" si="57"/>
        <v>170.1</v>
      </c>
      <c r="N347" s="49" t="str">
        <f t="shared" si="58"/>
        <v/>
      </c>
      <c r="O347" s="49">
        <f t="shared" si="59"/>
        <v>170.1</v>
      </c>
      <c r="P347" s="50" t="str">
        <f t="shared" si="60"/>
        <v/>
      </c>
      <c r="Q347" s="49" t="str">
        <f t="shared" si="61"/>
        <v/>
      </c>
      <c r="R347" s="49" t="str">
        <f t="shared" si="62"/>
        <v/>
      </c>
    </row>
    <row r="348" spans="1:18" ht="38.25" customHeight="1" x14ac:dyDescent="0.2">
      <c r="A348" s="214" t="s">
        <v>28</v>
      </c>
      <c r="B348" s="215" t="s">
        <v>31</v>
      </c>
      <c r="C348" s="214" t="str">
        <f>VLOOKUP(B348,INSUMOS!$A:$I,2,FALSE)</f>
        <v>SINAPI</v>
      </c>
      <c r="D348" s="214" t="str">
        <f>VLOOKUP(B348,INSUMOS!$A:$I,3,FALSE)</f>
        <v>PONTALETE *7,5 X 7,5* CM EM PINUS, MISTA OU EQUIVALENTE DA REGIAO - BRUTA</v>
      </c>
      <c r="E348" s="293" t="str">
        <f>VLOOKUP(B348,INSUMOS!$A:$I,4,FALSE)</f>
        <v>Material</v>
      </c>
      <c r="F348" s="293"/>
      <c r="G348" s="216" t="str">
        <f>VLOOKUP(B348,INSUMOS!$A:$I,5,FALSE)</f>
        <v>M</v>
      </c>
      <c r="H348" s="217">
        <v>21.45</v>
      </c>
      <c r="I348" s="218">
        <f>VLOOKUP(B348,INSUMOS!$A:$I,8,FALSE)</f>
        <v>7.6</v>
      </c>
      <c r="J348" s="218">
        <f t="shared" si="63"/>
        <v>163.02000000000001</v>
      </c>
      <c r="L348" s="52">
        <f t="shared" si="56"/>
        <v>14</v>
      </c>
      <c r="M348" s="48">
        <f t="shared" si="57"/>
        <v>163.02000000000001</v>
      </c>
      <c r="N348" s="49" t="str">
        <f t="shared" si="58"/>
        <v/>
      </c>
      <c r="O348" s="49">
        <f t="shared" si="59"/>
        <v>163.02000000000001</v>
      </c>
      <c r="P348" s="50" t="str">
        <f t="shared" si="60"/>
        <v/>
      </c>
      <c r="Q348" s="49" t="str">
        <f t="shared" si="61"/>
        <v/>
      </c>
      <c r="R348" s="49" t="str">
        <f t="shared" si="62"/>
        <v/>
      </c>
    </row>
    <row r="349" spans="1:18" ht="14.25" customHeight="1" x14ac:dyDescent="0.2">
      <c r="A349" s="214" t="s">
        <v>28</v>
      </c>
      <c r="B349" s="215" t="s">
        <v>1612</v>
      </c>
      <c r="C349" s="214" t="str">
        <f>VLOOKUP(B349,INSUMOS!$A:$I,2,FALSE)</f>
        <v>SINAPI</v>
      </c>
      <c r="D349" s="214" t="str">
        <f>VLOOKUP(B349,INSUMOS!$A:$I,3,FALSE)</f>
        <v>PREGO DE ACO POLIDO COM CABECA 16 X 24 (2 1/4 X 12)</v>
      </c>
      <c r="E349" s="293" t="str">
        <f>VLOOKUP(B349,INSUMOS!$A:$I,4,FALSE)</f>
        <v>Material</v>
      </c>
      <c r="F349" s="293"/>
      <c r="G349" s="216" t="str">
        <f>VLOOKUP(B349,INSUMOS!$A:$I,5,FALSE)</f>
        <v>KG</v>
      </c>
      <c r="H349" s="217">
        <v>0.2</v>
      </c>
      <c r="I349" s="218">
        <f>VLOOKUP(B349,INSUMOS!$A:$I,8,FALSE)</f>
        <v>18.97</v>
      </c>
      <c r="J349" s="218">
        <f t="shared" si="63"/>
        <v>3.79</v>
      </c>
      <c r="L349" s="52">
        <f t="shared" si="56"/>
        <v>14</v>
      </c>
      <c r="M349" s="48">
        <f t="shared" si="57"/>
        <v>3.79</v>
      </c>
      <c r="N349" s="49" t="str">
        <f t="shared" si="58"/>
        <v/>
      </c>
      <c r="O349" s="49">
        <f t="shared" si="59"/>
        <v>3.79</v>
      </c>
      <c r="P349" s="50" t="str">
        <f t="shared" si="60"/>
        <v/>
      </c>
      <c r="Q349" s="49" t="str">
        <f t="shared" si="61"/>
        <v/>
      </c>
      <c r="R349" s="49" t="str">
        <f t="shared" si="62"/>
        <v/>
      </c>
    </row>
    <row r="350" spans="1:18" x14ac:dyDescent="0.2">
      <c r="A350" s="219"/>
      <c r="B350" s="219"/>
      <c r="C350" s="219"/>
      <c r="D350" s="219"/>
      <c r="E350" s="219"/>
      <c r="F350" s="220"/>
      <c r="G350" s="219"/>
      <c r="H350" s="220"/>
      <c r="I350" s="219"/>
      <c r="J350" s="220"/>
      <c r="L350" s="52">
        <f t="shared" si="56"/>
        <v>14</v>
      </c>
      <c r="M350" s="48" t="str">
        <f t="shared" si="57"/>
        <v/>
      </c>
      <c r="N350" s="49" t="str">
        <f t="shared" si="58"/>
        <v/>
      </c>
      <c r="O350" s="49" t="str">
        <f t="shared" si="59"/>
        <v/>
      </c>
      <c r="P350" s="50" t="str">
        <f t="shared" si="60"/>
        <v/>
      </c>
      <c r="Q350" s="49" t="str">
        <f t="shared" si="61"/>
        <v/>
      </c>
      <c r="R350" s="49" t="str">
        <f t="shared" si="62"/>
        <v/>
      </c>
    </row>
    <row r="351" spans="1:18" x14ac:dyDescent="0.2">
      <c r="A351" s="219"/>
      <c r="B351" s="219"/>
      <c r="C351" s="219"/>
      <c r="D351" s="219"/>
      <c r="E351" s="219"/>
      <c r="F351" s="220"/>
      <c r="G351" s="219"/>
      <c r="H351" s="294" t="s">
        <v>36</v>
      </c>
      <c r="I351" s="294"/>
      <c r="J351" s="220">
        <f>TRUNC(SUMIF(L:L,$L351,M:M)*(1+$J$9),2)</f>
        <v>449.01</v>
      </c>
      <c r="L351" s="52">
        <f t="shared" si="56"/>
        <v>14</v>
      </c>
      <c r="M351" s="48" t="str">
        <f t="shared" si="57"/>
        <v/>
      </c>
      <c r="N351" s="49" t="str">
        <f t="shared" si="58"/>
        <v/>
      </c>
      <c r="O351" s="49" t="str">
        <f t="shared" si="59"/>
        <v/>
      </c>
      <c r="P351" s="50" t="str">
        <f t="shared" si="60"/>
        <v/>
      </c>
      <c r="Q351" s="49" t="str">
        <f t="shared" si="61"/>
        <v/>
      </c>
      <c r="R351" s="49" t="str">
        <f t="shared" si="62"/>
        <v/>
      </c>
    </row>
    <row r="352" spans="1:18" ht="14.25" customHeight="1" thickBot="1" x14ac:dyDescent="0.25">
      <c r="A352" s="221"/>
      <c r="B352" s="221"/>
      <c r="C352" s="221"/>
      <c r="D352" s="221"/>
      <c r="E352" s="221"/>
      <c r="F352" s="221"/>
      <c r="G352" s="221" t="s">
        <v>37</v>
      </c>
      <c r="H352" s="222" t="s">
        <v>564</v>
      </c>
      <c r="I352" s="221" t="s">
        <v>38</v>
      </c>
      <c r="J352" s="223">
        <f>TRUNC(J351*H352,2)</f>
        <v>1347.03</v>
      </c>
      <c r="L352" s="52">
        <f t="shared" si="56"/>
        <v>14</v>
      </c>
      <c r="M352" s="48" t="str">
        <f t="shared" si="57"/>
        <v/>
      </c>
      <c r="N352" s="49" t="str">
        <f t="shared" si="58"/>
        <v/>
      </c>
      <c r="O352" s="49" t="str">
        <f t="shared" si="59"/>
        <v/>
      </c>
      <c r="P352" s="50" t="str">
        <f t="shared" si="60"/>
        <v/>
      </c>
      <c r="Q352" s="49" t="str">
        <f t="shared" si="61"/>
        <v/>
      </c>
      <c r="R352" s="49" t="str">
        <f t="shared" si="62"/>
        <v/>
      </c>
    </row>
    <row r="353" spans="1:18" ht="14.25" customHeight="1" thickTop="1" x14ac:dyDescent="0.2">
      <c r="A353" s="224"/>
      <c r="B353" s="224"/>
      <c r="C353" s="224"/>
      <c r="D353" s="224"/>
      <c r="E353" s="224"/>
      <c r="F353" s="224"/>
      <c r="G353" s="224"/>
      <c r="H353" s="224"/>
      <c r="I353" s="224"/>
      <c r="J353" s="224"/>
      <c r="L353" s="52">
        <f t="shared" si="56"/>
        <v>15</v>
      </c>
      <c r="M353" s="48" t="str">
        <f t="shared" si="57"/>
        <v/>
      </c>
      <c r="N353" s="49" t="str">
        <f t="shared" si="58"/>
        <v/>
      </c>
      <c r="O353" s="49" t="str">
        <f t="shared" si="59"/>
        <v/>
      </c>
      <c r="P353" s="50" t="str">
        <f t="shared" si="60"/>
        <v/>
      </c>
      <c r="Q353" s="49" t="str">
        <f t="shared" si="61"/>
        <v/>
      </c>
      <c r="R353" s="49" t="str">
        <f t="shared" si="62"/>
        <v/>
      </c>
    </row>
    <row r="354" spans="1:18" ht="25.5" customHeight="1" x14ac:dyDescent="0.2">
      <c r="A354" s="203" t="s">
        <v>1057</v>
      </c>
      <c r="B354" s="203"/>
      <c r="C354" s="203"/>
      <c r="D354" s="203" t="s">
        <v>834</v>
      </c>
      <c r="E354" s="203"/>
      <c r="F354" s="296"/>
      <c r="G354" s="296"/>
      <c r="H354" s="204"/>
      <c r="I354" s="203"/>
      <c r="J354" s="205"/>
      <c r="L354" s="52">
        <f t="shared" si="56"/>
        <v>15</v>
      </c>
      <c r="M354" s="48" t="str">
        <f t="shared" si="57"/>
        <v/>
      </c>
      <c r="N354" s="49" t="str">
        <f t="shared" si="58"/>
        <v/>
      </c>
      <c r="O354" s="49" t="str">
        <f t="shared" si="59"/>
        <v/>
      </c>
      <c r="P354" s="50" t="str">
        <f t="shared" si="60"/>
        <v/>
      </c>
      <c r="Q354" s="49" t="str">
        <f t="shared" si="61"/>
        <v/>
      </c>
      <c r="R354" s="49" t="str">
        <f t="shared" si="62"/>
        <v/>
      </c>
    </row>
    <row r="355" spans="1:18" ht="15" x14ac:dyDescent="0.2">
      <c r="A355" s="206" t="s">
        <v>1058</v>
      </c>
      <c r="B355" s="207" t="s">
        <v>1</v>
      </c>
      <c r="C355" s="206" t="s">
        <v>2</v>
      </c>
      <c r="D355" s="206" t="s">
        <v>3</v>
      </c>
      <c r="E355" s="290" t="s">
        <v>18</v>
      </c>
      <c r="F355" s="290"/>
      <c r="G355" s="208" t="s">
        <v>4</v>
      </c>
      <c r="H355" s="207" t="s">
        <v>5</v>
      </c>
      <c r="I355" s="207" t="s">
        <v>6</v>
      </c>
      <c r="J355" s="207" t="s">
        <v>7</v>
      </c>
      <c r="L355" s="52">
        <f t="shared" si="56"/>
        <v>15</v>
      </c>
      <c r="M355" s="48" t="str">
        <f t="shared" si="57"/>
        <v/>
      </c>
      <c r="N355" s="49" t="str">
        <f t="shared" si="58"/>
        <v/>
      </c>
      <c r="O355" s="49" t="str">
        <f t="shared" si="59"/>
        <v/>
      </c>
      <c r="P355" s="50" t="str">
        <f t="shared" si="60"/>
        <v/>
      </c>
      <c r="Q355" s="49" t="str">
        <f t="shared" si="61"/>
        <v/>
      </c>
      <c r="R355" s="49" t="str">
        <f t="shared" si="62"/>
        <v/>
      </c>
    </row>
    <row r="356" spans="1:18" ht="25.5" x14ac:dyDescent="0.2">
      <c r="A356" s="209" t="s">
        <v>19</v>
      </c>
      <c r="B356" s="210" t="s">
        <v>666</v>
      </c>
      <c r="C356" s="209" t="s">
        <v>11</v>
      </c>
      <c r="D356" s="209" t="s">
        <v>667</v>
      </c>
      <c r="E356" s="291">
        <v>47</v>
      </c>
      <c r="F356" s="291"/>
      <c r="G356" s="211" t="s">
        <v>10</v>
      </c>
      <c r="H356" s="212">
        <v>1</v>
      </c>
      <c r="I356" s="213">
        <f>SUMIF(L:L,$L356,M:M)</f>
        <v>522.88999999999987</v>
      </c>
      <c r="J356" s="213">
        <f t="shared" ref="J356:J362" si="64">TRUNC(H356*I356,2)</f>
        <v>522.89</v>
      </c>
      <c r="L356" s="52">
        <f t="shared" si="56"/>
        <v>15</v>
      </c>
      <c r="M356" s="48" t="str">
        <f t="shared" si="57"/>
        <v/>
      </c>
      <c r="N356" s="49" t="str">
        <f t="shared" si="58"/>
        <v/>
      </c>
      <c r="O356" s="49" t="str">
        <f t="shared" si="59"/>
        <v/>
      </c>
      <c r="P356" s="50" t="str">
        <f t="shared" si="60"/>
        <v xml:space="preserve"> 2.1.1.2.1 </v>
      </c>
      <c r="Q356" s="49">
        <f t="shared" si="61"/>
        <v>82.39</v>
      </c>
      <c r="R356" s="49">
        <f t="shared" si="62"/>
        <v>433.07</v>
      </c>
    </row>
    <row r="357" spans="1:18" ht="25.5" customHeight="1" x14ac:dyDescent="0.2">
      <c r="A357" s="225" t="s">
        <v>21</v>
      </c>
      <c r="B357" s="226" t="s">
        <v>22</v>
      </c>
      <c r="C357" s="225" t="s">
        <v>9</v>
      </c>
      <c r="D357" s="225" t="s">
        <v>23</v>
      </c>
      <c r="E357" s="292" t="s">
        <v>875</v>
      </c>
      <c r="F357" s="292"/>
      <c r="G357" s="227" t="s">
        <v>25</v>
      </c>
      <c r="H357" s="228">
        <v>1</v>
      </c>
      <c r="I357" s="229">
        <f>SUMIFS('ANALÍTICA AUXILIARES'!J:J,'ANALÍTICA AUXILIARES'!A:A,"Composição",'ANALÍTICA AUXILIARES'!B:B,$B357)</f>
        <v>32.17</v>
      </c>
      <c r="J357" s="229">
        <f t="shared" si="64"/>
        <v>32.17</v>
      </c>
      <c r="L357" s="52">
        <f t="shared" si="56"/>
        <v>15</v>
      </c>
      <c r="M357" s="48">
        <f t="shared" si="57"/>
        <v>32.17</v>
      </c>
      <c r="N357" s="49">
        <f t="shared" si="58"/>
        <v>32.17</v>
      </c>
      <c r="O357" s="49" t="str">
        <f t="shared" si="59"/>
        <v/>
      </c>
      <c r="P357" s="50" t="str">
        <f t="shared" si="60"/>
        <v/>
      </c>
      <c r="Q357" s="49" t="str">
        <f t="shared" si="61"/>
        <v/>
      </c>
      <c r="R357" s="49" t="str">
        <f t="shared" si="62"/>
        <v/>
      </c>
    </row>
    <row r="358" spans="1:18" ht="14.25" customHeight="1" x14ac:dyDescent="0.2">
      <c r="A358" s="225" t="s">
        <v>21</v>
      </c>
      <c r="B358" s="226" t="s">
        <v>26</v>
      </c>
      <c r="C358" s="225" t="s">
        <v>9</v>
      </c>
      <c r="D358" s="225" t="s">
        <v>27</v>
      </c>
      <c r="E358" s="292" t="s">
        <v>875</v>
      </c>
      <c r="F358" s="292"/>
      <c r="G358" s="227" t="s">
        <v>25</v>
      </c>
      <c r="H358" s="228">
        <v>2</v>
      </c>
      <c r="I358" s="229">
        <f>SUMIFS('ANALÍTICA AUXILIARES'!J:J,'ANALÍTICA AUXILIARES'!A:A,"Composição",'ANALÍTICA AUXILIARES'!B:B,$B358)</f>
        <v>25.11</v>
      </c>
      <c r="J358" s="229">
        <f t="shared" si="64"/>
        <v>50.22</v>
      </c>
      <c r="L358" s="52">
        <f t="shared" si="56"/>
        <v>15</v>
      </c>
      <c r="M358" s="48">
        <f t="shared" si="57"/>
        <v>50.22</v>
      </c>
      <c r="N358" s="49">
        <f t="shared" si="58"/>
        <v>50.22</v>
      </c>
      <c r="O358" s="49" t="str">
        <f t="shared" si="59"/>
        <v/>
      </c>
      <c r="P358" s="50" t="str">
        <f t="shared" si="60"/>
        <v/>
      </c>
      <c r="Q358" s="49" t="str">
        <f t="shared" si="61"/>
        <v/>
      </c>
      <c r="R358" s="49" t="str">
        <f t="shared" si="62"/>
        <v/>
      </c>
    </row>
    <row r="359" spans="1:18" ht="38.25" customHeight="1" x14ac:dyDescent="0.2">
      <c r="A359" s="214" t="s">
        <v>28</v>
      </c>
      <c r="B359" s="215" t="s">
        <v>29</v>
      </c>
      <c r="C359" s="214" t="str">
        <f>VLOOKUP(B359,INSUMOS!$A:$I,2,FALSE)</f>
        <v>SINAPI</v>
      </c>
      <c r="D359" s="214" t="str">
        <f>VLOOKUP(B359,INSUMOS!$A:$I,3,FALSE)</f>
        <v>PLACA DE OBRA (PARA CONSTRUCAO CIVIL) EM CHAPA GALVANIZADA *N. 22*, ADESIVADA, DE *2,4 X 1,2* M (SEM POSTES PARA FIXACAO)</v>
      </c>
      <c r="E359" s="293" t="str">
        <f>VLOOKUP(B359,INSUMOS!$A:$I,4,FALSE)</f>
        <v>Material</v>
      </c>
      <c r="F359" s="293"/>
      <c r="G359" s="216" t="str">
        <f>VLOOKUP(B359,INSUMOS!$A:$I,5,FALSE)</f>
        <v>m²</v>
      </c>
      <c r="H359" s="217">
        <v>1</v>
      </c>
      <c r="I359" s="218">
        <f>VLOOKUP(B359,INSUMOS!$A:$I,8,FALSE)</f>
        <v>400</v>
      </c>
      <c r="J359" s="218">
        <f t="shared" si="64"/>
        <v>400</v>
      </c>
      <c r="L359" s="52">
        <f t="shared" si="56"/>
        <v>15</v>
      </c>
      <c r="M359" s="48">
        <f t="shared" si="57"/>
        <v>400</v>
      </c>
      <c r="N359" s="49" t="str">
        <f t="shared" si="58"/>
        <v/>
      </c>
      <c r="O359" s="49">
        <f t="shared" si="59"/>
        <v>400</v>
      </c>
      <c r="P359" s="50" t="str">
        <f t="shared" si="60"/>
        <v/>
      </c>
      <c r="Q359" s="49" t="str">
        <f t="shared" si="61"/>
        <v/>
      </c>
      <c r="R359" s="49" t="str">
        <f t="shared" si="62"/>
        <v/>
      </c>
    </row>
    <row r="360" spans="1:18" ht="25.5" customHeight="1" x14ac:dyDescent="0.2">
      <c r="A360" s="214" t="s">
        <v>28</v>
      </c>
      <c r="B360" s="215" t="s">
        <v>31</v>
      </c>
      <c r="C360" s="214" t="str">
        <f>VLOOKUP(B360,INSUMOS!$A:$I,2,FALSE)</f>
        <v>SINAPI</v>
      </c>
      <c r="D360" s="214" t="str">
        <f>VLOOKUP(B360,INSUMOS!$A:$I,3,FALSE)</f>
        <v>PONTALETE *7,5 X 7,5* CM EM PINUS, MISTA OU EQUIVALENTE DA REGIAO - BRUTA</v>
      </c>
      <c r="E360" s="293" t="str">
        <f>VLOOKUP(B360,INSUMOS!$A:$I,4,FALSE)</f>
        <v>Material</v>
      </c>
      <c r="F360" s="293"/>
      <c r="G360" s="216" t="str">
        <f>VLOOKUP(B360,INSUMOS!$A:$I,5,FALSE)</f>
        <v>M</v>
      </c>
      <c r="H360" s="217">
        <v>4</v>
      </c>
      <c r="I360" s="218">
        <f>VLOOKUP(B360,INSUMOS!$A:$I,8,FALSE)</f>
        <v>7.6</v>
      </c>
      <c r="J360" s="218">
        <f t="shared" si="64"/>
        <v>30.4</v>
      </c>
      <c r="L360" s="52">
        <f t="shared" si="56"/>
        <v>15</v>
      </c>
      <c r="M360" s="48">
        <f t="shared" si="57"/>
        <v>30.4</v>
      </c>
      <c r="N360" s="49" t="str">
        <f t="shared" si="58"/>
        <v/>
      </c>
      <c r="O360" s="49">
        <f t="shared" si="59"/>
        <v>30.4</v>
      </c>
      <c r="P360" s="50" t="str">
        <f t="shared" si="60"/>
        <v/>
      </c>
      <c r="Q360" s="49" t="str">
        <f t="shared" si="61"/>
        <v/>
      </c>
      <c r="R360" s="49" t="str">
        <f t="shared" si="62"/>
        <v/>
      </c>
    </row>
    <row r="361" spans="1:18" ht="14.25" customHeight="1" x14ac:dyDescent="0.2">
      <c r="A361" s="214" t="s">
        <v>28</v>
      </c>
      <c r="B361" s="215" t="s">
        <v>32</v>
      </c>
      <c r="C361" s="214" t="str">
        <f>VLOOKUP(B361,INSUMOS!$A:$I,2,FALSE)</f>
        <v>SINAPI</v>
      </c>
      <c r="D361" s="214" t="str">
        <f>VLOOKUP(B361,INSUMOS!$A:$I,3,FALSE)</f>
        <v>PREGO DE ACO POLIDO COM CABECA 18 X 30 (2 3/4 X 10)</v>
      </c>
      <c r="E361" s="293" t="str">
        <f>VLOOKUP(B361,INSUMOS!$A:$I,4,FALSE)</f>
        <v>Material</v>
      </c>
      <c r="F361" s="293"/>
      <c r="G361" s="216" t="str">
        <f>VLOOKUP(B361,INSUMOS!$A:$I,5,FALSE)</f>
        <v>KG</v>
      </c>
      <c r="H361" s="217">
        <v>0.15</v>
      </c>
      <c r="I361" s="218">
        <f>VLOOKUP(B361,INSUMOS!$A:$I,8,FALSE)</f>
        <v>17.8</v>
      </c>
      <c r="J361" s="218">
        <f t="shared" si="64"/>
        <v>2.67</v>
      </c>
      <c r="L361" s="52">
        <f t="shared" si="56"/>
        <v>15</v>
      </c>
      <c r="M361" s="48">
        <f t="shared" si="57"/>
        <v>2.67</v>
      </c>
      <c r="N361" s="49" t="str">
        <f t="shared" si="58"/>
        <v/>
      </c>
      <c r="O361" s="49">
        <f t="shared" si="59"/>
        <v>2.67</v>
      </c>
      <c r="P361" s="50" t="str">
        <f t="shared" si="60"/>
        <v/>
      </c>
      <c r="Q361" s="49" t="str">
        <f t="shared" si="61"/>
        <v/>
      </c>
      <c r="R361" s="49" t="str">
        <f t="shared" si="62"/>
        <v/>
      </c>
    </row>
    <row r="362" spans="1:18" ht="14.25" customHeight="1" x14ac:dyDescent="0.2">
      <c r="A362" s="214" t="s">
        <v>28</v>
      </c>
      <c r="B362" s="215" t="s">
        <v>35</v>
      </c>
      <c r="C362" s="214" t="str">
        <f>VLOOKUP(B362,INSUMOS!$A:$I,2,FALSE)</f>
        <v>SINAPI</v>
      </c>
      <c r="D362" s="214" t="str">
        <f>VLOOKUP(B362,INSUMOS!$A:$I,3,FALSE)</f>
        <v>SARRAFO NAO APARELHADO *2,5 X 7* CM, EM MACARANDUBA/MASSARANDUBA, ANGELIM, PEROBA-ROSA OU EQUIVALENTE DA REGIAO - BRUTA</v>
      </c>
      <c r="E362" s="293" t="str">
        <f>VLOOKUP(B362,INSUMOS!$A:$I,4,FALSE)</f>
        <v>Material</v>
      </c>
      <c r="F362" s="293"/>
      <c r="G362" s="216" t="str">
        <f>VLOOKUP(B362,INSUMOS!$A:$I,5,FALSE)</f>
        <v>M</v>
      </c>
      <c r="H362" s="217">
        <v>1</v>
      </c>
      <c r="I362" s="218">
        <f>VLOOKUP(B362,INSUMOS!$A:$I,8,FALSE)</f>
        <v>7.43</v>
      </c>
      <c r="J362" s="218">
        <f t="shared" si="64"/>
        <v>7.43</v>
      </c>
      <c r="L362" s="52">
        <f t="shared" si="56"/>
        <v>15</v>
      </c>
      <c r="M362" s="48">
        <f t="shared" si="57"/>
        <v>7.43</v>
      </c>
      <c r="N362" s="49" t="str">
        <f t="shared" si="58"/>
        <v/>
      </c>
      <c r="O362" s="49">
        <f t="shared" si="59"/>
        <v>7.43</v>
      </c>
      <c r="P362" s="50" t="str">
        <f t="shared" si="60"/>
        <v/>
      </c>
      <c r="Q362" s="49" t="str">
        <f t="shared" si="61"/>
        <v/>
      </c>
      <c r="R362" s="49" t="str">
        <f t="shared" si="62"/>
        <v/>
      </c>
    </row>
    <row r="363" spans="1:18" x14ac:dyDescent="0.2">
      <c r="A363" s="219"/>
      <c r="B363" s="219"/>
      <c r="C363" s="219"/>
      <c r="D363" s="219"/>
      <c r="E363" s="219"/>
      <c r="F363" s="220"/>
      <c r="G363" s="219"/>
      <c r="H363" s="220"/>
      <c r="I363" s="219"/>
      <c r="J363" s="220"/>
      <c r="L363" s="52">
        <f t="shared" si="56"/>
        <v>15</v>
      </c>
      <c r="M363" s="48" t="str">
        <f t="shared" si="57"/>
        <v/>
      </c>
      <c r="N363" s="49" t="str">
        <f t="shared" si="58"/>
        <v/>
      </c>
      <c r="O363" s="49" t="str">
        <f t="shared" si="59"/>
        <v/>
      </c>
      <c r="P363" s="50" t="str">
        <f t="shared" si="60"/>
        <v/>
      </c>
      <c r="Q363" s="49" t="str">
        <f t="shared" si="61"/>
        <v/>
      </c>
      <c r="R363" s="49" t="str">
        <f t="shared" si="62"/>
        <v/>
      </c>
    </row>
    <row r="364" spans="1:18" x14ac:dyDescent="0.2">
      <c r="A364" s="219"/>
      <c r="B364" s="219"/>
      <c r="C364" s="219"/>
      <c r="D364" s="219"/>
      <c r="E364" s="219"/>
      <c r="F364" s="220"/>
      <c r="G364" s="219"/>
      <c r="H364" s="294" t="s">
        <v>36</v>
      </c>
      <c r="I364" s="294"/>
      <c r="J364" s="220">
        <f>TRUNC(SUMIF(L:L,$L364,M:M)*(1+$J$9),2)</f>
        <v>632.38</v>
      </c>
      <c r="L364" s="52">
        <f t="shared" si="56"/>
        <v>15</v>
      </c>
      <c r="M364" s="48" t="str">
        <f t="shared" si="57"/>
        <v/>
      </c>
      <c r="N364" s="49" t="str">
        <f t="shared" si="58"/>
        <v/>
      </c>
      <c r="O364" s="49" t="str">
        <f t="shared" si="59"/>
        <v/>
      </c>
      <c r="P364" s="50" t="str">
        <f t="shared" si="60"/>
        <v/>
      </c>
      <c r="Q364" s="49" t="str">
        <f t="shared" si="61"/>
        <v/>
      </c>
      <c r="R364" s="49" t="str">
        <f t="shared" si="62"/>
        <v/>
      </c>
    </row>
    <row r="365" spans="1:18" ht="38.25" customHeight="1" thickBot="1" x14ac:dyDescent="0.25">
      <c r="A365" s="221"/>
      <c r="B365" s="221"/>
      <c r="C365" s="221"/>
      <c r="D365" s="221"/>
      <c r="E365" s="221"/>
      <c r="F365" s="221"/>
      <c r="G365" s="221" t="s">
        <v>37</v>
      </c>
      <c r="H365" s="222" t="s">
        <v>994</v>
      </c>
      <c r="I365" s="221" t="s">
        <v>38</v>
      </c>
      <c r="J365" s="223">
        <f>TRUNC(J364*H365,2)</f>
        <v>1327.99</v>
      </c>
      <c r="L365" s="52">
        <f t="shared" si="56"/>
        <v>15</v>
      </c>
      <c r="M365" s="48" t="str">
        <f t="shared" si="57"/>
        <v/>
      </c>
      <c r="N365" s="49" t="str">
        <f t="shared" si="58"/>
        <v/>
      </c>
      <c r="O365" s="49" t="str">
        <f t="shared" si="59"/>
        <v/>
      </c>
      <c r="P365" s="50" t="str">
        <f t="shared" si="60"/>
        <v/>
      </c>
      <c r="Q365" s="49" t="str">
        <f t="shared" si="61"/>
        <v/>
      </c>
      <c r="R365" s="49" t="str">
        <f t="shared" si="62"/>
        <v/>
      </c>
    </row>
    <row r="366" spans="1:18" ht="14.25" customHeight="1" thickTop="1" x14ac:dyDescent="0.2">
      <c r="A366" s="224"/>
      <c r="B366" s="224"/>
      <c r="C366" s="224"/>
      <c r="D366" s="224"/>
      <c r="E366" s="224"/>
      <c r="F366" s="224"/>
      <c r="G366" s="224"/>
      <c r="H366" s="224"/>
      <c r="I366" s="224"/>
      <c r="J366" s="224"/>
      <c r="L366" s="52">
        <f t="shared" si="56"/>
        <v>16</v>
      </c>
      <c r="M366" s="48" t="str">
        <f t="shared" si="57"/>
        <v/>
      </c>
      <c r="N366" s="49" t="str">
        <f t="shared" si="58"/>
        <v/>
      </c>
      <c r="O366" s="49" t="str">
        <f t="shared" si="59"/>
        <v/>
      </c>
      <c r="P366" s="50" t="str">
        <f t="shared" si="60"/>
        <v/>
      </c>
      <c r="Q366" s="49" t="str">
        <f t="shared" si="61"/>
        <v/>
      </c>
      <c r="R366" s="49" t="str">
        <f t="shared" si="62"/>
        <v/>
      </c>
    </row>
    <row r="367" spans="1:18" ht="38.25" customHeight="1" x14ac:dyDescent="0.2">
      <c r="A367" s="206" t="s">
        <v>1059</v>
      </c>
      <c r="B367" s="207" t="s">
        <v>1</v>
      </c>
      <c r="C367" s="206" t="s">
        <v>2</v>
      </c>
      <c r="D367" s="206" t="s">
        <v>3</v>
      </c>
      <c r="E367" s="290" t="s">
        <v>18</v>
      </c>
      <c r="F367" s="290"/>
      <c r="G367" s="208" t="s">
        <v>4</v>
      </c>
      <c r="H367" s="207" t="s">
        <v>5</v>
      </c>
      <c r="I367" s="207" t="s">
        <v>6</v>
      </c>
      <c r="J367" s="207" t="s">
        <v>7</v>
      </c>
      <c r="L367" s="52">
        <f t="shared" si="56"/>
        <v>16</v>
      </c>
      <c r="M367" s="48" t="str">
        <f t="shared" si="57"/>
        <v/>
      </c>
      <c r="N367" s="49" t="str">
        <f t="shared" si="58"/>
        <v/>
      </c>
      <c r="O367" s="49" t="str">
        <f t="shared" si="59"/>
        <v/>
      </c>
      <c r="P367" s="50" t="str">
        <f t="shared" si="60"/>
        <v/>
      </c>
      <c r="Q367" s="49" t="str">
        <f t="shared" si="61"/>
        <v/>
      </c>
      <c r="R367" s="49" t="str">
        <f t="shared" si="62"/>
        <v/>
      </c>
    </row>
    <row r="368" spans="1:18" ht="38.25" customHeight="1" x14ac:dyDescent="0.2">
      <c r="A368" s="209" t="s">
        <v>19</v>
      </c>
      <c r="B368" s="210" t="s">
        <v>1060</v>
      </c>
      <c r="C368" s="209" t="s">
        <v>9</v>
      </c>
      <c r="D368" s="209" t="s">
        <v>1061</v>
      </c>
      <c r="E368" s="291" t="s">
        <v>892</v>
      </c>
      <c r="F368" s="291"/>
      <c r="G368" s="211" t="s">
        <v>10</v>
      </c>
      <c r="H368" s="212">
        <v>1</v>
      </c>
      <c r="I368" s="213">
        <f>SUMIF(L:L,$L368,M:M)</f>
        <v>100.5</v>
      </c>
      <c r="J368" s="213">
        <f t="shared" ref="J368:J378" si="65">TRUNC(H368*I368,2)</f>
        <v>100.5</v>
      </c>
      <c r="L368" s="52">
        <f t="shared" si="56"/>
        <v>16</v>
      </c>
      <c r="M368" s="48" t="str">
        <f t="shared" si="57"/>
        <v/>
      </c>
      <c r="N368" s="49" t="str">
        <f t="shared" si="58"/>
        <v/>
      </c>
      <c r="O368" s="49" t="str">
        <f t="shared" si="59"/>
        <v/>
      </c>
      <c r="P368" s="50" t="str">
        <f t="shared" si="60"/>
        <v xml:space="preserve"> 2.1.1.2.2 </v>
      </c>
      <c r="Q368" s="49">
        <f t="shared" si="61"/>
        <v>51.5</v>
      </c>
      <c r="R368" s="49">
        <f t="shared" si="62"/>
        <v>0.01</v>
      </c>
    </row>
    <row r="369" spans="1:18" ht="38.25" customHeight="1" x14ac:dyDescent="0.2">
      <c r="A369" s="225" t="s">
        <v>21</v>
      </c>
      <c r="B369" s="226" t="s">
        <v>180</v>
      </c>
      <c r="C369" s="225" t="s">
        <v>9</v>
      </c>
      <c r="D369" s="225" t="s">
        <v>181</v>
      </c>
      <c r="E369" s="292" t="s">
        <v>875</v>
      </c>
      <c r="F369" s="292"/>
      <c r="G369" s="227" t="s">
        <v>25</v>
      </c>
      <c r="H369" s="228">
        <v>0.58799999999999997</v>
      </c>
      <c r="I369" s="229">
        <f>SUMIFS('ANALÍTICA AUXILIARES'!J:J,'ANALÍTICA AUXILIARES'!A:A,"Composição",'ANALÍTICA AUXILIARES'!B:B,$B369)</f>
        <v>32.61</v>
      </c>
      <c r="J369" s="229">
        <f t="shared" si="65"/>
        <v>19.170000000000002</v>
      </c>
      <c r="L369" s="52">
        <f t="shared" si="56"/>
        <v>16</v>
      </c>
      <c r="M369" s="48">
        <f t="shared" si="57"/>
        <v>19.170000000000002</v>
      </c>
      <c r="N369" s="49">
        <f t="shared" si="58"/>
        <v>19.170000000000002</v>
      </c>
      <c r="O369" s="49" t="str">
        <f t="shared" si="59"/>
        <v/>
      </c>
      <c r="P369" s="50" t="str">
        <f t="shared" si="60"/>
        <v/>
      </c>
      <c r="Q369" s="49" t="str">
        <f t="shared" si="61"/>
        <v/>
      </c>
      <c r="R369" s="49" t="str">
        <f t="shared" si="62"/>
        <v/>
      </c>
    </row>
    <row r="370" spans="1:18" ht="38.25" customHeight="1" x14ac:dyDescent="0.2">
      <c r="A370" s="225" t="s">
        <v>21</v>
      </c>
      <c r="B370" s="226" t="s">
        <v>1614</v>
      </c>
      <c r="C370" s="225" t="s">
        <v>9</v>
      </c>
      <c r="D370" s="225" t="s">
        <v>1615</v>
      </c>
      <c r="E370" s="292" t="s">
        <v>893</v>
      </c>
      <c r="F370" s="292"/>
      <c r="G370" s="227" t="s">
        <v>41</v>
      </c>
      <c r="H370" s="228">
        <v>1.3899999999999999E-2</v>
      </c>
      <c r="I370" s="229">
        <f>SUMIFS('ANALÍTICA AUXILIARES'!J:J,'ANALÍTICA AUXILIARES'!A:A,"Composição",'ANALÍTICA AUXILIARES'!B:B,$B370)</f>
        <v>0.9</v>
      </c>
      <c r="J370" s="229">
        <f t="shared" si="65"/>
        <v>0.01</v>
      </c>
      <c r="L370" s="52">
        <f t="shared" si="56"/>
        <v>16</v>
      </c>
      <c r="M370" s="48">
        <f t="shared" si="57"/>
        <v>0.01</v>
      </c>
      <c r="N370" s="49" t="str">
        <f t="shared" si="58"/>
        <v/>
      </c>
      <c r="O370" s="49">
        <f t="shared" si="59"/>
        <v>0.01</v>
      </c>
      <c r="P370" s="50" t="str">
        <f t="shared" si="60"/>
        <v/>
      </c>
      <c r="Q370" s="49" t="str">
        <f t="shared" si="61"/>
        <v/>
      </c>
      <c r="R370" s="49" t="str">
        <f t="shared" si="62"/>
        <v/>
      </c>
    </row>
    <row r="371" spans="1:18" ht="25.5" customHeight="1" x14ac:dyDescent="0.2">
      <c r="A371" s="225" t="s">
        <v>21</v>
      </c>
      <c r="B371" s="226" t="s">
        <v>668</v>
      </c>
      <c r="C371" s="225" t="s">
        <v>9</v>
      </c>
      <c r="D371" s="225" t="s">
        <v>43</v>
      </c>
      <c r="E371" s="292" t="s">
        <v>875</v>
      </c>
      <c r="F371" s="292"/>
      <c r="G371" s="227" t="s">
        <v>25</v>
      </c>
      <c r="H371" s="228">
        <v>0.26490000000000002</v>
      </c>
      <c r="I371" s="229">
        <f>SUMIFS('ANALÍTICA AUXILIARES'!J:J,'ANALÍTICA AUXILIARES'!A:A,"Composição",'ANALÍTICA AUXILIARES'!B:B,$B371)</f>
        <v>25.57</v>
      </c>
      <c r="J371" s="229">
        <f t="shared" si="65"/>
        <v>6.77</v>
      </c>
      <c r="L371" s="52">
        <f t="shared" si="56"/>
        <v>16</v>
      </c>
      <c r="M371" s="48">
        <f t="shared" si="57"/>
        <v>6.77</v>
      </c>
      <c r="N371" s="49">
        <f t="shared" si="58"/>
        <v>6.77</v>
      </c>
      <c r="O371" s="49" t="str">
        <f t="shared" si="59"/>
        <v/>
      </c>
      <c r="P371" s="50" t="str">
        <f t="shared" si="60"/>
        <v/>
      </c>
      <c r="Q371" s="49" t="str">
        <f t="shared" si="61"/>
        <v/>
      </c>
      <c r="R371" s="49" t="str">
        <f t="shared" si="62"/>
        <v/>
      </c>
    </row>
    <row r="372" spans="1:18" ht="25.5" customHeight="1" x14ac:dyDescent="0.2">
      <c r="A372" s="225" t="s">
        <v>21</v>
      </c>
      <c r="B372" s="226" t="s">
        <v>1616</v>
      </c>
      <c r="C372" s="225" t="s">
        <v>9</v>
      </c>
      <c r="D372" s="225" t="s">
        <v>1617</v>
      </c>
      <c r="E372" s="292" t="s">
        <v>893</v>
      </c>
      <c r="F372" s="292"/>
      <c r="G372" s="227" t="s">
        <v>42</v>
      </c>
      <c r="H372" s="228">
        <v>1.0459000000000001</v>
      </c>
      <c r="I372" s="229">
        <f>SUMIFS('ANALÍTICA AUXILIARES'!J:J,'ANALÍTICA AUXILIARES'!A:A,"Composição",'ANALÍTICA AUXILIARES'!B:B,$B372)</f>
        <v>0</v>
      </c>
      <c r="J372" s="229">
        <f t="shared" si="65"/>
        <v>0</v>
      </c>
      <c r="L372" s="52">
        <f t="shared" si="56"/>
        <v>16</v>
      </c>
      <c r="M372" s="48">
        <f t="shared" si="57"/>
        <v>0</v>
      </c>
      <c r="N372" s="49" t="str">
        <f t="shared" si="58"/>
        <v/>
      </c>
      <c r="O372" s="49">
        <f t="shared" si="59"/>
        <v>0</v>
      </c>
      <c r="P372" s="50" t="str">
        <f t="shared" si="60"/>
        <v/>
      </c>
      <c r="Q372" s="49" t="str">
        <f t="shared" si="61"/>
        <v/>
      </c>
      <c r="R372" s="49" t="str">
        <f t="shared" si="62"/>
        <v/>
      </c>
    </row>
    <row r="373" spans="1:18" ht="38.25" customHeight="1" x14ac:dyDescent="0.2">
      <c r="A373" s="225" t="s">
        <v>21</v>
      </c>
      <c r="B373" s="226" t="s">
        <v>22</v>
      </c>
      <c r="C373" s="225" t="s">
        <v>9</v>
      </c>
      <c r="D373" s="225" t="s">
        <v>23</v>
      </c>
      <c r="E373" s="292" t="s">
        <v>875</v>
      </c>
      <c r="F373" s="292"/>
      <c r="G373" s="227" t="s">
        <v>25</v>
      </c>
      <c r="H373" s="228">
        <v>0.79479999999999995</v>
      </c>
      <c r="I373" s="229">
        <f>SUMIFS('ANALÍTICA AUXILIARES'!J:J,'ANALÍTICA AUXILIARES'!A:A,"Composição",'ANALÍTICA AUXILIARES'!B:B,$B373)</f>
        <v>32.17</v>
      </c>
      <c r="J373" s="229">
        <f t="shared" si="65"/>
        <v>25.56</v>
      </c>
      <c r="L373" s="52">
        <f t="shared" si="56"/>
        <v>16</v>
      </c>
      <c r="M373" s="48">
        <f t="shared" si="57"/>
        <v>25.56</v>
      </c>
      <c r="N373" s="49">
        <f t="shared" si="58"/>
        <v>25.56</v>
      </c>
      <c r="O373" s="49" t="str">
        <f t="shared" si="59"/>
        <v/>
      </c>
      <c r="P373" s="50" t="str">
        <f t="shared" si="60"/>
        <v/>
      </c>
      <c r="Q373" s="49" t="str">
        <f t="shared" si="61"/>
        <v/>
      </c>
      <c r="R373" s="49" t="str">
        <f t="shared" si="62"/>
        <v/>
      </c>
    </row>
    <row r="374" spans="1:18" ht="38.25" customHeight="1" x14ac:dyDescent="0.2">
      <c r="A374" s="225" t="s">
        <v>21</v>
      </c>
      <c r="B374" s="226" t="s">
        <v>174</v>
      </c>
      <c r="C374" s="225" t="s">
        <v>9</v>
      </c>
      <c r="D374" s="225" t="s">
        <v>175</v>
      </c>
      <c r="E374" s="292" t="s">
        <v>875</v>
      </c>
      <c r="F374" s="292"/>
      <c r="G374" s="227" t="s">
        <v>25</v>
      </c>
      <c r="H374" s="228">
        <v>0.39200000000000002</v>
      </c>
      <c r="I374" s="229">
        <f>SUMIFS('ANALÍTICA AUXILIARES'!J:J,'ANALÍTICA AUXILIARES'!A:A,"Composição",'ANALÍTICA AUXILIARES'!B:B,$B374)</f>
        <v>25.96</v>
      </c>
      <c r="J374" s="229">
        <f t="shared" si="65"/>
        <v>10.17</v>
      </c>
      <c r="L374" s="52">
        <f t="shared" si="56"/>
        <v>16</v>
      </c>
      <c r="M374" s="48">
        <f t="shared" si="57"/>
        <v>10.17</v>
      </c>
      <c r="N374" s="49">
        <f t="shared" si="58"/>
        <v>10.17</v>
      </c>
      <c r="O374" s="49" t="str">
        <f t="shared" si="59"/>
        <v/>
      </c>
      <c r="P374" s="50" t="str">
        <f t="shared" si="60"/>
        <v/>
      </c>
      <c r="Q374" s="49" t="str">
        <f t="shared" si="61"/>
        <v/>
      </c>
      <c r="R374" s="49" t="str">
        <f t="shared" si="62"/>
        <v/>
      </c>
    </row>
    <row r="375" spans="1:18" ht="14.25" customHeight="1" x14ac:dyDescent="0.2">
      <c r="A375" s="225" t="s">
        <v>21</v>
      </c>
      <c r="B375" s="226" t="s">
        <v>673</v>
      </c>
      <c r="C375" s="225" t="s">
        <v>9</v>
      </c>
      <c r="D375" s="225" t="s">
        <v>674</v>
      </c>
      <c r="E375" s="292" t="s">
        <v>894</v>
      </c>
      <c r="F375" s="292"/>
      <c r="G375" s="227" t="s">
        <v>17</v>
      </c>
      <c r="H375" s="228">
        <v>6.8999999999999999E-3</v>
      </c>
      <c r="I375" s="229">
        <f>SUMIFS('ANALÍTICA AUXILIARES'!J:J,'ANALÍTICA AUXILIARES'!A:A,"Composição",'ANALÍTICA AUXILIARES'!B:B,$B375)</f>
        <v>597.09</v>
      </c>
      <c r="J375" s="229">
        <f t="shared" si="65"/>
        <v>4.1100000000000003</v>
      </c>
      <c r="L375" s="52">
        <f t="shared" si="56"/>
        <v>16</v>
      </c>
      <c r="M375" s="48">
        <f t="shared" si="57"/>
        <v>4.1100000000000003</v>
      </c>
      <c r="N375" s="49" t="str">
        <f t="shared" si="58"/>
        <v/>
      </c>
      <c r="O375" s="49">
        <f t="shared" si="59"/>
        <v>4.1100000000000003</v>
      </c>
      <c r="P375" s="50" t="str">
        <f t="shared" si="60"/>
        <v/>
      </c>
      <c r="Q375" s="49" t="str">
        <f t="shared" si="61"/>
        <v/>
      </c>
      <c r="R375" s="49" t="str">
        <f t="shared" si="62"/>
        <v/>
      </c>
    </row>
    <row r="376" spans="1:18" ht="14.25" customHeight="1" x14ac:dyDescent="0.2">
      <c r="A376" s="214" t="s">
        <v>28</v>
      </c>
      <c r="B376" s="215" t="s">
        <v>1618</v>
      </c>
      <c r="C376" s="214" t="str">
        <f>VLOOKUP(B376,INSUMOS!$A:$I,2,FALSE)</f>
        <v>SINAPI</v>
      </c>
      <c r="D376" s="214" t="str">
        <f>VLOOKUP(B376,INSUMOS!$A:$I,3,FALSE)</f>
        <v>PARAFUSO, EM ACO ZINCADO, CABECA LENTILHA AUTO TRAVANTE DIAMETRO 5/16" X 1" COM PORCA</v>
      </c>
      <c r="E376" s="293" t="str">
        <f>VLOOKUP(B376,INSUMOS!$A:$I,4,FALSE)</f>
        <v>Material</v>
      </c>
      <c r="F376" s="293"/>
      <c r="G376" s="216" t="str">
        <f>VLOOKUP(B376,INSUMOS!$A:$I,5,FALSE)</f>
        <v>UN</v>
      </c>
      <c r="H376" s="217">
        <v>3.3058000000000001</v>
      </c>
      <c r="I376" s="218">
        <f>VLOOKUP(B376,INSUMOS!$A:$I,8,FALSE)</f>
        <v>0</v>
      </c>
      <c r="J376" s="218">
        <f t="shared" si="65"/>
        <v>0</v>
      </c>
      <c r="L376" s="52">
        <f t="shared" si="56"/>
        <v>16</v>
      </c>
      <c r="M376" s="48">
        <f t="shared" si="57"/>
        <v>0</v>
      </c>
      <c r="N376" s="49" t="str">
        <f t="shared" si="58"/>
        <v/>
      </c>
      <c r="O376" s="49">
        <f t="shared" si="59"/>
        <v>0</v>
      </c>
      <c r="P376" s="50" t="str">
        <f t="shared" si="60"/>
        <v/>
      </c>
      <c r="Q376" s="49" t="str">
        <f t="shared" si="61"/>
        <v/>
      </c>
      <c r="R376" s="49" t="str">
        <f t="shared" si="62"/>
        <v/>
      </c>
    </row>
    <row r="377" spans="1:18" ht="25.5" x14ac:dyDescent="0.2">
      <c r="A377" s="214" t="s">
        <v>28</v>
      </c>
      <c r="B377" s="215" t="s">
        <v>1620</v>
      </c>
      <c r="C377" s="214" t="str">
        <f>VLOOKUP(B377,INSUMOS!$A:$I,2,FALSE)</f>
        <v>SINAPI</v>
      </c>
      <c r="D377" s="214" t="str">
        <f>VLOOKUP(B377,INSUMOS!$A:$I,3,FALSE)</f>
        <v>PERFIL "U" SIMPLES, EM CHAPA DOBRADA DE ACO LAMINADO, E = 3 MM, H = 200 MM, L = 50 MM (6,83 KG/M)</v>
      </c>
      <c r="E377" s="293" t="str">
        <f>VLOOKUP(B377,INSUMOS!$A:$I,4,FALSE)</f>
        <v>Material</v>
      </c>
      <c r="F377" s="293"/>
      <c r="G377" s="216" t="str">
        <f>VLOOKUP(B377,INSUMOS!$A:$I,5,FALSE)</f>
        <v>KG</v>
      </c>
      <c r="H377" s="217">
        <v>0.59499999999999997</v>
      </c>
      <c r="I377" s="218">
        <f>VLOOKUP(B377,INSUMOS!$A:$I,8,FALSE)</f>
        <v>9.1199999999999992</v>
      </c>
      <c r="J377" s="218">
        <f t="shared" si="65"/>
        <v>5.42</v>
      </c>
      <c r="L377" s="52">
        <f t="shared" si="56"/>
        <v>16</v>
      </c>
      <c r="M377" s="48">
        <f t="shared" si="57"/>
        <v>5.42</v>
      </c>
      <c r="N377" s="49" t="str">
        <f t="shared" si="58"/>
        <v/>
      </c>
      <c r="O377" s="49">
        <f t="shared" si="59"/>
        <v>5.42</v>
      </c>
      <c r="P377" s="50" t="str">
        <f t="shared" si="60"/>
        <v/>
      </c>
      <c r="Q377" s="49" t="str">
        <f t="shared" si="61"/>
        <v/>
      </c>
      <c r="R377" s="49" t="str">
        <f t="shared" si="62"/>
        <v/>
      </c>
    </row>
    <row r="378" spans="1:18" ht="14.25" customHeight="1" x14ac:dyDescent="0.2">
      <c r="A378" s="214" t="s">
        <v>28</v>
      </c>
      <c r="B378" s="215" t="s">
        <v>1622</v>
      </c>
      <c r="C378" s="214" t="str">
        <f>VLOOKUP(B378,INSUMOS!$A:$I,2,FALSE)</f>
        <v>SINAPI</v>
      </c>
      <c r="D378" s="214" t="str">
        <f>VLOOKUP(B378,INSUMOS!$A:$I,3,FALSE)</f>
        <v>CHAPA DE ACO GALVANIZADA BITOLA GSG 26, E = 0,50 MM (4,00 KG/M2)</v>
      </c>
      <c r="E378" s="293" t="str">
        <f>VLOOKUP(B378,INSUMOS!$A:$I,4,FALSE)</f>
        <v>Material</v>
      </c>
      <c r="F378" s="293"/>
      <c r="G378" s="216" t="str">
        <f>VLOOKUP(B378,INSUMOS!$A:$I,5,FALSE)</f>
        <v>KG</v>
      </c>
      <c r="H378" s="217">
        <v>2.4331</v>
      </c>
      <c r="I378" s="218">
        <f>VLOOKUP(B378,INSUMOS!$A:$I,8,FALSE)</f>
        <v>12.04</v>
      </c>
      <c r="J378" s="218">
        <f t="shared" si="65"/>
        <v>29.29</v>
      </c>
      <c r="L378" s="52">
        <f t="shared" si="56"/>
        <v>16</v>
      </c>
      <c r="M378" s="48">
        <f t="shared" si="57"/>
        <v>29.29</v>
      </c>
      <c r="N378" s="49" t="str">
        <f t="shared" si="58"/>
        <v/>
      </c>
      <c r="O378" s="49">
        <f t="shared" si="59"/>
        <v>29.29</v>
      </c>
      <c r="P378" s="50" t="str">
        <f t="shared" si="60"/>
        <v/>
      </c>
      <c r="Q378" s="49" t="str">
        <f t="shared" si="61"/>
        <v/>
      </c>
      <c r="R378" s="49" t="str">
        <f t="shared" si="62"/>
        <v/>
      </c>
    </row>
    <row r="379" spans="1:18" ht="25.5" customHeight="1" x14ac:dyDescent="0.2">
      <c r="A379" s="219"/>
      <c r="B379" s="219"/>
      <c r="C379" s="219"/>
      <c r="D379" s="219"/>
      <c r="E379" s="219"/>
      <c r="F379" s="220"/>
      <c r="G379" s="219"/>
      <c r="H379" s="220"/>
      <c r="I379" s="219"/>
      <c r="J379" s="220"/>
      <c r="L379" s="52">
        <f t="shared" si="56"/>
        <v>16</v>
      </c>
      <c r="M379" s="48" t="str">
        <f t="shared" si="57"/>
        <v/>
      </c>
      <c r="N379" s="49" t="str">
        <f t="shared" si="58"/>
        <v/>
      </c>
      <c r="O379" s="49" t="str">
        <f t="shared" si="59"/>
        <v/>
      </c>
      <c r="P379" s="50" t="str">
        <f t="shared" si="60"/>
        <v/>
      </c>
      <c r="Q379" s="49" t="str">
        <f t="shared" si="61"/>
        <v/>
      </c>
      <c r="R379" s="49" t="str">
        <f t="shared" si="62"/>
        <v/>
      </c>
    </row>
    <row r="380" spans="1:18" ht="25.5" customHeight="1" x14ac:dyDescent="0.2">
      <c r="A380" s="219"/>
      <c r="B380" s="219"/>
      <c r="C380" s="219"/>
      <c r="D380" s="219"/>
      <c r="E380" s="219"/>
      <c r="F380" s="220"/>
      <c r="G380" s="219"/>
      <c r="H380" s="294" t="s">
        <v>36</v>
      </c>
      <c r="I380" s="294"/>
      <c r="J380" s="220">
        <f>TRUNC(SUMIF(L:L,$L380,M:M)*(1+$J$9),2)</f>
        <v>121.54</v>
      </c>
      <c r="L380" s="52">
        <f t="shared" si="56"/>
        <v>16</v>
      </c>
      <c r="M380" s="48" t="str">
        <f t="shared" si="57"/>
        <v/>
      </c>
      <c r="N380" s="49" t="str">
        <f t="shared" si="58"/>
        <v/>
      </c>
      <c r="O380" s="49" t="str">
        <f t="shared" si="59"/>
        <v/>
      </c>
      <c r="P380" s="50" t="str">
        <f t="shared" si="60"/>
        <v/>
      </c>
      <c r="Q380" s="49" t="str">
        <f t="shared" si="61"/>
        <v/>
      </c>
      <c r="R380" s="49" t="str">
        <f t="shared" si="62"/>
        <v/>
      </c>
    </row>
    <row r="381" spans="1:18" ht="38.25" customHeight="1" thickBot="1" x14ac:dyDescent="0.25">
      <c r="A381" s="221"/>
      <c r="B381" s="221"/>
      <c r="C381" s="221"/>
      <c r="D381" s="221"/>
      <c r="E381" s="221"/>
      <c r="F381" s="221"/>
      <c r="G381" s="221" t="s">
        <v>37</v>
      </c>
      <c r="H381" s="222" t="s">
        <v>1624</v>
      </c>
      <c r="I381" s="221" t="s">
        <v>38</v>
      </c>
      <c r="J381" s="223">
        <f>TRUNC(J380*H381,2)</f>
        <v>20661.8</v>
      </c>
      <c r="L381" s="52">
        <f t="shared" si="56"/>
        <v>16</v>
      </c>
      <c r="M381" s="48" t="str">
        <f t="shared" si="57"/>
        <v/>
      </c>
      <c r="N381" s="49" t="str">
        <f t="shared" si="58"/>
        <v/>
      </c>
      <c r="O381" s="49" t="str">
        <f t="shared" si="59"/>
        <v/>
      </c>
      <c r="P381" s="50" t="str">
        <f t="shared" si="60"/>
        <v/>
      </c>
      <c r="Q381" s="49" t="str">
        <f t="shared" si="61"/>
        <v/>
      </c>
      <c r="R381" s="49" t="str">
        <f t="shared" si="62"/>
        <v/>
      </c>
    </row>
    <row r="382" spans="1:18" ht="38.25" customHeight="1" thickTop="1" x14ac:dyDescent="0.2">
      <c r="A382" s="224"/>
      <c r="B382" s="224"/>
      <c r="C382" s="224"/>
      <c r="D382" s="224"/>
      <c r="E382" s="224"/>
      <c r="F382" s="224"/>
      <c r="G382" s="224"/>
      <c r="H382" s="224"/>
      <c r="I382" s="224"/>
      <c r="J382" s="224"/>
      <c r="L382" s="52">
        <f t="shared" si="56"/>
        <v>17</v>
      </c>
      <c r="M382" s="48" t="str">
        <f t="shared" si="57"/>
        <v/>
      </c>
      <c r="N382" s="49" t="str">
        <f t="shared" si="58"/>
        <v/>
      </c>
      <c r="O382" s="49" t="str">
        <f t="shared" si="59"/>
        <v/>
      </c>
      <c r="P382" s="50" t="str">
        <f t="shared" si="60"/>
        <v/>
      </c>
      <c r="Q382" s="49" t="str">
        <f t="shared" si="61"/>
        <v/>
      </c>
      <c r="R382" s="49" t="str">
        <f t="shared" si="62"/>
        <v/>
      </c>
    </row>
    <row r="383" spans="1:18" ht="25.5" customHeight="1" x14ac:dyDescent="0.2">
      <c r="A383" s="203" t="s">
        <v>1062</v>
      </c>
      <c r="B383" s="203"/>
      <c r="C383" s="203"/>
      <c r="D383" s="203" t="s">
        <v>1063</v>
      </c>
      <c r="E383" s="203"/>
      <c r="F383" s="296"/>
      <c r="G383" s="296"/>
      <c r="H383" s="204"/>
      <c r="I383" s="203"/>
      <c r="J383" s="205"/>
      <c r="L383" s="52">
        <f t="shared" si="56"/>
        <v>17</v>
      </c>
      <c r="M383" s="48" t="str">
        <f t="shared" si="57"/>
        <v/>
      </c>
      <c r="N383" s="49" t="str">
        <f t="shared" si="58"/>
        <v/>
      </c>
      <c r="O383" s="49" t="str">
        <f t="shared" si="59"/>
        <v/>
      </c>
      <c r="P383" s="50" t="str">
        <f t="shared" si="60"/>
        <v/>
      </c>
      <c r="Q383" s="49" t="str">
        <f t="shared" si="61"/>
        <v/>
      </c>
      <c r="R383" s="49" t="str">
        <f t="shared" si="62"/>
        <v/>
      </c>
    </row>
    <row r="384" spans="1:18" ht="25.5" customHeight="1" x14ac:dyDescent="0.2">
      <c r="A384" s="203" t="s">
        <v>1064</v>
      </c>
      <c r="B384" s="203"/>
      <c r="C384" s="203"/>
      <c r="D384" s="203" t="s">
        <v>835</v>
      </c>
      <c r="E384" s="203"/>
      <c r="F384" s="296"/>
      <c r="G384" s="296"/>
      <c r="H384" s="204"/>
      <c r="I384" s="203"/>
      <c r="J384" s="205"/>
      <c r="L384" s="52">
        <f t="shared" si="56"/>
        <v>17</v>
      </c>
      <c r="M384" s="48" t="str">
        <f t="shared" si="57"/>
        <v/>
      </c>
      <c r="N384" s="49" t="str">
        <f t="shared" si="58"/>
        <v/>
      </c>
      <c r="O384" s="49" t="str">
        <f t="shared" si="59"/>
        <v/>
      </c>
      <c r="P384" s="50" t="str">
        <f t="shared" si="60"/>
        <v/>
      </c>
      <c r="Q384" s="49" t="str">
        <f t="shared" si="61"/>
        <v/>
      </c>
      <c r="R384" s="49" t="str">
        <f t="shared" si="62"/>
        <v/>
      </c>
    </row>
    <row r="385" spans="1:18" ht="15" x14ac:dyDescent="0.2">
      <c r="A385" s="206" t="s">
        <v>1065</v>
      </c>
      <c r="B385" s="207" t="s">
        <v>1</v>
      </c>
      <c r="C385" s="206" t="s">
        <v>2</v>
      </c>
      <c r="D385" s="206" t="s">
        <v>3</v>
      </c>
      <c r="E385" s="290" t="s">
        <v>18</v>
      </c>
      <c r="F385" s="290"/>
      <c r="G385" s="208" t="s">
        <v>4</v>
      </c>
      <c r="H385" s="207" t="s">
        <v>5</v>
      </c>
      <c r="I385" s="207" t="s">
        <v>6</v>
      </c>
      <c r="J385" s="207" t="s">
        <v>7</v>
      </c>
      <c r="L385" s="52">
        <f t="shared" ref="L385:L387" si="66">IF(AND(A386&lt;&gt;"",A385=""),L384+1,L384)</f>
        <v>17</v>
      </c>
      <c r="M385" s="48" t="str">
        <f t="shared" ref="M385:M387" si="67">IF(OR(A385="Insumo",A385="Composição Auxiliar"),J385,"")</f>
        <v/>
      </c>
      <c r="N385" s="49" t="str">
        <f t="shared" ref="N385:N387" si="68">IF(ISNUMBER(SEARCH("COM ENCARGOS COMPLEMENTARES",D385)),J385,"")</f>
        <v/>
      </c>
      <c r="O385" s="49" t="str">
        <f t="shared" ref="O385:O387" si="69">IF(N385&lt;&gt;"","",M385)</f>
        <v/>
      </c>
      <c r="P385" s="50" t="str">
        <f t="shared" ref="P385:P387" si="70">IF(A385="Composição",A384,"")</f>
        <v/>
      </c>
      <c r="Q385" s="49" t="str">
        <f t="shared" ref="Q385:Q387" si="71">IF(P385&lt;&gt;"",SUMIF(L385:L390,L385,N385:N390),"")</f>
        <v/>
      </c>
      <c r="R385" s="49" t="str">
        <f t="shared" ref="R385:R387" si="72">IF(P385&lt;&gt;"",SUMIF(L385:L390,L385,O385:O390),"")</f>
        <v/>
      </c>
    </row>
    <row r="386" spans="1:18" ht="14.25" customHeight="1" x14ac:dyDescent="0.2">
      <c r="A386" s="209" t="s">
        <v>19</v>
      </c>
      <c r="B386" s="210" t="s">
        <v>675</v>
      </c>
      <c r="C386" s="209" t="s">
        <v>9</v>
      </c>
      <c r="D386" s="209" t="s">
        <v>676</v>
      </c>
      <c r="E386" s="291" t="s">
        <v>895</v>
      </c>
      <c r="F386" s="291"/>
      <c r="G386" s="211" t="s">
        <v>10</v>
      </c>
      <c r="H386" s="212">
        <v>1</v>
      </c>
      <c r="I386" s="213">
        <f>SUMIF(L:L,$L386,M:M)</f>
        <v>3.29</v>
      </c>
      <c r="J386" s="213">
        <f>TRUNC(H386*I386,2)</f>
        <v>3.29</v>
      </c>
      <c r="L386" s="52">
        <f t="shared" si="66"/>
        <v>17</v>
      </c>
      <c r="M386" s="48" t="str">
        <f t="shared" si="67"/>
        <v/>
      </c>
      <c r="N386" s="49" t="str">
        <f t="shared" si="68"/>
        <v/>
      </c>
      <c r="O386" s="49" t="str">
        <f t="shared" si="69"/>
        <v/>
      </c>
      <c r="P386" s="50" t="str">
        <f t="shared" si="70"/>
        <v xml:space="preserve"> 2.1.2.1.1 </v>
      </c>
      <c r="Q386" s="49">
        <f t="shared" si="71"/>
        <v>3.29</v>
      </c>
      <c r="R386" s="49">
        <f t="shared" si="72"/>
        <v>0</v>
      </c>
    </row>
    <row r="387" spans="1:18" ht="25.5" x14ac:dyDescent="0.2">
      <c r="A387" s="225" t="s">
        <v>21</v>
      </c>
      <c r="B387" s="226" t="s">
        <v>251</v>
      </c>
      <c r="C387" s="225" t="s">
        <v>9</v>
      </c>
      <c r="D387" s="225" t="s">
        <v>1464</v>
      </c>
      <c r="E387" s="292" t="s">
        <v>875</v>
      </c>
      <c r="F387" s="292"/>
      <c r="G387" s="227" t="s">
        <v>25</v>
      </c>
      <c r="H387" s="228">
        <v>3.3700000000000001E-2</v>
      </c>
      <c r="I387" s="229">
        <f>SUMIFS('ANALÍTICA AUXILIARES'!J:J,'ANALÍTICA AUXILIARES'!A:A,"Composição",'ANALÍTICA AUXILIARES'!B:B,$B387)</f>
        <v>26.91</v>
      </c>
      <c r="J387" s="229">
        <f>TRUNC(H387*I387,2)</f>
        <v>0.9</v>
      </c>
      <c r="L387" s="52">
        <f t="shared" si="66"/>
        <v>17</v>
      </c>
      <c r="M387" s="48">
        <f t="shared" si="67"/>
        <v>0.9</v>
      </c>
      <c r="N387" s="49">
        <f t="shared" si="68"/>
        <v>0.9</v>
      </c>
      <c r="O387" s="49" t="str">
        <f t="shared" si="69"/>
        <v/>
      </c>
      <c r="P387" s="50" t="str">
        <f t="shared" si="70"/>
        <v/>
      </c>
      <c r="Q387" s="49" t="str">
        <f t="shared" si="71"/>
        <v/>
      </c>
      <c r="R387" s="49" t="str">
        <f t="shared" si="72"/>
        <v/>
      </c>
    </row>
    <row r="388" spans="1:18" ht="14.25" customHeight="1" x14ac:dyDescent="0.2">
      <c r="A388" s="225" t="s">
        <v>21</v>
      </c>
      <c r="B388" s="226" t="s">
        <v>26</v>
      </c>
      <c r="C388" s="225" t="s">
        <v>9</v>
      </c>
      <c r="D388" s="225" t="s">
        <v>27</v>
      </c>
      <c r="E388" s="292" t="s">
        <v>875</v>
      </c>
      <c r="F388" s="292"/>
      <c r="G388" s="227" t="s">
        <v>25</v>
      </c>
      <c r="H388" s="228">
        <v>9.5200000000000007E-2</v>
      </c>
      <c r="I388" s="229">
        <f>SUMIFS('ANALÍTICA AUXILIARES'!J:J,'ANALÍTICA AUXILIARES'!A:A,"Composição",'ANALÍTICA AUXILIARES'!B:B,$B388)</f>
        <v>25.11</v>
      </c>
      <c r="J388" s="229">
        <f>TRUNC(H388*I388,2)</f>
        <v>2.39</v>
      </c>
      <c r="L388" s="52">
        <f t="shared" ref="L388:L451" si="73">IF(AND(A389&lt;&gt;"",A388=""),L387+1,L387)</f>
        <v>17</v>
      </c>
      <c r="M388" s="48">
        <f t="shared" ref="M388:M451" si="74">IF(OR(A388="Insumo",A388="Composição Auxiliar"),J388,"")</f>
        <v>2.39</v>
      </c>
      <c r="N388" s="49">
        <f t="shared" ref="N388:N451" si="75">IF(ISNUMBER(SEARCH("COM ENCARGOS COMPLEMENTARES",D388)),J388,"")</f>
        <v>2.39</v>
      </c>
      <c r="O388" s="49" t="str">
        <f t="shared" ref="O388:O451" si="76">IF(N388&lt;&gt;"","",M388)</f>
        <v/>
      </c>
      <c r="P388" s="50" t="str">
        <f t="shared" ref="P388:P451" si="77">IF(A388="Composição",A387,"")</f>
        <v/>
      </c>
      <c r="Q388" s="49" t="str">
        <f t="shared" ref="Q388:Q451" si="78">IF(P388&lt;&gt;"",SUMIF(L388:L393,L388,N388:N393),"")</f>
        <v/>
      </c>
      <c r="R388" s="49" t="str">
        <f t="shared" ref="R388:R451" si="79">IF(P388&lt;&gt;"",SUMIF(L388:L393,L388,O388:O393),"")</f>
        <v/>
      </c>
    </row>
    <row r="389" spans="1:18" ht="38.25" customHeight="1" x14ac:dyDescent="0.2">
      <c r="A389" s="219"/>
      <c r="B389" s="219"/>
      <c r="C389" s="219"/>
      <c r="D389" s="219"/>
      <c r="E389" s="219"/>
      <c r="F389" s="220"/>
      <c r="G389" s="219"/>
      <c r="H389" s="220"/>
      <c r="I389" s="219"/>
      <c r="J389" s="220"/>
      <c r="L389" s="52">
        <f t="shared" si="73"/>
        <v>17</v>
      </c>
      <c r="M389" s="48" t="str">
        <f t="shared" si="74"/>
        <v/>
      </c>
      <c r="N389" s="49" t="str">
        <f t="shared" si="75"/>
        <v/>
      </c>
      <c r="O389" s="49" t="str">
        <f t="shared" si="76"/>
        <v/>
      </c>
      <c r="P389" s="50" t="str">
        <f t="shared" si="77"/>
        <v/>
      </c>
      <c r="Q389" s="49" t="str">
        <f t="shared" si="78"/>
        <v/>
      </c>
      <c r="R389" s="49" t="str">
        <f t="shared" si="79"/>
        <v/>
      </c>
    </row>
    <row r="390" spans="1:18" ht="38.25" customHeight="1" x14ac:dyDescent="0.2">
      <c r="A390" s="219"/>
      <c r="B390" s="219"/>
      <c r="C390" s="219"/>
      <c r="D390" s="219"/>
      <c r="E390" s="219"/>
      <c r="F390" s="220"/>
      <c r="G390" s="219"/>
      <c r="H390" s="294" t="s">
        <v>36</v>
      </c>
      <c r="I390" s="294"/>
      <c r="J390" s="220">
        <f>TRUNC(SUMIF(L:L,$L390,M:M)*(1+$J$9),2)</f>
        <v>3.97</v>
      </c>
      <c r="L390" s="52">
        <f t="shared" si="73"/>
        <v>17</v>
      </c>
      <c r="M390" s="48" t="str">
        <f t="shared" si="74"/>
        <v/>
      </c>
      <c r="N390" s="49" t="str">
        <f t="shared" si="75"/>
        <v/>
      </c>
      <c r="O390" s="49" t="str">
        <f t="shared" si="76"/>
        <v/>
      </c>
      <c r="P390" s="50" t="str">
        <f t="shared" si="77"/>
        <v/>
      </c>
      <c r="Q390" s="49" t="str">
        <f t="shared" si="78"/>
        <v/>
      </c>
      <c r="R390" s="49" t="str">
        <f t="shared" si="79"/>
        <v/>
      </c>
    </row>
    <row r="391" spans="1:18" ht="25.5" customHeight="1" thickBot="1" x14ac:dyDescent="0.25">
      <c r="A391" s="221"/>
      <c r="B391" s="221"/>
      <c r="C391" s="221"/>
      <c r="D391" s="221"/>
      <c r="E391" s="221"/>
      <c r="F391" s="221"/>
      <c r="G391" s="221" t="s">
        <v>37</v>
      </c>
      <c r="H391" s="222" t="s">
        <v>1624</v>
      </c>
      <c r="I391" s="221" t="s">
        <v>38</v>
      </c>
      <c r="J391" s="223">
        <f>TRUNC(J390*H391,2)</f>
        <v>674.9</v>
      </c>
      <c r="L391" s="52">
        <f t="shared" si="73"/>
        <v>17</v>
      </c>
      <c r="M391" s="48" t="str">
        <f t="shared" si="74"/>
        <v/>
      </c>
      <c r="N391" s="49" t="str">
        <f t="shared" si="75"/>
        <v/>
      </c>
      <c r="O391" s="49" t="str">
        <f t="shared" si="76"/>
        <v/>
      </c>
      <c r="P391" s="50" t="str">
        <f t="shared" si="77"/>
        <v/>
      </c>
      <c r="Q391" s="49" t="str">
        <f t="shared" si="78"/>
        <v/>
      </c>
      <c r="R391" s="49" t="str">
        <f t="shared" si="79"/>
        <v/>
      </c>
    </row>
    <row r="392" spans="1:18" ht="15" thickTop="1" x14ac:dyDescent="0.2">
      <c r="A392" s="224"/>
      <c r="B392" s="224"/>
      <c r="C392" s="224"/>
      <c r="D392" s="224"/>
      <c r="E392" s="224"/>
      <c r="F392" s="224"/>
      <c r="G392" s="224"/>
      <c r="H392" s="224"/>
      <c r="I392" s="224"/>
      <c r="J392" s="224"/>
      <c r="L392" s="52">
        <f t="shared" si="73"/>
        <v>18</v>
      </c>
      <c r="M392" s="48" t="str">
        <f t="shared" si="74"/>
        <v/>
      </c>
      <c r="N392" s="49" t="str">
        <f t="shared" si="75"/>
        <v/>
      </c>
      <c r="O392" s="49" t="str">
        <f t="shared" si="76"/>
        <v/>
      </c>
      <c r="P392" s="50" t="str">
        <f t="shared" si="77"/>
        <v/>
      </c>
      <c r="Q392" s="49" t="str">
        <f t="shared" si="78"/>
        <v/>
      </c>
      <c r="R392" s="49" t="str">
        <f t="shared" si="79"/>
        <v/>
      </c>
    </row>
    <row r="393" spans="1:18" ht="25.5" customHeight="1" x14ac:dyDescent="0.2">
      <c r="A393" s="206" t="s">
        <v>1066</v>
      </c>
      <c r="B393" s="207" t="s">
        <v>1</v>
      </c>
      <c r="C393" s="206" t="s">
        <v>2</v>
      </c>
      <c r="D393" s="206" t="s">
        <v>3</v>
      </c>
      <c r="E393" s="290" t="s">
        <v>18</v>
      </c>
      <c r="F393" s="290"/>
      <c r="G393" s="208" t="s">
        <v>4</v>
      </c>
      <c r="H393" s="207" t="s">
        <v>5</v>
      </c>
      <c r="I393" s="207" t="s">
        <v>6</v>
      </c>
      <c r="J393" s="207" t="s">
        <v>7</v>
      </c>
      <c r="L393" s="52">
        <f t="shared" si="73"/>
        <v>18</v>
      </c>
      <c r="M393" s="48" t="str">
        <f t="shared" si="74"/>
        <v/>
      </c>
      <c r="N393" s="49" t="str">
        <f t="shared" si="75"/>
        <v/>
      </c>
      <c r="O393" s="49" t="str">
        <f t="shared" si="76"/>
        <v/>
      </c>
      <c r="P393" s="50" t="str">
        <f t="shared" si="77"/>
        <v/>
      </c>
      <c r="Q393" s="49" t="str">
        <f t="shared" si="78"/>
        <v/>
      </c>
      <c r="R393" s="49" t="str">
        <f t="shared" si="79"/>
        <v/>
      </c>
    </row>
    <row r="394" spans="1:18" ht="14.25" customHeight="1" x14ac:dyDescent="0.2">
      <c r="A394" s="209" t="s">
        <v>19</v>
      </c>
      <c r="B394" s="210" t="s">
        <v>1067</v>
      </c>
      <c r="C394" s="209" t="s">
        <v>11</v>
      </c>
      <c r="D394" s="209" t="s">
        <v>1068</v>
      </c>
      <c r="E394" s="291" t="s">
        <v>677</v>
      </c>
      <c r="F394" s="291"/>
      <c r="G394" s="211" t="s">
        <v>10</v>
      </c>
      <c r="H394" s="212">
        <v>1</v>
      </c>
      <c r="I394" s="213">
        <f>SUMIF(L:L,$L394,M:M)</f>
        <v>16.53</v>
      </c>
      <c r="J394" s="213">
        <f>TRUNC(H394*I394,2)</f>
        <v>16.53</v>
      </c>
      <c r="L394" s="52">
        <f t="shared" si="73"/>
        <v>18</v>
      </c>
      <c r="M394" s="48" t="str">
        <f t="shared" si="74"/>
        <v/>
      </c>
      <c r="N394" s="49" t="str">
        <f t="shared" si="75"/>
        <v/>
      </c>
      <c r="O394" s="49" t="str">
        <f t="shared" si="76"/>
        <v/>
      </c>
      <c r="P394" s="50" t="str">
        <f t="shared" si="77"/>
        <v xml:space="preserve"> 2.1.2.1.2 </v>
      </c>
      <c r="Q394" s="49">
        <f t="shared" si="78"/>
        <v>16.53</v>
      </c>
      <c r="R394" s="49">
        <f t="shared" si="79"/>
        <v>0</v>
      </c>
    </row>
    <row r="395" spans="1:18" ht="14.25" customHeight="1" x14ac:dyDescent="0.2">
      <c r="A395" s="225" t="s">
        <v>21</v>
      </c>
      <c r="B395" s="226" t="s">
        <v>22</v>
      </c>
      <c r="C395" s="225" t="s">
        <v>9</v>
      </c>
      <c r="D395" s="225" t="s">
        <v>23</v>
      </c>
      <c r="E395" s="292" t="s">
        <v>875</v>
      </c>
      <c r="F395" s="292"/>
      <c r="G395" s="227" t="s">
        <v>25</v>
      </c>
      <c r="H395" s="228">
        <v>0.1</v>
      </c>
      <c r="I395" s="229">
        <f>SUMIFS('ANALÍTICA AUXILIARES'!J:J,'ANALÍTICA AUXILIARES'!A:A,"Composição",'ANALÍTICA AUXILIARES'!B:B,$B395)</f>
        <v>32.17</v>
      </c>
      <c r="J395" s="229">
        <f>TRUNC(H395*I395,2)</f>
        <v>3.21</v>
      </c>
      <c r="L395" s="52">
        <f t="shared" si="73"/>
        <v>18</v>
      </c>
      <c r="M395" s="48">
        <f t="shared" si="74"/>
        <v>3.21</v>
      </c>
      <c r="N395" s="49">
        <f t="shared" si="75"/>
        <v>3.21</v>
      </c>
      <c r="O395" s="49" t="str">
        <f t="shared" si="76"/>
        <v/>
      </c>
      <c r="P395" s="50" t="str">
        <f t="shared" si="77"/>
        <v/>
      </c>
      <c r="Q395" s="49" t="str">
        <f t="shared" si="78"/>
        <v/>
      </c>
      <c r="R395" s="49" t="str">
        <f t="shared" si="79"/>
        <v/>
      </c>
    </row>
    <row r="396" spans="1:18" x14ac:dyDescent="0.2">
      <c r="A396" s="225" t="s">
        <v>21</v>
      </c>
      <c r="B396" s="226" t="s">
        <v>45</v>
      </c>
      <c r="C396" s="225" t="s">
        <v>9</v>
      </c>
      <c r="D396" s="225" t="s">
        <v>46</v>
      </c>
      <c r="E396" s="292" t="s">
        <v>875</v>
      </c>
      <c r="F396" s="292"/>
      <c r="G396" s="227" t="s">
        <v>25</v>
      </c>
      <c r="H396" s="228">
        <v>0.1</v>
      </c>
      <c r="I396" s="229">
        <f>SUMIFS('ANALÍTICA AUXILIARES'!J:J,'ANALÍTICA AUXILIARES'!A:A,"Composição",'ANALÍTICA AUXILIARES'!B:B,$B396)</f>
        <v>32.840000000000003</v>
      </c>
      <c r="J396" s="229">
        <f>TRUNC(H396*I396,2)</f>
        <v>3.28</v>
      </c>
      <c r="L396" s="52">
        <f t="shared" si="73"/>
        <v>18</v>
      </c>
      <c r="M396" s="48">
        <f t="shared" si="74"/>
        <v>3.28</v>
      </c>
      <c r="N396" s="49">
        <f t="shared" si="75"/>
        <v>3.28</v>
      </c>
      <c r="O396" s="49" t="str">
        <f t="shared" si="76"/>
        <v/>
      </c>
      <c r="P396" s="50" t="str">
        <f t="shared" si="77"/>
        <v/>
      </c>
      <c r="Q396" s="49" t="str">
        <f t="shared" si="78"/>
        <v/>
      </c>
      <c r="R396" s="49" t="str">
        <f t="shared" si="79"/>
        <v/>
      </c>
    </row>
    <row r="397" spans="1:18" x14ac:dyDescent="0.2">
      <c r="A397" s="225" t="s">
        <v>21</v>
      </c>
      <c r="B397" s="226" t="s">
        <v>26</v>
      </c>
      <c r="C397" s="225" t="s">
        <v>9</v>
      </c>
      <c r="D397" s="225" t="s">
        <v>27</v>
      </c>
      <c r="E397" s="292" t="s">
        <v>875</v>
      </c>
      <c r="F397" s="292"/>
      <c r="G397" s="227" t="s">
        <v>25</v>
      </c>
      <c r="H397" s="228">
        <v>0.4</v>
      </c>
      <c r="I397" s="229">
        <f>SUMIFS('ANALÍTICA AUXILIARES'!J:J,'ANALÍTICA AUXILIARES'!A:A,"Composição",'ANALÍTICA AUXILIARES'!B:B,$B397)</f>
        <v>25.11</v>
      </c>
      <c r="J397" s="229">
        <f>TRUNC(H397*I397,2)</f>
        <v>10.039999999999999</v>
      </c>
      <c r="L397" s="52">
        <f t="shared" si="73"/>
        <v>18</v>
      </c>
      <c r="M397" s="48">
        <f t="shared" si="74"/>
        <v>10.039999999999999</v>
      </c>
      <c r="N397" s="49">
        <f t="shared" si="75"/>
        <v>10.039999999999999</v>
      </c>
      <c r="O397" s="49" t="str">
        <f t="shared" si="76"/>
        <v/>
      </c>
      <c r="P397" s="50" t="str">
        <f t="shared" si="77"/>
        <v/>
      </c>
      <c r="Q397" s="49" t="str">
        <f t="shared" si="78"/>
        <v/>
      </c>
      <c r="R397" s="49" t="str">
        <f t="shared" si="79"/>
        <v/>
      </c>
    </row>
    <row r="398" spans="1:18" x14ac:dyDescent="0.2">
      <c r="A398" s="219"/>
      <c r="B398" s="219"/>
      <c r="C398" s="219"/>
      <c r="D398" s="219"/>
      <c r="E398" s="219"/>
      <c r="F398" s="220"/>
      <c r="G398" s="219"/>
      <c r="H398" s="220"/>
      <c r="I398" s="219"/>
      <c r="J398" s="220"/>
      <c r="L398" s="52">
        <f t="shared" si="73"/>
        <v>18</v>
      </c>
      <c r="M398" s="48" t="str">
        <f t="shared" si="74"/>
        <v/>
      </c>
      <c r="N398" s="49" t="str">
        <f t="shared" si="75"/>
        <v/>
      </c>
      <c r="O398" s="49" t="str">
        <f t="shared" si="76"/>
        <v/>
      </c>
      <c r="P398" s="50" t="str">
        <f t="shared" si="77"/>
        <v/>
      </c>
      <c r="Q398" s="49" t="str">
        <f t="shared" si="78"/>
        <v/>
      </c>
      <c r="R398" s="49" t="str">
        <f t="shared" si="79"/>
        <v/>
      </c>
    </row>
    <row r="399" spans="1:18" ht="14.25" customHeight="1" x14ac:dyDescent="0.2">
      <c r="A399" s="219"/>
      <c r="B399" s="219"/>
      <c r="C399" s="219"/>
      <c r="D399" s="219"/>
      <c r="E399" s="219"/>
      <c r="F399" s="220"/>
      <c r="G399" s="219"/>
      <c r="H399" s="294" t="s">
        <v>36</v>
      </c>
      <c r="I399" s="294"/>
      <c r="J399" s="220">
        <f>TRUNC(SUMIF(L:L,$L399,M:M)*(1+$J$9),2)</f>
        <v>19.989999999999998</v>
      </c>
      <c r="L399" s="52">
        <f t="shared" si="73"/>
        <v>18</v>
      </c>
      <c r="M399" s="48" t="str">
        <f t="shared" si="74"/>
        <v/>
      </c>
      <c r="N399" s="49" t="str">
        <f t="shared" si="75"/>
        <v/>
      </c>
      <c r="O399" s="49" t="str">
        <f t="shared" si="76"/>
        <v/>
      </c>
      <c r="P399" s="50" t="str">
        <f t="shared" si="77"/>
        <v/>
      </c>
      <c r="Q399" s="49" t="str">
        <f t="shared" si="78"/>
        <v/>
      </c>
      <c r="R399" s="49" t="str">
        <f t="shared" si="79"/>
        <v/>
      </c>
    </row>
    <row r="400" spans="1:18" ht="15" thickBot="1" x14ac:dyDescent="0.25">
      <c r="A400" s="221"/>
      <c r="B400" s="221"/>
      <c r="C400" s="221"/>
      <c r="D400" s="221"/>
      <c r="E400" s="221"/>
      <c r="F400" s="221"/>
      <c r="G400" s="221" t="s">
        <v>37</v>
      </c>
      <c r="H400" s="222" t="s">
        <v>1625</v>
      </c>
      <c r="I400" s="221" t="s">
        <v>38</v>
      </c>
      <c r="J400" s="223">
        <f>TRUNC(J399*H400,2)</f>
        <v>1839.08</v>
      </c>
      <c r="L400" s="52">
        <f t="shared" si="73"/>
        <v>18</v>
      </c>
      <c r="M400" s="48" t="str">
        <f t="shared" si="74"/>
        <v/>
      </c>
      <c r="N400" s="49" t="str">
        <f t="shared" si="75"/>
        <v/>
      </c>
      <c r="O400" s="49" t="str">
        <f t="shared" si="76"/>
        <v/>
      </c>
      <c r="P400" s="50" t="str">
        <f t="shared" si="77"/>
        <v/>
      </c>
      <c r="Q400" s="49" t="str">
        <f t="shared" si="78"/>
        <v/>
      </c>
      <c r="R400" s="49" t="str">
        <f t="shared" si="79"/>
        <v/>
      </c>
    </row>
    <row r="401" spans="1:18" ht="14.25" customHeight="1" thickTop="1" x14ac:dyDescent="0.2">
      <c r="A401" s="224"/>
      <c r="B401" s="224"/>
      <c r="C401" s="224"/>
      <c r="D401" s="224"/>
      <c r="E401" s="224"/>
      <c r="F401" s="224"/>
      <c r="G401" s="224"/>
      <c r="H401" s="224"/>
      <c r="I401" s="224"/>
      <c r="J401" s="224"/>
      <c r="L401" s="52">
        <f t="shared" si="73"/>
        <v>19</v>
      </c>
      <c r="M401" s="48" t="str">
        <f t="shared" si="74"/>
        <v/>
      </c>
      <c r="N401" s="49" t="str">
        <f t="shared" si="75"/>
        <v/>
      </c>
      <c r="O401" s="49" t="str">
        <f t="shared" si="76"/>
        <v/>
      </c>
      <c r="P401" s="50" t="str">
        <f t="shared" si="77"/>
        <v/>
      </c>
      <c r="Q401" s="49" t="str">
        <f t="shared" si="78"/>
        <v/>
      </c>
      <c r="R401" s="49" t="str">
        <f t="shared" si="79"/>
        <v/>
      </c>
    </row>
    <row r="402" spans="1:18" ht="15" x14ac:dyDescent="0.2">
      <c r="A402" s="206" t="s">
        <v>1069</v>
      </c>
      <c r="B402" s="207" t="s">
        <v>1</v>
      </c>
      <c r="C402" s="206" t="s">
        <v>2</v>
      </c>
      <c r="D402" s="206" t="s">
        <v>3</v>
      </c>
      <c r="E402" s="290" t="s">
        <v>18</v>
      </c>
      <c r="F402" s="290"/>
      <c r="G402" s="208" t="s">
        <v>4</v>
      </c>
      <c r="H402" s="207" t="s">
        <v>5</v>
      </c>
      <c r="I402" s="207" t="s">
        <v>6</v>
      </c>
      <c r="J402" s="207" t="s">
        <v>7</v>
      </c>
      <c r="L402" s="52">
        <f t="shared" si="73"/>
        <v>19</v>
      </c>
      <c r="M402" s="48" t="str">
        <f t="shared" si="74"/>
        <v/>
      </c>
      <c r="N402" s="49" t="str">
        <f t="shared" si="75"/>
        <v/>
      </c>
      <c r="O402" s="49" t="str">
        <f t="shared" si="76"/>
        <v/>
      </c>
      <c r="P402" s="50" t="str">
        <f t="shared" si="77"/>
        <v/>
      </c>
      <c r="Q402" s="49" t="str">
        <f t="shared" si="78"/>
        <v/>
      </c>
      <c r="R402" s="49" t="str">
        <f t="shared" si="79"/>
        <v/>
      </c>
    </row>
    <row r="403" spans="1:18" ht="14.25" customHeight="1" x14ac:dyDescent="0.2">
      <c r="A403" s="209" t="s">
        <v>19</v>
      </c>
      <c r="B403" s="210" t="s">
        <v>1070</v>
      </c>
      <c r="C403" s="209" t="s">
        <v>11</v>
      </c>
      <c r="D403" s="209" t="s">
        <v>1071</v>
      </c>
      <c r="E403" s="291" t="s">
        <v>1626</v>
      </c>
      <c r="F403" s="291"/>
      <c r="G403" s="211" t="s">
        <v>422</v>
      </c>
      <c r="H403" s="212">
        <v>1</v>
      </c>
      <c r="I403" s="213">
        <f>SUMIF(L:L,$L403,M:M)</f>
        <v>15.25</v>
      </c>
      <c r="J403" s="213">
        <f>TRUNC(H403*I403,2)</f>
        <v>15.25</v>
      </c>
      <c r="L403" s="52">
        <f t="shared" si="73"/>
        <v>19</v>
      </c>
      <c r="M403" s="48" t="str">
        <f t="shared" si="74"/>
        <v/>
      </c>
      <c r="N403" s="49" t="str">
        <f t="shared" si="75"/>
        <v/>
      </c>
      <c r="O403" s="49" t="str">
        <f t="shared" si="76"/>
        <v/>
      </c>
      <c r="P403" s="50" t="str">
        <f t="shared" si="77"/>
        <v xml:space="preserve"> 2.1.2.1.3 </v>
      </c>
      <c r="Q403" s="49">
        <f t="shared" si="78"/>
        <v>0</v>
      </c>
      <c r="R403" s="49">
        <f t="shared" si="79"/>
        <v>15.25</v>
      </c>
    </row>
    <row r="404" spans="1:18" ht="14.25" customHeight="1" x14ac:dyDescent="0.2">
      <c r="A404" s="214" t="s">
        <v>28</v>
      </c>
      <c r="B404" s="215" t="s">
        <v>1627</v>
      </c>
      <c r="C404" s="214" t="str">
        <f>VLOOKUP(B404,INSUMOS!$A:$I,2,FALSE)</f>
        <v>Próprio</v>
      </c>
      <c r="D404" s="214" t="str">
        <f>VLOOKUP(B404,INSUMOS!$A:$I,3,FALSE)</f>
        <v>DISPOSIÇÃO FINAL DE RESÍDUOS SEGREGADOS DE CONSTRUÇÃO CIVIL</v>
      </c>
      <c r="E404" s="293" t="str">
        <f>VLOOKUP(B404,INSUMOS!$A:$I,4,FALSE)</f>
        <v>Serviços</v>
      </c>
      <c r="F404" s="293"/>
      <c r="G404" s="216" t="str">
        <f>VLOOKUP(B404,INSUMOS!$A:$I,5,FALSE)</f>
        <v>T</v>
      </c>
      <c r="H404" s="217">
        <v>1</v>
      </c>
      <c r="I404" s="218">
        <f>VLOOKUP(B404,INSUMOS!$A:$I,8,FALSE)</f>
        <v>15.25</v>
      </c>
      <c r="J404" s="218">
        <f>TRUNC(H404*I404,2)</f>
        <v>15.25</v>
      </c>
      <c r="L404" s="52">
        <f t="shared" si="73"/>
        <v>19</v>
      </c>
      <c r="M404" s="48">
        <f t="shared" si="74"/>
        <v>15.25</v>
      </c>
      <c r="N404" s="49" t="str">
        <f t="shared" si="75"/>
        <v/>
      </c>
      <c r="O404" s="49">
        <f t="shared" si="76"/>
        <v>15.25</v>
      </c>
      <c r="P404" s="50" t="str">
        <f t="shared" si="77"/>
        <v/>
      </c>
      <c r="Q404" s="49" t="str">
        <f t="shared" si="78"/>
        <v/>
      </c>
      <c r="R404" s="49" t="str">
        <f t="shared" si="79"/>
        <v/>
      </c>
    </row>
    <row r="405" spans="1:18" ht="14.25" customHeight="1" x14ac:dyDescent="0.2">
      <c r="A405" s="219"/>
      <c r="B405" s="219"/>
      <c r="C405" s="219"/>
      <c r="D405" s="219"/>
      <c r="E405" s="219"/>
      <c r="F405" s="220"/>
      <c r="G405" s="219"/>
      <c r="H405" s="220"/>
      <c r="I405" s="219"/>
      <c r="J405" s="220"/>
      <c r="L405" s="52">
        <f t="shared" si="73"/>
        <v>19</v>
      </c>
      <c r="M405" s="48" t="str">
        <f t="shared" si="74"/>
        <v/>
      </c>
      <c r="N405" s="49" t="str">
        <f t="shared" si="75"/>
        <v/>
      </c>
      <c r="O405" s="49" t="str">
        <f t="shared" si="76"/>
        <v/>
      </c>
      <c r="P405" s="50" t="str">
        <f t="shared" si="77"/>
        <v/>
      </c>
      <c r="Q405" s="49" t="str">
        <f t="shared" si="78"/>
        <v/>
      </c>
      <c r="R405" s="49" t="str">
        <f t="shared" si="79"/>
        <v/>
      </c>
    </row>
    <row r="406" spans="1:18" ht="14.25" customHeight="1" x14ac:dyDescent="0.2">
      <c r="A406" s="219"/>
      <c r="B406" s="219"/>
      <c r="C406" s="219"/>
      <c r="D406" s="219"/>
      <c r="E406" s="219"/>
      <c r="F406" s="220"/>
      <c r="G406" s="219"/>
      <c r="H406" s="294" t="s">
        <v>36</v>
      </c>
      <c r="I406" s="294"/>
      <c r="J406" s="220">
        <f>TRUNC(SUMIF(L:L,$L406,M:M)*(1+$J$9),2)</f>
        <v>18.440000000000001</v>
      </c>
      <c r="L406" s="52">
        <f t="shared" si="73"/>
        <v>19</v>
      </c>
      <c r="M406" s="48" t="str">
        <f t="shared" si="74"/>
        <v/>
      </c>
      <c r="N406" s="49" t="str">
        <f t="shared" si="75"/>
        <v/>
      </c>
      <c r="O406" s="49" t="str">
        <f t="shared" si="76"/>
        <v/>
      </c>
      <c r="P406" s="50" t="str">
        <f t="shared" si="77"/>
        <v/>
      </c>
      <c r="Q406" s="49" t="str">
        <f t="shared" si="78"/>
        <v/>
      </c>
      <c r="R406" s="49" t="str">
        <f t="shared" si="79"/>
        <v/>
      </c>
    </row>
    <row r="407" spans="1:18" ht="14.25" customHeight="1" thickBot="1" x14ac:dyDescent="0.25">
      <c r="A407" s="221"/>
      <c r="B407" s="221"/>
      <c r="C407" s="221"/>
      <c r="D407" s="221"/>
      <c r="E407" s="221"/>
      <c r="F407" s="221"/>
      <c r="G407" s="221" t="s">
        <v>37</v>
      </c>
      <c r="H407" s="222" t="s">
        <v>1628</v>
      </c>
      <c r="I407" s="221" t="s">
        <v>38</v>
      </c>
      <c r="J407" s="223">
        <f>TRUNC(J406*H407,2)</f>
        <v>184.4</v>
      </c>
      <c r="L407" s="52">
        <f t="shared" si="73"/>
        <v>19</v>
      </c>
      <c r="M407" s="48" t="str">
        <f t="shared" si="74"/>
        <v/>
      </c>
      <c r="N407" s="49" t="str">
        <f t="shared" si="75"/>
        <v/>
      </c>
      <c r="O407" s="49" t="str">
        <f t="shared" si="76"/>
        <v/>
      </c>
      <c r="P407" s="50" t="str">
        <f t="shared" si="77"/>
        <v/>
      </c>
      <c r="Q407" s="49" t="str">
        <f t="shared" si="78"/>
        <v/>
      </c>
      <c r="R407" s="49" t="str">
        <f t="shared" si="79"/>
        <v/>
      </c>
    </row>
    <row r="408" spans="1:18" ht="38.25" customHeight="1" thickTop="1" x14ac:dyDescent="0.2">
      <c r="A408" s="224"/>
      <c r="B408" s="224"/>
      <c r="C408" s="224"/>
      <c r="D408" s="224"/>
      <c r="E408" s="224"/>
      <c r="F408" s="224"/>
      <c r="G408" s="224"/>
      <c r="H408" s="224"/>
      <c r="I408" s="224"/>
      <c r="J408" s="224"/>
      <c r="L408" s="52">
        <f t="shared" si="73"/>
        <v>20</v>
      </c>
      <c r="M408" s="48" t="str">
        <f t="shared" si="74"/>
        <v/>
      </c>
      <c r="N408" s="49" t="str">
        <f t="shared" si="75"/>
        <v/>
      </c>
      <c r="O408" s="49" t="str">
        <f t="shared" si="76"/>
        <v/>
      </c>
      <c r="P408" s="50" t="str">
        <f t="shared" si="77"/>
        <v/>
      </c>
      <c r="Q408" s="49" t="str">
        <f t="shared" si="78"/>
        <v/>
      </c>
      <c r="R408" s="49" t="str">
        <f t="shared" si="79"/>
        <v/>
      </c>
    </row>
    <row r="409" spans="1:18" ht="38.25" customHeight="1" x14ac:dyDescent="0.2">
      <c r="A409" s="203" t="s">
        <v>1072</v>
      </c>
      <c r="B409" s="203"/>
      <c r="C409" s="203"/>
      <c r="D409" s="203" t="s">
        <v>1073</v>
      </c>
      <c r="E409" s="203"/>
      <c r="F409" s="296"/>
      <c r="G409" s="296"/>
      <c r="H409" s="204"/>
      <c r="I409" s="203"/>
      <c r="J409" s="205"/>
      <c r="L409" s="52">
        <f t="shared" si="73"/>
        <v>20</v>
      </c>
      <c r="M409" s="48" t="str">
        <f t="shared" si="74"/>
        <v/>
      </c>
      <c r="N409" s="49" t="str">
        <f t="shared" si="75"/>
        <v/>
      </c>
      <c r="O409" s="49" t="str">
        <f t="shared" si="76"/>
        <v/>
      </c>
      <c r="P409" s="50" t="str">
        <f t="shared" si="77"/>
        <v/>
      </c>
      <c r="Q409" s="49" t="str">
        <f t="shared" si="78"/>
        <v/>
      </c>
      <c r="R409" s="49" t="str">
        <f t="shared" si="79"/>
        <v/>
      </c>
    </row>
    <row r="410" spans="1:18" x14ac:dyDescent="0.2">
      <c r="A410" s="203" t="s">
        <v>1074</v>
      </c>
      <c r="B410" s="203"/>
      <c r="C410" s="203"/>
      <c r="D410" s="203" t="s">
        <v>832</v>
      </c>
      <c r="E410" s="203"/>
      <c r="F410" s="296"/>
      <c r="G410" s="296"/>
      <c r="H410" s="204"/>
      <c r="I410" s="203"/>
      <c r="J410" s="205"/>
      <c r="L410" s="52">
        <f t="shared" si="73"/>
        <v>20</v>
      </c>
      <c r="M410" s="48" t="str">
        <f t="shared" si="74"/>
        <v/>
      </c>
      <c r="N410" s="49" t="str">
        <f t="shared" si="75"/>
        <v/>
      </c>
      <c r="O410" s="49" t="str">
        <f t="shared" si="76"/>
        <v/>
      </c>
      <c r="P410" s="50" t="str">
        <f t="shared" si="77"/>
        <v/>
      </c>
      <c r="Q410" s="49" t="str">
        <f t="shared" si="78"/>
        <v/>
      </c>
      <c r="R410" s="49" t="str">
        <f t="shared" si="79"/>
        <v/>
      </c>
    </row>
    <row r="411" spans="1:18" x14ac:dyDescent="0.2">
      <c r="A411" s="203" t="s">
        <v>1075</v>
      </c>
      <c r="B411" s="203"/>
      <c r="C411" s="203"/>
      <c r="D411" s="203" t="s">
        <v>835</v>
      </c>
      <c r="E411" s="203"/>
      <c r="F411" s="296"/>
      <c r="G411" s="296"/>
      <c r="H411" s="204"/>
      <c r="I411" s="203"/>
      <c r="J411" s="205"/>
      <c r="L411" s="52">
        <f t="shared" si="73"/>
        <v>20</v>
      </c>
      <c r="M411" s="48" t="str">
        <f t="shared" si="74"/>
        <v/>
      </c>
      <c r="N411" s="49" t="str">
        <f t="shared" si="75"/>
        <v/>
      </c>
      <c r="O411" s="49" t="str">
        <f t="shared" si="76"/>
        <v/>
      </c>
      <c r="P411" s="50" t="str">
        <f t="shared" si="77"/>
        <v/>
      </c>
      <c r="Q411" s="49" t="str">
        <f t="shared" si="78"/>
        <v/>
      </c>
      <c r="R411" s="49" t="str">
        <f t="shared" si="79"/>
        <v/>
      </c>
    </row>
    <row r="412" spans="1:18" x14ac:dyDescent="0.2">
      <c r="A412" s="203" t="s">
        <v>1076</v>
      </c>
      <c r="B412" s="203"/>
      <c r="C412" s="203"/>
      <c r="D412" s="203" t="s">
        <v>1077</v>
      </c>
      <c r="E412" s="203"/>
      <c r="F412" s="296"/>
      <c r="G412" s="296"/>
      <c r="H412" s="204"/>
      <c r="I412" s="203"/>
      <c r="J412" s="205"/>
      <c r="L412" s="52">
        <f t="shared" si="73"/>
        <v>20</v>
      </c>
      <c r="M412" s="48" t="str">
        <f t="shared" si="74"/>
        <v/>
      </c>
      <c r="N412" s="49" t="str">
        <f t="shared" si="75"/>
        <v/>
      </c>
      <c r="O412" s="49" t="str">
        <f t="shared" si="76"/>
        <v/>
      </c>
      <c r="P412" s="50" t="str">
        <f t="shared" si="77"/>
        <v/>
      </c>
      <c r="Q412" s="49" t="str">
        <f t="shared" si="78"/>
        <v/>
      </c>
      <c r="R412" s="49" t="str">
        <f t="shared" si="79"/>
        <v/>
      </c>
    </row>
    <row r="413" spans="1:18" ht="14.25" customHeight="1" x14ac:dyDescent="0.2">
      <c r="A413" s="206" t="s">
        <v>1078</v>
      </c>
      <c r="B413" s="207" t="s">
        <v>1</v>
      </c>
      <c r="C413" s="206" t="s">
        <v>2</v>
      </c>
      <c r="D413" s="206" t="s">
        <v>3</v>
      </c>
      <c r="E413" s="290" t="s">
        <v>18</v>
      </c>
      <c r="F413" s="290"/>
      <c r="G413" s="208" t="s">
        <v>4</v>
      </c>
      <c r="H413" s="207" t="s">
        <v>5</v>
      </c>
      <c r="I413" s="207" t="s">
        <v>6</v>
      </c>
      <c r="J413" s="207" t="s">
        <v>7</v>
      </c>
      <c r="L413" s="52">
        <f t="shared" si="73"/>
        <v>20</v>
      </c>
      <c r="M413" s="48" t="str">
        <f t="shared" si="74"/>
        <v/>
      </c>
      <c r="N413" s="49" t="str">
        <f t="shared" si="75"/>
        <v/>
      </c>
      <c r="O413" s="49" t="str">
        <f t="shared" si="76"/>
        <v/>
      </c>
      <c r="P413" s="50" t="str">
        <f t="shared" si="77"/>
        <v/>
      </c>
      <c r="Q413" s="49" t="str">
        <f t="shared" si="78"/>
        <v/>
      </c>
      <c r="R413" s="49" t="str">
        <f t="shared" si="79"/>
        <v/>
      </c>
    </row>
    <row r="414" spans="1:18" x14ac:dyDescent="0.2">
      <c r="A414" s="209" t="s">
        <v>19</v>
      </c>
      <c r="B414" s="210" t="s">
        <v>1079</v>
      </c>
      <c r="C414" s="209" t="s">
        <v>11</v>
      </c>
      <c r="D414" s="209" t="s">
        <v>1080</v>
      </c>
      <c r="E414" s="291" t="s">
        <v>183</v>
      </c>
      <c r="F414" s="291"/>
      <c r="G414" s="211" t="s">
        <v>10</v>
      </c>
      <c r="H414" s="212">
        <v>1</v>
      </c>
      <c r="I414" s="213">
        <f>SUMIF(L:L,$L414,M:M)</f>
        <v>12.25</v>
      </c>
      <c r="J414" s="213">
        <f>TRUNC(H414*I414,2)</f>
        <v>12.25</v>
      </c>
      <c r="L414" s="52">
        <f t="shared" si="73"/>
        <v>20</v>
      </c>
      <c r="M414" s="48" t="str">
        <f t="shared" si="74"/>
        <v/>
      </c>
      <c r="N414" s="49" t="str">
        <f t="shared" si="75"/>
        <v/>
      </c>
      <c r="O414" s="49" t="str">
        <f t="shared" si="76"/>
        <v/>
      </c>
      <c r="P414" s="50" t="str">
        <f t="shared" si="77"/>
        <v xml:space="preserve"> 3.1.1.1.1 </v>
      </c>
      <c r="Q414" s="49">
        <f t="shared" si="78"/>
        <v>12.25</v>
      </c>
      <c r="R414" s="49">
        <f t="shared" si="79"/>
        <v>0</v>
      </c>
    </row>
    <row r="415" spans="1:18" ht="25.5" customHeight="1" x14ac:dyDescent="0.2">
      <c r="A415" s="225" t="s">
        <v>21</v>
      </c>
      <c r="B415" s="226" t="s">
        <v>26</v>
      </c>
      <c r="C415" s="225" t="s">
        <v>9</v>
      </c>
      <c r="D415" s="225" t="s">
        <v>27</v>
      </c>
      <c r="E415" s="292" t="s">
        <v>875</v>
      </c>
      <c r="F415" s="292"/>
      <c r="G415" s="227" t="s">
        <v>25</v>
      </c>
      <c r="H415" s="228">
        <v>0.36</v>
      </c>
      <c r="I415" s="229">
        <f>SUMIFS('ANALÍTICA AUXILIARES'!J:J,'ANALÍTICA AUXILIARES'!A:A,"Composição",'ANALÍTICA AUXILIARES'!B:B,$B415)</f>
        <v>25.11</v>
      </c>
      <c r="J415" s="229">
        <f>TRUNC(H415*I415,2)</f>
        <v>9.0299999999999994</v>
      </c>
      <c r="L415" s="52">
        <f t="shared" si="73"/>
        <v>20</v>
      </c>
      <c r="M415" s="48">
        <f t="shared" si="74"/>
        <v>9.0299999999999994</v>
      </c>
      <c r="N415" s="49">
        <f t="shared" si="75"/>
        <v>9.0299999999999994</v>
      </c>
      <c r="O415" s="49" t="str">
        <f t="shared" si="76"/>
        <v/>
      </c>
      <c r="P415" s="50" t="str">
        <f t="shared" si="77"/>
        <v/>
      </c>
      <c r="Q415" s="49" t="str">
        <f t="shared" si="78"/>
        <v/>
      </c>
      <c r="R415" s="49" t="str">
        <f t="shared" si="79"/>
        <v/>
      </c>
    </row>
    <row r="416" spans="1:18" ht="25.5" customHeight="1" x14ac:dyDescent="0.2">
      <c r="A416" s="225" t="s">
        <v>21</v>
      </c>
      <c r="B416" s="226" t="s">
        <v>251</v>
      </c>
      <c r="C416" s="225" t="s">
        <v>9</v>
      </c>
      <c r="D416" s="225" t="s">
        <v>1464</v>
      </c>
      <c r="E416" s="292" t="s">
        <v>875</v>
      </c>
      <c r="F416" s="292"/>
      <c r="G416" s="227" t="s">
        <v>25</v>
      </c>
      <c r="H416" s="228">
        <v>0.12</v>
      </c>
      <c r="I416" s="229">
        <f>SUMIFS('ANALÍTICA AUXILIARES'!J:J,'ANALÍTICA AUXILIARES'!A:A,"Composição",'ANALÍTICA AUXILIARES'!B:B,$B416)</f>
        <v>26.91</v>
      </c>
      <c r="J416" s="229">
        <f>TRUNC(H416*I416,2)</f>
        <v>3.22</v>
      </c>
      <c r="L416" s="52">
        <f t="shared" si="73"/>
        <v>20</v>
      </c>
      <c r="M416" s="48">
        <f t="shared" si="74"/>
        <v>3.22</v>
      </c>
      <c r="N416" s="49">
        <f t="shared" si="75"/>
        <v>3.22</v>
      </c>
      <c r="O416" s="49" t="str">
        <f t="shared" si="76"/>
        <v/>
      </c>
      <c r="P416" s="50" t="str">
        <f t="shared" si="77"/>
        <v/>
      </c>
      <c r="Q416" s="49" t="str">
        <f t="shared" si="78"/>
        <v/>
      </c>
      <c r="R416" s="49" t="str">
        <f t="shared" si="79"/>
        <v/>
      </c>
    </row>
    <row r="417" spans="1:18" x14ac:dyDescent="0.2">
      <c r="A417" s="219"/>
      <c r="B417" s="219"/>
      <c r="C417" s="219"/>
      <c r="D417" s="219"/>
      <c r="E417" s="219"/>
      <c r="F417" s="220"/>
      <c r="G417" s="219"/>
      <c r="H417" s="220"/>
      <c r="I417" s="219"/>
      <c r="J417" s="220"/>
      <c r="L417" s="52">
        <f t="shared" si="73"/>
        <v>20</v>
      </c>
      <c r="M417" s="48" t="str">
        <f t="shared" si="74"/>
        <v/>
      </c>
      <c r="N417" s="49" t="str">
        <f t="shared" si="75"/>
        <v/>
      </c>
      <c r="O417" s="49" t="str">
        <f t="shared" si="76"/>
        <v/>
      </c>
      <c r="P417" s="50" t="str">
        <f t="shared" si="77"/>
        <v/>
      </c>
      <c r="Q417" s="49" t="str">
        <f t="shared" si="78"/>
        <v/>
      </c>
      <c r="R417" s="49" t="str">
        <f t="shared" si="79"/>
        <v/>
      </c>
    </row>
    <row r="418" spans="1:18" ht="14.25" customHeight="1" x14ac:dyDescent="0.2">
      <c r="A418" s="219"/>
      <c r="B418" s="219"/>
      <c r="C418" s="219"/>
      <c r="D418" s="219"/>
      <c r="E418" s="219"/>
      <c r="F418" s="220"/>
      <c r="G418" s="219"/>
      <c r="H418" s="294" t="s">
        <v>36</v>
      </c>
      <c r="I418" s="294"/>
      <c r="J418" s="220">
        <f>TRUNC(SUMIF(L:L,$L418,M:M)*(1+$J$9),2)</f>
        <v>14.81</v>
      </c>
      <c r="L418" s="52">
        <f t="shared" si="73"/>
        <v>20</v>
      </c>
      <c r="M418" s="48" t="str">
        <f t="shared" si="74"/>
        <v/>
      </c>
      <c r="N418" s="49" t="str">
        <f t="shared" si="75"/>
        <v/>
      </c>
      <c r="O418" s="49" t="str">
        <f t="shared" si="76"/>
        <v/>
      </c>
      <c r="P418" s="50" t="str">
        <f t="shared" si="77"/>
        <v/>
      </c>
      <c r="Q418" s="49" t="str">
        <f t="shared" si="78"/>
        <v/>
      </c>
      <c r="R418" s="49" t="str">
        <f t="shared" si="79"/>
        <v/>
      </c>
    </row>
    <row r="419" spans="1:18" ht="14.25" customHeight="1" thickBot="1" x14ac:dyDescent="0.25">
      <c r="A419" s="221"/>
      <c r="B419" s="221"/>
      <c r="C419" s="221"/>
      <c r="D419" s="221"/>
      <c r="E419" s="221"/>
      <c r="F419" s="221"/>
      <c r="G419" s="221" t="s">
        <v>37</v>
      </c>
      <c r="H419" s="222" t="s">
        <v>1629</v>
      </c>
      <c r="I419" s="221" t="s">
        <v>38</v>
      </c>
      <c r="J419" s="223">
        <f>TRUNC(J418*H419,2)</f>
        <v>385.06</v>
      </c>
      <c r="L419" s="52">
        <f t="shared" si="73"/>
        <v>20</v>
      </c>
      <c r="M419" s="48" t="str">
        <f t="shared" si="74"/>
        <v/>
      </c>
      <c r="N419" s="49" t="str">
        <f t="shared" si="75"/>
        <v/>
      </c>
      <c r="O419" s="49" t="str">
        <f t="shared" si="76"/>
        <v/>
      </c>
      <c r="P419" s="50" t="str">
        <f t="shared" si="77"/>
        <v/>
      </c>
      <c r="Q419" s="49" t="str">
        <f t="shared" si="78"/>
        <v/>
      </c>
      <c r="R419" s="49" t="str">
        <f t="shared" si="79"/>
        <v/>
      </c>
    </row>
    <row r="420" spans="1:18" ht="15" thickTop="1" x14ac:dyDescent="0.2">
      <c r="A420" s="224"/>
      <c r="B420" s="224"/>
      <c r="C420" s="224"/>
      <c r="D420" s="224"/>
      <c r="E420" s="224"/>
      <c r="F420" s="224"/>
      <c r="G420" s="224"/>
      <c r="H420" s="224"/>
      <c r="I420" s="224"/>
      <c r="J420" s="224"/>
      <c r="L420" s="52">
        <f t="shared" si="73"/>
        <v>21</v>
      </c>
      <c r="M420" s="48" t="str">
        <f t="shared" si="74"/>
        <v/>
      </c>
      <c r="N420" s="49" t="str">
        <f t="shared" si="75"/>
        <v/>
      </c>
      <c r="O420" s="49" t="str">
        <f t="shared" si="76"/>
        <v/>
      </c>
      <c r="P420" s="50" t="str">
        <f t="shared" si="77"/>
        <v/>
      </c>
      <c r="Q420" s="49" t="str">
        <f t="shared" si="78"/>
        <v/>
      </c>
      <c r="R420" s="49" t="str">
        <f t="shared" si="79"/>
        <v/>
      </c>
    </row>
    <row r="421" spans="1:18" ht="15" x14ac:dyDescent="0.2">
      <c r="A421" s="206" t="s">
        <v>1081</v>
      </c>
      <c r="B421" s="207" t="s">
        <v>1</v>
      </c>
      <c r="C421" s="206" t="s">
        <v>2</v>
      </c>
      <c r="D421" s="206" t="s">
        <v>3</v>
      </c>
      <c r="E421" s="290" t="s">
        <v>18</v>
      </c>
      <c r="F421" s="290"/>
      <c r="G421" s="208" t="s">
        <v>4</v>
      </c>
      <c r="H421" s="207" t="s">
        <v>5</v>
      </c>
      <c r="I421" s="207" t="s">
        <v>6</v>
      </c>
      <c r="J421" s="207" t="s">
        <v>7</v>
      </c>
      <c r="L421" s="52">
        <f t="shared" si="73"/>
        <v>21</v>
      </c>
      <c r="M421" s="48" t="str">
        <f t="shared" si="74"/>
        <v/>
      </c>
      <c r="N421" s="49" t="str">
        <f t="shared" si="75"/>
        <v/>
      </c>
      <c r="O421" s="49" t="str">
        <f t="shared" si="76"/>
        <v/>
      </c>
      <c r="P421" s="50" t="str">
        <f t="shared" si="77"/>
        <v/>
      </c>
      <c r="Q421" s="49" t="str">
        <f t="shared" si="78"/>
        <v/>
      </c>
      <c r="R421" s="49" t="str">
        <f t="shared" si="79"/>
        <v/>
      </c>
    </row>
    <row r="422" spans="1:18" ht="25.5" x14ac:dyDescent="0.2">
      <c r="A422" s="209" t="s">
        <v>19</v>
      </c>
      <c r="B422" s="210" t="s">
        <v>1082</v>
      </c>
      <c r="C422" s="209" t="s">
        <v>9</v>
      </c>
      <c r="D422" s="209" t="s">
        <v>1083</v>
      </c>
      <c r="E422" s="291" t="s">
        <v>882</v>
      </c>
      <c r="F422" s="291"/>
      <c r="G422" s="211" t="s">
        <v>14</v>
      </c>
      <c r="H422" s="212">
        <v>1</v>
      </c>
      <c r="I422" s="213">
        <f>SUMIF(L:L,$L422,M:M)</f>
        <v>9.5399999999999991</v>
      </c>
      <c r="J422" s="213">
        <f>TRUNC(H422*I422,2)</f>
        <v>9.5399999999999991</v>
      </c>
      <c r="L422" s="52">
        <f t="shared" si="73"/>
        <v>21</v>
      </c>
      <c r="M422" s="48" t="str">
        <f t="shared" si="74"/>
        <v/>
      </c>
      <c r="N422" s="49" t="str">
        <f t="shared" si="75"/>
        <v/>
      </c>
      <c r="O422" s="49" t="str">
        <f t="shared" si="76"/>
        <v/>
      </c>
      <c r="P422" s="50" t="str">
        <f t="shared" si="77"/>
        <v xml:space="preserve"> 3.1.1.1.2 </v>
      </c>
      <c r="Q422" s="49">
        <f t="shared" si="78"/>
        <v>9.5399999999999991</v>
      </c>
      <c r="R422" s="49">
        <f t="shared" si="79"/>
        <v>0</v>
      </c>
    </row>
    <row r="423" spans="1:18" x14ac:dyDescent="0.2">
      <c r="A423" s="225" t="s">
        <v>21</v>
      </c>
      <c r="B423" s="226" t="s">
        <v>220</v>
      </c>
      <c r="C423" s="225" t="s">
        <v>9</v>
      </c>
      <c r="D423" s="225" t="s">
        <v>221</v>
      </c>
      <c r="E423" s="292" t="s">
        <v>875</v>
      </c>
      <c r="F423" s="292"/>
      <c r="G423" s="227" t="s">
        <v>25</v>
      </c>
      <c r="H423" s="228">
        <v>0.23480000000000001</v>
      </c>
      <c r="I423" s="229">
        <f>SUMIFS('ANALÍTICA AUXILIARES'!J:J,'ANALÍTICA AUXILIARES'!A:A,"Composição",'ANALÍTICA AUXILIARES'!B:B,$B423)</f>
        <v>33.25</v>
      </c>
      <c r="J423" s="229">
        <f>TRUNC(H423*I423,2)</f>
        <v>7.8</v>
      </c>
      <c r="L423" s="52">
        <f t="shared" si="73"/>
        <v>21</v>
      </c>
      <c r="M423" s="48">
        <f t="shared" si="74"/>
        <v>7.8</v>
      </c>
      <c r="N423" s="49">
        <f t="shared" si="75"/>
        <v>7.8</v>
      </c>
      <c r="O423" s="49" t="str">
        <f t="shared" si="76"/>
        <v/>
      </c>
      <c r="P423" s="50" t="str">
        <f t="shared" si="77"/>
        <v/>
      </c>
      <c r="Q423" s="49" t="str">
        <f t="shared" si="78"/>
        <v/>
      </c>
      <c r="R423" s="49" t="str">
        <f t="shared" si="79"/>
        <v/>
      </c>
    </row>
    <row r="424" spans="1:18" ht="14.25" customHeight="1" x14ac:dyDescent="0.2">
      <c r="A424" s="225" t="s">
        <v>21</v>
      </c>
      <c r="B424" s="226" t="s">
        <v>205</v>
      </c>
      <c r="C424" s="225" t="s">
        <v>9</v>
      </c>
      <c r="D424" s="225" t="s">
        <v>206</v>
      </c>
      <c r="E424" s="292" t="s">
        <v>875</v>
      </c>
      <c r="F424" s="292"/>
      <c r="G424" s="227" t="s">
        <v>25</v>
      </c>
      <c r="H424" s="228">
        <v>6.6000000000000003E-2</v>
      </c>
      <c r="I424" s="229">
        <f>SUMIFS('ANALÍTICA AUXILIARES'!J:J,'ANALÍTICA AUXILIARES'!A:A,"Composição",'ANALÍTICA AUXILIARES'!B:B,$B424)</f>
        <v>26.42</v>
      </c>
      <c r="J424" s="229">
        <f>TRUNC(H424*I424,2)</f>
        <v>1.74</v>
      </c>
      <c r="L424" s="52">
        <f t="shared" si="73"/>
        <v>21</v>
      </c>
      <c r="M424" s="48">
        <f t="shared" si="74"/>
        <v>1.74</v>
      </c>
      <c r="N424" s="49">
        <f t="shared" si="75"/>
        <v>1.74</v>
      </c>
      <c r="O424" s="49" t="str">
        <f t="shared" si="76"/>
        <v/>
      </c>
      <c r="P424" s="50" t="str">
        <f t="shared" si="77"/>
        <v/>
      </c>
      <c r="Q424" s="49" t="str">
        <f t="shared" si="78"/>
        <v/>
      </c>
      <c r="R424" s="49" t="str">
        <f t="shared" si="79"/>
        <v/>
      </c>
    </row>
    <row r="425" spans="1:18" ht="25.5" customHeight="1" x14ac:dyDescent="0.2">
      <c r="A425" s="219"/>
      <c r="B425" s="219"/>
      <c r="C425" s="219"/>
      <c r="D425" s="219"/>
      <c r="E425" s="219"/>
      <c r="F425" s="220"/>
      <c r="G425" s="219"/>
      <c r="H425" s="220"/>
      <c r="I425" s="219"/>
      <c r="J425" s="220"/>
      <c r="L425" s="52">
        <f t="shared" si="73"/>
        <v>21</v>
      </c>
      <c r="M425" s="48" t="str">
        <f t="shared" si="74"/>
        <v/>
      </c>
      <c r="N425" s="49" t="str">
        <f t="shared" si="75"/>
        <v/>
      </c>
      <c r="O425" s="49" t="str">
        <f t="shared" si="76"/>
        <v/>
      </c>
      <c r="P425" s="50" t="str">
        <f t="shared" si="77"/>
        <v/>
      </c>
      <c r="Q425" s="49" t="str">
        <f t="shared" si="78"/>
        <v/>
      </c>
      <c r="R425" s="49" t="str">
        <f t="shared" si="79"/>
        <v/>
      </c>
    </row>
    <row r="426" spans="1:18" x14ac:dyDescent="0.2">
      <c r="A426" s="219"/>
      <c r="B426" s="219"/>
      <c r="C426" s="219"/>
      <c r="D426" s="219"/>
      <c r="E426" s="219"/>
      <c r="F426" s="220"/>
      <c r="G426" s="219"/>
      <c r="H426" s="294" t="s">
        <v>36</v>
      </c>
      <c r="I426" s="294"/>
      <c r="J426" s="220">
        <f>TRUNC(SUMIF(L:L,$L426,M:M)*(1+$J$9),2)</f>
        <v>11.53</v>
      </c>
      <c r="L426" s="52">
        <f t="shared" si="73"/>
        <v>21</v>
      </c>
      <c r="M426" s="48" t="str">
        <f t="shared" si="74"/>
        <v/>
      </c>
      <c r="N426" s="49" t="str">
        <f t="shared" si="75"/>
        <v/>
      </c>
      <c r="O426" s="49" t="str">
        <f t="shared" si="76"/>
        <v/>
      </c>
      <c r="P426" s="50" t="str">
        <f t="shared" si="77"/>
        <v/>
      </c>
      <c r="Q426" s="49" t="str">
        <f t="shared" si="78"/>
        <v/>
      </c>
      <c r="R426" s="49" t="str">
        <f t="shared" si="79"/>
        <v/>
      </c>
    </row>
    <row r="427" spans="1:18" ht="15" thickBot="1" x14ac:dyDescent="0.25">
      <c r="A427" s="221"/>
      <c r="B427" s="221"/>
      <c r="C427" s="221"/>
      <c r="D427" s="221"/>
      <c r="E427" s="221"/>
      <c r="F427" s="221"/>
      <c r="G427" s="221" t="s">
        <v>37</v>
      </c>
      <c r="H427" s="222" t="s">
        <v>587</v>
      </c>
      <c r="I427" s="221" t="s">
        <v>38</v>
      </c>
      <c r="J427" s="223">
        <f>TRUNC(J426*H427,2)</f>
        <v>138.36000000000001</v>
      </c>
      <c r="L427" s="52">
        <f t="shared" si="73"/>
        <v>21</v>
      </c>
      <c r="M427" s="48" t="str">
        <f t="shared" si="74"/>
        <v/>
      </c>
      <c r="N427" s="49" t="str">
        <f t="shared" si="75"/>
        <v/>
      </c>
      <c r="O427" s="49" t="str">
        <f t="shared" si="76"/>
        <v/>
      </c>
      <c r="P427" s="50" t="str">
        <f t="shared" si="77"/>
        <v/>
      </c>
      <c r="Q427" s="49" t="str">
        <f t="shared" si="78"/>
        <v/>
      </c>
      <c r="R427" s="49" t="str">
        <f t="shared" si="79"/>
        <v/>
      </c>
    </row>
    <row r="428" spans="1:18" ht="14.25" customHeight="1" thickTop="1" x14ac:dyDescent="0.2">
      <c r="A428" s="224"/>
      <c r="B428" s="224"/>
      <c r="C428" s="224"/>
      <c r="D428" s="224"/>
      <c r="E428" s="224"/>
      <c r="F428" s="224"/>
      <c r="G428" s="224"/>
      <c r="H428" s="224"/>
      <c r="I428" s="224"/>
      <c r="J428" s="224"/>
      <c r="L428" s="52">
        <f t="shared" si="73"/>
        <v>22</v>
      </c>
      <c r="M428" s="48" t="str">
        <f t="shared" si="74"/>
        <v/>
      </c>
      <c r="N428" s="49" t="str">
        <f t="shared" si="75"/>
        <v/>
      </c>
      <c r="O428" s="49" t="str">
        <f t="shared" si="76"/>
        <v/>
      </c>
      <c r="P428" s="50" t="str">
        <f t="shared" si="77"/>
        <v/>
      </c>
      <c r="Q428" s="49" t="str">
        <f t="shared" si="78"/>
        <v/>
      </c>
      <c r="R428" s="49" t="str">
        <f t="shared" si="79"/>
        <v/>
      </c>
    </row>
    <row r="429" spans="1:18" ht="14.25" customHeight="1" x14ac:dyDescent="0.2">
      <c r="A429" s="203" t="s">
        <v>1084</v>
      </c>
      <c r="B429" s="203"/>
      <c r="C429" s="203"/>
      <c r="D429" s="203" t="s">
        <v>1085</v>
      </c>
      <c r="E429" s="203"/>
      <c r="F429" s="296"/>
      <c r="G429" s="296"/>
      <c r="H429" s="204"/>
      <c r="I429" s="203"/>
      <c r="J429" s="205"/>
      <c r="L429" s="52">
        <f t="shared" si="73"/>
        <v>22</v>
      </c>
      <c r="M429" s="48" t="str">
        <f t="shared" si="74"/>
        <v/>
      </c>
      <c r="N429" s="49" t="str">
        <f t="shared" si="75"/>
        <v/>
      </c>
      <c r="O429" s="49" t="str">
        <f t="shared" si="76"/>
        <v/>
      </c>
      <c r="P429" s="50" t="str">
        <f t="shared" si="77"/>
        <v/>
      </c>
      <c r="Q429" s="49" t="str">
        <f t="shared" si="78"/>
        <v/>
      </c>
      <c r="R429" s="49" t="str">
        <f t="shared" si="79"/>
        <v/>
      </c>
    </row>
    <row r="430" spans="1:18" ht="15" x14ac:dyDescent="0.2">
      <c r="A430" s="206" t="s">
        <v>1086</v>
      </c>
      <c r="B430" s="207" t="s">
        <v>1</v>
      </c>
      <c r="C430" s="206" t="s">
        <v>2</v>
      </c>
      <c r="D430" s="206" t="s">
        <v>3</v>
      </c>
      <c r="E430" s="290" t="s">
        <v>18</v>
      </c>
      <c r="F430" s="290"/>
      <c r="G430" s="208" t="s">
        <v>4</v>
      </c>
      <c r="H430" s="207" t="s">
        <v>5</v>
      </c>
      <c r="I430" s="207" t="s">
        <v>6</v>
      </c>
      <c r="J430" s="207" t="s">
        <v>7</v>
      </c>
      <c r="L430" s="52">
        <f t="shared" si="73"/>
        <v>22</v>
      </c>
      <c r="M430" s="48" t="str">
        <f t="shared" si="74"/>
        <v/>
      </c>
      <c r="N430" s="49" t="str">
        <f t="shared" si="75"/>
        <v/>
      </c>
      <c r="O430" s="49" t="str">
        <f t="shared" si="76"/>
        <v/>
      </c>
      <c r="P430" s="50" t="str">
        <f t="shared" si="77"/>
        <v/>
      </c>
      <c r="Q430" s="49" t="str">
        <f t="shared" si="78"/>
        <v/>
      </c>
      <c r="R430" s="49" t="str">
        <f t="shared" si="79"/>
        <v/>
      </c>
    </row>
    <row r="431" spans="1:18" ht="25.5" x14ac:dyDescent="0.2">
      <c r="A431" s="209" t="s">
        <v>19</v>
      </c>
      <c r="B431" s="210" t="s">
        <v>678</v>
      </c>
      <c r="C431" s="209" t="s">
        <v>9</v>
      </c>
      <c r="D431" s="209" t="s">
        <v>679</v>
      </c>
      <c r="E431" s="291" t="s">
        <v>895</v>
      </c>
      <c r="F431" s="291"/>
      <c r="G431" s="211" t="s">
        <v>10</v>
      </c>
      <c r="H431" s="212">
        <v>1</v>
      </c>
      <c r="I431" s="213">
        <f>SUMIF(L:L,$L431,M:M)</f>
        <v>26.95</v>
      </c>
      <c r="J431" s="213">
        <f>TRUNC(H431*I431,2)</f>
        <v>26.95</v>
      </c>
      <c r="L431" s="52">
        <f t="shared" si="73"/>
        <v>22</v>
      </c>
      <c r="M431" s="48" t="str">
        <f t="shared" si="74"/>
        <v/>
      </c>
      <c r="N431" s="49" t="str">
        <f t="shared" si="75"/>
        <v/>
      </c>
      <c r="O431" s="49" t="str">
        <f t="shared" si="76"/>
        <v/>
      </c>
      <c r="P431" s="50" t="str">
        <f t="shared" si="77"/>
        <v xml:space="preserve"> 3.1.1.2.1 </v>
      </c>
      <c r="Q431" s="49">
        <f t="shared" si="78"/>
        <v>26.95</v>
      </c>
      <c r="R431" s="49">
        <f t="shared" si="79"/>
        <v>0</v>
      </c>
    </row>
    <row r="432" spans="1:18" x14ac:dyDescent="0.2">
      <c r="A432" s="225" t="s">
        <v>21</v>
      </c>
      <c r="B432" s="226" t="s">
        <v>26</v>
      </c>
      <c r="C432" s="225" t="s">
        <v>9</v>
      </c>
      <c r="D432" s="225" t="s">
        <v>27</v>
      </c>
      <c r="E432" s="292" t="s">
        <v>875</v>
      </c>
      <c r="F432" s="292"/>
      <c r="G432" s="227" t="s">
        <v>25</v>
      </c>
      <c r="H432" s="228">
        <v>0.77400000000000002</v>
      </c>
      <c r="I432" s="229">
        <f>SUMIFS('ANALÍTICA AUXILIARES'!J:J,'ANALÍTICA AUXILIARES'!A:A,"Composição",'ANALÍTICA AUXILIARES'!B:B,$B432)</f>
        <v>25.11</v>
      </c>
      <c r="J432" s="229">
        <f>TRUNC(H432*I432,2)</f>
        <v>19.43</v>
      </c>
      <c r="L432" s="52">
        <f t="shared" si="73"/>
        <v>22</v>
      </c>
      <c r="M432" s="48">
        <f t="shared" si="74"/>
        <v>19.43</v>
      </c>
      <c r="N432" s="49">
        <f t="shared" si="75"/>
        <v>19.43</v>
      </c>
      <c r="O432" s="49" t="str">
        <f t="shared" si="76"/>
        <v/>
      </c>
      <c r="P432" s="50" t="str">
        <f t="shared" si="77"/>
        <v/>
      </c>
      <c r="Q432" s="49" t="str">
        <f t="shared" si="78"/>
        <v/>
      </c>
      <c r="R432" s="49" t="str">
        <f t="shared" si="79"/>
        <v/>
      </c>
    </row>
    <row r="433" spans="1:18" x14ac:dyDescent="0.2">
      <c r="A433" s="225" t="s">
        <v>21</v>
      </c>
      <c r="B433" s="226" t="s">
        <v>680</v>
      </c>
      <c r="C433" s="225" t="s">
        <v>9</v>
      </c>
      <c r="D433" s="225" t="s">
        <v>1630</v>
      </c>
      <c r="E433" s="292" t="s">
        <v>875</v>
      </c>
      <c r="F433" s="292"/>
      <c r="G433" s="227" t="s">
        <v>25</v>
      </c>
      <c r="H433" s="228">
        <v>0.2301</v>
      </c>
      <c r="I433" s="229">
        <f>SUMIFS('ANALÍTICA AUXILIARES'!J:J,'ANALÍTICA AUXILIARES'!A:A,"Composição",'ANALÍTICA AUXILIARES'!B:B,$B433)</f>
        <v>32.69</v>
      </c>
      <c r="J433" s="229">
        <f>TRUNC(H433*I433,2)</f>
        <v>7.52</v>
      </c>
      <c r="L433" s="52">
        <f t="shared" si="73"/>
        <v>22</v>
      </c>
      <c r="M433" s="48">
        <f t="shared" si="74"/>
        <v>7.52</v>
      </c>
      <c r="N433" s="49">
        <f t="shared" si="75"/>
        <v>7.52</v>
      </c>
      <c r="O433" s="49" t="str">
        <f t="shared" si="76"/>
        <v/>
      </c>
      <c r="P433" s="50" t="str">
        <f t="shared" si="77"/>
        <v/>
      </c>
      <c r="Q433" s="49" t="str">
        <f t="shared" si="78"/>
        <v/>
      </c>
      <c r="R433" s="49" t="str">
        <f t="shared" si="79"/>
        <v/>
      </c>
    </row>
    <row r="434" spans="1:18" ht="14.25" customHeight="1" x14ac:dyDescent="0.2">
      <c r="A434" s="219"/>
      <c r="B434" s="219"/>
      <c r="C434" s="219"/>
      <c r="D434" s="219"/>
      <c r="E434" s="219"/>
      <c r="F434" s="220"/>
      <c r="G434" s="219"/>
      <c r="H434" s="220"/>
      <c r="I434" s="219"/>
      <c r="J434" s="220"/>
      <c r="L434" s="52">
        <f t="shared" si="73"/>
        <v>22</v>
      </c>
      <c r="M434" s="48" t="str">
        <f t="shared" si="74"/>
        <v/>
      </c>
      <c r="N434" s="49" t="str">
        <f t="shared" si="75"/>
        <v/>
      </c>
      <c r="O434" s="49" t="str">
        <f t="shared" si="76"/>
        <v/>
      </c>
      <c r="P434" s="50" t="str">
        <f t="shared" si="77"/>
        <v/>
      </c>
      <c r="Q434" s="49" t="str">
        <f t="shared" si="78"/>
        <v/>
      </c>
      <c r="R434" s="49" t="str">
        <f t="shared" si="79"/>
        <v/>
      </c>
    </row>
    <row r="435" spans="1:18" ht="25.5" customHeight="1" x14ac:dyDescent="0.2">
      <c r="A435" s="219"/>
      <c r="B435" s="219"/>
      <c r="C435" s="219"/>
      <c r="D435" s="219"/>
      <c r="E435" s="219"/>
      <c r="F435" s="220"/>
      <c r="G435" s="219"/>
      <c r="H435" s="294" t="s">
        <v>36</v>
      </c>
      <c r="I435" s="294"/>
      <c r="J435" s="220">
        <f>TRUNC(SUMIF(L:L,$L435,M:M)*(1+$J$9),2)</f>
        <v>32.590000000000003</v>
      </c>
      <c r="L435" s="52">
        <f t="shared" si="73"/>
        <v>22</v>
      </c>
      <c r="M435" s="48" t="str">
        <f t="shared" si="74"/>
        <v/>
      </c>
      <c r="N435" s="49" t="str">
        <f t="shared" si="75"/>
        <v/>
      </c>
      <c r="O435" s="49" t="str">
        <f t="shared" si="76"/>
        <v/>
      </c>
      <c r="P435" s="50" t="str">
        <f t="shared" si="77"/>
        <v/>
      </c>
      <c r="Q435" s="49" t="str">
        <f t="shared" si="78"/>
        <v/>
      </c>
      <c r="R435" s="49" t="str">
        <f t="shared" si="79"/>
        <v/>
      </c>
    </row>
    <row r="436" spans="1:18" ht="15" thickBot="1" x14ac:dyDescent="0.25">
      <c r="A436" s="221"/>
      <c r="B436" s="221"/>
      <c r="C436" s="221"/>
      <c r="D436" s="221"/>
      <c r="E436" s="221"/>
      <c r="F436" s="221"/>
      <c r="G436" s="221" t="s">
        <v>37</v>
      </c>
      <c r="H436" s="222" t="s">
        <v>1631</v>
      </c>
      <c r="I436" s="221" t="s">
        <v>38</v>
      </c>
      <c r="J436" s="223">
        <f>TRUNC(J435*H436,2)</f>
        <v>12970.82</v>
      </c>
      <c r="L436" s="52">
        <f t="shared" si="73"/>
        <v>22</v>
      </c>
      <c r="M436" s="48" t="str">
        <f t="shared" si="74"/>
        <v/>
      </c>
      <c r="N436" s="49" t="str">
        <f t="shared" si="75"/>
        <v/>
      </c>
      <c r="O436" s="49" t="str">
        <f t="shared" si="76"/>
        <v/>
      </c>
      <c r="P436" s="50" t="str">
        <f t="shared" si="77"/>
        <v/>
      </c>
      <c r="Q436" s="49" t="str">
        <f t="shared" si="78"/>
        <v/>
      </c>
      <c r="R436" s="49" t="str">
        <f t="shared" si="79"/>
        <v/>
      </c>
    </row>
    <row r="437" spans="1:18" ht="15" thickTop="1" x14ac:dyDescent="0.2">
      <c r="A437" s="224"/>
      <c r="B437" s="224"/>
      <c r="C437" s="224"/>
      <c r="D437" s="224"/>
      <c r="E437" s="224"/>
      <c r="F437" s="224"/>
      <c r="G437" s="224"/>
      <c r="H437" s="224"/>
      <c r="I437" s="224"/>
      <c r="J437" s="224"/>
      <c r="L437" s="52">
        <f t="shared" si="73"/>
        <v>23</v>
      </c>
      <c r="M437" s="48" t="str">
        <f t="shared" si="74"/>
        <v/>
      </c>
      <c r="N437" s="49" t="str">
        <f t="shared" si="75"/>
        <v/>
      </c>
      <c r="O437" s="49" t="str">
        <f t="shared" si="76"/>
        <v/>
      </c>
      <c r="P437" s="50" t="str">
        <f t="shared" si="77"/>
        <v/>
      </c>
      <c r="Q437" s="49" t="str">
        <f t="shared" si="78"/>
        <v/>
      </c>
      <c r="R437" s="49" t="str">
        <f t="shared" si="79"/>
        <v/>
      </c>
    </row>
    <row r="438" spans="1:18" ht="25.5" customHeight="1" x14ac:dyDescent="0.2">
      <c r="A438" s="206" t="s">
        <v>1087</v>
      </c>
      <c r="B438" s="207" t="s">
        <v>1</v>
      </c>
      <c r="C438" s="206" t="s">
        <v>2</v>
      </c>
      <c r="D438" s="206" t="s">
        <v>3</v>
      </c>
      <c r="E438" s="290" t="s">
        <v>18</v>
      </c>
      <c r="F438" s="290"/>
      <c r="G438" s="208" t="s">
        <v>4</v>
      </c>
      <c r="H438" s="207" t="s">
        <v>5</v>
      </c>
      <c r="I438" s="207" t="s">
        <v>6</v>
      </c>
      <c r="J438" s="207" t="s">
        <v>7</v>
      </c>
      <c r="L438" s="52">
        <f t="shared" si="73"/>
        <v>23</v>
      </c>
      <c r="M438" s="48" t="str">
        <f t="shared" si="74"/>
        <v/>
      </c>
      <c r="N438" s="49" t="str">
        <f t="shared" si="75"/>
        <v/>
      </c>
      <c r="O438" s="49" t="str">
        <f t="shared" si="76"/>
        <v/>
      </c>
      <c r="P438" s="50" t="str">
        <f t="shared" si="77"/>
        <v/>
      </c>
      <c r="Q438" s="49" t="str">
        <f t="shared" si="78"/>
        <v/>
      </c>
      <c r="R438" s="49" t="str">
        <f t="shared" si="79"/>
        <v/>
      </c>
    </row>
    <row r="439" spans="1:18" ht="25.5" customHeight="1" x14ac:dyDescent="0.2">
      <c r="A439" s="209" t="s">
        <v>19</v>
      </c>
      <c r="B439" s="210" t="s">
        <v>1088</v>
      </c>
      <c r="C439" s="209" t="s">
        <v>9</v>
      </c>
      <c r="D439" s="209" t="s">
        <v>1089</v>
      </c>
      <c r="E439" s="291" t="s">
        <v>895</v>
      </c>
      <c r="F439" s="291"/>
      <c r="G439" s="211" t="s">
        <v>17</v>
      </c>
      <c r="H439" s="212">
        <v>1</v>
      </c>
      <c r="I439" s="213">
        <f>SUMIF(L:L,$L439,M:M)</f>
        <v>234.93</v>
      </c>
      <c r="J439" s="213">
        <f>TRUNC(H439*I439,2)</f>
        <v>234.93</v>
      </c>
      <c r="L439" s="52">
        <f t="shared" si="73"/>
        <v>23</v>
      </c>
      <c r="M439" s="48" t="str">
        <f t="shared" si="74"/>
        <v/>
      </c>
      <c r="N439" s="49" t="str">
        <f t="shared" si="75"/>
        <v/>
      </c>
      <c r="O439" s="49" t="str">
        <f t="shared" si="76"/>
        <v/>
      </c>
      <c r="P439" s="50" t="str">
        <f t="shared" si="77"/>
        <v xml:space="preserve"> 3.1.1.2.2 </v>
      </c>
      <c r="Q439" s="49">
        <f t="shared" si="78"/>
        <v>234.93</v>
      </c>
      <c r="R439" s="49">
        <f t="shared" si="79"/>
        <v>0</v>
      </c>
    </row>
    <row r="440" spans="1:18" ht="25.5" customHeight="1" x14ac:dyDescent="0.2">
      <c r="A440" s="225" t="s">
        <v>21</v>
      </c>
      <c r="B440" s="226" t="s">
        <v>45</v>
      </c>
      <c r="C440" s="225" t="s">
        <v>9</v>
      </c>
      <c r="D440" s="225" t="s">
        <v>46</v>
      </c>
      <c r="E440" s="292" t="s">
        <v>875</v>
      </c>
      <c r="F440" s="292"/>
      <c r="G440" s="227" t="s">
        <v>25</v>
      </c>
      <c r="H440" s="228">
        <v>1.2462</v>
      </c>
      <c r="I440" s="229">
        <f>SUMIFS('ANALÍTICA AUXILIARES'!J:J,'ANALÍTICA AUXILIARES'!A:A,"Composição",'ANALÍTICA AUXILIARES'!B:B,$B440)</f>
        <v>32.840000000000003</v>
      </c>
      <c r="J440" s="229">
        <f>TRUNC(H440*I440,2)</f>
        <v>40.92</v>
      </c>
      <c r="L440" s="52">
        <f t="shared" si="73"/>
        <v>23</v>
      </c>
      <c r="M440" s="48">
        <f t="shared" si="74"/>
        <v>40.92</v>
      </c>
      <c r="N440" s="49">
        <f t="shared" si="75"/>
        <v>40.92</v>
      </c>
      <c r="O440" s="49" t="str">
        <f t="shared" si="76"/>
        <v/>
      </c>
      <c r="P440" s="50" t="str">
        <f t="shared" si="77"/>
        <v/>
      </c>
      <c r="Q440" s="49" t="str">
        <f t="shared" si="78"/>
        <v/>
      </c>
      <c r="R440" s="49" t="str">
        <f t="shared" si="79"/>
        <v/>
      </c>
    </row>
    <row r="441" spans="1:18" ht="25.5" customHeight="1" x14ac:dyDescent="0.2">
      <c r="A441" s="225" t="s">
        <v>21</v>
      </c>
      <c r="B441" s="226" t="s">
        <v>26</v>
      </c>
      <c r="C441" s="225" t="s">
        <v>9</v>
      </c>
      <c r="D441" s="225" t="s">
        <v>27</v>
      </c>
      <c r="E441" s="292" t="s">
        <v>875</v>
      </c>
      <c r="F441" s="292"/>
      <c r="G441" s="227" t="s">
        <v>25</v>
      </c>
      <c r="H441" s="228">
        <v>7.7264999999999997</v>
      </c>
      <c r="I441" s="229">
        <f>SUMIFS('ANALÍTICA AUXILIARES'!J:J,'ANALÍTICA AUXILIARES'!A:A,"Composição",'ANALÍTICA AUXILIARES'!B:B,$B441)</f>
        <v>25.11</v>
      </c>
      <c r="J441" s="229">
        <f>TRUNC(H441*I441,2)</f>
        <v>194.01</v>
      </c>
      <c r="L441" s="52">
        <f t="shared" si="73"/>
        <v>23</v>
      </c>
      <c r="M441" s="48">
        <f t="shared" si="74"/>
        <v>194.01</v>
      </c>
      <c r="N441" s="49">
        <f t="shared" si="75"/>
        <v>194.01</v>
      </c>
      <c r="O441" s="49" t="str">
        <f t="shared" si="76"/>
        <v/>
      </c>
      <c r="P441" s="50" t="str">
        <f t="shared" si="77"/>
        <v/>
      </c>
      <c r="Q441" s="49" t="str">
        <f t="shared" si="78"/>
        <v/>
      </c>
      <c r="R441" s="49" t="str">
        <f t="shared" si="79"/>
        <v/>
      </c>
    </row>
    <row r="442" spans="1:18" ht="25.5" customHeight="1" x14ac:dyDescent="0.2">
      <c r="A442" s="219"/>
      <c r="B442" s="219"/>
      <c r="C442" s="219"/>
      <c r="D442" s="219"/>
      <c r="E442" s="219"/>
      <c r="F442" s="220"/>
      <c r="G442" s="219"/>
      <c r="H442" s="220"/>
      <c r="I442" s="219"/>
      <c r="J442" s="220"/>
      <c r="L442" s="52">
        <f t="shared" si="73"/>
        <v>23</v>
      </c>
      <c r="M442" s="48" t="str">
        <f t="shared" si="74"/>
        <v/>
      </c>
      <c r="N442" s="49" t="str">
        <f t="shared" si="75"/>
        <v/>
      </c>
      <c r="O442" s="49" t="str">
        <f t="shared" si="76"/>
        <v/>
      </c>
      <c r="P442" s="50" t="str">
        <f t="shared" si="77"/>
        <v/>
      </c>
      <c r="Q442" s="49" t="str">
        <f t="shared" si="78"/>
        <v/>
      </c>
      <c r="R442" s="49" t="str">
        <f t="shared" si="79"/>
        <v/>
      </c>
    </row>
    <row r="443" spans="1:18" ht="25.5" customHeight="1" x14ac:dyDescent="0.2">
      <c r="A443" s="219"/>
      <c r="B443" s="219"/>
      <c r="C443" s="219"/>
      <c r="D443" s="219"/>
      <c r="E443" s="219"/>
      <c r="F443" s="220"/>
      <c r="G443" s="219"/>
      <c r="H443" s="294" t="s">
        <v>36</v>
      </c>
      <c r="I443" s="294"/>
      <c r="J443" s="220">
        <f>TRUNC(SUMIF(L:L,$L443,M:M)*(1+$J$9),2)</f>
        <v>284.12</v>
      </c>
      <c r="L443" s="52">
        <f t="shared" si="73"/>
        <v>23</v>
      </c>
      <c r="M443" s="48" t="str">
        <f t="shared" si="74"/>
        <v/>
      </c>
      <c r="N443" s="49" t="str">
        <f t="shared" si="75"/>
        <v/>
      </c>
      <c r="O443" s="49" t="str">
        <f t="shared" si="76"/>
        <v/>
      </c>
      <c r="P443" s="50" t="str">
        <f t="shared" si="77"/>
        <v/>
      </c>
      <c r="Q443" s="49" t="str">
        <f t="shared" si="78"/>
        <v/>
      </c>
      <c r="R443" s="49" t="str">
        <f t="shared" si="79"/>
        <v/>
      </c>
    </row>
    <row r="444" spans="1:18" ht="14.25" customHeight="1" thickBot="1" x14ac:dyDescent="0.25">
      <c r="A444" s="221"/>
      <c r="B444" s="221"/>
      <c r="C444" s="221"/>
      <c r="D444" s="221"/>
      <c r="E444" s="221"/>
      <c r="F444" s="221"/>
      <c r="G444" s="221" t="s">
        <v>37</v>
      </c>
      <c r="H444" s="222" t="s">
        <v>1632</v>
      </c>
      <c r="I444" s="221" t="s">
        <v>38</v>
      </c>
      <c r="J444" s="223">
        <f>TRUNC(J443*H444,2)</f>
        <v>568.24</v>
      </c>
      <c r="L444" s="52">
        <f t="shared" si="73"/>
        <v>23</v>
      </c>
      <c r="M444" s="48" t="str">
        <f t="shared" si="74"/>
        <v/>
      </c>
      <c r="N444" s="49" t="str">
        <f t="shared" si="75"/>
        <v/>
      </c>
      <c r="O444" s="49" t="str">
        <f t="shared" si="76"/>
        <v/>
      </c>
      <c r="P444" s="50" t="str">
        <f t="shared" si="77"/>
        <v/>
      </c>
      <c r="Q444" s="49" t="str">
        <f t="shared" si="78"/>
        <v/>
      </c>
      <c r="R444" s="49" t="str">
        <f t="shared" si="79"/>
        <v/>
      </c>
    </row>
    <row r="445" spans="1:18" ht="15" thickTop="1" x14ac:dyDescent="0.2">
      <c r="A445" s="224"/>
      <c r="B445" s="224"/>
      <c r="C445" s="224"/>
      <c r="D445" s="224"/>
      <c r="E445" s="224"/>
      <c r="F445" s="224"/>
      <c r="G445" s="224"/>
      <c r="H445" s="224"/>
      <c r="I445" s="224"/>
      <c r="J445" s="224"/>
      <c r="L445" s="52">
        <f t="shared" si="73"/>
        <v>24</v>
      </c>
      <c r="M445" s="48" t="str">
        <f t="shared" si="74"/>
        <v/>
      </c>
      <c r="N445" s="49" t="str">
        <f t="shared" si="75"/>
        <v/>
      </c>
      <c r="O445" s="49" t="str">
        <f t="shared" si="76"/>
        <v/>
      </c>
      <c r="P445" s="50" t="str">
        <f t="shared" si="77"/>
        <v/>
      </c>
      <c r="Q445" s="49" t="str">
        <f t="shared" si="78"/>
        <v/>
      </c>
      <c r="R445" s="49" t="str">
        <f t="shared" si="79"/>
        <v/>
      </c>
    </row>
    <row r="446" spans="1:18" ht="15" x14ac:dyDescent="0.2">
      <c r="A446" s="206" t="s">
        <v>1090</v>
      </c>
      <c r="B446" s="207" t="s">
        <v>1</v>
      </c>
      <c r="C446" s="206" t="s">
        <v>2</v>
      </c>
      <c r="D446" s="206" t="s">
        <v>3</v>
      </c>
      <c r="E446" s="290" t="s">
        <v>18</v>
      </c>
      <c r="F446" s="290"/>
      <c r="G446" s="208" t="s">
        <v>4</v>
      </c>
      <c r="H446" s="207" t="s">
        <v>5</v>
      </c>
      <c r="I446" s="207" t="s">
        <v>6</v>
      </c>
      <c r="J446" s="207" t="s">
        <v>7</v>
      </c>
      <c r="L446" s="52">
        <f t="shared" si="73"/>
        <v>24</v>
      </c>
      <c r="M446" s="48" t="str">
        <f t="shared" si="74"/>
        <v/>
      </c>
      <c r="N446" s="49" t="str">
        <f t="shared" si="75"/>
        <v/>
      </c>
      <c r="O446" s="49" t="str">
        <f t="shared" si="76"/>
        <v/>
      </c>
      <c r="P446" s="50" t="str">
        <f t="shared" si="77"/>
        <v/>
      </c>
      <c r="Q446" s="49" t="str">
        <f t="shared" si="78"/>
        <v/>
      </c>
      <c r="R446" s="49" t="str">
        <f t="shared" si="79"/>
        <v/>
      </c>
    </row>
    <row r="447" spans="1:18" ht="14.25" customHeight="1" x14ac:dyDescent="0.2">
      <c r="A447" s="209" t="s">
        <v>19</v>
      </c>
      <c r="B447" s="210" t="s">
        <v>1091</v>
      </c>
      <c r="C447" s="209" t="s">
        <v>11</v>
      </c>
      <c r="D447" s="209" t="s">
        <v>1092</v>
      </c>
      <c r="E447" s="291" t="s">
        <v>1633</v>
      </c>
      <c r="F447" s="291"/>
      <c r="G447" s="211" t="s">
        <v>10</v>
      </c>
      <c r="H447" s="212">
        <v>1</v>
      </c>
      <c r="I447" s="213">
        <f>SUMIF(L:L,$L447,M:M)</f>
        <v>37.659999999999997</v>
      </c>
      <c r="J447" s="213">
        <f>TRUNC(H447*I447,2)</f>
        <v>37.659999999999997</v>
      </c>
      <c r="L447" s="52">
        <f t="shared" si="73"/>
        <v>24</v>
      </c>
      <c r="M447" s="48" t="str">
        <f t="shared" si="74"/>
        <v/>
      </c>
      <c r="N447" s="49" t="str">
        <f t="shared" si="75"/>
        <v/>
      </c>
      <c r="O447" s="49" t="str">
        <f t="shared" si="76"/>
        <v/>
      </c>
      <c r="P447" s="50" t="str">
        <f t="shared" si="77"/>
        <v xml:space="preserve"> 3.1.1.2.3 </v>
      </c>
      <c r="Q447" s="49">
        <f t="shared" si="78"/>
        <v>37.659999999999997</v>
      </c>
      <c r="R447" s="49">
        <f t="shared" si="79"/>
        <v>0</v>
      </c>
    </row>
    <row r="448" spans="1:18" x14ac:dyDescent="0.2">
      <c r="A448" s="225" t="s">
        <v>21</v>
      </c>
      <c r="B448" s="226" t="s">
        <v>26</v>
      </c>
      <c r="C448" s="225" t="s">
        <v>9</v>
      </c>
      <c r="D448" s="225" t="s">
        <v>27</v>
      </c>
      <c r="E448" s="292" t="s">
        <v>875</v>
      </c>
      <c r="F448" s="292"/>
      <c r="G448" s="227" t="s">
        <v>25</v>
      </c>
      <c r="H448" s="228">
        <v>1.5</v>
      </c>
      <c r="I448" s="229">
        <f>SUMIFS('ANALÍTICA AUXILIARES'!J:J,'ANALÍTICA AUXILIARES'!A:A,"Composição",'ANALÍTICA AUXILIARES'!B:B,$B448)</f>
        <v>25.11</v>
      </c>
      <c r="J448" s="229">
        <f>TRUNC(H448*I448,2)</f>
        <v>37.659999999999997</v>
      </c>
      <c r="L448" s="52">
        <f t="shared" si="73"/>
        <v>24</v>
      </c>
      <c r="M448" s="48">
        <f t="shared" si="74"/>
        <v>37.659999999999997</v>
      </c>
      <c r="N448" s="49">
        <f t="shared" si="75"/>
        <v>37.659999999999997</v>
      </c>
      <c r="O448" s="49" t="str">
        <f t="shared" si="76"/>
        <v/>
      </c>
      <c r="P448" s="50" t="str">
        <f t="shared" si="77"/>
        <v/>
      </c>
      <c r="Q448" s="49" t="str">
        <f t="shared" si="78"/>
        <v/>
      </c>
      <c r="R448" s="49" t="str">
        <f t="shared" si="79"/>
        <v/>
      </c>
    </row>
    <row r="449" spans="1:18" x14ac:dyDescent="0.2">
      <c r="A449" s="219"/>
      <c r="B449" s="219"/>
      <c r="C449" s="219"/>
      <c r="D449" s="219"/>
      <c r="E449" s="219"/>
      <c r="F449" s="220"/>
      <c r="G449" s="219"/>
      <c r="H449" s="220"/>
      <c r="I449" s="219"/>
      <c r="J449" s="220"/>
      <c r="L449" s="52">
        <f t="shared" si="73"/>
        <v>24</v>
      </c>
      <c r="M449" s="48" t="str">
        <f t="shared" si="74"/>
        <v/>
      </c>
      <c r="N449" s="49" t="str">
        <f t="shared" si="75"/>
        <v/>
      </c>
      <c r="O449" s="49" t="str">
        <f t="shared" si="76"/>
        <v/>
      </c>
      <c r="P449" s="50" t="str">
        <f t="shared" si="77"/>
        <v/>
      </c>
      <c r="Q449" s="49" t="str">
        <f t="shared" si="78"/>
        <v/>
      </c>
      <c r="R449" s="49" t="str">
        <f t="shared" si="79"/>
        <v/>
      </c>
    </row>
    <row r="450" spans="1:18" ht="14.25" customHeight="1" x14ac:dyDescent="0.2">
      <c r="A450" s="219"/>
      <c r="B450" s="219"/>
      <c r="C450" s="219"/>
      <c r="D450" s="219"/>
      <c r="E450" s="219"/>
      <c r="F450" s="220"/>
      <c r="G450" s="219"/>
      <c r="H450" s="294" t="s">
        <v>36</v>
      </c>
      <c r="I450" s="294"/>
      <c r="J450" s="220">
        <f>TRUNC(SUMIF(L:L,$L450,M:M)*(1+$J$9),2)</f>
        <v>45.54</v>
      </c>
      <c r="L450" s="52">
        <f t="shared" si="73"/>
        <v>24</v>
      </c>
      <c r="M450" s="48" t="str">
        <f t="shared" si="74"/>
        <v/>
      </c>
      <c r="N450" s="49" t="str">
        <f t="shared" si="75"/>
        <v/>
      </c>
      <c r="O450" s="49" t="str">
        <f t="shared" si="76"/>
        <v/>
      </c>
      <c r="P450" s="50" t="str">
        <f t="shared" si="77"/>
        <v/>
      </c>
      <c r="Q450" s="49" t="str">
        <f t="shared" si="78"/>
        <v/>
      </c>
      <c r="R450" s="49" t="str">
        <f t="shared" si="79"/>
        <v/>
      </c>
    </row>
    <row r="451" spans="1:18" ht="14.25" customHeight="1" thickBot="1" x14ac:dyDescent="0.25">
      <c r="A451" s="221"/>
      <c r="B451" s="221"/>
      <c r="C451" s="221"/>
      <c r="D451" s="221"/>
      <c r="E451" s="221"/>
      <c r="F451" s="221"/>
      <c r="G451" s="221" t="s">
        <v>37</v>
      </c>
      <c r="H451" s="222" t="s">
        <v>589</v>
      </c>
      <c r="I451" s="221" t="s">
        <v>38</v>
      </c>
      <c r="J451" s="223">
        <f>TRUNC(J450*H451,2)</f>
        <v>1275.1199999999999</v>
      </c>
      <c r="L451" s="52">
        <f t="shared" si="73"/>
        <v>24</v>
      </c>
      <c r="M451" s="48" t="str">
        <f t="shared" si="74"/>
        <v/>
      </c>
      <c r="N451" s="49" t="str">
        <f t="shared" si="75"/>
        <v/>
      </c>
      <c r="O451" s="49" t="str">
        <f t="shared" si="76"/>
        <v/>
      </c>
      <c r="P451" s="50" t="str">
        <f t="shared" si="77"/>
        <v/>
      </c>
      <c r="Q451" s="49" t="str">
        <f t="shared" si="78"/>
        <v/>
      </c>
      <c r="R451" s="49" t="str">
        <f t="shared" si="79"/>
        <v/>
      </c>
    </row>
    <row r="452" spans="1:18" ht="15" thickTop="1" x14ac:dyDescent="0.2">
      <c r="A452" s="224"/>
      <c r="B452" s="224"/>
      <c r="C452" s="224"/>
      <c r="D452" s="224"/>
      <c r="E452" s="224"/>
      <c r="F452" s="224"/>
      <c r="G452" s="224"/>
      <c r="H452" s="224"/>
      <c r="I452" s="224"/>
      <c r="J452" s="224"/>
      <c r="L452" s="52">
        <f t="shared" ref="L452:L515" si="80">IF(AND(A453&lt;&gt;"",A452=""),L451+1,L451)</f>
        <v>25</v>
      </c>
      <c r="M452" s="48" t="str">
        <f t="shared" ref="M452:M515" si="81">IF(OR(A452="Insumo",A452="Composição Auxiliar"),J452,"")</f>
        <v/>
      </c>
      <c r="N452" s="49" t="str">
        <f t="shared" ref="N452:N515" si="82">IF(ISNUMBER(SEARCH("COM ENCARGOS COMPLEMENTARES",D452)),J452,"")</f>
        <v/>
      </c>
      <c r="O452" s="49" t="str">
        <f t="shared" ref="O452:O515" si="83">IF(N452&lt;&gt;"","",M452)</f>
        <v/>
      </c>
      <c r="P452" s="50" t="str">
        <f t="shared" ref="P452:P515" si="84">IF(A452="Composição",A451,"")</f>
        <v/>
      </c>
      <c r="Q452" s="49" t="str">
        <f t="shared" ref="Q452:Q515" si="85">IF(P452&lt;&gt;"",SUMIF(L452:L457,L452,N452:N457),"")</f>
        <v/>
      </c>
      <c r="R452" s="49" t="str">
        <f t="shared" ref="R452:R515" si="86">IF(P452&lt;&gt;"",SUMIF(L452:L457,L452,O452:O457),"")</f>
        <v/>
      </c>
    </row>
    <row r="453" spans="1:18" x14ac:dyDescent="0.2">
      <c r="A453" s="203" t="s">
        <v>1093</v>
      </c>
      <c r="B453" s="203"/>
      <c r="C453" s="203"/>
      <c r="D453" s="203" t="s">
        <v>1094</v>
      </c>
      <c r="E453" s="203"/>
      <c r="F453" s="296"/>
      <c r="G453" s="296"/>
      <c r="H453" s="204"/>
      <c r="I453" s="203"/>
      <c r="J453" s="205"/>
      <c r="L453" s="52">
        <f t="shared" si="80"/>
        <v>25</v>
      </c>
      <c r="M453" s="48" t="str">
        <f t="shared" si="81"/>
        <v/>
      </c>
      <c r="N453" s="49" t="str">
        <f t="shared" si="82"/>
        <v/>
      </c>
      <c r="O453" s="49" t="str">
        <f t="shared" si="83"/>
        <v/>
      </c>
      <c r="P453" s="50" t="str">
        <f t="shared" si="84"/>
        <v/>
      </c>
      <c r="Q453" s="49" t="str">
        <f t="shared" si="85"/>
        <v/>
      </c>
      <c r="R453" s="49" t="str">
        <f t="shared" si="86"/>
        <v/>
      </c>
    </row>
    <row r="454" spans="1:18" ht="15" x14ac:dyDescent="0.2">
      <c r="A454" s="206" t="s">
        <v>1095</v>
      </c>
      <c r="B454" s="207" t="s">
        <v>1</v>
      </c>
      <c r="C454" s="206" t="s">
        <v>2</v>
      </c>
      <c r="D454" s="206" t="s">
        <v>3</v>
      </c>
      <c r="E454" s="290" t="s">
        <v>18</v>
      </c>
      <c r="F454" s="290"/>
      <c r="G454" s="208" t="s">
        <v>4</v>
      </c>
      <c r="H454" s="207" t="s">
        <v>5</v>
      </c>
      <c r="I454" s="207" t="s">
        <v>6</v>
      </c>
      <c r="J454" s="207" t="s">
        <v>7</v>
      </c>
      <c r="L454" s="52">
        <f t="shared" si="80"/>
        <v>25</v>
      </c>
      <c r="M454" s="48" t="str">
        <f t="shared" si="81"/>
        <v/>
      </c>
      <c r="N454" s="49" t="str">
        <f t="shared" si="82"/>
        <v/>
      </c>
      <c r="O454" s="49" t="str">
        <f t="shared" si="83"/>
        <v/>
      </c>
      <c r="P454" s="50" t="str">
        <f t="shared" si="84"/>
        <v/>
      </c>
      <c r="Q454" s="49" t="str">
        <f t="shared" si="85"/>
        <v/>
      </c>
      <c r="R454" s="49" t="str">
        <f t="shared" si="86"/>
        <v/>
      </c>
    </row>
    <row r="455" spans="1:18" ht="25.5" customHeight="1" x14ac:dyDescent="0.2">
      <c r="A455" s="209" t="s">
        <v>19</v>
      </c>
      <c r="B455" s="210" t="s">
        <v>1096</v>
      </c>
      <c r="C455" s="209" t="s">
        <v>9</v>
      </c>
      <c r="D455" s="209" t="s">
        <v>1097</v>
      </c>
      <c r="E455" s="291" t="s">
        <v>895</v>
      </c>
      <c r="F455" s="291"/>
      <c r="G455" s="211" t="s">
        <v>17</v>
      </c>
      <c r="H455" s="212">
        <v>1</v>
      </c>
      <c r="I455" s="213">
        <f>SUMIF(L:L,$L455,M:M)</f>
        <v>312.44</v>
      </c>
      <c r="J455" s="213">
        <f>TRUNC(H455*I455,2)</f>
        <v>312.44</v>
      </c>
      <c r="L455" s="52">
        <f t="shared" si="80"/>
        <v>25</v>
      </c>
      <c r="M455" s="48" t="str">
        <f t="shared" si="81"/>
        <v/>
      </c>
      <c r="N455" s="49" t="str">
        <f t="shared" si="82"/>
        <v/>
      </c>
      <c r="O455" s="49" t="str">
        <f t="shared" si="83"/>
        <v/>
      </c>
      <c r="P455" s="50" t="str">
        <f t="shared" si="84"/>
        <v xml:space="preserve"> 3.1.1.3.1 </v>
      </c>
      <c r="Q455" s="49">
        <f t="shared" si="85"/>
        <v>312.44</v>
      </c>
      <c r="R455" s="49">
        <f t="shared" si="86"/>
        <v>0</v>
      </c>
    </row>
    <row r="456" spans="1:18" ht="14.25" customHeight="1" x14ac:dyDescent="0.2">
      <c r="A456" s="225" t="s">
        <v>21</v>
      </c>
      <c r="B456" s="226" t="s">
        <v>45</v>
      </c>
      <c r="C456" s="225" t="s">
        <v>9</v>
      </c>
      <c r="D456" s="225" t="s">
        <v>46</v>
      </c>
      <c r="E456" s="292" t="s">
        <v>875</v>
      </c>
      <c r="F456" s="292"/>
      <c r="G456" s="227" t="s">
        <v>25</v>
      </c>
      <c r="H456" s="228">
        <v>1.6574</v>
      </c>
      <c r="I456" s="229">
        <f>SUMIFS('ANALÍTICA AUXILIARES'!J:J,'ANALÍTICA AUXILIARES'!A:A,"Composição",'ANALÍTICA AUXILIARES'!B:B,$B456)</f>
        <v>32.840000000000003</v>
      </c>
      <c r="J456" s="229">
        <f>TRUNC(H456*I456,2)</f>
        <v>54.42</v>
      </c>
      <c r="L456" s="52">
        <f t="shared" si="80"/>
        <v>25</v>
      </c>
      <c r="M456" s="48">
        <f t="shared" si="81"/>
        <v>54.42</v>
      </c>
      <c r="N456" s="49">
        <f t="shared" si="82"/>
        <v>54.42</v>
      </c>
      <c r="O456" s="49" t="str">
        <f t="shared" si="83"/>
        <v/>
      </c>
      <c r="P456" s="50" t="str">
        <f t="shared" si="84"/>
        <v/>
      </c>
      <c r="Q456" s="49" t="str">
        <f t="shared" si="85"/>
        <v/>
      </c>
      <c r="R456" s="49" t="str">
        <f t="shared" si="86"/>
        <v/>
      </c>
    </row>
    <row r="457" spans="1:18" ht="14.25" customHeight="1" x14ac:dyDescent="0.2">
      <c r="A457" s="225" t="s">
        <v>21</v>
      </c>
      <c r="B457" s="226" t="s">
        <v>26</v>
      </c>
      <c r="C457" s="225" t="s">
        <v>9</v>
      </c>
      <c r="D457" s="225" t="s">
        <v>27</v>
      </c>
      <c r="E457" s="292" t="s">
        <v>875</v>
      </c>
      <c r="F457" s="292"/>
      <c r="G457" s="227" t="s">
        <v>25</v>
      </c>
      <c r="H457" s="228">
        <v>10.2759</v>
      </c>
      <c r="I457" s="229">
        <f>SUMIFS('ANALÍTICA AUXILIARES'!J:J,'ANALÍTICA AUXILIARES'!A:A,"Composição",'ANALÍTICA AUXILIARES'!B:B,$B457)</f>
        <v>25.11</v>
      </c>
      <c r="J457" s="229">
        <f>TRUNC(H457*I457,2)</f>
        <v>258.02</v>
      </c>
      <c r="L457" s="52">
        <f t="shared" si="80"/>
        <v>25</v>
      </c>
      <c r="M457" s="48">
        <f t="shared" si="81"/>
        <v>258.02</v>
      </c>
      <c r="N457" s="49">
        <f t="shared" si="82"/>
        <v>258.02</v>
      </c>
      <c r="O457" s="49" t="str">
        <f t="shared" si="83"/>
        <v/>
      </c>
      <c r="P457" s="50" t="str">
        <f t="shared" si="84"/>
        <v/>
      </c>
      <c r="Q457" s="49" t="str">
        <f t="shared" si="85"/>
        <v/>
      </c>
      <c r="R457" s="49" t="str">
        <f t="shared" si="86"/>
        <v/>
      </c>
    </row>
    <row r="458" spans="1:18" x14ac:dyDescent="0.2">
      <c r="A458" s="219"/>
      <c r="B458" s="219"/>
      <c r="C458" s="219"/>
      <c r="D458" s="219"/>
      <c r="E458" s="219"/>
      <c r="F458" s="220"/>
      <c r="G458" s="219"/>
      <c r="H458" s="220"/>
      <c r="I458" s="219"/>
      <c r="J458" s="220"/>
      <c r="L458" s="52">
        <f t="shared" si="80"/>
        <v>25</v>
      </c>
      <c r="M458" s="48" t="str">
        <f t="shared" si="81"/>
        <v/>
      </c>
      <c r="N458" s="49" t="str">
        <f t="shared" si="82"/>
        <v/>
      </c>
      <c r="O458" s="49" t="str">
        <f t="shared" si="83"/>
        <v/>
      </c>
      <c r="P458" s="50" t="str">
        <f t="shared" si="84"/>
        <v/>
      </c>
      <c r="Q458" s="49" t="str">
        <f t="shared" si="85"/>
        <v/>
      </c>
      <c r="R458" s="49" t="str">
        <f t="shared" si="86"/>
        <v/>
      </c>
    </row>
    <row r="459" spans="1:18" x14ac:dyDescent="0.2">
      <c r="A459" s="219"/>
      <c r="B459" s="219"/>
      <c r="C459" s="219"/>
      <c r="D459" s="219"/>
      <c r="E459" s="219"/>
      <c r="F459" s="220"/>
      <c r="G459" s="219"/>
      <c r="H459" s="294" t="s">
        <v>36</v>
      </c>
      <c r="I459" s="294"/>
      <c r="J459" s="220">
        <f>TRUNC(SUMIF(L:L,$L459,M:M)*(1+$J$9),2)</f>
        <v>377.86</v>
      </c>
      <c r="L459" s="52">
        <f t="shared" si="80"/>
        <v>25</v>
      </c>
      <c r="M459" s="48" t="str">
        <f t="shared" si="81"/>
        <v/>
      </c>
      <c r="N459" s="49" t="str">
        <f t="shared" si="82"/>
        <v/>
      </c>
      <c r="O459" s="49" t="str">
        <f t="shared" si="83"/>
        <v/>
      </c>
      <c r="P459" s="50" t="str">
        <f t="shared" si="84"/>
        <v/>
      </c>
      <c r="Q459" s="49" t="str">
        <f t="shared" si="85"/>
        <v/>
      </c>
      <c r="R459" s="49" t="str">
        <f t="shared" si="86"/>
        <v/>
      </c>
    </row>
    <row r="460" spans="1:18" ht="15" thickBot="1" x14ac:dyDescent="0.25">
      <c r="A460" s="221"/>
      <c r="B460" s="221"/>
      <c r="C460" s="221"/>
      <c r="D460" s="221"/>
      <c r="E460" s="221"/>
      <c r="F460" s="221"/>
      <c r="G460" s="221" t="s">
        <v>37</v>
      </c>
      <c r="H460" s="222" t="s">
        <v>1632</v>
      </c>
      <c r="I460" s="221" t="s">
        <v>38</v>
      </c>
      <c r="J460" s="223">
        <f>TRUNC(J459*H460,2)</f>
        <v>755.72</v>
      </c>
      <c r="L460" s="52">
        <f t="shared" si="80"/>
        <v>25</v>
      </c>
      <c r="M460" s="48" t="str">
        <f t="shared" si="81"/>
        <v/>
      </c>
      <c r="N460" s="49" t="str">
        <f t="shared" si="82"/>
        <v/>
      </c>
      <c r="O460" s="49" t="str">
        <f t="shared" si="83"/>
        <v/>
      </c>
      <c r="P460" s="50" t="str">
        <f t="shared" si="84"/>
        <v/>
      </c>
      <c r="Q460" s="49" t="str">
        <f t="shared" si="85"/>
        <v/>
      </c>
      <c r="R460" s="49" t="str">
        <f t="shared" si="86"/>
        <v/>
      </c>
    </row>
    <row r="461" spans="1:18" ht="14.25" customHeight="1" thickTop="1" x14ac:dyDescent="0.2">
      <c r="A461" s="224"/>
      <c r="B461" s="224"/>
      <c r="C461" s="224"/>
      <c r="D461" s="224"/>
      <c r="E461" s="224"/>
      <c r="F461" s="224"/>
      <c r="G461" s="224"/>
      <c r="H461" s="224"/>
      <c r="I461" s="224"/>
      <c r="J461" s="224"/>
      <c r="L461" s="52">
        <f t="shared" si="80"/>
        <v>26</v>
      </c>
      <c r="M461" s="48" t="str">
        <f t="shared" si="81"/>
        <v/>
      </c>
      <c r="N461" s="49" t="str">
        <f t="shared" si="82"/>
        <v/>
      </c>
      <c r="O461" s="49" t="str">
        <f t="shared" si="83"/>
        <v/>
      </c>
      <c r="P461" s="50" t="str">
        <f t="shared" si="84"/>
        <v/>
      </c>
      <c r="Q461" s="49" t="str">
        <f t="shared" si="85"/>
        <v/>
      </c>
      <c r="R461" s="49" t="str">
        <f t="shared" si="86"/>
        <v/>
      </c>
    </row>
    <row r="462" spans="1:18" ht="14.25" customHeight="1" x14ac:dyDescent="0.2">
      <c r="A462" s="206" t="s">
        <v>1098</v>
      </c>
      <c r="B462" s="207" t="s">
        <v>1</v>
      </c>
      <c r="C462" s="206" t="s">
        <v>2</v>
      </c>
      <c r="D462" s="206" t="s">
        <v>3</v>
      </c>
      <c r="E462" s="290" t="s">
        <v>18</v>
      </c>
      <c r="F462" s="290"/>
      <c r="G462" s="208" t="s">
        <v>4</v>
      </c>
      <c r="H462" s="207" t="s">
        <v>5</v>
      </c>
      <c r="I462" s="207" t="s">
        <v>6</v>
      </c>
      <c r="J462" s="207" t="s">
        <v>7</v>
      </c>
      <c r="L462" s="52">
        <f t="shared" si="80"/>
        <v>26</v>
      </c>
      <c r="M462" s="48" t="str">
        <f t="shared" si="81"/>
        <v/>
      </c>
      <c r="N462" s="49" t="str">
        <f t="shared" si="82"/>
        <v/>
      </c>
      <c r="O462" s="49" t="str">
        <f t="shared" si="83"/>
        <v/>
      </c>
      <c r="P462" s="50" t="str">
        <f t="shared" si="84"/>
        <v/>
      </c>
      <c r="Q462" s="49" t="str">
        <f t="shared" si="85"/>
        <v/>
      </c>
      <c r="R462" s="49" t="str">
        <f t="shared" si="86"/>
        <v/>
      </c>
    </row>
    <row r="463" spans="1:18" ht="14.25" customHeight="1" x14ac:dyDescent="0.2">
      <c r="A463" s="209" t="s">
        <v>19</v>
      </c>
      <c r="B463" s="210" t="s">
        <v>1099</v>
      </c>
      <c r="C463" s="209" t="s">
        <v>9</v>
      </c>
      <c r="D463" s="209" t="s">
        <v>1100</v>
      </c>
      <c r="E463" s="291" t="s">
        <v>895</v>
      </c>
      <c r="F463" s="291"/>
      <c r="G463" s="211" t="s">
        <v>10</v>
      </c>
      <c r="H463" s="212">
        <v>1</v>
      </c>
      <c r="I463" s="213">
        <f>SUMIF(L:L,$L463,M:M)</f>
        <v>3.4699999999999998</v>
      </c>
      <c r="J463" s="213">
        <f>TRUNC(H463*I463,2)</f>
        <v>3.47</v>
      </c>
      <c r="L463" s="52">
        <f t="shared" si="80"/>
        <v>26</v>
      </c>
      <c r="M463" s="48" t="str">
        <f t="shared" si="81"/>
        <v/>
      </c>
      <c r="N463" s="49" t="str">
        <f t="shared" si="82"/>
        <v/>
      </c>
      <c r="O463" s="49" t="str">
        <f t="shared" si="83"/>
        <v/>
      </c>
      <c r="P463" s="50" t="str">
        <f t="shared" si="84"/>
        <v xml:space="preserve"> 3.1.1.3.2 </v>
      </c>
      <c r="Q463" s="49">
        <f t="shared" si="85"/>
        <v>3.4699999999999998</v>
      </c>
      <c r="R463" s="49">
        <f t="shared" si="86"/>
        <v>0</v>
      </c>
    </row>
    <row r="464" spans="1:18" ht="25.5" customHeight="1" x14ac:dyDescent="0.2">
      <c r="A464" s="225" t="s">
        <v>21</v>
      </c>
      <c r="B464" s="226" t="s">
        <v>1634</v>
      </c>
      <c r="C464" s="225" t="s">
        <v>9</v>
      </c>
      <c r="D464" s="225" t="s">
        <v>1635</v>
      </c>
      <c r="E464" s="292" t="s">
        <v>875</v>
      </c>
      <c r="F464" s="292"/>
      <c r="G464" s="227" t="s">
        <v>25</v>
      </c>
      <c r="H464" s="228">
        <v>3.3599999999999998E-2</v>
      </c>
      <c r="I464" s="229">
        <f>SUMIFS('ANALÍTICA AUXILIARES'!J:J,'ANALÍTICA AUXILIARES'!A:A,"Composição",'ANALÍTICA AUXILIARES'!B:B,$B464)</f>
        <v>32.61</v>
      </c>
      <c r="J464" s="229">
        <f>TRUNC(H464*I464,2)</f>
        <v>1.0900000000000001</v>
      </c>
      <c r="L464" s="52">
        <f t="shared" si="80"/>
        <v>26</v>
      </c>
      <c r="M464" s="48">
        <f t="shared" si="81"/>
        <v>1.0900000000000001</v>
      </c>
      <c r="N464" s="49">
        <f t="shared" si="82"/>
        <v>1.0900000000000001</v>
      </c>
      <c r="O464" s="49" t="str">
        <f t="shared" si="83"/>
        <v/>
      </c>
      <c r="P464" s="50" t="str">
        <f t="shared" si="84"/>
        <v/>
      </c>
      <c r="Q464" s="49" t="str">
        <f t="shared" si="85"/>
        <v/>
      </c>
      <c r="R464" s="49" t="str">
        <f t="shared" si="86"/>
        <v/>
      </c>
    </row>
    <row r="465" spans="1:18" ht="25.5" customHeight="1" x14ac:dyDescent="0.2">
      <c r="A465" s="225" t="s">
        <v>21</v>
      </c>
      <c r="B465" s="226" t="s">
        <v>26</v>
      </c>
      <c r="C465" s="225" t="s">
        <v>9</v>
      </c>
      <c r="D465" s="225" t="s">
        <v>27</v>
      </c>
      <c r="E465" s="292" t="s">
        <v>875</v>
      </c>
      <c r="F465" s="292"/>
      <c r="G465" s="227" t="s">
        <v>25</v>
      </c>
      <c r="H465" s="228">
        <v>9.5100000000000004E-2</v>
      </c>
      <c r="I465" s="229">
        <f>SUMIFS('ANALÍTICA AUXILIARES'!J:J,'ANALÍTICA AUXILIARES'!A:A,"Composição",'ANALÍTICA AUXILIARES'!B:B,$B465)</f>
        <v>25.11</v>
      </c>
      <c r="J465" s="229">
        <f>TRUNC(H465*I465,2)</f>
        <v>2.38</v>
      </c>
      <c r="L465" s="52">
        <f t="shared" si="80"/>
        <v>26</v>
      </c>
      <c r="M465" s="48">
        <f t="shared" si="81"/>
        <v>2.38</v>
      </c>
      <c r="N465" s="49">
        <f t="shared" si="82"/>
        <v>2.38</v>
      </c>
      <c r="O465" s="49" t="str">
        <f t="shared" si="83"/>
        <v/>
      </c>
      <c r="P465" s="50" t="str">
        <f t="shared" si="84"/>
        <v/>
      </c>
      <c r="Q465" s="49" t="str">
        <f t="shared" si="85"/>
        <v/>
      </c>
      <c r="R465" s="49" t="str">
        <f t="shared" si="86"/>
        <v/>
      </c>
    </row>
    <row r="466" spans="1:18" ht="25.5" customHeight="1" x14ac:dyDescent="0.2">
      <c r="A466" s="219"/>
      <c r="B466" s="219"/>
      <c r="C466" s="219"/>
      <c r="D466" s="219"/>
      <c r="E466" s="219"/>
      <c r="F466" s="220"/>
      <c r="G466" s="219"/>
      <c r="H466" s="220"/>
      <c r="I466" s="219"/>
      <c r="J466" s="220"/>
      <c r="L466" s="52">
        <f t="shared" si="80"/>
        <v>26</v>
      </c>
      <c r="M466" s="48" t="str">
        <f t="shared" si="81"/>
        <v/>
      </c>
      <c r="N466" s="49" t="str">
        <f t="shared" si="82"/>
        <v/>
      </c>
      <c r="O466" s="49" t="str">
        <f t="shared" si="83"/>
        <v/>
      </c>
      <c r="P466" s="50" t="str">
        <f t="shared" si="84"/>
        <v/>
      </c>
      <c r="Q466" s="49" t="str">
        <f t="shared" si="85"/>
        <v/>
      </c>
      <c r="R466" s="49" t="str">
        <f t="shared" si="86"/>
        <v/>
      </c>
    </row>
    <row r="467" spans="1:18" x14ac:dyDescent="0.2">
      <c r="A467" s="219"/>
      <c r="B467" s="219"/>
      <c r="C467" s="219"/>
      <c r="D467" s="219"/>
      <c r="E467" s="219"/>
      <c r="F467" s="220"/>
      <c r="G467" s="219"/>
      <c r="H467" s="294" t="s">
        <v>36</v>
      </c>
      <c r="I467" s="294"/>
      <c r="J467" s="220">
        <f>TRUNC(SUMIF(L:L,$L467,M:M)*(1+$J$9),2)</f>
        <v>4.1900000000000004</v>
      </c>
      <c r="L467" s="52">
        <f t="shared" si="80"/>
        <v>26</v>
      </c>
      <c r="M467" s="48" t="str">
        <f t="shared" si="81"/>
        <v/>
      </c>
      <c r="N467" s="49" t="str">
        <f t="shared" si="82"/>
        <v/>
      </c>
      <c r="O467" s="49" t="str">
        <f t="shared" si="83"/>
        <v/>
      </c>
      <c r="P467" s="50" t="str">
        <f t="shared" si="84"/>
        <v/>
      </c>
      <c r="Q467" s="49" t="str">
        <f t="shared" si="85"/>
        <v/>
      </c>
      <c r="R467" s="49" t="str">
        <f t="shared" si="86"/>
        <v/>
      </c>
    </row>
    <row r="468" spans="1:18" ht="14.25" customHeight="1" thickBot="1" x14ac:dyDescent="0.25">
      <c r="A468" s="221"/>
      <c r="B468" s="221"/>
      <c r="C468" s="221"/>
      <c r="D468" s="221"/>
      <c r="E468" s="221"/>
      <c r="F468" s="221"/>
      <c r="G468" s="221" t="s">
        <v>37</v>
      </c>
      <c r="H468" s="222" t="s">
        <v>1636</v>
      </c>
      <c r="I468" s="221" t="s">
        <v>38</v>
      </c>
      <c r="J468" s="223">
        <f>TRUNC(J467*H468,2)</f>
        <v>2219.23</v>
      </c>
      <c r="L468" s="52">
        <f t="shared" si="80"/>
        <v>26</v>
      </c>
      <c r="M468" s="48" t="str">
        <f t="shared" si="81"/>
        <v/>
      </c>
      <c r="N468" s="49" t="str">
        <f t="shared" si="82"/>
        <v/>
      </c>
      <c r="O468" s="49" t="str">
        <f t="shared" si="83"/>
        <v/>
      </c>
      <c r="P468" s="50" t="str">
        <f t="shared" si="84"/>
        <v/>
      </c>
      <c r="Q468" s="49" t="str">
        <f t="shared" si="85"/>
        <v/>
      </c>
      <c r="R468" s="49" t="str">
        <f t="shared" si="86"/>
        <v/>
      </c>
    </row>
    <row r="469" spans="1:18" ht="15" thickTop="1" x14ac:dyDescent="0.2">
      <c r="A469" s="224"/>
      <c r="B469" s="224"/>
      <c r="C469" s="224"/>
      <c r="D469" s="224"/>
      <c r="E469" s="224"/>
      <c r="F469" s="224"/>
      <c r="G469" s="224"/>
      <c r="H469" s="224"/>
      <c r="I469" s="224"/>
      <c r="J469" s="224"/>
      <c r="L469" s="52">
        <f t="shared" si="80"/>
        <v>27</v>
      </c>
      <c r="M469" s="48" t="str">
        <f t="shared" si="81"/>
        <v/>
      </c>
      <c r="N469" s="49" t="str">
        <f t="shared" si="82"/>
        <v/>
      </c>
      <c r="O469" s="49" t="str">
        <f t="shared" si="83"/>
        <v/>
      </c>
      <c r="P469" s="50" t="str">
        <f t="shared" si="84"/>
        <v/>
      </c>
      <c r="Q469" s="49" t="str">
        <f t="shared" si="85"/>
        <v/>
      </c>
      <c r="R469" s="49" t="str">
        <f t="shared" si="86"/>
        <v/>
      </c>
    </row>
    <row r="470" spans="1:18" x14ac:dyDescent="0.2">
      <c r="A470" s="203" t="s">
        <v>1101</v>
      </c>
      <c r="B470" s="203"/>
      <c r="C470" s="203"/>
      <c r="D470" s="203" t="s">
        <v>837</v>
      </c>
      <c r="E470" s="203"/>
      <c r="F470" s="296"/>
      <c r="G470" s="296"/>
      <c r="H470" s="204"/>
      <c r="I470" s="203"/>
      <c r="J470" s="205"/>
      <c r="L470" s="52">
        <f t="shared" si="80"/>
        <v>27</v>
      </c>
      <c r="M470" s="48" t="str">
        <f t="shared" si="81"/>
        <v/>
      </c>
      <c r="N470" s="49" t="str">
        <f t="shared" si="82"/>
        <v/>
      </c>
      <c r="O470" s="49" t="str">
        <f t="shared" si="83"/>
        <v/>
      </c>
      <c r="P470" s="50" t="str">
        <f t="shared" si="84"/>
        <v/>
      </c>
      <c r="Q470" s="49" t="str">
        <f t="shared" si="85"/>
        <v/>
      </c>
      <c r="R470" s="49" t="str">
        <f t="shared" si="86"/>
        <v/>
      </c>
    </row>
    <row r="471" spans="1:18" x14ac:dyDescent="0.2">
      <c r="A471" s="203" t="s">
        <v>1102</v>
      </c>
      <c r="B471" s="203"/>
      <c r="C471" s="203"/>
      <c r="D471" s="203" t="s">
        <v>838</v>
      </c>
      <c r="E471" s="203"/>
      <c r="F471" s="296"/>
      <c r="G471" s="296"/>
      <c r="H471" s="204"/>
      <c r="I471" s="203"/>
      <c r="J471" s="205"/>
      <c r="L471" s="52">
        <f t="shared" si="80"/>
        <v>27</v>
      </c>
      <c r="M471" s="48" t="str">
        <f t="shared" si="81"/>
        <v/>
      </c>
      <c r="N471" s="49" t="str">
        <f t="shared" si="82"/>
        <v/>
      </c>
      <c r="O471" s="49" t="str">
        <f t="shared" si="83"/>
        <v/>
      </c>
      <c r="P471" s="50" t="str">
        <f t="shared" si="84"/>
        <v/>
      </c>
      <c r="Q471" s="49" t="str">
        <f t="shared" si="85"/>
        <v/>
      </c>
      <c r="R471" s="49" t="str">
        <f t="shared" si="86"/>
        <v/>
      </c>
    </row>
    <row r="472" spans="1:18" ht="14.25" customHeight="1" x14ac:dyDescent="0.2">
      <c r="A472" s="206" t="s">
        <v>1103</v>
      </c>
      <c r="B472" s="207" t="s">
        <v>1</v>
      </c>
      <c r="C472" s="206" t="s">
        <v>2</v>
      </c>
      <c r="D472" s="206" t="s">
        <v>3</v>
      </c>
      <c r="E472" s="290" t="s">
        <v>18</v>
      </c>
      <c r="F472" s="290"/>
      <c r="G472" s="208" t="s">
        <v>4</v>
      </c>
      <c r="H472" s="207" t="s">
        <v>5</v>
      </c>
      <c r="I472" s="207" t="s">
        <v>6</v>
      </c>
      <c r="J472" s="207" t="s">
        <v>7</v>
      </c>
      <c r="L472" s="52">
        <f t="shared" si="80"/>
        <v>27</v>
      </c>
      <c r="M472" s="48" t="str">
        <f t="shared" si="81"/>
        <v/>
      </c>
      <c r="N472" s="49" t="str">
        <f t="shared" si="82"/>
        <v/>
      </c>
      <c r="O472" s="49" t="str">
        <f t="shared" si="83"/>
        <v/>
      </c>
      <c r="P472" s="50" t="str">
        <f t="shared" si="84"/>
        <v/>
      </c>
      <c r="Q472" s="49" t="str">
        <f t="shared" si="85"/>
        <v/>
      </c>
      <c r="R472" s="49" t="str">
        <f t="shared" si="86"/>
        <v/>
      </c>
    </row>
    <row r="473" spans="1:18" ht="25.5" customHeight="1" x14ac:dyDescent="0.2">
      <c r="A473" s="209" t="s">
        <v>19</v>
      </c>
      <c r="B473" s="210" t="s">
        <v>1104</v>
      </c>
      <c r="C473" s="209" t="s">
        <v>11</v>
      </c>
      <c r="D473" s="209" t="s">
        <v>1105</v>
      </c>
      <c r="E473" s="291">
        <v>40</v>
      </c>
      <c r="F473" s="291"/>
      <c r="G473" s="211" t="s">
        <v>34</v>
      </c>
      <c r="H473" s="212">
        <v>1</v>
      </c>
      <c r="I473" s="213">
        <f>SUMIF(L:L,$L473,M:M)</f>
        <v>34.869999999999997</v>
      </c>
      <c r="J473" s="213">
        <f t="shared" ref="J473:J485" si="87">TRUNC(H473*I473,2)</f>
        <v>34.869999999999997</v>
      </c>
      <c r="L473" s="52">
        <f t="shared" si="80"/>
        <v>27</v>
      </c>
      <c r="M473" s="48" t="str">
        <f t="shared" si="81"/>
        <v/>
      </c>
      <c r="N473" s="49" t="str">
        <f t="shared" si="82"/>
        <v/>
      </c>
      <c r="O473" s="49" t="str">
        <f t="shared" si="83"/>
        <v/>
      </c>
      <c r="P473" s="50" t="str">
        <f t="shared" si="84"/>
        <v xml:space="preserve"> 3.2.1.1 </v>
      </c>
      <c r="Q473" s="49">
        <f t="shared" si="85"/>
        <v>17.88</v>
      </c>
      <c r="R473" s="49">
        <f t="shared" si="86"/>
        <v>5.54</v>
      </c>
    </row>
    <row r="474" spans="1:18" ht="25.5" customHeight="1" x14ac:dyDescent="0.2">
      <c r="A474" s="225" t="s">
        <v>21</v>
      </c>
      <c r="B474" s="226" t="s">
        <v>697</v>
      </c>
      <c r="C474" s="225" t="s">
        <v>9</v>
      </c>
      <c r="D474" s="225" t="s">
        <v>698</v>
      </c>
      <c r="E474" s="292" t="s">
        <v>875</v>
      </c>
      <c r="F474" s="292"/>
      <c r="G474" s="227" t="s">
        <v>25</v>
      </c>
      <c r="H474" s="228">
        <v>0.24</v>
      </c>
      <c r="I474" s="229">
        <f>SUMIFS('ANALÍTICA AUXILIARES'!J:J,'ANALÍTICA AUXILIARES'!A:A,"Composição",'ANALÍTICA AUXILIARES'!B:B,$B474)</f>
        <v>33.75</v>
      </c>
      <c r="J474" s="229">
        <f t="shared" si="87"/>
        <v>8.1</v>
      </c>
      <c r="L474" s="52">
        <f t="shared" si="80"/>
        <v>27</v>
      </c>
      <c r="M474" s="48">
        <f t="shared" si="81"/>
        <v>8.1</v>
      </c>
      <c r="N474" s="49">
        <f t="shared" si="82"/>
        <v>8.1</v>
      </c>
      <c r="O474" s="49" t="str">
        <f t="shared" si="83"/>
        <v/>
      </c>
      <c r="P474" s="50" t="str">
        <f t="shared" si="84"/>
        <v/>
      </c>
      <c r="Q474" s="49" t="str">
        <f t="shared" si="85"/>
        <v/>
      </c>
      <c r="R474" s="49" t="str">
        <f t="shared" si="86"/>
        <v/>
      </c>
    </row>
    <row r="475" spans="1:18" ht="14.25" customHeight="1" x14ac:dyDescent="0.2">
      <c r="A475" s="225" t="s">
        <v>21</v>
      </c>
      <c r="B475" s="226" t="s">
        <v>26</v>
      </c>
      <c r="C475" s="225" t="s">
        <v>9</v>
      </c>
      <c r="D475" s="225" t="s">
        <v>27</v>
      </c>
      <c r="E475" s="292" t="s">
        <v>875</v>
      </c>
      <c r="F475" s="292"/>
      <c r="G475" s="227" t="s">
        <v>25</v>
      </c>
      <c r="H475" s="228">
        <v>0.13300000000000001</v>
      </c>
      <c r="I475" s="229">
        <f>SUMIFS('ANALÍTICA AUXILIARES'!J:J,'ANALÍTICA AUXILIARES'!A:A,"Composição",'ANALÍTICA AUXILIARES'!B:B,$B475)</f>
        <v>25.11</v>
      </c>
      <c r="J475" s="229">
        <f t="shared" si="87"/>
        <v>3.33</v>
      </c>
      <c r="L475" s="52">
        <f t="shared" si="80"/>
        <v>27</v>
      </c>
      <c r="M475" s="48">
        <f t="shared" si="81"/>
        <v>3.33</v>
      </c>
      <c r="N475" s="49">
        <f t="shared" si="82"/>
        <v>3.33</v>
      </c>
      <c r="O475" s="49" t="str">
        <f t="shared" si="83"/>
        <v/>
      </c>
      <c r="P475" s="50" t="str">
        <f t="shared" si="84"/>
        <v/>
      </c>
      <c r="Q475" s="49" t="str">
        <f t="shared" si="85"/>
        <v/>
      </c>
      <c r="R475" s="49" t="str">
        <f t="shared" si="86"/>
        <v/>
      </c>
    </row>
    <row r="476" spans="1:18" ht="25.5" x14ac:dyDescent="0.2">
      <c r="A476" s="225" t="s">
        <v>21</v>
      </c>
      <c r="B476" s="226" t="s">
        <v>251</v>
      </c>
      <c r="C476" s="225" t="s">
        <v>9</v>
      </c>
      <c r="D476" s="225" t="s">
        <v>1464</v>
      </c>
      <c r="E476" s="292" t="s">
        <v>875</v>
      </c>
      <c r="F476" s="292"/>
      <c r="G476" s="227" t="s">
        <v>25</v>
      </c>
      <c r="H476" s="228">
        <v>0.24</v>
      </c>
      <c r="I476" s="229">
        <f>SUMIFS('ANALÍTICA AUXILIARES'!J:J,'ANALÍTICA AUXILIARES'!A:A,"Composição",'ANALÍTICA AUXILIARES'!B:B,$B476)</f>
        <v>26.91</v>
      </c>
      <c r="J476" s="229">
        <f t="shared" si="87"/>
        <v>6.45</v>
      </c>
      <c r="L476" s="52">
        <f t="shared" si="80"/>
        <v>27</v>
      </c>
      <c r="M476" s="48">
        <f t="shared" si="81"/>
        <v>6.45</v>
      </c>
      <c r="N476" s="49">
        <f t="shared" si="82"/>
        <v>6.45</v>
      </c>
      <c r="O476" s="49" t="str">
        <f t="shared" si="83"/>
        <v/>
      </c>
      <c r="P476" s="50" t="str">
        <f t="shared" si="84"/>
        <v/>
      </c>
      <c r="Q476" s="49" t="str">
        <f t="shared" si="85"/>
        <v/>
      </c>
      <c r="R476" s="49" t="str">
        <f t="shared" si="86"/>
        <v/>
      </c>
    </row>
    <row r="477" spans="1:18" ht="25.5" customHeight="1" x14ac:dyDescent="0.2">
      <c r="A477" s="214" t="s">
        <v>28</v>
      </c>
      <c r="B477" s="215" t="s">
        <v>1637</v>
      </c>
      <c r="C477" s="214" t="str">
        <f>VLOOKUP(B477,INSUMOS!$A:$I,2,FALSE)</f>
        <v>SBC</v>
      </c>
      <c r="D477" s="214" t="str">
        <f>VLOOKUP(B477,INSUMOS!$A:$I,3,FALSE)</f>
        <v>PERFIL "H" ASTM A572 W200x46,1mm (46,10kg/m)</v>
      </c>
      <c r="E477" s="293" t="str">
        <f>VLOOKUP(B477,INSUMOS!$A:$I,4,FALSE)</f>
        <v>Material</v>
      </c>
      <c r="F477" s="293"/>
      <c r="G477" s="216" t="str">
        <f>VLOOKUP(B477,INSUMOS!$A:$I,5,FALSE)</f>
        <v>KG</v>
      </c>
      <c r="H477" s="217">
        <v>0.44</v>
      </c>
      <c r="I477" s="218">
        <f>VLOOKUP(B477,INSUMOS!$A:$I,8,FALSE)</f>
        <v>9.48</v>
      </c>
      <c r="J477" s="218">
        <f t="shared" si="87"/>
        <v>4.17</v>
      </c>
      <c r="L477" s="52">
        <f t="shared" si="80"/>
        <v>27</v>
      </c>
      <c r="M477" s="48">
        <f t="shared" si="81"/>
        <v>4.17</v>
      </c>
      <c r="N477" s="49" t="str">
        <f t="shared" si="82"/>
        <v/>
      </c>
      <c r="O477" s="49">
        <f t="shared" si="83"/>
        <v>4.17</v>
      </c>
      <c r="P477" s="50" t="str">
        <f t="shared" si="84"/>
        <v/>
      </c>
      <c r="Q477" s="49" t="str">
        <f t="shared" si="85"/>
        <v/>
      </c>
      <c r="R477" s="49" t="str">
        <f t="shared" si="86"/>
        <v/>
      </c>
    </row>
    <row r="478" spans="1:18" ht="14.25" customHeight="1" x14ac:dyDescent="0.2">
      <c r="A478" s="214" t="s">
        <v>28</v>
      </c>
      <c r="B478" s="215" t="s">
        <v>1639</v>
      </c>
      <c r="C478" s="214" t="str">
        <f>VLOOKUP(B478,INSUMOS!$A:$I,2,FALSE)</f>
        <v>SBC</v>
      </c>
      <c r="D478" s="214" t="str">
        <f>VLOOKUP(B478,INSUMOS!$A:$I,3,FALSE)</f>
        <v>OXIGENIO, RECARGA PARA CILINDRO DE CONJUNTO OXICORTE GRAND</v>
      </c>
      <c r="E478" s="293" t="str">
        <f>VLOOKUP(B478,INSUMOS!$A:$I,4,FALSE)</f>
        <v>Material</v>
      </c>
      <c r="F478" s="293"/>
      <c r="G478" s="216" t="str">
        <f>VLOOKUP(B478,INSUMOS!$A:$I,5,FALSE)</f>
        <v>m³</v>
      </c>
      <c r="H478" s="217">
        <v>0.06</v>
      </c>
      <c r="I478" s="218">
        <f>VLOOKUP(B478,INSUMOS!$A:$I,8,FALSE)</f>
        <v>22.9</v>
      </c>
      <c r="J478" s="218">
        <f t="shared" si="87"/>
        <v>1.37</v>
      </c>
      <c r="L478" s="52">
        <f t="shared" si="80"/>
        <v>27</v>
      </c>
      <c r="M478" s="48">
        <f t="shared" si="81"/>
        <v>1.37</v>
      </c>
      <c r="N478" s="49" t="str">
        <f t="shared" si="82"/>
        <v/>
      </c>
      <c r="O478" s="49">
        <f t="shared" si="83"/>
        <v>1.37</v>
      </c>
      <c r="P478" s="50" t="str">
        <f t="shared" si="84"/>
        <v/>
      </c>
      <c r="Q478" s="49" t="str">
        <f t="shared" si="85"/>
        <v/>
      </c>
      <c r="R478" s="49" t="str">
        <f t="shared" si="86"/>
        <v/>
      </c>
    </row>
    <row r="479" spans="1:18" ht="14.25" customHeight="1" x14ac:dyDescent="0.2">
      <c r="A479" s="214" t="s">
        <v>28</v>
      </c>
      <c r="B479" s="215" t="s">
        <v>1641</v>
      </c>
      <c r="C479" s="214" t="str">
        <f>VLOOKUP(B479,INSUMOS!$A:$I,2,FALSE)</f>
        <v>SBC</v>
      </c>
      <c r="D479" s="214" t="str">
        <f>VLOOKUP(B479,INSUMOS!$A:$I,3,FALSE)</f>
        <v>CHAPA DE ACO GALVANIZADA BITOLA GSG 14 1,95mm (16,00kg/m2)</v>
      </c>
      <c r="E479" s="293" t="str">
        <f>VLOOKUP(B479,INSUMOS!$A:$I,4,FALSE)</f>
        <v>Material</v>
      </c>
      <c r="F479" s="293"/>
      <c r="G479" s="216" t="str">
        <f>VLOOKUP(B479,INSUMOS!$A:$I,5,FALSE)</f>
        <v>KG</v>
      </c>
      <c r="H479" s="217">
        <v>0.36299999999999999</v>
      </c>
      <c r="I479" s="218">
        <f>VLOOKUP(B479,INSUMOS!$A:$I,8,FALSE)</f>
        <v>8.0399999999999991</v>
      </c>
      <c r="J479" s="218">
        <f t="shared" si="87"/>
        <v>2.91</v>
      </c>
      <c r="L479" s="52">
        <f t="shared" si="80"/>
        <v>27</v>
      </c>
      <c r="M479" s="48">
        <f t="shared" si="81"/>
        <v>2.91</v>
      </c>
      <c r="N479" s="49" t="str">
        <f t="shared" si="82"/>
        <v/>
      </c>
      <c r="O479" s="49">
        <f t="shared" si="83"/>
        <v>2.91</v>
      </c>
      <c r="P479" s="50" t="str">
        <f t="shared" si="84"/>
        <v/>
      </c>
      <c r="Q479" s="49" t="str">
        <f t="shared" si="85"/>
        <v/>
      </c>
      <c r="R479" s="49" t="str">
        <f t="shared" si="86"/>
        <v/>
      </c>
    </row>
    <row r="480" spans="1:18" ht="25.5" x14ac:dyDescent="0.2">
      <c r="A480" s="214" t="s">
        <v>28</v>
      </c>
      <c r="B480" s="215" t="s">
        <v>1643</v>
      </c>
      <c r="C480" s="214" t="str">
        <f>VLOOKUP(B480,INSUMOS!$A:$I,2,FALSE)</f>
        <v>SBC</v>
      </c>
      <c r="D480" s="214" t="str">
        <f>VLOOKUP(B480,INSUMOS!$A:$I,3,FALSE)</f>
        <v>ACETILENO (RECARGA DE GAS ACETILENO PARA CILINDRO DE CONJUNT</v>
      </c>
      <c r="E480" s="293" t="str">
        <f>VLOOKUP(B480,INSUMOS!$A:$I,4,FALSE)</f>
        <v>Material</v>
      </c>
      <c r="F480" s="293"/>
      <c r="G480" s="216" t="str">
        <f>VLOOKUP(B480,INSUMOS!$A:$I,5,FALSE)</f>
        <v>KG</v>
      </c>
      <c r="H480" s="217">
        <v>1.4999999999999999E-2</v>
      </c>
      <c r="I480" s="218">
        <f>VLOOKUP(B480,INSUMOS!$A:$I,8,FALSE)</f>
        <v>104.5</v>
      </c>
      <c r="J480" s="218">
        <f t="shared" si="87"/>
        <v>1.56</v>
      </c>
      <c r="L480" s="52">
        <f t="shared" si="80"/>
        <v>27</v>
      </c>
      <c r="M480" s="48">
        <f t="shared" si="81"/>
        <v>1.56</v>
      </c>
      <c r="N480" s="49" t="str">
        <f t="shared" si="82"/>
        <v/>
      </c>
      <c r="O480" s="49">
        <f t="shared" si="83"/>
        <v>1.56</v>
      </c>
      <c r="P480" s="50" t="str">
        <f t="shared" si="84"/>
        <v/>
      </c>
      <c r="Q480" s="49" t="str">
        <f t="shared" si="85"/>
        <v/>
      </c>
      <c r="R480" s="49" t="str">
        <f t="shared" si="86"/>
        <v/>
      </c>
    </row>
    <row r="481" spans="1:18" ht="14.25" customHeight="1" x14ac:dyDescent="0.2">
      <c r="A481" s="214" t="s">
        <v>28</v>
      </c>
      <c r="B481" s="215" t="s">
        <v>1645</v>
      </c>
      <c r="C481" s="214" t="str">
        <f>VLOOKUP(B481,INSUMOS!$A:$I,2,FALSE)</f>
        <v>SBC</v>
      </c>
      <c r="D481" s="214" t="str">
        <f>VLOOKUP(B481,INSUMOS!$A:$I,3,FALSE)</f>
        <v>SOLDA-ELETRODO OK 4600 AWS 6013 6,0mm 1/4"(lata 20kg)</v>
      </c>
      <c r="E481" s="293" t="str">
        <f>VLOOKUP(B481,INSUMOS!$A:$I,4,FALSE)</f>
        <v>Material</v>
      </c>
      <c r="F481" s="293"/>
      <c r="G481" s="216" t="str">
        <f>VLOOKUP(B481,INSUMOS!$A:$I,5,FALSE)</f>
        <v>KG</v>
      </c>
      <c r="H481" s="217">
        <v>0.05</v>
      </c>
      <c r="I481" s="218">
        <f>VLOOKUP(B481,INSUMOS!$A:$I,8,FALSE)</f>
        <v>37.229999999999997</v>
      </c>
      <c r="J481" s="218">
        <f t="shared" si="87"/>
        <v>1.86</v>
      </c>
      <c r="L481" s="52">
        <f t="shared" si="80"/>
        <v>27</v>
      </c>
      <c r="M481" s="48">
        <f t="shared" si="81"/>
        <v>1.86</v>
      </c>
      <c r="N481" s="49" t="str">
        <f t="shared" si="82"/>
        <v/>
      </c>
      <c r="O481" s="49">
        <f t="shared" si="83"/>
        <v>1.86</v>
      </c>
      <c r="P481" s="50" t="str">
        <f t="shared" si="84"/>
        <v/>
      </c>
      <c r="Q481" s="49" t="str">
        <f t="shared" si="85"/>
        <v/>
      </c>
      <c r="R481" s="49" t="str">
        <f t="shared" si="86"/>
        <v/>
      </c>
    </row>
    <row r="482" spans="1:18" x14ac:dyDescent="0.2">
      <c r="A482" s="214" t="s">
        <v>28</v>
      </c>
      <c r="B482" s="215" t="s">
        <v>1647</v>
      </c>
      <c r="C482" s="214" t="str">
        <f>VLOOKUP(B482,INSUMOS!$A:$I,2,FALSE)</f>
        <v>SBC</v>
      </c>
      <c r="D482" s="214" t="str">
        <f>VLOOKUP(B482,INSUMOS!$A:$I,3,FALSE)</f>
        <v>ALUGUEL TALHA TIRFOR 1,5 TONELADA</v>
      </c>
      <c r="E482" s="293" t="str">
        <f>VLOOKUP(B482,INSUMOS!$A:$I,4,FALSE)</f>
        <v>Material</v>
      </c>
      <c r="F482" s="293"/>
      <c r="G482" s="216" t="str">
        <f>VLOOKUP(B482,INSUMOS!$A:$I,5,FALSE)</f>
        <v>H</v>
      </c>
      <c r="H482" s="217">
        <v>0.5</v>
      </c>
      <c r="I482" s="218">
        <f>VLOOKUP(B482,INSUMOS!$A:$I,8,FALSE)</f>
        <v>1.45</v>
      </c>
      <c r="J482" s="218">
        <f t="shared" si="87"/>
        <v>0.72</v>
      </c>
      <c r="L482" s="52">
        <f t="shared" si="80"/>
        <v>27</v>
      </c>
      <c r="M482" s="48">
        <f t="shared" si="81"/>
        <v>0.72</v>
      </c>
      <c r="N482" s="49" t="str">
        <f t="shared" si="82"/>
        <v/>
      </c>
      <c r="O482" s="49">
        <f t="shared" si="83"/>
        <v>0.72</v>
      </c>
      <c r="P482" s="50" t="str">
        <f t="shared" si="84"/>
        <v/>
      </c>
      <c r="Q482" s="49" t="str">
        <f t="shared" si="85"/>
        <v/>
      </c>
      <c r="R482" s="49" t="str">
        <f t="shared" si="86"/>
        <v/>
      </c>
    </row>
    <row r="483" spans="1:18" x14ac:dyDescent="0.2">
      <c r="A483" s="214" t="s">
        <v>28</v>
      </c>
      <c r="B483" s="215" t="s">
        <v>1649</v>
      </c>
      <c r="C483" s="214" t="str">
        <f>VLOOKUP(B483,INSUMOS!$A:$I,2,FALSE)</f>
        <v>SBC</v>
      </c>
      <c r="D483" s="214" t="str">
        <f>VLOOKUP(B483,INSUMOS!$A:$I,3,FALSE)</f>
        <v>CANTONEIRA ACO ABAS IGUAIS 2.1/2"x1/4" (6,10 kg/m)</v>
      </c>
      <c r="E483" s="293" t="str">
        <f>VLOOKUP(B483,INSUMOS!$A:$I,4,FALSE)</f>
        <v>Material</v>
      </c>
      <c r="F483" s="293"/>
      <c r="G483" s="216" t="str">
        <f>VLOOKUP(B483,INSUMOS!$A:$I,5,FALSE)</f>
        <v>KG</v>
      </c>
      <c r="H483" s="217">
        <v>0.29699999999999999</v>
      </c>
      <c r="I483" s="218">
        <f>VLOOKUP(B483,INSUMOS!$A:$I,8,FALSE)</f>
        <v>12.48</v>
      </c>
      <c r="J483" s="218">
        <f t="shared" si="87"/>
        <v>3.7</v>
      </c>
      <c r="L483" s="52">
        <f t="shared" si="80"/>
        <v>27</v>
      </c>
      <c r="M483" s="48">
        <f t="shared" si="81"/>
        <v>3.7</v>
      </c>
      <c r="N483" s="49" t="str">
        <f t="shared" si="82"/>
        <v/>
      </c>
      <c r="O483" s="49">
        <f t="shared" si="83"/>
        <v>3.7</v>
      </c>
      <c r="P483" s="50" t="str">
        <f t="shared" si="84"/>
        <v/>
      </c>
      <c r="Q483" s="49" t="str">
        <f t="shared" si="85"/>
        <v/>
      </c>
      <c r="R483" s="49" t="str">
        <f t="shared" si="86"/>
        <v/>
      </c>
    </row>
    <row r="484" spans="1:18" x14ac:dyDescent="0.2">
      <c r="A484" s="214" t="s">
        <v>28</v>
      </c>
      <c r="B484" s="215" t="s">
        <v>1651</v>
      </c>
      <c r="C484" s="214" t="str">
        <f>VLOOKUP(B484,INSUMOS!$A:$I,2,FALSE)</f>
        <v>SBC</v>
      </c>
      <c r="D484" s="214" t="str">
        <f>VLOOKUP(B484,INSUMOS!$A:$I,3,FALSE)</f>
        <v>MAQUINA SOLDA ELET.SMASHWELD SUPER BANTAN 3,5kVA(19065)</v>
      </c>
      <c r="E484" s="293" t="str">
        <f>VLOOKUP(B484,INSUMOS!$A:$I,4,FALSE)</f>
        <v>Material</v>
      </c>
      <c r="F484" s="293"/>
      <c r="G484" s="216" t="str">
        <f>VLOOKUP(B484,INSUMOS!$A:$I,5,FALSE)</f>
        <v>H</v>
      </c>
      <c r="H484" s="217">
        <v>0.22500000000000001</v>
      </c>
      <c r="I484" s="218">
        <f>VLOOKUP(B484,INSUMOS!$A:$I,8,FALSE)</f>
        <v>2.1800000000000002</v>
      </c>
      <c r="J484" s="218">
        <f t="shared" si="87"/>
        <v>0.49</v>
      </c>
      <c r="L484" s="52">
        <f t="shared" si="80"/>
        <v>27</v>
      </c>
      <c r="M484" s="48">
        <f t="shared" si="81"/>
        <v>0.49</v>
      </c>
      <c r="N484" s="49" t="str">
        <f t="shared" si="82"/>
        <v/>
      </c>
      <c r="O484" s="49">
        <f t="shared" si="83"/>
        <v>0.49</v>
      </c>
      <c r="P484" s="50" t="str">
        <f t="shared" si="84"/>
        <v/>
      </c>
      <c r="Q484" s="49" t="str">
        <f t="shared" si="85"/>
        <v/>
      </c>
      <c r="R484" s="49" t="str">
        <f t="shared" si="86"/>
        <v/>
      </c>
    </row>
    <row r="485" spans="1:18" ht="38.25" customHeight="1" x14ac:dyDescent="0.2">
      <c r="A485" s="214" t="s">
        <v>28</v>
      </c>
      <c r="B485" s="215" t="s">
        <v>1653</v>
      </c>
      <c r="C485" s="214" t="str">
        <f>VLOOKUP(B485,INSUMOS!$A:$I,2,FALSE)</f>
        <v>SBC</v>
      </c>
      <c r="D485" s="214" t="str">
        <f>VLOOKUP(B485,INSUMOS!$A:$I,3,FALSE)</f>
        <v>ENERGIA ELETRICA ATE 2000 KWH</v>
      </c>
      <c r="E485" s="293" t="str">
        <f>VLOOKUP(B485,INSUMOS!$A:$I,4,FALSE)</f>
        <v>Material</v>
      </c>
      <c r="F485" s="293"/>
      <c r="G485" s="216" t="str">
        <f>VLOOKUP(B485,INSUMOS!$A:$I,5,FALSE)</f>
        <v>KWH</v>
      </c>
      <c r="H485" s="217">
        <v>0.22500000000000001</v>
      </c>
      <c r="I485" s="218">
        <f>VLOOKUP(B485,INSUMOS!$A:$I,8,FALSE)</f>
        <v>0.96</v>
      </c>
      <c r="J485" s="218">
        <f t="shared" si="87"/>
        <v>0.21</v>
      </c>
      <c r="L485" s="52">
        <f t="shared" si="80"/>
        <v>27</v>
      </c>
      <c r="M485" s="48">
        <f t="shared" si="81"/>
        <v>0.21</v>
      </c>
      <c r="N485" s="49" t="str">
        <f t="shared" si="82"/>
        <v/>
      </c>
      <c r="O485" s="49">
        <f t="shared" si="83"/>
        <v>0.21</v>
      </c>
      <c r="P485" s="50" t="str">
        <f t="shared" si="84"/>
        <v/>
      </c>
      <c r="Q485" s="49" t="str">
        <f t="shared" si="85"/>
        <v/>
      </c>
      <c r="R485" s="49" t="str">
        <f t="shared" si="86"/>
        <v/>
      </c>
    </row>
    <row r="486" spans="1:18" ht="14.25" customHeight="1" x14ac:dyDescent="0.2">
      <c r="A486" s="219"/>
      <c r="B486" s="219"/>
      <c r="C486" s="219"/>
      <c r="D486" s="219"/>
      <c r="E486" s="219"/>
      <c r="F486" s="220"/>
      <c r="G486" s="219"/>
      <c r="H486" s="220"/>
      <c r="I486" s="219"/>
      <c r="J486" s="220"/>
      <c r="L486" s="52">
        <f t="shared" si="80"/>
        <v>27</v>
      </c>
      <c r="M486" s="48" t="str">
        <f t="shared" si="81"/>
        <v/>
      </c>
      <c r="N486" s="49" t="str">
        <f t="shared" si="82"/>
        <v/>
      </c>
      <c r="O486" s="49" t="str">
        <f t="shared" si="83"/>
        <v/>
      </c>
      <c r="P486" s="50" t="str">
        <f t="shared" si="84"/>
        <v/>
      </c>
      <c r="Q486" s="49" t="str">
        <f t="shared" si="85"/>
        <v/>
      </c>
      <c r="R486" s="49" t="str">
        <f t="shared" si="86"/>
        <v/>
      </c>
    </row>
    <row r="487" spans="1:18" ht="14.25" customHeight="1" x14ac:dyDescent="0.2">
      <c r="A487" s="219"/>
      <c r="B487" s="219"/>
      <c r="C487" s="219"/>
      <c r="D487" s="219"/>
      <c r="E487" s="219"/>
      <c r="F487" s="220"/>
      <c r="G487" s="219"/>
      <c r="H487" s="294" t="s">
        <v>36</v>
      </c>
      <c r="I487" s="294"/>
      <c r="J487" s="220">
        <f>TRUNC(SUMIF(L:L,$L487,M:M)*(1+$J$9),2)</f>
        <v>42.17</v>
      </c>
      <c r="L487" s="52">
        <f t="shared" si="80"/>
        <v>27</v>
      </c>
      <c r="M487" s="48" t="str">
        <f t="shared" si="81"/>
        <v/>
      </c>
      <c r="N487" s="49" t="str">
        <f t="shared" si="82"/>
        <v/>
      </c>
      <c r="O487" s="49" t="str">
        <f t="shared" si="83"/>
        <v/>
      </c>
      <c r="P487" s="50" t="str">
        <f t="shared" si="84"/>
        <v/>
      </c>
      <c r="Q487" s="49" t="str">
        <f t="shared" si="85"/>
        <v/>
      </c>
      <c r="R487" s="49" t="str">
        <f t="shared" si="86"/>
        <v/>
      </c>
    </row>
    <row r="488" spans="1:18" ht="14.25" customHeight="1" thickBot="1" x14ac:dyDescent="0.25">
      <c r="A488" s="221"/>
      <c r="B488" s="221"/>
      <c r="C488" s="221"/>
      <c r="D488" s="221"/>
      <c r="E488" s="221"/>
      <c r="F488" s="221"/>
      <c r="G488" s="221" t="s">
        <v>37</v>
      </c>
      <c r="H488" s="222" t="s">
        <v>1655</v>
      </c>
      <c r="I488" s="221" t="s">
        <v>38</v>
      </c>
      <c r="J488" s="223">
        <f>TRUNC(J487*H488,2)</f>
        <v>313935.40000000002</v>
      </c>
      <c r="L488" s="52">
        <f t="shared" si="80"/>
        <v>27</v>
      </c>
      <c r="M488" s="48" t="str">
        <f t="shared" si="81"/>
        <v/>
      </c>
      <c r="N488" s="49" t="str">
        <f t="shared" si="82"/>
        <v/>
      </c>
      <c r="O488" s="49" t="str">
        <f t="shared" si="83"/>
        <v/>
      </c>
      <c r="P488" s="50" t="str">
        <f t="shared" si="84"/>
        <v/>
      </c>
      <c r="Q488" s="49" t="str">
        <f t="shared" si="85"/>
        <v/>
      </c>
      <c r="R488" s="49" t="str">
        <f t="shared" si="86"/>
        <v/>
      </c>
    </row>
    <row r="489" spans="1:18" ht="15" thickTop="1" x14ac:dyDescent="0.2">
      <c r="A489" s="224"/>
      <c r="B489" s="224"/>
      <c r="C489" s="224"/>
      <c r="D489" s="224"/>
      <c r="E489" s="224"/>
      <c r="F489" s="224"/>
      <c r="G489" s="224"/>
      <c r="H489" s="224"/>
      <c r="I489" s="224"/>
      <c r="J489" s="224"/>
      <c r="L489" s="52">
        <f t="shared" si="80"/>
        <v>28</v>
      </c>
      <c r="M489" s="48" t="str">
        <f t="shared" si="81"/>
        <v/>
      </c>
      <c r="N489" s="49" t="str">
        <f t="shared" si="82"/>
        <v/>
      </c>
      <c r="O489" s="49" t="str">
        <f t="shared" si="83"/>
        <v/>
      </c>
      <c r="P489" s="50" t="str">
        <f t="shared" si="84"/>
        <v/>
      </c>
      <c r="Q489" s="49" t="str">
        <f t="shared" si="85"/>
        <v/>
      </c>
      <c r="R489" s="49" t="str">
        <f t="shared" si="86"/>
        <v/>
      </c>
    </row>
    <row r="490" spans="1:18" ht="14.25" customHeight="1" x14ac:dyDescent="0.2">
      <c r="A490" s="206" t="s">
        <v>1106</v>
      </c>
      <c r="B490" s="207" t="s">
        <v>1</v>
      </c>
      <c r="C490" s="206" t="s">
        <v>2</v>
      </c>
      <c r="D490" s="206" t="s">
        <v>3</v>
      </c>
      <c r="E490" s="290" t="s">
        <v>18</v>
      </c>
      <c r="F490" s="290"/>
      <c r="G490" s="208" t="s">
        <v>4</v>
      </c>
      <c r="H490" s="207" t="s">
        <v>5</v>
      </c>
      <c r="I490" s="207" t="s">
        <v>6</v>
      </c>
      <c r="J490" s="207" t="s">
        <v>7</v>
      </c>
      <c r="L490" s="52">
        <f t="shared" si="80"/>
        <v>28</v>
      </c>
      <c r="M490" s="48" t="str">
        <f t="shared" si="81"/>
        <v/>
      </c>
      <c r="N490" s="49" t="str">
        <f t="shared" si="82"/>
        <v/>
      </c>
      <c r="O490" s="49" t="str">
        <f t="shared" si="83"/>
        <v/>
      </c>
      <c r="P490" s="50" t="str">
        <f t="shared" si="84"/>
        <v/>
      </c>
      <c r="Q490" s="49" t="str">
        <f t="shared" si="85"/>
        <v/>
      </c>
      <c r="R490" s="49" t="str">
        <f t="shared" si="86"/>
        <v/>
      </c>
    </row>
    <row r="491" spans="1:18" ht="25.5" x14ac:dyDescent="0.2">
      <c r="A491" s="209" t="s">
        <v>19</v>
      </c>
      <c r="B491" s="210" t="s">
        <v>1107</v>
      </c>
      <c r="C491" s="209" t="s">
        <v>9</v>
      </c>
      <c r="D491" s="209" t="s">
        <v>1108</v>
      </c>
      <c r="E491" s="291" t="s">
        <v>1656</v>
      </c>
      <c r="F491" s="291"/>
      <c r="G491" s="211" t="s">
        <v>10</v>
      </c>
      <c r="H491" s="212">
        <v>1</v>
      </c>
      <c r="I491" s="213">
        <f>SUMIF(L:L,$L491,M:M)</f>
        <v>41.000000000000007</v>
      </c>
      <c r="J491" s="213">
        <f t="shared" ref="J491:J496" si="88">TRUNC(H491*I491,2)</f>
        <v>41</v>
      </c>
      <c r="L491" s="52">
        <f t="shared" si="80"/>
        <v>28</v>
      </c>
      <c r="M491" s="48" t="str">
        <f t="shared" si="81"/>
        <v/>
      </c>
      <c r="N491" s="49" t="str">
        <f t="shared" si="82"/>
        <v/>
      </c>
      <c r="O491" s="49" t="str">
        <f t="shared" si="83"/>
        <v/>
      </c>
      <c r="P491" s="50" t="str">
        <f t="shared" si="84"/>
        <v xml:space="preserve"> 3.2.1.2 </v>
      </c>
      <c r="Q491" s="49">
        <f t="shared" si="85"/>
        <v>29.7</v>
      </c>
      <c r="R491" s="49">
        <f t="shared" si="86"/>
        <v>11.299999999999999</v>
      </c>
    </row>
    <row r="492" spans="1:18" x14ac:dyDescent="0.2">
      <c r="A492" s="225" t="s">
        <v>21</v>
      </c>
      <c r="B492" s="226" t="s">
        <v>26</v>
      </c>
      <c r="C492" s="225" t="s">
        <v>9</v>
      </c>
      <c r="D492" s="225" t="s">
        <v>27</v>
      </c>
      <c r="E492" s="292" t="s">
        <v>875</v>
      </c>
      <c r="F492" s="292"/>
      <c r="G492" s="227" t="s">
        <v>25</v>
      </c>
      <c r="H492" s="228">
        <v>0.5</v>
      </c>
      <c r="I492" s="229">
        <f>SUMIFS('ANALÍTICA AUXILIARES'!J:J,'ANALÍTICA AUXILIARES'!A:A,"Composição",'ANALÍTICA AUXILIARES'!B:B,$B492)</f>
        <v>25.11</v>
      </c>
      <c r="J492" s="229">
        <f t="shared" si="88"/>
        <v>12.55</v>
      </c>
      <c r="L492" s="52">
        <f t="shared" si="80"/>
        <v>28</v>
      </c>
      <c r="M492" s="48">
        <f t="shared" si="81"/>
        <v>12.55</v>
      </c>
      <c r="N492" s="49">
        <f t="shared" si="82"/>
        <v>12.55</v>
      </c>
      <c r="O492" s="49" t="str">
        <f t="shared" si="83"/>
        <v/>
      </c>
      <c r="P492" s="50" t="str">
        <f t="shared" si="84"/>
        <v/>
      </c>
      <c r="Q492" s="49" t="str">
        <f t="shared" si="85"/>
        <v/>
      </c>
      <c r="R492" s="49" t="str">
        <f t="shared" si="86"/>
        <v/>
      </c>
    </row>
    <row r="493" spans="1:18" x14ac:dyDescent="0.2">
      <c r="A493" s="225" t="s">
        <v>21</v>
      </c>
      <c r="B493" s="226" t="s">
        <v>47</v>
      </c>
      <c r="C493" s="225" t="s">
        <v>9</v>
      </c>
      <c r="D493" s="225" t="s">
        <v>48</v>
      </c>
      <c r="E493" s="292" t="s">
        <v>875</v>
      </c>
      <c r="F493" s="292"/>
      <c r="G493" s="227" t="s">
        <v>25</v>
      </c>
      <c r="H493" s="228">
        <v>0.5</v>
      </c>
      <c r="I493" s="229">
        <f>SUMIFS('ANALÍTICA AUXILIARES'!J:J,'ANALÍTICA AUXILIARES'!A:A,"Composição",'ANALÍTICA AUXILIARES'!B:B,$B493)</f>
        <v>34.31</v>
      </c>
      <c r="J493" s="229">
        <f t="shared" si="88"/>
        <v>17.149999999999999</v>
      </c>
      <c r="L493" s="52">
        <f t="shared" si="80"/>
        <v>28</v>
      </c>
      <c r="M493" s="48">
        <f t="shared" si="81"/>
        <v>17.149999999999999</v>
      </c>
      <c r="N493" s="49">
        <f t="shared" si="82"/>
        <v>17.149999999999999</v>
      </c>
      <c r="O493" s="49" t="str">
        <f t="shared" si="83"/>
        <v/>
      </c>
      <c r="P493" s="50" t="str">
        <f t="shared" si="84"/>
        <v/>
      </c>
      <c r="Q493" s="49" t="str">
        <f t="shared" si="85"/>
        <v/>
      </c>
      <c r="R493" s="49" t="str">
        <f t="shared" si="86"/>
        <v/>
      </c>
    </row>
    <row r="494" spans="1:18" x14ac:dyDescent="0.2">
      <c r="A494" s="214" t="s">
        <v>28</v>
      </c>
      <c r="B494" s="215" t="s">
        <v>204</v>
      </c>
      <c r="C494" s="214" t="str">
        <f>VLOOKUP(B494,INSUMOS!$A:$I,2,FALSE)</f>
        <v>SINAPI</v>
      </c>
      <c r="D494" s="214" t="str">
        <f>VLOOKUP(B494,INSUMOS!$A:$I,3,FALSE)</f>
        <v>DILUENTE AGUARRAS</v>
      </c>
      <c r="E494" s="293" t="str">
        <f>VLOOKUP(B494,INSUMOS!$A:$I,4,FALSE)</f>
        <v>Material</v>
      </c>
      <c r="F494" s="293"/>
      <c r="G494" s="216" t="str">
        <f>VLOOKUP(B494,INSUMOS!$A:$I,5,FALSE)</f>
        <v>L</v>
      </c>
      <c r="H494" s="217">
        <v>7.0000000000000007E-2</v>
      </c>
      <c r="I494" s="218">
        <f>VLOOKUP(B494,INSUMOS!$A:$I,8,FALSE)</f>
        <v>18.41</v>
      </c>
      <c r="J494" s="218">
        <f t="shared" si="88"/>
        <v>1.28</v>
      </c>
      <c r="L494" s="52">
        <f t="shared" si="80"/>
        <v>28</v>
      </c>
      <c r="M494" s="48">
        <f t="shared" si="81"/>
        <v>1.28</v>
      </c>
      <c r="N494" s="49" t="str">
        <f t="shared" si="82"/>
        <v/>
      </c>
      <c r="O494" s="49">
        <f t="shared" si="83"/>
        <v>1.28</v>
      </c>
      <c r="P494" s="50" t="str">
        <f t="shared" si="84"/>
        <v/>
      </c>
      <c r="Q494" s="49" t="str">
        <f t="shared" si="85"/>
        <v/>
      </c>
      <c r="R494" s="49" t="str">
        <f t="shared" si="86"/>
        <v/>
      </c>
    </row>
    <row r="495" spans="1:18" ht="38.25" customHeight="1" x14ac:dyDescent="0.2">
      <c r="A495" s="214" t="s">
        <v>28</v>
      </c>
      <c r="B495" s="215" t="s">
        <v>1657</v>
      </c>
      <c r="C495" s="214" t="str">
        <f>VLOOKUP(B495,INSUMOS!$A:$I,2,FALSE)</f>
        <v>SINAPI</v>
      </c>
      <c r="D495" s="214" t="str">
        <f>VLOOKUP(B495,INSUMOS!$A:$I,3,FALSE)</f>
        <v>TINTA ESMALTE SINTETICO PREMIUM ACETINADO</v>
      </c>
      <c r="E495" s="293" t="str">
        <f>VLOOKUP(B495,INSUMOS!$A:$I,4,FALSE)</f>
        <v>Material</v>
      </c>
      <c r="F495" s="293"/>
      <c r="G495" s="216" t="str">
        <f>VLOOKUP(B495,INSUMOS!$A:$I,5,FALSE)</f>
        <v>L</v>
      </c>
      <c r="H495" s="217">
        <v>0.16</v>
      </c>
      <c r="I495" s="218">
        <f>VLOOKUP(B495,INSUMOS!$A:$I,8,FALSE)</f>
        <v>48.46</v>
      </c>
      <c r="J495" s="218">
        <f t="shared" si="88"/>
        <v>7.75</v>
      </c>
      <c r="L495" s="52">
        <f t="shared" si="80"/>
        <v>28</v>
      </c>
      <c r="M495" s="48">
        <f t="shared" si="81"/>
        <v>7.75</v>
      </c>
      <c r="N495" s="49" t="str">
        <f t="shared" si="82"/>
        <v/>
      </c>
      <c r="O495" s="49">
        <f t="shared" si="83"/>
        <v>7.75</v>
      </c>
      <c r="P495" s="50" t="str">
        <f t="shared" si="84"/>
        <v/>
      </c>
      <c r="Q495" s="49" t="str">
        <f t="shared" si="85"/>
        <v/>
      </c>
      <c r="R495" s="49" t="str">
        <f t="shared" si="86"/>
        <v/>
      </c>
    </row>
    <row r="496" spans="1:18" ht="38.25" customHeight="1" x14ac:dyDescent="0.2">
      <c r="A496" s="214" t="s">
        <v>28</v>
      </c>
      <c r="B496" s="215" t="s">
        <v>1659</v>
      </c>
      <c r="C496" s="214" t="str">
        <f>VLOOKUP(B496,INSUMOS!$A:$I,2,FALSE)</f>
        <v>SINAPI</v>
      </c>
      <c r="D496" s="214" t="str">
        <f>VLOOKUP(B496,INSUMOS!$A:$I,3,FALSE)</f>
        <v>LIXA EM FOLHA PARA FERRO, NUMERO 150</v>
      </c>
      <c r="E496" s="293" t="str">
        <f>VLOOKUP(B496,INSUMOS!$A:$I,4,FALSE)</f>
        <v>Material</v>
      </c>
      <c r="F496" s="293"/>
      <c r="G496" s="216" t="str">
        <f>VLOOKUP(B496,INSUMOS!$A:$I,5,FALSE)</f>
        <v>UN</v>
      </c>
      <c r="H496" s="217">
        <v>0.6</v>
      </c>
      <c r="I496" s="218">
        <f>VLOOKUP(B496,INSUMOS!$A:$I,8,FALSE)</f>
        <v>3.79</v>
      </c>
      <c r="J496" s="218">
        <f t="shared" si="88"/>
        <v>2.27</v>
      </c>
      <c r="L496" s="52">
        <f t="shared" si="80"/>
        <v>28</v>
      </c>
      <c r="M496" s="48">
        <f t="shared" si="81"/>
        <v>2.27</v>
      </c>
      <c r="N496" s="49" t="str">
        <f t="shared" si="82"/>
        <v/>
      </c>
      <c r="O496" s="49">
        <f t="shared" si="83"/>
        <v>2.27</v>
      </c>
      <c r="P496" s="50" t="str">
        <f t="shared" si="84"/>
        <v/>
      </c>
      <c r="Q496" s="49" t="str">
        <f t="shared" si="85"/>
        <v/>
      </c>
      <c r="R496" s="49" t="str">
        <f t="shared" si="86"/>
        <v/>
      </c>
    </row>
    <row r="497" spans="1:18" ht="38.25" customHeight="1" x14ac:dyDescent="0.2">
      <c r="A497" s="219"/>
      <c r="B497" s="219"/>
      <c r="C497" s="219"/>
      <c r="D497" s="219"/>
      <c r="E497" s="219"/>
      <c r="F497" s="220"/>
      <c r="G497" s="219"/>
      <c r="H497" s="220"/>
      <c r="I497" s="219"/>
      <c r="J497" s="220"/>
      <c r="L497" s="52">
        <f t="shared" si="80"/>
        <v>28</v>
      </c>
      <c r="M497" s="48" t="str">
        <f t="shared" si="81"/>
        <v/>
      </c>
      <c r="N497" s="49" t="str">
        <f t="shared" si="82"/>
        <v/>
      </c>
      <c r="O497" s="49" t="str">
        <f t="shared" si="83"/>
        <v/>
      </c>
      <c r="P497" s="50" t="str">
        <f t="shared" si="84"/>
        <v/>
      </c>
      <c r="Q497" s="49" t="str">
        <f t="shared" si="85"/>
        <v/>
      </c>
      <c r="R497" s="49" t="str">
        <f t="shared" si="86"/>
        <v/>
      </c>
    </row>
    <row r="498" spans="1:18" ht="14.25" customHeight="1" x14ac:dyDescent="0.2">
      <c r="A498" s="219"/>
      <c r="B498" s="219"/>
      <c r="C498" s="219"/>
      <c r="D498" s="219"/>
      <c r="E498" s="219"/>
      <c r="F498" s="220"/>
      <c r="G498" s="219"/>
      <c r="H498" s="294" t="s">
        <v>36</v>
      </c>
      <c r="I498" s="294"/>
      <c r="J498" s="220">
        <f>TRUNC(SUMIF(L:L,$L498,M:M)*(1+$J$9),2)</f>
        <v>49.58</v>
      </c>
      <c r="L498" s="52">
        <f t="shared" si="80"/>
        <v>28</v>
      </c>
      <c r="M498" s="48" t="str">
        <f t="shared" si="81"/>
        <v/>
      </c>
      <c r="N498" s="49" t="str">
        <f t="shared" si="82"/>
        <v/>
      </c>
      <c r="O498" s="49" t="str">
        <f t="shared" si="83"/>
        <v/>
      </c>
      <c r="P498" s="50" t="str">
        <f t="shared" si="84"/>
        <v/>
      </c>
      <c r="Q498" s="49" t="str">
        <f t="shared" si="85"/>
        <v/>
      </c>
      <c r="R498" s="49" t="str">
        <f t="shared" si="86"/>
        <v/>
      </c>
    </row>
    <row r="499" spans="1:18" ht="15" thickBot="1" x14ac:dyDescent="0.25">
      <c r="A499" s="221"/>
      <c r="B499" s="221"/>
      <c r="C499" s="221"/>
      <c r="D499" s="221"/>
      <c r="E499" s="221"/>
      <c r="F499" s="221"/>
      <c r="G499" s="221" t="s">
        <v>37</v>
      </c>
      <c r="H499" s="222" t="s">
        <v>1661</v>
      </c>
      <c r="I499" s="221" t="s">
        <v>38</v>
      </c>
      <c r="J499" s="223">
        <f>TRUNC(J498*H499,2)</f>
        <v>28607.66</v>
      </c>
      <c r="L499" s="52">
        <f t="shared" si="80"/>
        <v>28</v>
      </c>
      <c r="M499" s="48" t="str">
        <f t="shared" si="81"/>
        <v/>
      </c>
      <c r="N499" s="49" t="str">
        <f t="shared" si="82"/>
        <v/>
      </c>
      <c r="O499" s="49" t="str">
        <f t="shared" si="83"/>
        <v/>
      </c>
      <c r="P499" s="50" t="str">
        <f t="shared" si="84"/>
        <v/>
      </c>
      <c r="Q499" s="49" t="str">
        <f t="shared" si="85"/>
        <v/>
      </c>
      <c r="R499" s="49" t="str">
        <f t="shared" si="86"/>
        <v/>
      </c>
    </row>
    <row r="500" spans="1:18" ht="15" thickTop="1" x14ac:dyDescent="0.2">
      <c r="A500" s="224"/>
      <c r="B500" s="224"/>
      <c r="C500" s="224"/>
      <c r="D500" s="224"/>
      <c r="E500" s="224"/>
      <c r="F500" s="224"/>
      <c r="G500" s="224"/>
      <c r="H500" s="224"/>
      <c r="I500" s="224"/>
      <c r="J500" s="224"/>
      <c r="L500" s="52">
        <f t="shared" si="80"/>
        <v>29</v>
      </c>
      <c r="M500" s="48" t="str">
        <f t="shared" si="81"/>
        <v/>
      </c>
      <c r="N500" s="49" t="str">
        <f t="shared" si="82"/>
        <v/>
      </c>
      <c r="O500" s="49" t="str">
        <f t="shared" si="83"/>
        <v/>
      </c>
      <c r="P500" s="50" t="str">
        <f t="shared" si="84"/>
        <v/>
      </c>
      <c r="Q500" s="49" t="str">
        <f t="shared" si="85"/>
        <v/>
      </c>
      <c r="R500" s="49" t="str">
        <f t="shared" si="86"/>
        <v/>
      </c>
    </row>
    <row r="501" spans="1:18" ht="14.25" customHeight="1" x14ac:dyDescent="0.2">
      <c r="A501" s="206" t="s">
        <v>1109</v>
      </c>
      <c r="B501" s="207" t="s">
        <v>1</v>
      </c>
      <c r="C501" s="206" t="s">
        <v>2</v>
      </c>
      <c r="D501" s="206" t="s">
        <v>3</v>
      </c>
      <c r="E501" s="290" t="s">
        <v>18</v>
      </c>
      <c r="F501" s="290"/>
      <c r="G501" s="208" t="s">
        <v>4</v>
      </c>
      <c r="H501" s="207" t="s">
        <v>5</v>
      </c>
      <c r="I501" s="207" t="s">
        <v>6</v>
      </c>
      <c r="J501" s="207" t="s">
        <v>7</v>
      </c>
      <c r="L501" s="52">
        <f t="shared" si="80"/>
        <v>29</v>
      </c>
      <c r="M501" s="48" t="str">
        <f t="shared" si="81"/>
        <v/>
      </c>
      <c r="N501" s="49" t="str">
        <f t="shared" si="82"/>
        <v/>
      </c>
      <c r="O501" s="49" t="str">
        <f t="shared" si="83"/>
        <v/>
      </c>
      <c r="P501" s="50" t="str">
        <f t="shared" si="84"/>
        <v/>
      </c>
      <c r="Q501" s="49" t="str">
        <f t="shared" si="85"/>
        <v/>
      </c>
      <c r="R501" s="49" t="str">
        <f t="shared" si="86"/>
        <v/>
      </c>
    </row>
    <row r="502" spans="1:18" x14ac:dyDescent="0.2">
      <c r="A502" s="209" t="s">
        <v>19</v>
      </c>
      <c r="B502" s="210" t="s">
        <v>1110</v>
      </c>
      <c r="C502" s="209" t="s">
        <v>11</v>
      </c>
      <c r="D502" s="209" t="s">
        <v>1111</v>
      </c>
      <c r="E502" s="291">
        <v>21.03</v>
      </c>
      <c r="F502" s="291"/>
      <c r="G502" s="211" t="s">
        <v>10</v>
      </c>
      <c r="H502" s="212">
        <v>1</v>
      </c>
      <c r="I502" s="213">
        <f>SUMIF(L:L,$L502,M:M)</f>
        <v>919.97000000000014</v>
      </c>
      <c r="J502" s="213">
        <f t="shared" ref="J502:J510" si="89">TRUNC(H502*I502,2)</f>
        <v>919.97</v>
      </c>
      <c r="L502" s="52">
        <f t="shared" si="80"/>
        <v>29</v>
      </c>
      <c r="M502" s="48" t="str">
        <f t="shared" si="81"/>
        <v/>
      </c>
      <c r="N502" s="49" t="str">
        <f t="shared" si="82"/>
        <v/>
      </c>
      <c r="O502" s="49" t="str">
        <f t="shared" si="83"/>
        <v/>
      </c>
      <c r="P502" s="50" t="str">
        <f t="shared" si="84"/>
        <v xml:space="preserve"> 3.2.1.3 </v>
      </c>
      <c r="Q502" s="49">
        <f t="shared" si="85"/>
        <v>343.5</v>
      </c>
      <c r="R502" s="49">
        <f t="shared" si="86"/>
        <v>383.16</v>
      </c>
    </row>
    <row r="503" spans="1:18" x14ac:dyDescent="0.2">
      <c r="A503" s="225" t="s">
        <v>21</v>
      </c>
      <c r="B503" s="226" t="s">
        <v>174</v>
      </c>
      <c r="C503" s="225" t="s">
        <v>9</v>
      </c>
      <c r="D503" s="225" t="s">
        <v>175</v>
      </c>
      <c r="E503" s="292" t="s">
        <v>875</v>
      </c>
      <c r="F503" s="292"/>
      <c r="G503" s="227" t="s">
        <v>25</v>
      </c>
      <c r="H503" s="228">
        <v>10.069900000000001</v>
      </c>
      <c r="I503" s="229">
        <f>SUMIFS('ANALÍTICA AUXILIARES'!J:J,'ANALÍTICA AUXILIARES'!A:A,"Composição",'ANALÍTICA AUXILIARES'!B:B,$B503)</f>
        <v>25.96</v>
      </c>
      <c r="J503" s="229">
        <f t="shared" si="89"/>
        <v>261.41000000000003</v>
      </c>
      <c r="L503" s="52">
        <f t="shared" si="80"/>
        <v>29</v>
      </c>
      <c r="M503" s="48">
        <f t="shared" si="81"/>
        <v>261.41000000000003</v>
      </c>
      <c r="N503" s="49">
        <f t="shared" si="82"/>
        <v>261.41000000000003</v>
      </c>
      <c r="O503" s="49" t="str">
        <f t="shared" si="83"/>
        <v/>
      </c>
      <c r="P503" s="50" t="str">
        <f t="shared" si="84"/>
        <v/>
      </c>
      <c r="Q503" s="49" t="str">
        <f t="shared" si="85"/>
        <v/>
      </c>
      <c r="R503" s="49" t="str">
        <f t="shared" si="86"/>
        <v/>
      </c>
    </row>
    <row r="504" spans="1:18" x14ac:dyDescent="0.2">
      <c r="A504" s="225" t="s">
        <v>21</v>
      </c>
      <c r="B504" s="226" t="s">
        <v>180</v>
      </c>
      <c r="C504" s="225" t="s">
        <v>9</v>
      </c>
      <c r="D504" s="225" t="s">
        <v>181</v>
      </c>
      <c r="E504" s="292" t="s">
        <v>875</v>
      </c>
      <c r="F504" s="292"/>
      <c r="G504" s="227" t="s">
        <v>25</v>
      </c>
      <c r="H504" s="228">
        <v>2.5175000000000001</v>
      </c>
      <c r="I504" s="229">
        <f>SUMIFS('ANALÍTICA AUXILIARES'!J:J,'ANALÍTICA AUXILIARES'!A:A,"Composição",'ANALÍTICA AUXILIARES'!B:B,$B504)</f>
        <v>32.61</v>
      </c>
      <c r="J504" s="229">
        <f t="shared" si="89"/>
        <v>82.09</v>
      </c>
      <c r="L504" s="52">
        <f t="shared" si="80"/>
        <v>29</v>
      </c>
      <c r="M504" s="48">
        <f t="shared" si="81"/>
        <v>82.09</v>
      </c>
      <c r="N504" s="49">
        <f t="shared" si="82"/>
        <v>82.09</v>
      </c>
      <c r="O504" s="49" t="str">
        <f t="shared" si="83"/>
        <v/>
      </c>
      <c r="P504" s="50" t="str">
        <f t="shared" si="84"/>
        <v/>
      </c>
      <c r="Q504" s="49" t="str">
        <f t="shared" si="85"/>
        <v/>
      </c>
      <c r="R504" s="49" t="str">
        <f t="shared" si="86"/>
        <v/>
      </c>
    </row>
    <row r="505" spans="1:18" ht="25.5" customHeight="1" x14ac:dyDescent="0.2">
      <c r="A505" s="214" t="s">
        <v>28</v>
      </c>
      <c r="B505" s="215" t="s">
        <v>1662</v>
      </c>
      <c r="C505" s="214" t="str">
        <f>VLOOKUP(B505,INSUMOS!$A:$I,2,FALSE)</f>
        <v>CPOS/CDHU</v>
      </c>
      <c r="D505" s="214" t="str">
        <f>VLOOKUP(B505,INSUMOS!$A:$I,3,FALSE)</f>
        <v>PARAFUSO AUTO-ATARRAXANTE/AUTO-BROCANTE EM AÇO MÉDIO CARBONO, COM ACABAMENTO ZINCADO BRANDO, DE 12 X 38 MM - COM ARRUELA DE VEDAÇÃO</v>
      </c>
      <c r="E505" s="293" t="str">
        <f>VLOOKUP(B505,INSUMOS!$A:$I,4,FALSE)</f>
        <v>Material</v>
      </c>
      <c r="F505" s="293"/>
      <c r="G505" s="216" t="str">
        <f>VLOOKUP(B505,INSUMOS!$A:$I,5,FALSE)</f>
        <v>un</v>
      </c>
      <c r="H505" s="217">
        <v>6.2725</v>
      </c>
      <c r="I505" s="218">
        <f>VLOOKUP(B505,INSUMOS!$A:$I,8,FALSE)</f>
        <v>0.31</v>
      </c>
      <c r="J505" s="218">
        <f t="shared" si="89"/>
        <v>1.94</v>
      </c>
      <c r="L505" s="52">
        <f t="shared" si="80"/>
        <v>29</v>
      </c>
      <c r="M505" s="48">
        <f t="shared" si="81"/>
        <v>1.94</v>
      </c>
      <c r="N505" s="49" t="str">
        <f t="shared" si="82"/>
        <v/>
      </c>
      <c r="O505" s="49">
        <f t="shared" si="83"/>
        <v>1.94</v>
      </c>
      <c r="P505" s="50" t="str">
        <f t="shared" si="84"/>
        <v/>
      </c>
      <c r="Q505" s="49" t="str">
        <f t="shared" si="85"/>
        <v/>
      </c>
      <c r="R505" s="49" t="str">
        <f t="shared" si="86"/>
        <v/>
      </c>
    </row>
    <row r="506" spans="1:18" ht="25.5" x14ac:dyDescent="0.2">
      <c r="A506" s="214" t="s">
        <v>28</v>
      </c>
      <c r="B506" s="215" t="s">
        <v>1664</v>
      </c>
      <c r="C506" s="214" t="str">
        <f>VLOOKUP(B506,INSUMOS!$A:$I,2,FALSE)</f>
        <v>CPOS/CDHU</v>
      </c>
      <c r="D506" s="214" t="str">
        <f>VLOOKUP(B506,INSUMOS!$A:$I,3,FALSE)</f>
        <v>PLACA DE ALUMÍNIO COMPOSTO "ACM", ESPESSURA DE 4 MM, ACABAMENTO EM PVDF, USO EXTERNO/INTERNO</v>
      </c>
      <c r="E506" s="293" t="str">
        <f>VLOOKUP(B506,INSUMOS!$A:$I,4,FALSE)</f>
        <v>Material</v>
      </c>
      <c r="F506" s="293"/>
      <c r="G506" s="216" t="str">
        <f>VLOOKUP(B506,INSUMOS!$A:$I,5,FALSE)</f>
        <v>m²</v>
      </c>
      <c r="H506" s="217">
        <v>1.3</v>
      </c>
      <c r="I506" s="218">
        <f>VLOOKUP(B506,INSUMOS!$A:$I,8,FALSE)</f>
        <v>241.19</v>
      </c>
      <c r="J506" s="218">
        <f t="shared" si="89"/>
        <v>313.54000000000002</v>
      </c>
      <c r="L506" s="52">
        <f t="shared" si="80"/>
        <v>29</v>
      </c>
      <c r="M506" s="48">
        <f t="shared" si="81"/>
        <v>313.54000000000002</v>
      </c>
      <c r="N506" s="49" t="str">
        <f t="shared" si="82"/>
        <v/>
      </c>
      <c r="O506" s="49">
        <f t="shared" si="83"/>
        <v>313.54000000000002</v>
      </c>
      <c r="P506" s="50" t="str">
        <f t="shared" si="84"/>
        <v/>
      </c>
      <c r="Q506" s="49" t="str">
        <f t="shared" si="85"/>
        <v/>
      </c>
      <c r="R506" s="49" t="str">
        <f t="shared" si="86"/>
        <v/>
      </c>
    </row>
    <row r="507" spans="1:18" ht="25.5" x14ac:dyDescent="0.2">
      <c r="A507" s="214" t="s">
        <v>28</v>
      </c>
      <c r="B507" s="215" t="s">
        <v>1666</v>
      </c>
      <c r="C507" s="214" t="str">
        <f>VLOOKUP(B507,INSUMOS!$A:$I,2,FALSE)</f>
        <v>CPOS/CDHU</v>
      </c>
      <c r="D507" s="214" t="str">
        <f>VLOOKUP(B507,INSUMOS!$A:$I,3,FALSE)</f>
        <v>REBITES DE FERRO ZINCADO N° 8, COMPRIMENTO DE 6,10 MM, DIÂMETRO NOMINAL DE 3 MM</v>
      </c>
      <c r="E507" s="293" t="str">
        <f>VLOOKUP(B507,INSUMOS!$A:$I,4,FALSE)</f>
        <v>Material</v>
      </c>
      <c r="F507" s="293"/>
      <c r="G507" s="216" t="str">
        <f>VLOOKUP(B507,INSUMOS!$A:$I,5,FALSE)</f>
        <v>kg</v>
      </c>
      <c r="H507" s="217">
        <v>1.5054000000000001</v>
      </c>
      <c r="I507" s="218">
        <f>VLOOKUP(B507,INSUMOS!$A:$I,8,FALSE)</f>
        <v>44.96</v>
      </c>
      <c r="J507" s="218">
        <f t="shared" si="89"/>
        <v>67.680000000000007</v>
      </c>
      <c r="L507" s="52">
        <f t="shared" si="80"/>
        <v>29</v>
      </c>
      <c r="M507" s="48">
        <f t="shared" si="81"/>
        <v>67.680000000000007</v>
      </c>
      <c r="N507" s="49" t="str">
        <f t="shared" si="82"/>
        <v/>
      </c>
      <c r="O507" s="49">
        <f t="shared" si="83"/>
        <v>67.680000000000007</v>
      </c>
      <c r="P507" s="50" t="str">
        <f t="shared" si="84"/>
        <v/>
      </c>
      <c r="Q507" s="49" t="str">
        <f t="shared" si="85"/>
        <v/>
      </c>
      <c r="R507" s="49" t="str">
        <f t="shared" si="86"/>
        <v/>
      </c>
    </row>
    <row r="508" spans="1:18" ht="14.25" customHeight="1" x14ac:dyDescent="0.2">
      <c r="A508" s="214" t="s">
        <v>28</v>
      </c>
      <c r="B508" s="215" t="s">
        <v>1668</v>
      </c>
      <c r="C508" s="214" t="str">
        <f>VLOOKUP(B508,INSUMOS!$A:$I,2,FALSE)</f>
        <v>CPOS/CDHU</v>
      </c>
      <c r="D508" s="214" t="str">
        <f>VLOOKUP(B508,INSUMOS!$A:$I,3,FALSE)</f>
        <v>TARUGO DE POLIETILENO D=10MM DELIMITADOR DA JUNTA DE DILATAÇÃO</v>
      </c>
      <c r="E508" s="293" t="str">
        <f>VLOOKUP(B508,INSUMOS!$A:$I,4,FALSE)</f>
        <v>Material</v>
      </c>
      <c r="F508" s="293"/>
      <c r="G508" s="216" t="str">
        <f>VLOOKUP(B508,INSUMOS!$A:$I,5,FALSE)</f>
        <v>M</v>
      </c>
      <c r="H508" s="217">
        <v>1.2749999999999999</v>
      </c>
      <c r="I508" s="218">
        <f>VLOOKUP(B508,INSUMOS!$A:$I,8,FALSE)</f>
        <v>0.46</v>
      </c>
      <c r="J508" s="218">
        <f t="shared" si="89"/>
        <v>0.57999999999999996</v>
      </c>
      <c r="L508" s="52">
        <f t="shared" si="80"/>
        <v>29</v>
      </c>
      <c r="M508" s="48">
        <f t="shared" si="81"/>
        <v>0.57999999999999996</v>
      </c>
      <c r="N508" s="49" t="str">
        <f t="shared" si="82"/>
        <v/>
      </c>
      <c r="O508" s="49">
        <f t="shared" si="83"/>
        <v>0.57999999999999996</v>
      </c>
      <c r="P508" s="50" t="str">
        <f t="shared" si="84"/>
        <v/>
      </c>
      <c r="Q508" s="49" t="str">
        <f t="shared" si="85"/>
        <v/>
      </c>
      <c r="R508" s="49" t="str">
        <f t="shared" si="86"/>
        <v/>
      </c>
    </row>
    <row r="509" spans="1:18" ht="14.25" customHeight="1" x14ac:dyDescent="0.2">
      <c r="A509" s="214" t="s">
        <v>28</v>
      </c>
      <c r="B509" s="215" t="s">
        <v>1670</v>
      </c>
      <c r="C509" s="214" t="str">
        <f>VLOOKUP(B509,INSUMOS!$A:$I,2,FALSE)</f>
        <v>CPOS/CDHU</v>
      </c>
      <c r="D509" s="214" t="str">
        <f>VLOOKUP(B509,INSUMOS!$A:$I,3,FALSE)</f>
        <v>CANTONEIRA EM ALUMÍNIO</v>
      </c>
      <c r="E509" s="293" t="str">
        <f>VLOOKUP(B509,INSUMOS!$A:$I,4,FALSE)</f>
        <v>Material</v>
      </c>
      <c r="F509" s="293"/>
      <c r="G509" s="216" t="str">
        <f>VLOOKUP(B509,INSUMOS!$A:$I,5,FALSE)</f>
        <v>kg</v>
      </c>
      <c r="H509" s="217">
        <v>2.4834999999999998</v>
      </c>
      <c r="I509" s="218">
        <f>VLOOKUP(B509,INSUMOS!$A:$I,8,FALSE)</f>
        <v>37.08</v>
      </c>
      <c r="J509" s="218">
        <f t="shared" si="89"/>
        <v>92.08</v>
      </c>
      <c r="L509" s="52">
        <f t="shared" si="80"/>
        <v>29</v>
      </c>
      <c r="M509" s="48">
        <f t="shared" si="81"/>
        <v>92.08</v>
      </c>
      <c r="N509" s="49" t="str">
        <f t="shared" si="82"/>
        <v/>
      </c>
      <c r="O509" s="49">
        <f t="shared" si="83"/>
        <v>92.08</v>
      </c>
      <c r="P509" s="50" t="str">
        <f t="shared" si="84"/>
        <v/>
      </c>
      <c r="Q509" s="49" t="str">
        <f t="shared" si="85"/>
        <v/>
      </c>
      <c r="R509" s="49" t="str">
        <f t="shared" si="86"/>
        <v/>
      </c>
    </row>
    <row r="510" spans="1:18" ht="25.5" x14ac:dyDescent="0.2">
      <c r="A510" s="214" t="s">
        <v>28</v>
      </c>
      <c r="B510" s="215" t="s">
        <v>1672</v>
      </c>
      <c r="C510" s="214" t="str">
        <f>VLOOKUP(B510,INSUMOS!$A:$I,2,FALSE)</f>
        <v>CPOS/CDHU</v>
      </c>
      <c r="D510" s="214" t="str">
        <f>VLOOKUP(B510,INSUMOS!$A:$I,3,FALSE)</f>
        <v>MASTIQUE SILICONE SILIX 567; REFERÊNCIA COMERCIAL RHODIA / DOW CORNING 791 OU EQUIVALENTE</v>
      </c>
      <c r="E510" s="293" t="str">
        <f>VLOOKUP(B510,INSUMOS!$A:$I,4,FALSE)</f>
        <v>Material</v>
      </c>
      <c r="F510" s="293"/>
      <c r="G510" s="216" t="str">
        <f>VLOOKUP(B510,INSUMOS!$A:$I,5,FALSE)</f>
        <v>bg</v>
      </c>
      <c r="H510" s="217">
        <v>2.1249500000000001</v>
      </c>
      <c r="I510" s="218">
        <f>VLOOKUP(B510,INSUMOS!$A:$I,8,FALSE)</f>
        <v>47.37</v>
      </c>
      <c r="J510" s="218">
        <f t="shared" si="89"/>
        <v>100.65</v>
      </c>
      <c r="L510" s="52">
        <f t="shared" si="80"/>
        <v>29</v>
      </c>
      <c r="M510" s="48">
        <f t="shared" si="81"/>
        <v>100.65</v>
      </c>
      <c r="N510" s="49" t="str">
        <f t="shared" si="82"/>
        <v/>
      </c>
      <c r="O510" s="49">
        <f t="shared" si="83"/>
        <v>100.65</v>
      </c>
      <c r="P510" s="50" t="str">
        <f t="shared" si="84"/>
        <v/>
      </c>
      <c r="Q510" s="49" t="str">
        <f t="shared" si="85"/>
        <v/>
      </c>
      <c r="R510" s="49" t="str">
        <f t="shared" si="86"/>
        <v/>
      </c>
    </row>
    <row r="511" spans="1:18" x14ac:dyDescent="0.2">
      <c r="A511" s="219"/>
      <c r="B511" s="219"/>
      <c r="C511" s="219"/>
      <c r="D511" s="219"/>
      <c r="E511" s="219"/>
      <c r="F511" s="220"/>
      <c r="G511" s="219"/>
      <c r="H511" s="220"/>
      <c r="I511" s="219"/>
      <c r="J511" s="220"/>
      <c r="L511" s="52">
        <f t="shared" si="80"/>
        <v>29</v>
      </c>
      <c r="M511" s="48" t="str">
        <f t="shared" si="81"/>
        <v/>
      </c>
      <c r="N511" s="49" t="str">
        <f t="shared" si="82"/>
        <v/>
      </c>
      <c r="O511" s="49" t="str">
        <f t="shared" si="83"/>
        <v/>
      </c>
      <c r="P511" s="50" t="str">
        <f t="shared" si="84"/>
        <v/>
      </c>
      <c r="Q511" s="49" t="str">
        <f t="shared" si="85"/>
        <v/>
      </c>
      <c r="R511" s="49" t="str">
        <f t="shared" si="86"/>
        <v/>
      </c>
    </row>
    <row r="512" spans="1:18" x14ac:dyDescent="0.2">
      <c r="A512" s="219"/>
      <c r="B512" s="219"/>
      <c r="C512" s="219"/>
      <c r="D512" s="219"/>
      <c r="E512" s="219"/>
      <c r="F512" s="220"/>
      <c r="G512" s="219"/>
      <c r="H512" s="294" t="s">
        <v>36</v>
      </c>
      <c r="I512" s="294"/>
      <c r="J512" s="220">
        <f>TRUNC(SUMIF(L:L,$L512,M:M)*(1+$J$9),2)</f>
        <v>1112.6099999999999</v>
      </c>
      <c r="L512" s="52">
        <f t="shared" si="80"/>
        <v>29</v>
      </c>
      <c r="M512" s="48" t="str">
        <f t="shared" si="81"/>
        <v/>
      </c>
      <c r="N512" s="49" t="str">
        <f t="shared" si="82"/>
        <v/>
      </c>
      <c r="O512" s="49" t="str">
        <f t="shared" si="83"/>
        <v/>
      </c>
      <c r="P512" s="50" t="str">
        <f t="shared" si="84"/>
        <v/>
      </c>
      <c r="Q512" s="49" t="str">
        <f t="shared" si="85"/>
        <v/>
      </c>
      <c r="R512" s="49" t="str">
        <f t="shared" si="86"/>
        <v/>
      </c>
    </row>
    <row r="513" spans="1:18" ht="25.5" customHeight="1" thickBot="1" x14ac:dyDescent="0.25">
      <c r="A513" s="221"/>
      <c r="B513" s="221"/>
      <c r="C513" s="221"/>
      <c r="D513" s="221"/>
      <c r="E513" s="221"/>
      <c r="F513" s="221"/>
      <c r="G513" s="221" t="s">
        <v>37</v>
      </c>
      <c r="H513" s="222" t="s">
        <v>1675</v>
      </c>
      <c r="I513" s="221" t="s">
        <v>38</v>
      </c>
      <c r="J513" s="223">
        <f>TRUNC(J512*H513,2)</f>
        <v>95128.15</v>
      </c>
      <c r="L513" s="52">
        <f t="shared" si="80"/>
        <v>29</v>
      </c>
      <c r="M513" s="48" t="str">
        <f t="shared" si="81"/>
        <v/>
      </c>
      <c r="N513" s="49" t="str">
        <f t="shared" si="82"/>
        <v/>
      </c>
      <c r="O513" s="49" t="str">
        <f t="shared" si="83"/>
        <v/>
      </c>
      <c r="P513" s="50" t="str">
        <f t="shared" si="84"/>
        <v/>
      </c>
      <c r="Q513" s="49" t="str">
        <f t="shared" si="85"/>
        <v/>
      </c>
      <c r="R513" s="49" t="str">
        <f t="shared" si="86"/>
        <v/>
      </c>
    </row>
    <row r="514" spans="1:18" ht="15" thickTop="1" x14ac:dyDescent="0.2">
      <c r="A514" s="224"/>
      <c r="B514" s="224"/>
      <c r="C514" s="224"/>
      <c r="D514" s="224"/>
      <c r="E514" s="224"/>
      <c r="F514" s="224"/>
      <c r="G514" s="224"/>
      <c r="H514" s="224"/>
      <c r="I514" s="224"/>
      <c r="J514" s="224"/>
      <c r="L514" s="52">
        <f t="shared" si="80"/>
        <v>30</v>
      </c>
      <c r="M514" s="48" t="str">
        <f t="shared" si="81"/>
        <v/>
      </c>
      <c r="N514" s="49" t="str">
        <f t="shared" si="82"/>
        <v/>
      </c>
      <c r="O514" s="49" t="str">
        <f t="shared" si="83"/>
        <v/>
      </c>
      <c r="P514" s="50" t="str">
        <f t="shared" si="84"/>
        <v/>
      </c>
      <c r="Q514" s="49" t="str">
        <f t="shared" si="85"/>
        <v/>
      </c>
      <c r="R514" s="49" t="str">
        <f t="shared" si="86"/>
        <v/>
      </c>
    </row>
    <row r="515" spans="1:18" x14ac:dyDescent="0.2">
      <c r="A515" s="203" t="s">
        <v>1112</v>
      </c>
      <c r="B515" s="203"/>
      <c r="C515" s="203"/>
      <c r="D515" s="203" t="s">
        <v>840</v>
      </c>
      <c r="E515" s="203"/>
      <c r="F515" s="296"/>
      <c r="G515" s="296"/>
      <c r="H515" s="204"/>
      <c r="I515" s="203"/>
      <c r="J515" s="205"/>
      <c r="L515" s="52">
        <f t="shared" si="80"/>
        <v>30</v>
      </c>
      <c r="M515" s="48" t="str">
        <f t="shared" si="81"/>
        <v/>
      </c>
      <c r="N515" s="49" t="str">
        <f t="shared" si="82"/>
        <v/>
      </c>
      <c r="O515" s="49" t="str">
        <f t="shared" si="83"/>
        <v/>
      </c>
      <c r="P515" s="50" t="str">
        <f t="shared" si="84"/>
        <v/>
      </c>
      <c r="Q515" s="49" t="str">
        <f t="shared" si="85"/>
        <v/>
      </c>
      <c r="R515" s="49" t="str">
        <f t="shared" si="86"/>
        <v/>
      </c>
    </row>
    <row r="516" spans="1:18" ht="14.25" customHeight="1" x14ac:dyDescent="0.2">
      <c r="A516" s="203" t="s">
        <v>1113</v>
      </c>
      <c r="B516" s="203"/>
      <c r="C516" s="203"/>
      <c r="D516" s="203" t="s">
        <v>15</v>
      </c>
      <c r="E516" s="203"/>
      <c r="F516" s="296"/>
      <c r="G516" s="296"/>
      <c r="H516" s="204"/>
      <c r="I516" s="203"/>
      <c r="J516" s="205"/>
      <c r="L516" s="52">
        <f t="shared" ref="L516:L579" si="90">IF(AND(A517&lt;&gt;"",A516=""),L515+1,L515)</f>
        <v>30</v>
      </c>
      <c r="M516" s="48" t="str">
        <f t="shared" ref="M516:M579" si="91">IF(OR(A516="Insumo",A516="Composição Auxiliar"),J516,"")</f>
        <v/>
      </c>
      <c r="N516" s="49" t="str">
        <f t="shared" ref="N516:N579" si="92">IF(ISNUMBER(SEARCH("COM ENCARGOS COMPLEMENTARES",D516)),J516,"")</f>
        <v/>
      </c>
      <c r="O516" s="49" t="str">
        <f t="shared" ref="O516:O579" si="93">IF(N516&lt;&gt;"","",M516)</f>
        <v/>
      </c>
      <c r="P516" s="50" t="str">
        <f t="shared" ref="P516:P579" si="94">IF(A516="Composição",A515,"")</f>
        <v/>
      </c>
      <c r="Q516" s="49" t="str">
        <f t="shared" ref="Q516:Q579" si="95">IF(P516&lt;&gt;"",SUMIF(L516:L521,L516,N516:N521),"")</f>
        <v/>
      </c>
      <c r="R516" s="49" t="str">
        <f t="shared" ref="R516:R579" si="96">IF(P516&lt;&gt;"",SUMIF(L516:L521,L516,O516:O521),"")</f>
        <v/>
      </c>
    </row>
    <row r="517" spans="1:18" x14ac:dyDescent="0.2">
      <c r="A517" s="203" t="s">
        <v>1114</v>
      </c>
      <c r="B517" s="203"/>
      <c r="C517" s="203"/>
      <c r="D517" s="203" t="s">
        <v>841</v>
      </c>
      <c r="E517" s="203"/>
      <c r="F517" s="296"/>
      <c r="G517" s="296"/>
      <c r="H517" s="204"/>
      <c r="I517" s="203"/>
      <c r="J517" s="205"/>
      <c r="L517" s="52">
        <f t="shared" si="90"/>
        <v>30</v>
      </c>
      <c r="M517" s="48" t="str">
        <f t="shared" si="91"/>
        <v/>
      </c>
      <c r="N517" s="49" t="str">
        <f t="shared" si="92"/>
        <v/>
      </c>
      <c r="O517" s="49" t="str">
        <f t="shared" si="93"/>
        <v/>
      </c>
      <c r="P517" s="50" t="str">
        <f t="shared" si="94"/>
        <v/>
      </c>
      <c r="Q517" s="49" t="str">
        <f t="shared" si="95"/>
        <v/>
      </c>
      <c r="R517" s="49" t="str">
        <f t="shared" si="96"/>
        <v/>
      </c>
    </row>
    <row r="518" spans="1:18" ht="14.25" customHeight="1" x14ac:dyDescent="0.2">
      <c r="A518" s="203" t="s">
        <v>1115</v>
      </c>
      <c r="B518" s="203"/>
      <c r="C518" s="203"/>
      <c r="D518" s="203" t="s">
        <v>1116</v>
      </c>
      <c r="E518" s="203"/>
      <c r="F518" s="296"/>
      <c r="G518" s="296"/>
      <c r="H518" s="204"/>
      <c r="I518" s="203"/>
      <c r="J518" s="205"/>
      <c r="L518" s="52">
        <f t="shared" si="90"/>
        <v>30</v>
      </c>
      <c r="M518" s="48" t="str">
        <f t="shared" si="91"/>
        <v/>
      </c>
      <c r="N518" s="49" t="str">
        <f t="shared" si="92"/>
        <v/>
      </c>
      <c r="O518" s="49" t="str">
        <f t="shared" si="93"/>
        <v/>
      </c>
      <c r="P518" s="50" t="str">
        <f t="shared" si="94"/>
        <v/>
      </c>
      <c r="Q518" s="49" t="str">
        <f t="shared" si="95"/>
        <v/>
      </c>
      <c r="R518" s="49" t="str">
        <f t="shared" si="96"/>
        <v/>
      </c>
    </row>
    <row r="519" spans="1:18" ht="15" x14ac:dyDescent="0.2">
      <c r="A519" s="206" t="s">
        <v>1117</v>
      </c>
      <c r="B519" s="207" t="s">
        <v>1</v>
      </c>
      <c r="C519" s="206" t="s">
        <v>2</v>
      </c>
      <c r="D519" s="206" t="s">
        <v>3</v>
      </c>
      <c r="E519" s="290" t="s">
        <v>18</v>
      </c>
      <c r="F519" s="290"/>
      <c r="G519" s="208" t="s">
        <v>4</v>
      </c>
      <c r="H519" s="207" t="s">
        <v>5</v>
      </c>
      <c r="I519" s="207" t="s">
        <v>6</v>
      </c>
      <c r="J519" s="207" t="s">
        <v>7</v>
      </c>
      <c r="L519" s="52">
        <f t="shared" si="90"/>
        <v>30</v>
      </c>
      <c r="M519" s="48" t="str">
        <f t="shared" si="91"/>
        <v/>
      </c>
      <c r="N519" s="49" t="str">
        <f t="shared" si="92"/>
        <v/>
      </c>
      <c r="O519" s="49" t="str">
        <f t="shared" si="93"/>
        <v/>
      </c>
      <c r="P519" s="50" t="str">
        <f t="shared" si="94"/>
        <v/>
      </c>
      <c r="Q519" s="49" t="str">
        <f t="shared" si="95"/>
        <v/>
      </c>
      <c r="R519" s="49" t="str">
        <f t="shared" si="96"/>
        <v/>
      </c>
    </row>
    <row r="520" spans="1:18" x14ac:dyDescent="0.2">
      <c r="A520" s="209" t="s">
        <v>19</v>
      </c>
      <c r="B520" s="210" t="s">
        <v>1118</v>
      </c>
      <c r="C520" s="209" t="s">
        <v>11</v>
      </c>
      <c r="D520" s="209" t="s">
        <v>1119</v>
      </c>
      <c r="E520" s="291">
        <v>14.31</v>
      </c>
      <c r="F520" s="291"/>
      <c r="G520" s="211" t="s">
        <v>10</v>
      </c>
      <c r="H520" s="212">
        <v>1</v>
      </c>
      <c r="I520" s="213">
        <f>SUMIF(L:L,$L520,M:M)</f>
        <v>247.32000000000005</v>
      </c>
      <c r="J520" s="213">
        <f t="shared" ref="J520:J527" si="97">TRUNC(H520*I520,2)</f>
        <v>247.32</v>
      </c>
      <c r="L520" s="52">
        <f t="shared" si="90"/>
        <v>30</v>
      </c>
      <c r="M520" s="48" t="str">
        <f t="shared" si="91"/>
        <v/>
      </c>
      <c r="N520" s="49" t="str">
        <f t="shared" si="92"/>
        <v/>
      </c>
      <c r="O520" s="49" t="str">
        <f t="shared" si="93"/>
        <v/>
      </c>
      <c r="P520" s="50" t="str">
        <f t="shared" si="94"/>
        <v xml:space="preserve"> 3.3.1.1.1.1 </v>
      </c>
      <c r="Q520" s="49">
        <f t="shared" si="95"/>
        <v>146.30000000000001</v>
      </c>
      <c r="R520" s="49">
        <f t="shared" si="96"/>
        <v>91.95</v>
      </c>
    </row>
    <row r="521" spans="1:18" x14ac:dyDescent="0.2">
      <c r="A521" s="225" t="s">
        <v>21</v>
      </c>
      <c r="B521" s="226" t="s">
        <v>26</v>
      </c>
      <c r="C521" s="225" t="s">
        <v>9</v>
      </c>
      <c r="D521" s="225" t="s">
        <v>27</v>
      </c>
      <c r="E521" s="292" t="s">
        <v>875</v>
      </c>
      <c r="F521" s="292"/>
      <c r="G521" s="227" t="s">
        <v>25</v>
      </c>
      <c r="H521" s="228">
        <v>2</v>
      </c>
      <c r="I521" s="229">
        <f>SUMIFS('ANALÍTICA AUXILIARES'!J:J,'ANALÍTICA AUXILIARES'!A:A,"Composição",'ANALÍTICA AUXILIARES'!B:B,$B521)</f>
        <v>25.11</v>
      </c>
      <c r="J521" s="229">
        <f t="shared" si="97"/>
        <v>50.22</v>
      </c>
      <c r="L521" s="52">
        <f t="shared" si="90"/>
        <v>30</v>
      </c>
      <c r="M521" s="48">
        <f t="shared" si="91"/>
        <v>50.22</v>
      </c>
      <c r="N521" s="49">
        <f t="shared" si="92"/>
        <v>50.22</v>
      </c>
      <c r="O521" s="49" t="str">
        <f t="shared" si="93"/>
        <v/>
      </c>
      <c r="P521" s="50" t="str">
        <f t="shared" si="94"/>
        <v/>
      </c>
      <c r="Q521" s="49" t="str">
        <f t="shared" si="95"/>
        <v/>
      </c>
      <c r="R521" s="49" t="str">
        <f t="shared" si="96"/>
        <v/>
      </c>
    </row>
    <row r="522" spans="1:18" ht="14.25" customHeight="1" x14ac:dyDescent="0.2">
      <c r="A522" s="225" t="s">
        <v>21</v>
      </c>
      <c r="B522" s="226" t="s">
        <v>699</v>
      </c>
      <c r="C522" s="225" t="s">
        <v>9</v>
      </c>
      <c r="D522" s="225" t="s">
        <v>1676</v>
      </c>
      <c r="E522" s="292" t="s">
        <v>875</v>
      </c>
      <c r="F522" s="292"/>
      <c r="G522" s="227" t="s">
        <v>25</v>
      </c>
      <c r="H522" s="228">
        <v>1</v>
      </c>
      <c r="I522" s="229">
        <f>SUMIFS('ANALÍTICA AUXILIARES'!J:J,'ANALÍTICA AUXILIARES'!A:A,"Composição",'ANALÍTICA AUXILIARES'!B:B,$B522)</f>
        <v>30.86</v>
      </c>
      <c r="J522" s="229">
        <f t="shared" si="97"/>
        <v>30.86</v>
      </c>
      <c r="L522" s="52">
        <f t="shared" si="90"/>
        <v>30</v>
      </c>
      <c r="M522" s="48">
        <f t="shared" si="91"/>
        <v>30.86</v>
      </c>
      <c r="N522" s="49">
        <f t="shared" si="92"/>
        <v>30.86</v>
      </c>
      <c r="O522" s="49" t="str">
        <f t="shared" si="93"/>
        <v/>
      </c>
      <c r="P522" s="50" t="str">
        <f t="shared" si="94"/>
        <v/>
      </c>
      <c r="Q522" s="49" t="str">
        <f t="shared" si="95"/>
        <v/>
      </c>
      <c r="R522" s="49" t="str">
        <f t="shared" si="96"/>
        <v/>
      </c>
    </row>
    <row r="523" spans="1:18" ht="14.25" customHeight="1" x14ac:dyDescent="0.2">
      <c r="A523" s="225" t="s">
        <v>21</v>
      </c>
      <c r="B523" s="226" t="s">
        <v>180</v>
      </c>
      <c r="C523" s="225" t="s">
        <v>9</v>
      </c>
      <c r="D523" s="225" t="s">
        <v>181</v>
      </c>
      <c r="E523" s="292" t="s">
        <v>875</v>
      </c>
      <c r="F523" s="292"/>
      <c r="G523" s="227" t="s">
        <v>25</v>
      </c>
      <c r="H523" s="228">
        <v>2</v>
      </c>
      <c r="I523" s="229">
        <f>SUMIFS('ANALÍTICA AUXILIARES'!J:J,'ANALÍTICA AUXILIARES'!A:A,"Composição",'ANALÍTICA AUXILIARES'!B:B,$B523)</f>
        <v>32.61</v>
      </c>
      <c r="J523" s="229">
        <f t="shared" si="97"/>
        <v>65.22</v>
      </c>
      <c r="L523" s="52">
        <f t="shared" si="90"/>
        <v>30</v>
      </c>
      <c r="M523" s="48">
        <f t="shared" si="91"/>
        <v>65.22</v>
      </c>
      <c r="N523" s="49">
        <f t="shared" si="92"/>
        <v>65.22</v>
      </c>
      <c r="O523" s="49" t="str">
        <f t="shared" si="93"/>
        <v/>
      </c>
      <c r="P523" s="50" t="str">
        <f t="shared" si="94"/>
        <v/>
      </c>
      <c r="Q523" s="49" t="str">
        <f t="shared" si="95"/>
        <v/>
      </c>
      <c r="R523" s="49" t="str">
        <f t="shared" si="96"/>
        <v/>
      </c>
    </row>
    <row r="524" spans="1:18" ht="14.25" customHeight="1" x14ac:dyDescent="0.2">
      <c r="A524" s="214" t="s">
        <v>28</v>
      </c>
      <c r="B524" s="215" t="s">
        <v>898</v>
      </c>
      <c r="C524" s="214" t="str">
        <f>VLOOKUP(B524,INSUMOS!$A:$I,2,FALSE)</f>
        <v>CPOS/CDHU</v>
      </c>
      <c r="D524" s="214" t="str">
        <f>VLOOKUP(B524,INSUMOS!$A:$I,3,FALSE)</f>
        <v>PLACA CIMENTÍCIA IMPERMEABILIZADA COM ESPESSURA DE 12MM, PLACA DE 1,20 X 2,40M; REF. BRASILIT OU EQUIVALENTE</v>
      </c>
      <c r="E524" s="293" t="str">
        <f>VLOOKUP(B524,INSUMOS!$A:$I,4,FALSE)</f>
        <v>Material</v>
      </c>
      <c r="F524" s="293"/>
      <c r="G524" s="216" t="str">
        <f>VLOOKUP(B524,INSUMOS!$A:$I,5,FALSE)</f>
        <v>m²</v>
      </c>
      <c r="H524" s="217">
        <v>1.1000000000000001</v>
      </c>
      <c r="I524" s="218">
        <f>VLOOKUP(B524,INSUMOS!$A:$I,8,FALSE)</f>
        <v>67.89</v>
      </c>
      <c r="J524" s="218">
        <f t="shared" si="97"/>
        <v>74.67</v>
      </c>
      <c r="L524" s="52">
        <f t="shared" si="90"/>
        <v>30</v>
      </c>
      <c r="M524" s="48">
        <f t="shared" si="91"/>
        <v>74.67</v>
      </c>
      <c r="N524" s="49" t="str">
        <f t="shared" si="92"/>
        <v/>
      </c>
      <c r="O524" s="49">
        <f t="shared" si="93"/>
        <v>74.67</v>
      </c>
      <c r="P524" s="50" t="str">
        <f t="shared" si="94"/>
        <v/>
      </c>
      <c r="Q524" s="49" t="str">
        <f t="shared" si="95"/>
        <v/>
      </c>
      <c r="R524" s="49" t="str">
        <f t="shared" si="96"/>
        <v/>
      </c>
    </row>
    <row r="525" spans="1:18" ht="14.25" customHeight="1" x14ac:dyDescent="0.2">
      <c r="A525" s="214" t="s">
        <v>28</v>
      </c>
      <c r="B525" s="215" t="s">
        <v>1678</v>
      </c>
      <c r="C525" s="214" t="str">
        <f>VLOOKUP(B525,INSUMOS!$A:$I,2,FALSE)</f>
        <v>CPOS/CDHU</v>
      </c>
      <c r="D525" s="214" t="str">
        <f>VLOOKUP(B525,INSUMOS!$A:$I,3,FALSE)</f>
        <v>FERRO CANTONEIRA ABAS IGUAIS EM AÇO CARBONO, DE 1´ X 1´ X 1/8´</v>
      </c>
      <c r="E525" s="293" t="str">
        <f>VLOOKUP(B525,INSUMOS!$A:$I,4,FALSE)</f>
        <v>Material</v>
      </c>
      <c r="F525" s="293"/>
      <c r="G525" s="216" t="str">
        <f>VLOOKUP(B525,INSUMOS!$A:$I,5,FALSE)</f>
        <v>kg</v>
      </c>
      <c r="H525" s="217">
        <v>2</v>
      </c>
      <c r="I525" s="218">
        <f>VLOOKUP(B525,INSUMOS!$A:$I,8,FALSE)</f>
        <v>8.64</v>
      </c>
      <c r="J525" s="218">
        <f t="shared" si="97"/>
        <v>17.28</v>
      </c>
      <c r="L525" s="52">
        <f t="shared" si="90"/>
        <v>30</v>
      </c>
      <c r="M525" s="48">
        <f t="shared" si="91"/>
        <v>17.28</v>
      </c>
      <c r="N525" s="49" t="str">
        <f t="shared" si="92"/>
        <v/>
      </c>
      <c r="O525" s="49">
        <f t="shared" si="93"/>
        <v>17.28</v>
      </c>
      <c r="P525" s="50" t="str">
        <f t="shared" si="94"/>
        <v/>
      </c>
      <c r="Q525" s="49" t="str">
        <f t="shared" si="95"/>
        <v/>
      </c>
      <c r="R525" s="49" t="str">
        <f t="shared" si="96"/>
        <v/>
      </c>
    </row>
    <row r="526" spans="1:18" ht="25.5" x14ac:dyDescent="0.2">
      <c r="A526" s="214" t="s">
        <v>28</v>
      </c>
      <c r="B526" s="215" t="s">
        <v>1680</v>
      </c>
      <c r="C526" s="214" t="str">
        <f>VLOOKUP(B526,INSUMOS!$A:$I,2,FALSE)</f>
        <v>CPOS/CDHU</v>
      </c>
      <c r="D526" s="214" t="str">
        <f>VLOOKUP(B526,INSUMOS!$A:$I,3,FALSE)</f>
        <v>GUIA DE POLIETILENO TARUCEL, DIÂMETRO DE 15 MM</v>
      </c>
      <c r="E526" s="293" t="str">
        <f>VLOOKUP(B526,INSUMOS!$A:$I,4,FALSE)</f>
        <v>Material</v>
      </c>
      <c r="F526" s="293"/>
      <c r="G526" s="216" t="str">
        <f>VLOOKUP(B526,INSUMOS!$A:$I,5,FALSE)</f>
        <v>m</v>
      </c>
      <c r="H526" s="217">
        <v>1</v>
      </c>
      <c r="I526" s="218">
        <f>VLOOKUP(B526,INSUMOS!$A:$I,8,FALSE)</f>
        <v>0.55000000000000004</v>
      </c>
      <c r="J526" s="218">
        <f t="shared" si="97"/>
        <v>0.55000000000000004</v>
      </c>
      <c r="L526" s="52">
        <f t="shared" si="90"/>
        <v>30</v>
      </c>
      <c r="M526" s="48">
        <f t="shared" si="91"/>
        <v>0.55000000000000004</v>
      </c>
      <c r="N526" s="49" t="str">
        <f t="shared" si="92"/>
        <v/>
      </c>
      <c r="O526" s="49">
        <f t="shared" si="93"/>
        <v>0.55000000000000004</v>
      </c>
      <c r="P526" s="50" t="str">
        <f t="shared" si="94"/>
        <v/>
      </c>
      <c r="Q526" s="49" t="str">
        <f t="shared" si="95"/>
        <v/>
      </c>
      <c r="R526" s="49" t="str">
        <f t="shared" si="96"/>
        <v/>
      </c>
    </row>
    <row r="527" spans="1:18" ht="25.5" x14ac:dyDescent="0.2">
      <c r="A527" s="214" t="s">
        <v>28</v>
      </c>
      <c r="B527" s="215" t="s">
        <v>1672</v>
      </c>
      <c r="C527" s="214" t="str">
        <f>VLOOKUP(B527,INSUMOS!$A:$I,2,FALSE)</f>
        <v>CPOS/CDHU</v>
      </c>
      <c r="D527" s="214" t="str">
        <f>VLOOKUP(B527,INSUMOS!$A:$I,3,FALSE)</f>
        <v>MASTIQUE SILICONE SILIX 567; REFERÊNCIA COMERCIAL RHODIA / DOW CORNING 791 OU EQUIVALENTE</v>
      </c>
      <c r="E527" s="293" t="str">
        <f>VLOOKUP(B527,INSUMOS!$A:$I,4,FALSE)</f>
        <v>Material</v>
      </c>
      <c r="F527" s="293"/>
      <c r="G527" s="216" t="str">
        <f>VLOOKUP(B527,INSUMOS!$A:$I,5,FALSE)</f>
        <v>bg</v>
      </c>
      <c r="H527" s="217">
        <v>0.18</v>
      </c>
      <c r="I527" s="218">
        <f>VLOOKUP(B527,INSUMOS!$A:$I,8,FALSE)</f>
        <v>47.37</v>
      </c>
      <c r="J527" s="218">
        <f t="shared" si="97"/>
        <v>8.52</v>
      </c>
      <c r="L527" s="52">
        <f t="shared" si="90"/>
        <v>30</v>
      </c>
      <c r="M527" s="48">
        <f t="shared" si="91"/>
        <v>8.52</v>
      </c>
      <c r="N527" s="49" t="str">
        <f t="shared" si="92"/>
        <v/>
      </c>
      <c r="O527" s="49">
        <f t="shared" si="93"/>
        <v>8.52</v>
      </c>
      <c r="P527" s="50" t="str">
        <f t="shared" si="94"/>
        <v/>
      </c>
      <c r="Q527" s="49" t="str">
        <f t="shared" si="95"/>
        <v/>
      </c>
      <c r="R527" s="49" t="str">
        <f t="shared" si="96"/>
        <v/>
      </c>
    </row>
    <row r="528" spans="1:18" ht="14.25" customHeight="1" x14ac:dyDescent="0.2">
      <c r="A528" s="219"/>
      <c r="B528" s="219"/>
      <c r="C528" s="219"/>
      <c r="D528" s="219"/>
      <c r="E528" s="219"/>
      <c r="F528" s="220"/>
      <c r="G528" s="219"/>
      <c r="H528" s="220"/>
      <c r="I528" s="219"/>
      <c r="J528" s="220"/>
      <c r="L528" s="52">
        <f t="shared" si="90"/>
        <v>30</v>
      </c>
      <c r="M528" s="48" t="str">
        <f t="shared" si="91"/>
        <v/>
      </c>
      <c r="N528" s="49" t="str">
        <f t="shared" si="92"/>
        <v/>
      </c>
      <c r="O528" s="49" t="str">
        <f t="shared" si="93"/>
        <v/>
      </c>
      <c r="P528" s="50" t="str">
        <f t="shared" si="94"/>
        <v/>
      </c>
      <c r="Q528" s="49" t="str">
        <f t="shared" si="95"/>
        <v/>
      </c>
      <c r="R528" s="49" t="str">
        <f t="shared" si="96"/>
        <v/>
      </c>
    </row>
    <row r="529" spans="1:18" x14ac:dyDescent="0.2">
      <c r="A529" s="219"/>
      <c r="B529" s="219"/>
      <c r="C529" s="219"/>
      <c r="D529" s="219"/>
      <c r="E529" s="219"/>
      <c r="F529" s="220"/>
      <c r="G529" s="219"/>
      <c r="H529" s="294" t="s">
        <v>36</v>
      </c>
      <c r="I529" s="294"/>
      <c r="J529" s="220">
        <f>TRUNC(SUMIF(L:L,$L529,M:M)*(1+$J$9),2)</f>
        <v>299.10000000000002</v>
      </c>
      <c r="L529" s="52">
        <f t="shared" si="90"/>
        <v>30</v>
      </c>
      <c r="M529" s="48" t="str">
        <f t="shared" si="91"/>
        <v/>
      </c>
      <c r="N529" s="49" t="str">
        <f t="shared" si="92"/>
        <v/>
      </c>
      <c r="O529" s="49" t="str">
        <f t="shared" si="93"/>
        <v/>
      </c>
      <c r="P529" s="50" t="str">
        <f t="shared" si="94"/>
        <v/>
      </c>
      <c r="Q529" s="49" t="str">
        <f t="shared" si="95"/>
        <v/>
      </c>
      <c r="R529" s="49" t="str">
        <f t="shared" si="96"/>
        <v/>
      </c>
    </row>
    <row r="530" spans="1:18" ht="15" thickBot="1" x14ac:dyDescent="0.25">
      <c r="A530" s="221"/>
      <c r="B530" s="221"/>
      <c r="C530" s="221"/>
      <c r="D530" s="221"/>
      <c r="E530" s="221"/>
      <c r="F530" s="221"/>
      <c r="G530" s="221" t="s">
        <v>37</v>
      </c>
      <c r="H530" s="222" t="s">
        <v>1682</v>
      </c>
      <c r="I530" s="221" t="s">
        <v>38</v>
      </c>
      <c r="J530" s="223">
        <f>TRUNC(J529*H530,2)</f>
        <v>79321.320000000007</v>
      </c>
      <c r="L530" s="52">
        <f t="shared" si="90"/>
        <v>30</v>
      </c>
      <c r="M530" s="48" t="str">
        <f t="shared" si="91"/>
        <v/>
      </c>
      <c r="N530" s="49" t="str">
        <f t="shared" si="92"/>
        <v/>
      </c>
      <c r="O530" s="49" t="str">
        <f t="shared" si="93"/>
        <v/>
      </c>
      <c r="P530" s="50" t="str">
        <f t="shared" si="94"/>
        <v/>
      </c>
      <c r="Q530" s="49" t="str">
        <f t="shared" si="95"/>
        <v/>
      </c>
      <c r="R530" s="49" t="str">
        <f t="shared" si="96"/>
        <v/>
      </c>
    </row>
    <row r="531" spans="1:18" ht="15" thickTop="1" x14ac:dyDescent="0.2">
      <c r="A531" s="224"/>
      <c r="B531" s="224"/>
      <c r="C531" s="224"/>
      <c r="D531" s="224"/>
      <c r="E531" s="224"/>
      <c r="F531" s="224"/>
      <c r="G531" s="224"/>
      <c r="H531" s="224"/>
      <c r="I531" s="224"/>
      <c r="J531" s="224"/>
      <c r="L531" s="52">
        <f t="shared" si="90"/>
        <v>31</v>
      </c>
      <c r="M531" s="48" t="str">
        <f t="shared" si="91"/>
        <v/>
      </c>
      <c r="N531" s="49" t="str">
        <f t="shared" si="92"/>
        <v/>
      </c>
      <c r="O531" s="49" t="str">
        <f t="shared" si="93"/>
        <v/>
      </c>
      <c r="P531" s="50" t="str">
        <f t="shared" si="94"/>
        <v/>
      </c>
      <c r="Q531" s="49" t="str">
        <f t="shared" si="95"/>
        <v/>
      </c>
      <c r="R531" s="49" t="str">
        <f t="shared" si="96"/>
        <v/>
      </c>
    </row>
    <row r="532" spans="1:18" ht="25.5" customHeight="1" x14ac:dyDescent="0.2">
      <c r="A532" s="206" t="s">
        <v>1120</v>
      </c>
      <c r="B532" s="207" t="s">
        <v>1</v>
      </c>
      <c r="C532" s="206" t="s">
        <v>2</v>
      </c>
      <c r="D532" s="206" t="s">
        <v>3</v>
      </c>
      <c r="E532" s="290" t="s">
        <v>18</v>
      </c>
      <c r="F532" s="290"/>
      <c r="G532" s="208" t="s">
        <v>4</v>
      </c>
      <c r="H532" s="207" t="s">
        <v>5</v>
      </c>
      <c r="I532" s="207" t="s">
        <v>6</v>
      </c>
      <c r="J532" s="207" t="s">
        <v>7</v>
      </c>
      <c r="L532" s="52">
        <f t="shared" si="90"/>
        <v>31</v>
      </c>
      <c r="M532" s="48" t="str">
        <f t="shared" si="91"/>
        <v/>
      </c>
      <c r="N532" s="49" t="str">
        <f t="shared" si="92"/>
        <v/>
      </c>
      <c r="O532" s="49" t="str">
        <f t="shared" si="93"/>
        <v/>
      </c>
      <c r="P532" s="50" t="str">
        <f t="shared" si="94"/>
        <v/>
      </c>
      <c r="Q532" s="49" t="str">
        <f t="shared" si="95"/>
        <v/>
      </c>
      <c r="R532" s="49" t="str">
        <f t="shared" si="96"/>
        <v/>
      </c>
    </row>
    <row r="533" spans="1:18" ht="14.25" customHeight="1" x14ac:dyDescent="0.2">
      <c r="A533" s="209" t="s">
        <v>19</v>
      </c>
      <c r="B533" s="210" t="s">
        <v>1121</v>
      </c>
      <c r="C533" s="209" t="s">
        <v>9</v>
      </c>
      <c r="D533" s="209" t="s">
        <v>1122</v>
      </c>
      <c r="E533" s="291" t="s">
        <v>1523</v>
      </c>
      <c r="F533" s="291"/>
      <c r="G533" s="211" t="s">
        <v>10</v>
      </c>
      <c r="H533" s="212">
        <v>1</v>
      </c>
      <c r="I533" s="213">
        <f>SUMIF(L:L,$L533,M:M)</f>
        <v>96.669999999999987</v>
      </c>
      <c r="J533" s="213">
        <f t="shared" ref="J533:J539" si="98">TRUNC(H533*I533,2)</f>
        <v>96.67</v>
      </c>
      <c r="L533" s="52">
        <f t="shared" si="90"/>
        <v>31</v>
      </c>
      <c r="M533" s="48" t="str">
        <f t="shared" si="91"/>
        <v/>
      </c>
      <c r="N533" s="49" t="str">
        <f t="shared" si="92"/>
        <v/>
      </c>
      <c r="O533" s="49" t="str">
        <f t="shared" si="93"/>
        <v/>
      </c>
      <c r="P533" s="50" t="str">
        <f t="shared" si="94"/>
        <v xml:space="preserve"> 3.3.1.1.1.2 </v>
      </c>
      <c r="Q533" s="49">
        <f t="shared" si="95"/>
        <v>39.03</v>
      </c>
      <c r="R533" s="49">
        <f t="shared" si="96"/>
        <v>11</v>
      </c>
    </row>
    <row r="534" spans="1:18" ht="14.25" customHeight="1" x14ac:dyDescent="0.2">
      <c r="A534" s="225" t="s">
        <v>21</v>
      </c>
      <c r="B534" s="226" t="s">
        <v>700</v>
      </c>
      <c r="C534" s="225" t="s">
        <v>9</v>
      </c>
      <c r="D534" s="225" t="s">
        <v>701</v>
      </c>
      <c r="E534" s="292" t="s">
        <v>706</v>
      </c>
      <c r="F534" s="292"/>
      <c r="G534" s="227" t="s">
        <v>17</v>
      </c>
      <c r="H534" s="228">
        <v>1.18E-2</v>
      </c>
      <c r="I534" s="229">
        <f>SUMIFS('ANALÍTICA AUXILIARES'!J:J,'ANALÍTICA AUXILIARES'!A:A,"Composição",'ANALÍTICA AUXILIARES'!B:B,$B534)</f>
        <v>781.52</v>
      </c>
      <c r="J534" s="229">
        <f t="shared" si="98"/>
        <v>9.2200000000000006</v>
      </c>
      <c r="L534" s="52">
        <f t="shared" si="90"/>
        <v>31</v>
      </c>
      <c r="M534" s="48">
        <f t="shared" si="91"/>
        <v>9.2200000000000006</v>
      </c>
      <c r="N534" s="49" t="str">
        <f t="shared" si="92"/>
        <v/>
      </c>
      <c r="O534" s="49">
        <f t="shared" si="93"/>
        <v>9.2200000000000006</v>
      </c>
      <c r="P534" s="50" t="str">
        <f t="shared" si="94"/>
        <v/>
      </c>
      <c r="Q534" s="49" t="str">
        <f t="shared" si="95"/>
        <v/>
      </c>
      <c r="R534" s="49" t="str">
        <f t="shared" si="96"/>
        <v/>
      </c>
    </row>
    <row r="535" spans="1:18" ht="25.5" customHeight="1" x14ac:dyDescent="0.2">
      <c r="A535" s="225" t="s">
        <v>21</v>
      </c>
      <c r="B535" s="226" t="s">
        <v>45</v>
      </c>
      <c r="C535" s="225" t="s">
        <v>9</v>
      </c>
      <c r="D535" s="225" t="s">
        <v>46</v>
      </c>
      <c r="E535" s="292" t="s">
        <v>875</v>
      </c>
      <c r="F535" s="292"/>
      <c r="G535" s="227" t="s">
        <v>25</v>
      </c>
      <c r="H535" s="228">
        <v>0.86</v>
      </c>
      <c r="I535" s="229">
        <f>SUMIFS('ANALÍTICA AUXILIARES'!J:J,'ANALÍTICA AUXILIARES'!A:A,"Composição",'ANALÍTICA AUXILIARES'!B:B,$B535)</f>
        <v>32.840000000000003</v>
      </c>
      <c r="J535" s="229">
        <f t="shared" si="98"/>
        <v>28.24</v>
      </c>
      <c r="L535" s="52">
        <f t="shared" si="90"/>
        <v>31</v>
      </c>
      <c r="M535" s="48">
        <f t="shared" si="91"/>
        <v>28.24</v>
      </c>
      <c r="N535" s="49">
        <f t="shared" si="92"/>
        <v>28.24</v>
      </c>
      <c r="O535" s="49" t="str">
        <f t="shared" si="93"/>
        <v/>
      </c>
      <c r="P535" s="50" t="str">
        <f t="shared" si="94"/>
        <v/>
      </c>
      <c r="Q535" s="49" t="str">
        <f t="shared" si="95"/>
        <v/>
      </c>
      <c r="R535" s="49" t="str">
        <f t="shared" si="96"/>
        <v/>
      </c>
    </row>
    <row r="536" spans="1:18" ht="25.5" customHeight="1" x14ac:dyDescent="0.2">
      <c r="A536" s="225" t="s">
        <v>21</v>
      </c>
      <c r="B536" s="226" t="s">
        <v>26</v>
      </c>
      <c r="C536" s="225" t="s">
        <v>9</v>
      </c>
      <c r="D536" s="225" t="s">
        <v>27</v>
      </c>
      <c r="E536" s="292" t="s">
        <v>875</v>
      </c>
      <c r="F536" s="292"/>
      <c r="G536" s="227" t="s">
        <v>25</v>
      </c>
      <c r="H536" s="228">
        <v>0.43</v>
      </c>
      <c r="I536" s="229">
        <f>SUMIFS('ANALÍTICA AUXILIARES'!J:J,'ANALÍTICA AUXILIARES'!A:A,"Composição",'ANALÍTICA AUXILIARES'!B:B,$B536)</f>
        <v>25.11</v>
      </c>
      <c r="J536" s="229">
        <f t="shared" si="98"/>
        <v>10.79</v>
      </c>
      <c r="L536" s="52">
        <f t="shared" si="90"/>
        <v>31</v>
      </c>
      <c r="M536" s="48">
        <f t="shared" si="91"/>
        <v>10.79</v>
      </c>
      <c r="N536" s="49">
        <f t="shared" si="92"/>
        <v>10.79</v>
      </c>
      <c r="O536" s="49" t="str">
        <f t="shared" si="93"/>
        <v/>
      </c>
      <c r="P536" s="50" t="str">
        <f t="shared" si="94"/>
        <v/>
      </c>
      <c r="Q536" s="49" t="str">
        <f t="shared" si="95"/>
        <v/>
      </c>
      <c r="R536" s="49" t="str">
        <f t="shared" si="96"/>
        <v/>
      </c>
    </row>
    <row r="537" spans="1:18" ht="14.25" customHeight="1" x14ac:dyDescent="0.2">
      <c r="A537" s="214" t="s">
        <v>28</v>
      </c>
      <c r="B537" s="215" t="s">
        <v>1683</v>
      </c>
      <c r="C537" s="214" t="str">
        <f>VLOOKUP(B537,INSUMOS!$A:$I,2,FALSE)</f>
        <v>SINAPI</v>
      </c>
      <c r="D537" s="214" t="str">
        <f>VLOOKUP(B537,INSUMOS!$A:$I,3,FALSE)</f>
        <v>PINO DE ACO COM FURO, HASTE = 27 MM (ACAO DIRETA)</v>
      </c>
      <c r="E537" s="293" t="str">
        <f>VLOOKUP(B537,INSUMOS!$A:$I,4,FALSE)</f>
        <v>Material</v>
      </c>
      <c r="F537" s="293"/>
      <c r="G537" s="216" t="str">
        <f>VLOOKUP(B537,INSUMOS!$A:$I,5,FALSE)</f>
        <v>CENTO</v>
      </c>
      <c r="H537" s="217">
        <v>0.01</v>
      </c>
      <c r="I537" s="218">
        <f>VLOOKUP(B537,INSUMOS!$A:$I,8,FALSE)</f>
        <v>41.93</v>
      </c>
      <c r="J537" s="218">
        <f t="shared" si="98"/>
        <v>0.41</v>
      </c>
      <c r="L537" s="52">
        <f t="shared" si="90"/>
        <v>31</v>
      </c>
      <c r="M537" s="48">
        <f t="shared" si="91"/>
        <v>0.41</v>
      </c>
      <c r="N537" s="49" t="str">
        <f t="shared" si="92"/>
        <v/>
      </c>
      <c r="O537" s="49">
        <f t="shared" si="93"/>
        <v>0.41</v>
      </c>
      <c r="P537" s="50" t="str">
        <f t="shared" si="94"/>
        <v/>
      </c>
      <c r="Q537" s="49" t="str">
        <f t="shared" si="95"/>
        <v/>
      </c>
      <c r="R537" s="49" t="str">
        <f t="shared" si="96"/>
        <v/>
      </c>
    </row>
    <row r="538" spans="1:18" ht="25.5" x14ac:dyDescent="0.2">
      <c r="A538" s="214" t="s">
        <v>28</v>
      </c>
      <c r="B538" s="215" t="s">
        <v>1685</v>
      </c>
      <c r="C538" s="214" t="str">
        <f>VLOOKUP(B538,INSUMOS!$A:$I,2,FALSE)</f>
        <v>SINAPI</v>
      </c>
      <c r="D538" s="214" t="str">
        <f>VLOOKUP(B538,INSUMOS!$A:$I,3,FALSE)</f>
        <v>TELA DE ACO SOLDADA GALVANIZADA/ZINCADA PARA ALVENARIA, FIO D = *1,20 A 1,70* MM, MALHA 15 X 15 MM, (C X L) *50 X 12* CM</v>
      </c>
      <c r="E538" s="293" t="str">
        <f>VLOOKUP(B538,INSUMOS!$A:$I,4,FALSE)</f>
        <v>Material</v>
      </c>
      <c r="F538" s="293"/>
      <c r="G538" s="216" t="str">
        <f>VLOOKUP(B538,INSUMOS!$A:$I,5,FALSE)</f>
        <v>M</v>
      </c>
      <c r="H538" s="217">
        <v>0.42</v>
      </c>
      <c r="I538" s="218">
        <f>VLOOKUP(B538,INSUMOS!$A:$I,8,FALSE)</f>
        <v>3.28</v>
      </c>
      <c r="J538" s="218">
        <f t="shared" si="98"/>
        <v>1.37</v>
      </c>
      <c r="L538" s="52">
        <f t="shared" si="90"/>
        <v>31</v>
      </c>
      <c r="M538" s="48">
        <f t="shared" si="91"/>
        <v>1.37</v>
      </c>
      <c r="N538" s="49" t="str">
        <f t="shared" si="92"/>
        <v/>
      </c>
      <c r="O538" s="49">
        <f t="shared" si="93"/>
        <v>1.37</v>
      </c>
      <c r="P538" s="50" t="str">
        <f t="shared" si="94"/>
        <v/>
      </c>
      <c r="Q538" s="49" t="str">
        <f t="shared" si="95"/>
        <v/>
      </c>
      <c r="R538" s="49" t="str">
        <f t="shared" si="96"/>
        <v/>
      </c>
    </row>
    <row r="539" spans="1:18" ht="25.5" x14ac:dyDescent="0.2">
      <c r="A539" s="214" t="s">
        <v>28</v>
      </c>
      <c r="B539" s="215" t="s">
        <v>1687</v>
      </c>
      <c r="C539" s="214" t="str">
        <f>VLOOKUP(B539,INSUMOS!$A:$I,2,FALSE)</f>
        <v>SINAPI</v>
      </c>
      <c r="D539" s="214" t="str">
        <f>VLOOKUP(B539,INSUMOS!$A:$I,3,FALSE)</f>
        <v>BLOCO CERAMICO / TIJOLO VAZADO PARA ALVENARIA DE VEDACAO, FUROS NA VERTICAL DE 14 X 19 X 39 CM (L X A X C)</v>
      </c>
      <c r="E539" s="293" t="str">
        <f>VLOOKUP(B539,INSUMOS!$A:$I,4,FALSE)</f>
        <v>Material</v>
      </c>
      <c r="F539" s="293"/>
      <c r="G539" s="216" t="str">
        <f>VLOOKUP(B539,INSUMOS!$A:$I,5,FALSE)</f>
        <v>UN</v>
      </c>
      <c r="H539" s="217">
        <v>13.6</v>
      </c>
      <c r="I539" s="218">
        <f>VLOOKUP(B539,INSUMOS!$A:$I,8,FALSE)</f>
        <v>3.43</v>
      </c>
      <c r="J539" s="218">
        <f t="shared" si="98"/>
        <v>46.64</v>
      </c>
      <c r="L539" s="52">
        <f t="shared" si="90"/>
        <v>31</v>
      </c>
      <c r="M539" s="48">
        <f t="shared" si="91"/>
        <v>46.64</v>
      </c>
      <c r="N539" s="49" t="str">
        <f t="shared" si="92"/>
        <v/>
      </c>
      <c r="O539" s="49">
        <f t="shared" si="93"/>
        <v>46.64</v>
      </c>
      <c r="P539" s="50" t="str">
        <f t="shared" si="94"/>
        <v/>
      </c>
      <c r="Q539" s="49" t="str">
        <f t="shared" si="95"/>
        <v/>
      </c>
      <c r="R539" s="49" t="str">
        <f t="shared" si="96"/>
        <v/>
      </c>
    </row>
    <row r="540" spans="1:18" x14ac:dyDescent="0.2">
      <c r="A540" s="219"/>
      <c r="B540" s="219"/>
      <c r="C540" s="219"/>
      <c r="D540" s="219"/>
      <c r="E540" s="219"/>
      <c r="F540" s="220"/>
      <c r="G540" s="219"/>
      <c r="H540" s="220"/>
      <c r="I540" s="219"/>
      <c r="J540" s="220"/>
      <c r="L540" s="52">
        <f t="shared" si="90"/>
        <v>31</v>
      </c>
      <c r="M540" s="48" t="str">
        <f t="shared" si="91"/>
        <v/>
      </c>
      <c r="N540" s="49" t="str">
        <f t="shared" si="92"/>
        <v/>
      </c>
      <c r="O540" s="49" t="str">
        <f t="shared" si="93"/>
        <v/>
      </c>
      <c r="P540" s="50" t="str">
        <f t="shared" si="94"/>
        <v/>
      </c>
      <c r="Q540" s="49" t="str">
        <f t="shared" si="95"/>
        <v/>
      </c>
      <c r="R540" s="49" t="str">
        <f t="shared" si="96"/>
        <v/>
      </c>
    </row>
    <row r="541" spans="1:18" x14ac:dyDescent="0.2">
      <c r="A541" s="219"/>
      <c r="B541" s="219"/>
      <c r="C541" s="219"/>
      <c r="D541" s="219"/>
      <c r="E541" s="219"/>
      <c r="F541" s="220"/>
      <c r="G541" s="219"/>
      <c r="H541" s="294" t="s">
        <v>36</v>
      </c>
      <c r="I541" s="294"/>
      <c r="J541" s="220">
        <f>TRUNC(SUMIF(L:L,$L541,M:M)*(1+$J$9),2)</f>
        <v>116.91</v>
      </c>
      <c r="L541" s="52">
        <f t="shared" si="90"/>
        <v>31</v>
      </c>
      <c r="M541" s="48" t="str">
        <f t="shared" si="91"/>
        <v/>
      </c>
      <c r="N541" s="49" t="str">
        <f t="shared" si="92"/>
        <v/>
      </c>
      <c r="O541" s="49" t="str">
        <f t="shared" si="93"/>
        <v/>
      </c>
      <c r="P541" s="50" t="str">
        <f t="shared" si="94"/>
        <v/>
      </c>
      <c r="Q541" s="49" t="str">
        <f t="shared" si="95"/>
        <v/>
      </c>
      <c r="R541" s="49" t="str">
        <f t="shared" si="96"/>
        <v/>
      </c>
    </row>
    <row r="542" spans="1:18" ht="14.25" customHeight="1" thickBot="1" x14ac:dyDescent="0.25">
      <c r="A542" s="221"/>
      <c r="B542" s="221"/>
      <c r="C542" s="221"/>
      <c r="D542" s="221"/>
      <c r="E542" s="221"/>
      <c r="F542" s="221"/>
      <c r="G542" s="221" t="s">
        <v>37</v>
      </c>
      <c r="H542" s="222" t="s">
        <v>373</v>
      </c>
      <c r="I542" s="221" t="s">
        <v>38</v>
      </c>
      <c r="J542" s="223">
        <f>TRUNC(J541*H542,2)</f>
        <v>11691</v>
      </c>
      <c r="L542" s="52">
        <f t="shared" si="90"/>
        <v>31</v>
      </c>
      <c r="M542" s="48" t="str">
        <f t="shared" si="91"/>
        <v/>
      </c>
      <c r="N542" s="49" t="str">
        <f t="shared" si="92"/>
        <v/>
      </c>
      <c r="O542" s="49" t="str">
        <f t="shared" si="93"/>
        <v/>
      </c>
      <c r="P542" s="50" t="str">
        <f t="shared" si="94"/>
        <v/>
      </c>
      <c r="Q542" s="49" t="str">
        <f t="shared" si="95"/>
        <v/>
      </c>
      <c r="R542" s="49" t="str">
        <f t="shared" si="96"/>
        <v/>
      </c>
    </row>
    <row r="543" spans="1:18" ht="14.25" customHeight="1" thickTop="1" x14ac:dyDescent="0.2">
      <c r="A543" s="224"/>
      <c r="B543" s="224"/>
      <c r="C543" s="224"/>
      <c r="D543" s="224"/>
      <c r="E543" s="224"/>
      <c r="F543" s="224"/>
      <c r="G543" s="224"/>
      <c r="H543" s="224"/>
      <c r="I543" s="224"/>
      <c r="J543" s="224"/>
      <c r="L543" s="52">
        <f t="shared" si="90"/>
        <v>32</v>
      </c>
      <c r="M543" s="48" t="str">
        <f t="shared" si="91"/>
        <v/>
      </c>
      <c r="N543" s="49" t="str">
        <f t="shared" si="92"/>
        <v/>
      </c>
      <c r="O543" s="49" t="str">
        <f t="shared" si="93"/>
        <v/>
      </c>
      <c r="P543" s="50" t="str">
        <f t="shared" si="94"/>
        <v/>
      </c>
      <c r="Q543" s="49" t="str">
        <f t="shared" si="95"/>
        <v/>
      </c>
      <c r="R543" s="49" t="str">
        <f t="shared" si="96"/>
        <v/>
      </c>
    </row>
    <row r="544" spans="1:18" ht="14.25" customHeight="1" x14ac:dyDescent="0.2">
      <c r="A544" s="206" t="s">
        <v>1123</v>
      </c>
      <c r="B544" s="207" t="s">
        <v>1</v>
      </c>
      <c r="C544" s="206" t="s">
        <v>2</v>
      </c>
      <c r="D544" s="206" t="s">
        <v>3</v>
      </c>
      <c r="E544" s="290" t="s">
        <v>18</v>
      </c>
      <c r="F544" s="290"/>
      <c r="G544" s="208" t="s">
        <v>4</v>
      </c>
      <c r="H544" s="207" t="s">
        <v>5</v>
      </c>
      <c r="I544" s="207" t="s">
        <v>6</v>
      </c>
      <c r="J544" s="207" t="s">
        <v>7</v>
      </c>
      <c r="L544" s="52">
        <f t="shared" si="90"/>
        <v>32</v>
      </c>
      <c r="M544" s="48" t="str">
        <f t="shared" si="91"/>
        <v/>
      </c>
      <c r="N544" s="49" t="str">
        <f t="shared" si="92"/>
        <v/>
      </c>
      <c r="O544" s="49" t="str">
        <f t="shared" si="93"/>
        <v/>
      </c>
      <c r="P544" s="50" t="str">
        <f t="shared" si="94"/>
        <v/>
      </c>
      <c r="Q544" s="49" t="str">
        <f t="shared" si="95"/>
        <v/>
      </c>
      <c r="R544" s="49" t="str">
        <f t="shared" si="96"/>
        <v/>
      </c>
    </row>
    <row r="545" spans="1:18" ht="14.25" customHeight="1" x14ac:dyDescent="0.2">
      <c r="A545" s="209" t="s">
        <v>19</v>
      </c>
      <c r="B545" s="210" t="s">
        <v>1124</v>
      </c>
      <c r="C545" s="209" t="s">
        <v>9</v>
      </c>
      <c r="D545" s="209" t="s">
        <v>1125</v>
      </c>
      <c r="E545" s="291" t="s">
        <v>1689</v>
      </c>
      <c r="F545" s="291"/>
      <c r="G545" s="211" t="s">
        <v>17</v>
      </c>
      <c r="H545" s="212">
        <v>1</v>
      </c>
      <c r="I545" s="213">
        <f>SUMIF(L:L,$L545,M:M)</f>
        <v>680.13</v>
      </c>
      <c r="J545" s="213">
        <f t="shared" ref="J545:J553" si="99">TRUNC(H545*I545,2)</f>
        <v>680.13</v>
      </c>
      <c r="L545" s="52">
        <f t="shared" si="90"/>
        <v>32</v>
      </c>
      <c r="M545" s="48" t="str">
        <f t="shared" si="91"/>
        <v/>
      </c>
      <c r="N545" s="49" t="str">
        <f t="shared" si="92"/>
        <v/>
      </c>
      <c r="O545" s="49" t="str">
        <f t="shared" si="93"/>
        <v/>
      </c>
      <c r="P545" s="50" t="str">
        <f t="shared" si="94"/>
        <v xml:space="preserve"> 3.3.1.1.1.3 </v>
      </c>
      <c r="Q545" s="49">
        <f t="shared" si="95"/>
        <v>107.86000000000001</v>
      </c>
      <c r="R545" s="49">
        <f t="shared" si="96"/>
        <v>136.24</v>
      </c>
    </row>
    <row r="546" spans="1:18" ht="14.25" customHeight="1" x14ac:dyDescent="0.2">
      <c r="A546" s="225" t="s">
        <v>21</v>
      </c>
      <c r="B546" s="226" t="s">
        <v>89</v>
      </c>
      <c r="C546" s="225" t="s">
        <v>9</v>
      </c>
      <c r="D546" s="225" t="s">
        <v>736</v>
      </c>
      <c r="E546" s="292" t="s">
        <v>893</v>
      </c>
      <c r="F546" s="292"/>
      <c r="G546" s="227" t="s">
        <v>42</v>
      </c>
      <c r="H546" s="228">
        <v>0.49309999999999998</v>
      </c>
      <c r="I546" s="229">
        <f>SUMIFS('ANALÍTICA AUXILIARES'!J:J,'ANALÍTICA AUXILIARES'!A:A,"Composição",'ANALÍTICA AUXILIARES'!B:B,$B546)</f>
        <v>0.4</v>
      </c>
      <c r="J546" s="229">
        <f t="shared" si="99"/>
        <v>0.19</v>
      </c>
      <c r="L546" s="52">
        <f t="shared" si="90"/>
        <v>32</v>
      </c>
      <c r="M546" s="48">
        <f t="shared" si="91"/>
        <v>0.19</v>
      </c>
      <c r="N546" s="49" t="str">
        <f t="shared" si="92"/>
        <v/>
      </c>
      <c r="O546" s="49">
        <f t="shared" si="93"/>
        <v>0.19</v>
      </c>
      <c r="P546" s="50" t="str">
        <f t="shared" si="94"/>
        <v/>
      </c>
      <c r="Q546" s="49" t="str">
        <f t="shared" si="95"/>
        <v/>
      </c>
      <c r="R546" s="49" t="str">
        <f t="shared" si="96"/>
        <v/>
      </c>
    </row>
    <row r="547" spans="1:18" ht="14.25" customHeight="1" x14ac:dyDescent="0.2">
      <c r="A547" s="225" t="s">
        <v>21</v>
      </c>
      <c r="B547" s="226" t="s">
        <v>26</v>
      </c>
      <c r="C547" s="225" t="s">
        <v>9</v>
      </c>
      <c r="D547" s="225" t="s">
        <v>27</v>
      </c>
      <c r="E547" s="292" t="s">
        <v>875</v>
      </c>
      <c r="F547" s="292"/>
      <c r="G547" s="227" t="s">
        <v>25</v>
      </c>
      <c r="H547" s="228">
        <v>2.5491999999999999</v>
      </c>
      <c r="I547" s="229">
        <f>SUMIFS('ANALÍTICA AUXILIARES'!J:J,'ANALÍTICA AUXILIARES'!A:A,"Composição",'ANALÍTICA AUXILIARES'!B:B,$B547)</f>
        <v>25.11</v>
      </c>
      <c r="J547" s="229">
        <f t="shared" si="99"/>
        <v>64.010000000000005</v>
      </c>
      <c r="L547" s="52">
        <f t="shared" si="90"/>
        <v>32</v>
      </c>
      <c r="M547" s="48">
        <f t="shared" si="91"/>
        <v>64.010000000000005</v>
      </c>
      <c r="N547" s="49">
        <f t="shared" si="92"/>
        <v>64.010000000000005</v>
      </c>
      <c r="O547" s="49" t="str">
        <f t="shared" si="93"/>
        <v/>
      </c>
      <c r="P547" s="50" t="str">
        <f t="shared" si="94"/>
        <v/>
      </c>
      <c r="Q547" s="49" t="str">
        <f t="shared" si="95"/>
        <v/>
      </c>
      <c r="R547" s="49" t="str">
        <f t="shared" si="96"/>
        <v/>
      </c>
    </row>
    <row r="548" spans="1:18" ht="14.25" customHeight="1" x14ac:dyDescent="0.2">
      <c r="A548" s="225" t="s">
        <v>21</v>
      </c>
      <c r="B548" s="226" t="s">
        <v>85</v>
      </c>
      <c r="C548" s="225" t="s">
        <v>9</v>
      </c>
      <c r="D548" s="225" t="s">
        <v>69</v>
      </c>
      <c r="E548" s="292" t="s">
        <v>875</v>
      </c>
      <c r="F548" s="292"/>
      <c r="G548" s="227" t="s">
        <v>25</v>
      </c>
      <c r="H548" s="228">
        <v>1.6069</v>
      </c>
      <c r="I548" s="229">
        <f>SUMIFS('ANALÍTICA AUXILIARES'!J:J,'ANALÍTICA AUXILIARES'!A:A,"Composição",'ANALÍTICA AUXILIARES'!B:B,$B548)</f>
        <v>27.29</v>
      </c>
      <c r="J548" s="229">
        <f t="shared" si="99"/>
        <v>43.85</v>
      </c>
      <c r="L548" s="52">
        <f t="shared" si="90"/>
        <v>32</v>
      </c>
      <c r="M548" s="48">
        <f t="shared" si="91"/>
        <v>43.85</v>
      </c>
      <c r="N548" s="49">
        <f t="shared" si="92"/>
        <v>43.85</v>
      </c>
      <c r="O548" s="49" t="str">
        <f t="shared" si="93"/>
        <v/>
      </c>
      <c r="P548" s="50" t="str">
        <f t="shared" si="94"/>
        <v/>
      </c>
      <c r="Q548" s="49" t="str">
        <f t="shared" si="95"/>
        <v/>
      </c>
      <c r="R548" s="49" t="str">
        <f t="shared" si="96"/>
        <v/>
      </c>
    </row>
    <row r="549" spans="1:18" ht="38.25" x14ac:dyDescent="0.2">
      <c r="A549" s="225" t="s">
        <v>21</v>
      </c>
      <c r="B549" s="226" t="s">
        <v>88</v>
      </c>
      <c r="C549" s="225" t="s">
        <v>9</v>
      </c>
      <c r="D549" s="225" t="s">
        <v>735</v>
      </c>
      <c r="E549" s="292" t="s">
        <v>893</v>
      </c>
      <c r="F549" s="292"/>
      <c r="G549" s="227" t="s">
        <v>41</v>
      </c>
      <c r="H549" s="228">
        <v>1.1137999999999999</v>
      </c>
      <c r="I549" s="229">
        <f>SUMIFS('ANALÍTICA AUXILIARES'!J:J,'ANALÍTICA AUXILIARES'!A:A,"Composição",'ANALÍTICA AUXILIARES'!B:B,$B549)</f>
        <v>1.66</v>
      </c>
      <c r="J549" s="229">
        <f t="shared" si="99"/>
        <v>1.84</v>
      </c>
      <c r="L549" s="52">
        <f t="shared" si="90"/>
        <v>32</v>
      </c>
      <c r="M549" s="48">
        <f t="shared" si="91"/>
        <v>1.84</v>
      </c>
      <c r="N549" s="49" t="str">
        <f t="shared" si="92"/>
        <v/>
      </c>
      <c r="O549" s="49">
        <f t="shared" si="93"/>
        <v>1.84</v>
      </c>
      <c r="P549" s="50" t="str">
        <f t="shared" si="94"/>
        <v/>
      </c>
      <c r="Q549" s="49" t="str">
        <f t="shared" si="95"/>
        <v/>
      </c>
      <c r="R549" s="49" t="str">
        <f t="shared" si="96"/>
        <v/>
      </c>
    </row>
    <row r="550" spans="1:18" ht="25.5" x14ac:dyDescent="0.2">
      <c r="A550" s="214" t="s">
        <v>28</v>
      </c>
      <c r="B550" s="215" t="s">
        <v>398</v>
      </c>
      <c r="C550" s="214" t="str">
        <f>VLOOKUP(B550,INSUMOS!$A:$I,2,FALSE)</f>
        <v>SINAPI</v>
      </c>
      <c r="D550" s="214" t="str">
        <f>VLOOKUP(B550,INSUMOS!$A:$I,3,FALSE)</f>
        <v>AREIA GROSSA - POSTO JAZIDA/FORNECEDOR (RETIRADO NA JAZIDA, SEM TRANSPORTE)</v>
      </c>
      <c r="E550" s="293" t="str">
        <f>VLOOKUP(B550,INSUMOS!$A:$I,4,FALSE)</f>
        <v>Material</v>
      </c>
      <c r="F550" s="293"/>
      <c r="G550" s="216" t="str">
        <f>VLOOKUP(B550,INSUMOS!$A:$I,5,FALSE)</f>
        <v>m³</v>
      </c>
      <c r="H550" s="217">
        <v>0.63019999999999998</v>
      </c>
      <c r="I550" s="218">
        <f>VLOOKUP(B550,INSUMOS!$A:$I,8,FALSE)</f>
        <v>212.97</v>
      </c>
      <c r="J550" s="218">
        <f t="shared" si="99"/>
        <v>134.21</v>
      </c>
      <c r="L550" s="52">
        <f t="shared" si="90"/>
        <v>32</v>
      </c>
      <c r="M550" s="48">
        <f t="shared" si="91"/>
        <v>134.21</v>
      </c>
      <c r="N550" s="49" t="str">
        <f t="shared" si="92"/>
        <v/>
      </c>
      <c r="O550" s="49">
        <f t="shared" si="93"/>
        <v>134.21</v>
      </c>
      <c r="P550" s="50" t="str">
        <f t="shared" si="94"/>
        <v/>
      </c>
      <c r="Q550" s="49" t="str">
        <f t="shared" si="95"/>
        <v/>
      </c>
      <c r="R550" s="49" t="str">
        <f t="shared" si="96"/>
        <v/>
      </c>
    </row>
    <row r="551" spans="1:18" ht="14.25" customHeight="1" x14ac:dyDescent="0.2">
      <c r="A551" s="214" t="s">
        <v>28</v>
      </c>
      <c r="B551" s="215" t="s">
        <v>347</v>
      </c>
      <c r="C551" s="214" t="str">
        <f>VLOOKUP(B551,INSUMOS!$A:$I,2,FALSE)</f>
        <v>SINAPI</v>
      </c>
      <c r="D551" s="214" t="str">
        <f>VLOOKUP(B551,INSUMOS!$A:$I,3,FALSE)</f>
        <v>CAL HIDRATADA CH-I PARA ARGAMASSAS</v>
      </c>
      <c r="E551" s="293" t="str">
        <f>VLOOKUP(B551,INSUMOS!$A:$I,4,FALSE)</f>
        <v>Material</v>
      </c>
      <c r="F551" s="293"/>
      <c r="G551" s="216" t="str">
        <f>VLOOKUP(B551,INSUMOS!$A:$I,5,FALSE)</f>
        <v>KG</v>
      </c>
      <c r="H551" s="217">
        <v>15.125500000000001</v>
      </c>
      <c r="I551" s="218">
        <f>VLOOKUP(B551,INSUMOS!$A:$I,8,FALSE)</f>
        <v>1.6</v>
      </c>
      <c r="J551" s="218">
        <f t="shared" si="99"/>
        <v>24.2</v>
      </c>
      <c r="L551" s="52">
        <f t="shared" si="90"/>
        <v>32</v>
      </c>
      <c r="M551" s="48">
        <f t="shared" si="91"/>
        <v>24.2</v>
      </c>
      <c r="N551" s="49" t="str">
        <f t="shared" si="92"/>
        <v/>
      </c>
      <c r="O551" s="49">
        <f t="shared" si="93"/>
        <v>24.2</v>
      </c>
      <c r="P551" s="50" t="str">
        <f t="shared" si="94"/>
        <v/>
      </c>
      <c r="Q551" s="49" t="str">
        <f t="shared" si="95"/>
        <v/>
      </c>
      <c r="R551" s="49" t="str">
        <f t="shared" si="96"/>
        <v/>
      </c>
    </row>
    <row r="552" spans="1:18" x14ac:dyDescent="0.2">
      <c r="A552" s="214" t="s">
        <v>28</v>
      </c>
      <c r="B552" s="215" t="s">
        <v>87</v>
      </c>
      <c r="C552" s="214" t="str">
        <f>VLOOKUP(B552,INSUMOS!$A:$I,2,FALSE)</f>
        <v>SINAPI</v>
      </c>
      <c r="D552" s="214" t="str">
        <f>VLOOKUP(B552,INSUMOS!$A:$I,3,FALSE)</f>
        <v>CIMENTO PORTLAND COMPOSTO CP II-32</v>
      </c>
      <c r="E552" s="293" t="str">
        <f>VLOOKUP(B552,INSUMOS!$A:$I,4,FALSE)</f>
        <v>Material</v>
      </c>
      <c r="F552" s="293"/>
      <c r="G552" s="216" t="str">
        <f>VLOOKUP(B552,INSUMOS!$A:$I,5,FALSE)</f>
        <v>KG</v>
      </c>
      <c r="H552" s="217">
        <v>420.15269999999998</v>
      </c>
      <c r="I552" s="218">
        <f>VLOOKUP(B552,INSUMOS!$A:$I,8,FALSE)</f>
        <v>0.68</v>
      </c>
      <c r="J552" s="218">
        <f t="shared" si="99"/>
        <v>285.7</v>
      </c>
      <c r="L552" s="52">
        <f t="shared" si="90"/>
        <v>32</v>
      </c>
      <c r="M552" s="48">
        <f t="shared" si="91"/>
        <v>285.7</v>
      </c>
      <c r="N552" s="49" t="str">
        <f t="shared" si="92"/>
        <v/>
      </c>
      <c r="O552" s="49">
        <f t="shared" si="93"/>
        <v>285.7</v>
      </c>
      <c r="P552" s="50" t="str">
        <f t="shared" si="94"/>
        <v/>
      </c>
      <c r="Q552" s="49" t="str">
        <f t="shared" si="95"/>
        <v/>
      </c>
      <c r="R552" s="49" t="str">
        <f t="shared" si="96"/>
        <v/>
      </c>
    </row>
    <row r="553" spans="1:18" ht="25.5" x14ac:dyDescent="0.2">
      <c r="A553" s="214" t="s">
        <v>28</v>
      </c>
      <c r="B553" s="215" t="s">
        <v>574</v>
      </c>
      <c r="C553" s="214" t="str">
        <f>VLOOKUP(B553,INSUMOS!$A:$I,2,FALSE)</f>
        <v>SINAPI</v>
      </c>
      <c r="D553" s="214" t="str">
        <f>VLOOKUP(B553,INSUMOS!$A:$I,3,FALSE)</f>
        <v>PEDRA BRITADA N. 0, OU PEDRISCO (4,8 A 9,5 MM) POSTO PEDREIRA/FORNECEDOR, SEM FRETE</v>
      </c>
      <c r="E553" s="293" t="str">
        <f>VLOOKUP(B553,INSUMOS!$A:$I,4,FALSE)</f>
        <v>Material</v>
      </c>
      <c r="F553" s="293"/>
      <c r="G553" s="216" t="str">
        <f>VLOOKUP(B553,INSUMOS!$A:$I,5,FALSE)</f>
        <v>m³</v>
      </c>
      <c r="H553" s="217">
        <v>0.58819999999999995</v>
      </c>
      <c r="I553" s="218">
        <f>VLOOKUP(B553,INSUMOS!$A:$I,8,FALSE)</f>
        <v>214.44</v>
      </c>
      <c r="J553" s="218">
        <f t="shared" si="99"/>
        <v>126.13</v>
      </c>
      <c r="L553" s="52">
        <f t="shared" si="90"/>
        <v>32</v>
      </c>
      <c r="M553" s="48">
        <f t="shared" si="91"/>
        <v>126.13</v>
      </c>
      <c r="N553" s="49" t="str">
        <f t="shared" si="92"/>
        <v/>
      </c>
      <c r="O553" s="49">
        <f t="shared" si="93"/>
        <v>126.13</v>
      </c>
      <c r="P553" s="50" t="str">
        <f t="shared" si="94"/>
        <v/>
      </c>
      <c r="Q553" s="49" t="str">
        <f t="shared" si="95"/>
        <v/>
      </c>
      <c r="R553" s="49" t="str">
        <f t="shared" si="96"/>
        <v/>
      </c>
    </row>
    <row r="554" spans="1:18" x14ac:dyDescent="0.2">
      <c r="A554" s="219"/>
      <c r="B554" s="219"/>
      <c r="C554" s="219"/>
      <c r="D554" s="219"/>
      <c r="E554" s="219"/>
      <c r="F554" s="220"/>
      <c r="G554" s="219"/>
      <c r="H554" s="220"/>
      <c r="I554" s="219"/>
      <c r="J554" s="220"/>
      <c r="L554" s="52">
        <f t="shared" si="90"/>
        <v>32</v>
      </c>
      <c r="M554" s="48" t="str">
        <f t="shared" si="91"/>
        <v/>
      </c>
      <c r="N554" s="49" t="str">
        <f t="shared" si="92"/>
        <v/>
      </c>
      <c r="O554" s="49" t="str">
        <f t="shared" si="93"/>
        <v/>
      </c>
      <c r="P554" s="50" t="str">
        <f t="shared" si="94"/>
        <v/>
      </c>
      <c r="Q554" s="49" t="str">
        <f t="shared" si="95"/>
        <v/>
      </c>
      <c r="R554" s="49" t="str">
        <f t="shared" si="96"/>
        <v/>
      </c>
    </row>
    <row r="555" spans="1:18" x14ac:dyDescent="0.2">
      <c r="A555" s="219"/>
      <c r="B555" s="219"/>
      <c r="C555" s="219"/>
      <c r="D555" s="219"/>
      <c r="E555" s="219"/>
      <c r="F555" s="220"/>
      <c r="G555" s="219"/>
      <c r="H555" s="294" t="s">
        <v>36</v>
      </c>
      <c r="I555" s="294"/>
      <c r="J555" s="220">
        <f>TRUNC(SUMIF(L:L,$L555,M:M)*(1+$J$9),2)</f>
        <v>822.54</v>
      </c>
      <c r="L555" s="52">
        <f t="shared" si="90"/>
        <v>32</v>
      </c>
      <c r="M555" s="48" t="str">
        <f t="shared" si="91"/>
        <v/>
      </c>
      <c r="N555" s="49" t="str">
        <f t="shared" si="92"/>
        <v/>
      </c>
      <c r="O555" s="49" t="str">
        <f t="shared" si="93"/>
        <v/>
      </c>
      <c r="P555" s="50" t="str">
        <f t="shared" si="94"/>
        <v/>
      </c>
      <c r="Q555" s="49" t="str">
        <f t="shared" si="95"/>
        <v/>
      </c>
      <c r="R555" s="49" t="str">
        <f t="shared" si="96"/>
        <v/>
      </c>
    </row>
    <row r="556" spans="1:18" ht="14.25" customHeight="1" thickBot="1" x14ac:dyDescent="0.25">
      <c r="A556" s="221"/>
      <c r="B556" s="221"/>
      <c r="C556" s="221"/>
      <c r="D556" s="221"/>
      <c r="E556" s="221"/>
      <c r="F556" s="221"/>
      <c r="G556" s="221" t="s">
        <v>37</v>
      </c>
      <c r="H556" s="222" t="s">
        <v>338</v>
      </c>
      <c r="I556" s="221" t="s">
        <v>38</v>
      </c>
      <c r="J556" s="223">
        <f>TRUNC(J555*H556,2)</f>
        <v>1233.81</v>
      </c>
      <c r="L556" s="52">
        <f t="shared" si="90"/>
        <v>32</v>
      </c>
      <c r="M556" s="48" t="str">
        <f t="shared" si="91"/>
        <v/>
      </c>
      <c r="N556" s="49" t="str">
        <f t="shared" si="92"/>
        <v/>
      </c>
      <c r="O556" s="49" t="str">
        <f t="shared" si="93"/>
        <v/>
      </c>
      <c r="P556" s="50" t="str">
        <f t="shared" si="94"/>
        <v/>
      </c>
      <c r="Q556" s="49" t="str">
        <f t="shared" si="95"/>
        <v/>
      </c>
      <c r="R556" s="49" t="str">
        <f t="shared" si="96"/>
        <v/>
      </c>
    </row>
    <row r="557" spans="1:18" ht="15" thickTop="1" x14ac:dyDescent="0.2">
      <c r="A557" s="224"/>
      <c r="B557" s="224"/>
      <c r="C557" s="224"/>
      <c r="D557" s="224"/>
      <c r="E557" s="224"/>
      <c r="F557" s="224"/>
      <c r="G557" s="224"/>
      <c r="H557" s="224"/>
      <c r="I557" s="224"/>
      <c r="J557" s="224"/>
      <c r="L557" s="52">
        <f t="shared" si="90"/>
        <v>33</v>
      </c>
      <c r="M557" s="48" t="str">
        <f t="shared" si="91"/>
        <v/>
      </c>
      <c r="N557" s="49" t="str">
        <f t="shared" si="92"/>
        <v/>
      </c>
      <c r="O557" s="49" t="str">
        <f t="shared" si="93"/>
        <v/>
      </c>
      <c r="P557" s="50" t="str">
        <f t="shared" si="94"/>
        <v/>
      </c>
      <c r="Q557" s="49" t="str">
        <f t="shared" si="95"/>
        <v/>
      </c>
      <c r="R557" s="49" t="str">
        <f t="shared" si="96"/>
        <v/>
      </c>
    </row>
    <row r="558" spans="1:18" ht="14.25" customHeight="1" x14ac:dyDescent="0.2">
      <c r="A558" s="206" t="s">
        <v>1126</v>
      </c>
      <c r="B558" s="207" t="s">
        <v>1</v>
      </c>
      <c r="C558" s="206" t="s">
        <v>2</v>
      </c>
      <c r="D558" s="206" t="s">
        <v>3</v>
      </c>
      <c r="E558" s="290" t="s">
        <v>18</v>
      </c>
      <c r="F558" s="290"/>
      <c r="G558" s="208" t="s">
        <v>4</v>
      </c>
      <c r="H558" s="207" t="s">
        <v>5</v>
      </c>
      <c r="I558" s="207" t="s">
        <v>6</v>
      </c>
      <c r="J558" s="207" t="s">
        <v>7</v>
      </c>
      <c r="L558" s="52">
        <f t="shared" si="90"/>
        <v>33</v>
      </c>
      <c r="M558" s="48" t="str">
        <f t="shared" si="91"/>
        <v/>
      </c>
      <c r="N558" s="49" t="str">
        <f t="shared" si="92"/>
        <v/>
      </c>
      <c r="O558" s="49" t="str">
        <f t="shared" si="93"/>
        <v/>
      </c>
      <c r="P558" s="50" t="str">
        <f t="shared" si="94"/>
        <v/>
      </c>
      <c r="Q558" s="49" t="str">
        <f t="shared" si="95"/>
        <v/>
      </c>
      <c r="R558" s="49" t="str">
        <f t="shared" si="96"/>
        <v/>
      </c>
    </row>
    <row r="559" spans="1:18" ht="25.5" customHeight="1" x14ac:dyDescent="0.2">
      <c r="A559" s="209" t="s">
        <v>19</v>
      </c>
      <c r="B559" s="210" t="s">
        <v>1127</v>
      </c>
      <c r="C559" s="209" t="s">
        <v>9</v>
      </c>
      <c r="D559" s="209" t="s">
        <v>1128</v>
      </c>
      <c r="E559" s="291" t="s">
        <v>969</v>
      </c>
      <c r="F559" s="291"/>
      <c r="G559" s="211" t="s">
        <v>34</v>
      </c>
      <c r="H559" s="212">
        <v>1</v>
      </c>
      <c r="I559" s="213">
        <f>SUMIF(L:L,$L559,M:M)</f>
        <v>12.229999999999999</v>
      </c>
      <c r="J559" s="213">
        <f t="shared" ref="J559:J564" si="100">TRUNC(H559*I559,2)</f>
        <v>12.23</v>
      </c>
      <c r="L559" s="52">
        <f t="shared" si="90"/>
        <v>33</v>
      </c>
      <c r="M559" s="48" t="str">
        <f t="shared" si="91"/>
        <v/>
      </c>
      <c r="N559" s="49" t="str">
        <f t="shared" si="92"/>
        <v/>
      </c>
      <c r="O559" s="49" t="str">
        <f t="shared" si="93"/>
        <v/>
      </c>
      <c r="P559" s="50" t="str">
        <f t="shared" si="94"/>
        <v xml:space="preserve"> 3.3.1.1.1.4 </v>
      </c>
      <c r="Q559" s="49">
        <f t="shared" si="95"/>
        <v>1.94</v>
      </c>
      <c r="R559" s="49">
        <f t="shared" si="96"/>
        <v>10.29</v>
      </c>
    </row>
    <row r="560" spans="1:18" ht="25.5" customHeight="1" x14ac:dyDescent="0.2">
      <c r="A560" s="225" t="s">
        <v>21</v>
      </c>
      <c r="B560" s="226" t="s">
        <v>691</v>
      </c>
      <c r="C560" s="225" t="s">
        <v>9</v>
      </c>
      <c r="D560" s="225" t="s">
        <v>692</v>
      </c>
      <c r="E560" s="292" t="s">
        <v>875</v>
      </c>
      <c r="F560" s="292"/>
      <c r="G560" s="227" t="s">
        <v>25</v>
      </c>
      <c r="H560" s="228">
        <v>8.6E-3</v>
      </c>
      <c r="I560" s="229">
        <f>SUMIFS('ANALÍTICA AUXILIARES'!J:J,'ANALÍTICA AUXILIARES'!A:A,"Composição",'ANALÍTICA AUXILIARES'!B:B,$B560)</f>
        <v>25.96</v>
      </c>
      <c r="J560" s="229">
        <f t="shared" si="100"/>
        <v>0.22</v>
      </c>
      <c r="L560" s="52">
        <f t="shared" si="90"/>
        <v>33</v>
      </c>
      <c r="M560" s="48">
        <f t="shared" si="91"/>
        <v>0.22</v>
      </c>
      <c r="N560" s="49">
        <f t="shared" si="92"/>
        <v>0.22</v>
      </c>
      <c r="O560" s="49" t="str">
        <f t="shared" si="93"/>
        <v/>
      </c>
      <c r="P560" s="50" t="str">
        <f t="shared" si="94"/>
        <v/>
      </c>
      <c r="Q560" s="49" t="str">
        <f t="shared" si="95"/>
        <v/>
      </c>
      <c r="R560" s="49" t="str">
        <f t="shared" si="96"/>
        <v/>
      </c>
    </row>
    <row r="561" spans="1:18" ht="25.5" customHeight="1" x14ac:dyDescent="0.2">
      <c r="A561" s="225" t="s">
        <v>21</v>
      </c>
      <c r="B561" s="226" t="s">
        <v>693</v>
      </c>
      <c r="C561" s="225" t="s">
        <v>9</v>
      </c>
      <c r="D561" s="225" t="s">
        <v>694</v>
      </c>
      <c r="E561" s="292" t="s">
        <v>875</v>
      </c>
      <c r="F561" s="292"/>
      <c r="G561" s="227" t="s">
        <v>25</v>
      </c>
      <c r="H561" s="228">
        <v>5.2900000000000003E-2</v>
      </c>
      <c r="I561" s="229">
        <f>SUMIFS('ANALÍTICA AUXILIARES'!J:J,'ANALÍTICA AUXILIARES'!A:A,"Composição",'ANALÍTICA AUXILIARES'!B:B,$B561)</f>
        <v>32.61</v>
      </c>
      <c r="J561" s="229">
        <f t="shared" si="100"/>
        <v>1.72</v>
      </c>
      <c r="L561" s="52">
        <f t="shared" si="90"/>
        <v>33</v>
      </c>
      <c r="M561" s="48">
        <f t="shared" si="91"/>
        <v>1.72</v>
      </c>
      <c r="N561" s="49">
        <f t="shared" si="92"/>
        <v>1.72</v>
      </c>
      <c r="O561" s="49" t="str">
        <f t="shared" si="93"/>
        <v/>
      </c>
      <c r="P561" s="50" t="str">
        <f t="shared" si="94"/>
        <v/>
      </c>
      <c r="Q561" s="49" t="str">
        <f t="shared" si="95"/>
        <v/>
      </c>
      <c r="R561" s="49" t="str">
        <f t="shared" si="96"/>
        <v/>
      </c>
    </row>
    <row r="562" spans="1:18" ht="14.25" customHeight="1" x14ac:dyDescent="0.2">
      <c r="A562" s="225" t="s">
        <v>21</v>
      </c>
      <c r="B562" s="226" t="s">
        <v>1690</v>
      </c>
      <c r="C562" s="225" t="s">
        <v>9</v>
      </c>
      <c r="D562" s="225" t="s">
        <v>1691</v>
      </c>
      <c r="E562" s="292" t="s">
        <v>969</v>
      </c>
      <c r="F562" s="292"/>
      <c r="G562" s="227" t="s">
        <v>34</v>
      </c>
      <c r="H562" s="228">
        <v>1</v>
      </c>
      <c r="I562" s="229">
        <f>SUMIFS('ANALÍTICA AUXILIARES'!J:J,'ANALÍTICA AUXILIARES'!A:A,"Composição",'ANALÍTICA AUXILIARES'!B:B,$B562)</f>
        <v>9.68</v>
      </c>
      <c r="J562" s="229">
        <f t="shared" si="100"/>
        <v>9.68</v>
      </c>
      <c r="L562" s="52">
        <f t="shared" si="90"/>
        <v>33</v>
      </c>
      <c r="M562" s="48">
        <f t="shared" si="91"/>
        <v>9.68</v>
      </c>
      <c r="N562" s="49" t="str">
        <f t="shared" si="92"/>
        <v/>
      </c>
      <c r="O562" s="49">
        <f t="shared" si="93"/>
        <v>9.68</v>
      </c>
      <c r="P562" s="50" t="str">
        <f t="shared" si="94"/>
        <v/>
      </c>
      <c r="Q562" s="49" t="str">
        <f t="shared" si="95"/>
        <v/>
      </c>
      <c r="R562" s="49" t="str">
        <f t="shared" si="96"/>
        <v/>
      </c>
    </row>
    <row r="563" spans="1:18" ht="25.5" x14ac:dyDescent="0.2">
      <c r="A563" s="214" t="s">
        <v>28</v>
      </c>
      <c r="B563" s="215" t="s">
        <v>1692</v>
      </c>
      <c r="C563" s="214" t="str">
        <f>VLOOKUP(B563,INSUMOS!$A:$I,2,FALSE)</f>
        <v>SINAPI</v>
      </c>
      <c r="D563" s="214" t="str">
        <f>VLOOKUP(B563,INSUMOS!$A:$I,3,FALSE)</f>
        <v>ESPACADOR / DISTANCIADOR CIRCULAR COM ENTRADA LATERAL, EM PLASTICO, PARA VERGALHAO *4,2 A 12,5* MM, COBRIMENTO 20 MM</v>
      </c>
      <c r="E563" s="293" t="str">
        <f>VLOOKUP(B563,INSUMOS!$A:$I,4,FALSE)</f>
        <v>Material</v>
      </c>
      <c r="F563" s="293"/>
      <c r="G563" s="216" t="str">
        <f>VLOOKUP(B563,INSUMOS!$A:$I,5,FALSE)</f>
        <v>UN</v>
      </c>
      <c r="H563" s="217">
        <v>0.54300000000000004</v>
      </c>
      <c r="I563" s="218">
        <f>VLOOKUP(B563,INSUMOS!$A:$I,8,FALSE)</f>
        <v>0.22</v>
      </c>
      <c r="J563" s="218">
        <f t="shared" si="100"/>
        <v>0.11</v>
      </c>
      <c r="L563" s="52">
        <f t="shared" si="90"/>
        <v>33</v>
      </c>
      <c r="M563" s="48">
        <f t="shared" si="91"/>
        <v>0.11</v>
      </c>
      <c r="N563" s="49" t="str">
        <f t="shared" si="92"/>
        <v/>
      </c>
      <c r="O563" s="49">
        <f t="shared" si="93"/>
        <v>0.11</v>
      </c>
      <c r="P563" s="50" t="str">
        <f t="shared" si="94"/>
        <v/>
      </c>
      <c r="Q563" s="49" t="str">
        <f t="shared" si="95"/>
        <v/>
      </c>
      <c r="R563" s="49" t="str">
        <f t="shared" si="96"/>
        <v/>
      </c>
    </row>
    <row r="564" spans="1:18" ht="25.5" x14ac:dyDescent="0.2">
      <c r="A564" s="214" t="s">
        <v>28</v>
      </c>
      <c r="B564" s="215" t="s">
        <v>1694</v>
      </c>
      <c r="C564" s="214" t="str">
        <f>VLOOKUP(B564,INSUMOS!$A:$I,2,FALSE)</f>
        <v>SINAPI</v>
      </c>
      <c r="D564" s="214" t="str">
        <f>VLOOKUP(B564,INSUMOS!$A:$I,3,FALSE)</f>
        <v>ARAME RECOZIDO 16 BWG, D = 1,65 MM (0,016 KG/M) OU 18 BWG, D = 1,25 MM (0,01 KG/M)</v>
      </c>
      <c r="E564" s="293" t="str">
        <f>VLOOKUP(B564,INSUMOS!$A:$I,4,FALSE)</f>
        <v>Material</v>
      </c>
      <c r="F564" s="293"/>
      <c r="G564" s="216" t="str">
        <f>VLOOKUP(B564,INSUMOS!$A:$I,5,FALSE)</f>
        <v>KG</v>
      </c>
      <c r="H564" s="217">
        <v>2.5000000000000001E-2</v>
      </c>
      <c r="I564" s="218">
        <f>VLOOKUP(B564,INSUMOS!$A:$I,8,FALSE)</f>
        <v>20</v>
      </c>
      <c r="J564" s="218">
        <f t="shared" si="100"/>
        <v>0.5</v>
      </c>
      <c r="L564" s="52">
        <f t="shared" si="90"/>
        <v>33</v>
      </c>
      <c r="M564" s="48">
        <f t="shared" si="91"/>
        <v>0.5</v>
      </c>
      <c r="N564" s="49" t="str">
        <f t="shared" si="92"/>
        <v/>
      </c>
      <c r="O564" s="49">
        <f t="shared" si="93"/>
        <v>0.5</v>
      </c>
      <c r="P564" s="50" t="str">
        <f t="shared" si="94"/>
        <v/>
      </c>
      <c r="Q564" s="49" t="str">
        <f t="shared" si="95"/>
        <v/>
      </c>
      <c r="R564" s="49" t="str">
        <f t="shared" si="96"/>
        <v/>
      </c>
    </row>
    <row r="565" spans="1:18" ht="14.25" customHeight="1" x14ac:dyDescent="0.2">
      <c r="A565" s="219"/>
      <c r="B565" s="219"/>
      <c r="C565" s="219"/>
      <c r="D565" s="219"/>
      <c r="E565" s="219"/>
      <c r="F565" s="220"/>
      <c r="G565" s="219"/>
      <c r="H565" s="220"/>
      <c r="I565" s="219"/>
      <c r="J565" s="220"/>
      <c r="L565" s="52">
        <f t="shared" si="90"/>
        <v>33</v>
      </c>
      <c r="M565" s="48" t="str">
        <f t="shared" si="91"/>
        <v/>
      </c>
      <c r="N565" s="49" t="str">
        <f t="shared" si="92"/>
        <v/>
      </c>
      <c r="O565" s="49" t="str">
        <f t="shared" si="93"/>
        <v/>
      </c>
      <c r="P565" s="50" t="str">
        <f t="shared" si="94"/>
        <v/>
      </c>
      <c r="Q565" s="49" t="str">
        <f t="shared" si="95"/>
        <v/>
      </c>
      <c r="R565" s="49" t="str">
        <f t="shared" si="96"/>
        <v/>
      </c>
    </row>
    <row r="566" spans="1:18" x14ac:dyDescent="0.2">
      <c r="A566" s="219"/>
      <c r="B566" s="219"/>
      <c r="C566" s="219"/>
      <c r="D566" s="219"/>
      <c r="E566" s="219"/>
      <c r="F566" s="220"/>
      <c r="G566" s="219"/>
      <c r="H566" s="294" t="s">
        <v>36</v>
      </c>
      <c r="I566" s="294"/>
      <c r="J566" s="220">
        <f>TRUNC(SUMIF(L:L,$L566,M:M)*(1+$J$9),2)</f>
        <v>14.79</v>
      </c>
      <c r="L566" s="52">
        <f t="shared" si="90"/>
        <v>33</v>
      </c>
      <c r="M566" s="48" t="str">
        <f t="shared" si="91"/>
        <v/>
      </c>
      <c r="N566" s="49" t="str">
        <f t="shared" si="92"/>
        <v/>
      </c>
      <c r="O566" s="49" t="str">
        <f t="shared" si="93"/>
        <v/>
      </c>
      <c r="P566" s="50" t="str">
        <f t="shared" si="94"/>
        <v/>
      </c>
      <c r="Q566" s="49" t="str">
        <f t="shared" si="95"/>
        <v/>
      </c>
      <c r="R566" s="49" t="str">
        <f t="shared" si="96"/>
        <v/>
      </c>
    </row>
    <row r="567" spans="1:18" ht="38.25" customHeight="1" thickBot="1" x14ac:dyDescent="0.25">
      <c r="A567" s="221"/>
      <c r="B567" s="221"/>
      <c r="C567" s="221"/>
      <c r="D567" s="221"/>
      <c r="E567" s="221"/>
      <c r="F567" s="221"/>
      <c r="G567" s="221" t="s">
        <v>37</v>
      </c>
      <c r="H567" s="222" t="s">
        <v>993</v>
      </c>
      <c r="I567" s="221" t="s">
        <v>38</v>
      </c>
      <c r="J567" s="223">
        <f>TRUNC(J566*H567,2)</f>
        <v>1405.05</v>
      </c>
      <c r="L567" s="52">
        <f t="shared" si="90"/>
        <v>33</v>
      </c>
      <c r="M567" s="48" t="str">
        <f t="shared" si="91"/>
        <v/>
      </c>
      <c r="N567" s="49" t="str">
        <f t="shared" si="92"/>
        <v/>
      </c>
      <c r="O567" s="49" t="str">
        <f t="shared" si="93"/>
        <v/>
      </c>
      <c r="P567" s="50" t="str">
        <f t="shared" si="94"/>
        <v/>
      </c>
      <c r="Q567" s="49" t="str">
        <f t="shared" si="95"/>
        <v/>
      </c>
      <c r="R567" s="49" t="str">
        <f t="shared" si="96"/>
        <v/>
      </c>
    </row>
    <row r="568" spans="1:18" ht="38.25" customHeight="1" thickTop="1" x14ac:dyDescent="0.2">
      <c r="A568" s="224"/>
      <c r="B568" s="224"/>
      <c r="C568" s="224"/>
      <c r="D568" s="224"/>
      <c r="E568" s="224"/>
      <c r="F568" s="224"/>
      <c r="G568" s="224"/>
      <c r="H568" s="224"/>
      <c r="I568" s="224"/>
      <c r="J568" s="224"/>
      <c r="L568" s="52">
        <f t="shared" si="90"/>
        <v>34</v>
      </c>
      <c r="M568" s="48" t="str">
        <f t="shared" si="91"/>
        <v/>
      </c>
      <c r="N568" s="49" t="str">
        <f t="shared" si="92"/>
        <v/>
      </c>
      <c r="O568" s="49" t="str">
        <f t="shared" si="93"/>
        <v/>
      </c>
      <c r="P568" s="50" t="str">
        <f t="shared" si="94"/>
        <v/>
      </c>
      <c r="Q568" s="49" t="str">
        <f t="shared" si="95"/>
        <v/>
      </c>
      <c r="R568" s="49" t="str">
        <f t="shared" si="96"/>
        <v/>
      </c>
    </row>
    <row r="569" spans="1:18" ht="25.5" customHeight="1" x14ac:dyDescent="0.2">
      <c r="A569" s="203" t="s">
        <v>1129</v>
      </c>
      <c r="B569" s="203"/>
      <c r="C569" s="203"/>
      <c r="D569" s="203" t="s">
        <v>323</v>
      </c>
      <c r="E569" s="203"/>
      <c r="F569" s="296"/>
      <c r="G569" s="296"/>
      <c r="H569" s="204"/>
      <c r="I569" s="203"/>
      <c r="J569" s="205"/>
      <c r="L569" s="52">
        <f t="shared" si="90"/>
        <v>34</v>
      </c>
      <c r="M569" s="48" t="str">
        <f t="shared" si="91"/>
        <v/>
      </c>
      <c r="N569" s="49" t="str">
        <f t="shared" si="92"/>
        <v/>
      </c>
      <c r="O569" s="49" t="str">
        <f t="shared" si="93"/>
        <v/>
      </c>
      <c r="P569" s="50" t="str">
        <f t="shared" si="94"/>
        <v/>
      </c>
      <c r="Q569" s="49" t="str">
        <f t="shared" si="95"/>
        <v/>
      </c>
      <c r="R569" s="49" t="str">
        <f t="shared" si="96"/>
        <v/>
      </c>
    </row>
    <row r="570" spans="1:18" ht="25.5" customHeight="1" x14ac:dyDescent="0.2">
      <c r="A570" s="203" t="s">
        <v>1130</v>
      </c>
      <c r="B570" s="203"/>
      <c r="C570" s="203"/>
      <c r="D570" s="203" t="s">
        <v>1131</v>
      </c>
      <c r="E570" s="203"/>
      <c r="F570" s="296"/>
      <c r="G570" s="296"/>
      <c r="H570" s="204"/>
      <c r="I570" s="203"/>
      <c r="J570" s="205"/>
      <c r="L570" s="52">
        <f t="shared" si="90"/>
        <v>34</v>
      </c>
      <c r="M570" s="48" t="str">
        <f t="shared" si="91"/>
        <v/>
      </c>
      <c r="N570" s="49" t="str">
        <f t="shared" si="92"/>
        <v/>
      </c>
      <c r="O570" s="49" t="str">
        <f t="shared" si="93"/>
        <v/>
      </c>
      <c r="P570" s="50" t="str">
        <f t="shared" si="94"/>
        <v/>
      </c>
      <c r="Q570" s="49" t="str">
        <f t="shared" si="95"/>
        <v/>
      </c>
      <c r="R570" s="49" t="str">
        <f t="shared" si="96"/>
        <v/>
      </c>
    </row>
    <row r="571" spans="1:18" ht="14.25" customHeight="1" x14ac:dyDescent="0.2">
      <c r="A571" s="206" t="s">
        <v>1132</v>
      </c>
      <c r="B571" s="207" t="s">
        <v>1</v>
      </c>
      <c r="C571" s="206" t="s">
        <v>2</v>
      </c>
      <c r="D571" s="206" t="s">
        <v>3</v>
      </c>
      <c r="E571" s="290" t="s">
        <v>18</v>
      </c>
      <c r="F571" s="290"/>
      <c r="G571" s="208" t="s">
        <v>4</v>
      </c>
      <c r="H571" s="207" t="s">
        <v>5</v>
      </c>
      <c r="I571" s="207" t="s">
        <v>6</v>
      </c>
      <c r="J571" s="207" t="s">
        <v>7</v>
      </c>
      <c r="L571" s="52">
        <f t="shared" si="90"/>
        <v>34</v>
      </c>
      <c r="M571" s="48" t="str">
        <f t="shared" si="91"/>
        <v/>
      </c>
      <c r="N571" s="49" t="str">
        <f t="shared" si="92"/>
        <v/>
      </c>
      <c r="O571" s="49" t="str">
        <f t="shared" si="93"/>
        <v/>
      </c>
      <c r="P571" s="50" t="str">
        <f t="shared" si="94"/>
        <v/>
      </c>
      <c r="Q571" s="49" t="str">
        <f t="shared" si="95"/>
        <v/>
      </c>
      <c r="R571" s="49" t="str">
        <f t="shared" si="96"/>
        <v/>
      </c>
    </row>
    <row r="572" spans="1:18" ht="14.25" customHeight="1" x14ac:dyDescent="0.2">
      <c r="A572" s="209" t="s">
        <v>19</v>
      </c>
      <c r="B572" s="210" t="s">
        <v>1133</v>
      </c>
      <c r="C572" s="209" t="s">
        <v>11</v>
      </c>
      <c r="D572" s="209" t="s">
        <v>1134</v>
      </c>
      <c r="E572" s="291" t="s">
        <v>183</v>
      </c>
      <c r="F572" s="291"/>
      <c r="G572" s="211" t="s">
        <v>12</v>
      </c>
      <c r="H572" s="212">
        <v>1</v>
      </c>
      <c r="I572" s="213">
        <f>SUMIF(L:L,$L572,M:M)</f>
        <v>514.47</v>
      </c>
      <c r="J572" s="213">
        <f>TRUNC(H572*I572,2)</f>
        <v>514.47</v>
      </c>
      <c r="L572" s="52">
        <f t="shared" si="90"/>
        <v>34</v>
      </c>
      <c r="M572" s="48" t="str">
        <f t="shared" si="91"/>
        <v/>
      </c>
      <c r="N572" s="49" t="str">
        <f t="shared" si="92"/>
        <v/>
      </c>
      <c r="O572" s="49" t="str">
        <f t="shared" si="93"/>
        <v/>
      </c>
      <c r="P572" s="50" t="str">
        <f t="shared" si="94"/>
        <v xml:space="preserve"> 3.3.1.2.1.1 </v>
      </c>
      <c r="Q572" s="49">
        <f t="shared" si="95"/>
        <v>104.16</v>
      </c>
      <c r="R572" s="49">
        <f t="shared" si="96"/>
        <v>410.31</v>
      </c>
    </row>
    <row r="573" spans="1:18" x14ac:dyDescent="0.2">
      <c r="A573" s="225" t="s">
        <v>21</v>
      </c>
      <c r="B573" s="226" t="s">
        <v>174</v>
      </c>
      <c r="C573" s="225" t="s">
        <v>9</v>
      </c>
      <c r="D573" s="225" t="s">
        <v>175</v>
      </c>
      <c r="E573" s="292" t="s">
        <v>875</v>
      </c>
      <c r="F573" s="292"/>
      <c r="G573" s="227" t="s">
        <v>25</v>
      </c>
      <c r="H573" s="228">
        <v>1.5</v>
      </c>
      <c r="I573" s="229">
        <f>SUMIFS('ANALÍTICA AUXILIARES'!J:J,'ANALÍTICA AUXILIARES'!A:A,"Composição",'ANALÍTICA AUXILIARES'!B:B,$B573)</f>
        <v>25.96</v>
      </c>
      <c r="J573" s="229">
        <f>TRUNC(H573*I573,2)</f>
        <v>38.94</v>
      </c>
      <c r="L573" s="52">
        <f t="shared" si="90"/>
        <v>34</v>
      </c>
      <c r="M573" s="48">
        <f t="shared" si="91"/>
        <v>38.94</v>
      </c>
      <c r="N573" s="49">
        <f t="shared" si="92"/>
        <v>38.94</v>
      </c>
      <c r="O573" s="49" t="str">
        <f t="shared" si="93"/>
        <v/>
      </c>
      <c r="P573" s="50" t="str">
        <f t="shared" si="94"/>
        <v/>
      </c>
      <c r="Q573" s="49" t="str">
        <f t="shared" si="95"/>
        <v/>
      </c>
      <c r="R573" s="49" t="str">
        <f t="shared" si="96"/>
        <v/>
      </c>
    </row>
    <row r="574" spans="1:18" ht="14.25" customHeight="1" x14ac:dyDescent="0.2">
      <c r="A574" s="225" t="s">
        <v>21</v>
      </c>
      <c r="B574" s="226" t="s">
        <v>180</v>
      </c>
      <c r="C574" s="225" t="s">
        <v>9</v>
      </c>
      <c r="D574" s="225" t="s">
        <v>181</v>
      </c>
      <c r="E574" s="292" t="s">
        <v>875</v>
      </c>
      <c r="F574" s="292"/>
      <c r="G574" s="227" t="s">
        <v>25</v>
      </c>
      <c r="H574" s="228">
        <v>2</v>
      </c>
      <c r="I574" s="229">
        <f>SUMIFS('ANALÍTICA AUXILIARES'!J:J,'ANALÍTICA AUXILIARES'!A:A,"Composição",'ANALÍTICA AUXILIARES'!B:B,$B574)</f>
        <v>32.61</v>
      </c>
      <c r="J574" s="229">
        <f>TRUNC(H574*I574,2)</f>
        <v>65.22</v>
      </c>
      <c r="L574" s="52">
        <f t="shared" si="90"/>
        <v>34</v>
      </c>
      <c r="M574" s="48">
        <f t="shared" si="91"/>
        <v>65.22</v>
      </c>
      <c r="N574" s="49">
        <f t="shared" si="92"/>
        <v>65.22</v>
      </c>
      <c r="O574" s="49" t="str">
        <f t="shared" si="93"/>
        <v/>
      </c>
      <c r="P574" s="50" t="str">
        <f t="shared" si="94"/>
        <v/>
      </c>
      <c r="Q574" s="49" t="str">
        <f t="shared" si="95"/>
        <v/>
      </c>
      <c r="R574" s="49" t="str">
        <f t="shared" si="96"/>
        <v/>
      </c>
    </row>
    <row r="575" spans="1:18" x14ac:dyDescent="0.2">
      <c r="A575" s="214" t="s">
        <v>28</v>
      </c>
      <c r="B575" s="215" t="s">
        <v>1696</v>
      </c>
      <c r="C575" s="214" t="str">
        <f>VLOOKUP(B575,INSUMOS!$A:$I,2,FALSE)</f>
        <v>SEINFRA</v>
      </c>
      <c r="D575" s="214" t="str">
        <f>VLOOKUP(B575,INSUMOS!$A:$I,3,FALSE)</f>
        <v>JANELA EM ALUMINIO, TIPO VENEZIANA</v>
      </c>
      <c r="E575" s="293" t="str">
        <f>VLOOKUP(B575,INSUMOS!$A:$I,4,FALSE)</f>
        <v>Material</v>
      </c>
      <c r="F575" s="293"/>
      <c r="G575" s="216" t="str">
        <f>VLOOKUP(B575,INSUMOS!$A:$I,5,FALSE)</f>
        <v>m²</v>
      </c>
      <c r="H575" s="217">
        <v>0.72</v>
      </c>
      <c r="I575" s="218">
        <f>VLOOKUP(B575,INSUMOS!$A:$I,8,FALSE)</f>
        <v>492.31</v>
      </c>
      <c r="J575" s="218">
        <f>TRUNC(H575*I575,2)</f>
        <v>354.46</v>
      </c>
      <c r="L575" s="52">
        <f t="shared" si="90"/>
        <v>34</v>
      </c>
      <c r="M575" s="48">
        <f t="shared" si="91"/>
        <v>354.46</v>
      </c>
      <c r="N575" s="49" t="str">
        <f t="shared" si="92"/>
        <v/>
      </c>
      <c r="O575" s="49">
        <f t="shared" si="93"/>
        <v>354.46</v>
      </c>
      <c r="P575" s="50" t="str">
        <f t="shared" si="94"/>
        <v/>
      </c>
      <c r="Q575" s="49" t="str">
        <f t="shared" si="95"/>
        <v/>
      </c>
      <c r="R575" s="49" t="str">
        <f t="shared" si="96"/>
        <v/>
      </c>
    </row>
    <row r="576" spans="1:18" ht="25.5" customHeight="1" x14ac:dyDescent="0.2">
      <c r="A576" s="214" t="s">
        <v>28</v>
      </c>
      <c r="B576" s="215" t="s">
        <v>1698</v>
      </c>
      <c r="C576" s="214" t="str">
        <f>VLOOKUP(B576,INSUMOS!$A:$I,2,FALSE)</f>
        <v>SEINFRA</v>
      </c>
      <c r="D576" s="214" t="str">
        <f>VLOOKUP(B576,INSUMOS!$A:$I,3,FALSE)</f>
        <v>BATENTE ALUMINIO  L 1.1/2X1X1/8 ANOD 60X210</v>
      </c>
      <c r="E576" s="293" t="str">
        <f>VLOOKUP(B576,INSUMOS!$A:$I,4,FALSE)</f>
        <v>Material</v>
      </c>
      <c r="F576" s="293"/>
      <c r="G576" s="216" t="str">
        <f>VLOOKUP(B576,INSUMOS!$A:$I,5,FALSE)</f>
        <v>UN</v>
      </c>
      <c r="H576" s="217">
        <v>0.72</v>
      </c>
      <c r="I576" s="218">
        <f>VLOOKUP(B576,INSUMOS!$A:$I,8,FALSE)</f>
        <v>77.569999999999993</v>
      </c>
      <c r="J576" s="218">
        <f>TRUNC(H576*I576,2)</f>
        <v>55.85</v>
      </c>
      <c r="L576" s="52">
        <f t="shared" si="90"/>
        <v>34</v>
      </c>
      <c r="M576" s="48">
        <f t="shared" si="91"/>
        <v>55.85</v>
      </c>
      <c r="N576" s="49" t="str">
        <f t="shared" si="92"/>
        <v/>
      </c>
      <c r="O576" s="49">
        <f t="shared" si="93"/>
        <v>55.85</v>
      </c>
      <c r="P576" s="50" t="str">
        <f t="shared" si="94"/>
        <v/>
      </c>
      <c r="Q576" s="49" t="str">
        <f t="shared" si="95"/>
        <v/>
      </c>
      <c r="R576" s="49" t="str">
        <f t="shared" si="96"/>
        <v/>
      </c>
    </row>
    <row r="577" spans="1:18" x14ac:dyDescent="0.2">
      <c r="A577" s="219"/>
      <c r="B577" s="219"/>
      <c r="C577" s="219"/>
      <c r="D577" s="219"/>
      <c r="E577" s="219"/>
      <c r="F577" s="220"/>
      <c r="G577" s="219"/>
      <c r="H577" s="220"/>
      <c r="I577" s="219"/>
      <c r="J577" s="220"/>
      <c r="L577" s="52">
        <f t="shared" si="90"/>
        <v>34</v>
      </c>
      <c r="M577" s="48" t="str">
        <f t="shared" si="91"/>
        <v/>
      </c>
      <c r="N577" s="49" t="str">
        <f t="shared" si="92"/>
        <v/>
      </c>
      <c r="O577" s="49" t="str">
        <f t="shared" si="93"/>
        <v/>
      </c>
      <c r="P577" s="50" t="str">
        <f t="shared" si="94"/>
        <v/>
      </c>
      <c r="Q577" s="49" t="str">
        <f t="shared" si="95"/>
        <v/>
      </c>
      <c r="R577" s="49" t="str">
        <f t="shared" si="96"/>
        <v/>
      </c>
    </row>
    <row r="578" spans="1:18" ht="25.5" customHeight="1" x14ac:dyDescent="0.2">
      <c r="A578" s="219"/>
      <c r="B578" s="219"/>
      <c r="C578" s="219"/>
      <c r="D578" s="219"/>
      <c r="E578" s="219"/>
      <c r="F578" s="220"/>
      <c r="G578" s="219"/>
      <c r="H578" s="294" t="s">
        <v>36</v>
      </c>
      <c r="I578" s="294"/>
      <c r="J578" s="220">
        <f>TRUNC(SUMIF(L:L,$L578,M:M)*(1+$J$9),2)</f>
        <v>622.20000000000005</v>
      </c>
      <c r="L578" s="52">
        <f t="shared" si="90"/>
        <v>34</v>
      </c>
      <c r="M578" s="48" t="str">
        <f t="shared" si="91"/>
        <v/>
      </c>
      <c r="N578" s="49" t="str">
        <f t="shared" si="92"/>
        <v/>
      </c>
      <c r="O578" s="49" t="str">
        <f t="shared" si="93"/>
        <v/>
      </c>
      <c r="P578" s="50" t="str">
        <f t="shared" si="94"/>
        <v/>
      </c>
      <c r="Q578" s="49" t="str">
        <f t="shared" si="95"/>
        <v/>
      </c>
      <c r="R578" s="49" t="str">
        <f t="shared" si="96"/>
        <v/>
      </c>
    </row>
    <row r="579" spans="1:18" ht="25.5" customHeight="1" thickBot="1" x14ac:dyDescent="0.25">
      <c r="A579" s="221"/>
      <c r="B579" s="221"/>
      <c r="C579" s="221"/>
      <c r="D579" s="221"/>
      <c r="E579" s="221"/>
      <c r="F579" s="221"/>
      <c r="G579" s="221" t="s">
        <v>37</v>
      </c>
      <c r="H579" s="222" t="s">
        <v>1700</v>
      </c>
      <c r="I579" s="221" t="s">
        <v>38</v>
      </c>
      <c r="J579" s="223">
        <f>TRUNC(J578*H579,2)</f>
        <v>9955.2000000000007</v>
      </c>
      <c r="L579" s="52">
        <f t="shared" si="90"/>
        <v>34</v>
      </c>
      <c r="M579" s="48" t="str">
        <f t="shared" si="91"/>
        <v/>
      </c>
      <c r="N579" s="49" t="str">
        <f t="shared" si="92"/>
        <v/>
      </c>
      <c r="O579" s="49" t="str">
        <f t="shared" si="93"/>
        <v/>
      </c>
      <c r="P579" s="50" t="str">
        <f t="shared" si="94"/>
        <v/>
      </c>
      <c r="Q579" s="49" t="str">
        <f t="shared" si="95"/>
        <v/>
      </c>
      <c r="R579" s="49" t="str">
        <f t="shared" si="96"/>
        <v/>
      </c>
    </row>
    <row r="580" spans="1:18" ht="14.25" customHeight="1" thickTop="1" x14ac:dyDescent="0.2">
      <c r="A580" s="224"/>
      <c r="B580" s="224"/>
      <c r="C580" s="224"/>
      <c r="D580" s="224"/>
      <c r="E580" s="224"/>
      <c r="F580" s="224"/>
      <c r="G580" s="224"/>
      <c r="H580" s="224"/>
      <c r="I580" s="224"/>
      <c r="J580" s="224"/>
      <c r="L580" s="52">
        <f t="shared" ref="L580:L643" si="101">IF(AND(A581&lt;&gt;"",A580=""),L579+1,L579)</f>
        <v>35</v>
      </c>
      <c r="M580" s="48" t="str">
        <f t="shared" ref="M580:M643" si="102">IF(OR(A580="Insumo",A580="Composição Auxiliar"),J580,"")</f>
        <v/>
      </c>
      <c r="N580" s="49" t="str">
        <f t="shared" ref="N580:N643" si="103">IF(ISNUMBER(SEARCH("COM ENCARGOS COMPLEMENTARES",D580)),J580,"")</f>
        <v/>
      </c>
      <c r="O580" s="49" t="str">
        <f t="shared" ref="O580:O643" si="104">IF(N580&lt;&gt;"","",M580)</f>
        <v/>
      </c>
      <c r="P580" s="50" t="str">
        <f t="shared" ref="P580:P643" si="105">IF(A580="Composição",A579,"")</f>
        <v/>
      </c>
      <c r="Q580" s="49" t="str">
        <f t="shared" ref="Q580:Q643" si="106">IF(P580&lt;&gt;"",SUMIF(L580:L585,L580,N580:N585),"")</f>
        <v/>
      </c>
      <c r="R580" s="49" t="str">
        <f t="shared" ref="R580:R643" si="107">IF(P580&lt;&gt;"",SUMIF(L580:L585,L580,O580:O585),"")</f>
        <v/>
      </c>
    </row>
    <row r="581" spans="1:18" x14ac:dyDescent="0.2">
      <c r="A581" s="203" t="s">
        <v>1135</v>
      </c>
      <c r="B581" s="203"/>
      <c r="C581" s="203"/>
      <c r="D581" s="203" t="s">
        <v>1136</v>
      </c>
      <c r="E581" s="203"/>
      <c r="F581" s="296"/>
      <c r="G581" s="296"/>
      <c r="H581" s="204"/>
      <c r="I581" s="203"/>
      <c r="J581" s="205"/>
      <c r="L581" s="52">
        <f t="shared" si="101"/>
        <v>35</v>
      </c>
      <c r="M581" s="48" t="str">
        <f t="shared" si="102"/>
        <v/>
      </c>
      <c r="N581" s="49" t="str">
        <f t="shared" si="103"/>
        <v/>
      </c>
      <c r="O581" s="49" t="str">
        <f t="shared" si="104"/>
        <v/>
      </c>
      <c r="P581" s="50" t="str">
        <f t="shared" si="105"/>
        <v/>
      </c>
      <c r="Q581" s="49" t="str">
        <f t="shared" si="106"/>
        <v/>
      </c>
      <c r="R581" s="49" t="str">
        <f t="shared" si="107"/>
        <v/>
      </c>
    </row>
    <row r="582" spans="1:18" ht="15" x14ac:dyDescent="0.2">
      <c r="A582" s="206" t="s">
        <v>1137</v>
      </c>
      <c r="B582" s="207" t="s">
        <v>1</v>
      </c>
      <c r="C582" s="206" t="s">
        <v>2</v>
      </c>
      <c r="D582" s="206" t="s">
        <v>3</v>
      </c>
      <c r="E582" s="290" t="s">
        <v>18</v>
      </c>
      <c r="F582" s="290"/>
      <c r="G582" s="208" t="s">
        <v>4</v>
      </c>
      <c r="H582" s="207" t="s">
        <v>5</v>
      </c>
      <c r="I582" s="207" t="s">
        <v>6</v>
      </c>
      <c r="J582" s="207" t="s">
        <v>7</v>
      </c>
      <c r="L582" s="52">
        <f t="shared" si="101"/>
        <v>35</v>
      </c>
      <c r="M582" s="48" t="str">
        <f t="shared" si="102"/>
        <v/>
      </c>
      <c r="N582" s="49" t="str">
        <f t="shared" si="103"/>
        <v/>
      </c>
      <c r="O582" s="49" t="str">
        <f t="shared" si="104"/>
        <v/>
      </c>
      <c r="P582" s="50" t="str">
        <f t="shared" si="105"/>
        <v/>
      </c>
      <c r="Q582" s="49" t="str">
        <f t="shared" si="106"/>
        <v/>
      </c>
      <c r="R582" s="49" t="str">
        <f t="shared" si="107"/>
        <v/>
      </c>
    </row>
    <row r="583" spans="1:18" ht="14.25" customHeight="1" x14ac:dyDescent="0.2">
      <c r="A583" s="209" t="s">
        <v>19</v>
      </c>
      <c r="B583" s="210" t="s">
        <v>1138</v>
      </c>
      <c r="C583" s="209" t="s">
        <v>11</v>
      </c>
      <c r="D583" s="209" t="s">
        <v>1139</v>
      </c>
      <c r="E583" s="291" t="s">
        <v>183</v>
      </c>
      <c r="F583" s="291"/>
      <c r="G583" s="211" t="s">
        <v>12</v>
      </c>
      <c r="H583" s="212">
        <v>1</v>
      </c>
      <c r="I583" s="213">
        <f>SUMIF(L:L,$L583,M:M)</f>
        <v>2132.09</v>
      </c>
      <c r="J583" s="213">
        <f>TRUNC(H583*I583,2)</f>
        <v>2132.09</v>
      </c>
      <c r="L583" s="52">
        <f t="shared" si="101"/>
        <v>35</v>
      </c>
      <c r="M583" s="48" t="str">
        <f t="shared" si="102"/>
        <v/>
      </c>
      <c r="N583" s="49" t="str">
        <f t="shared" si="103"/>
        <v/>
      </c>
      <c r="O583" s="49" t="str">
        <f t="shared" si="104"/>
        <v/>
      </c>
      <c r="P583" s="50" t="str">
        <f t="shared" si="105"/>
        <v xml:space="preserve"> 3.3.1.2.2.1 </v>
      </c>
      <c r="Q583" s="49">
        <f t="shared" si="106"/>
        <v>0</v>
      </c>
      <c r="R583" s="49">
        <f t="shared" si="107"/>
        <v>2132.09</v>
      </c>
    </row>
    <row r="584" spans="1:18" ht="25.5" customHeight="1" x14ac:dyDescent="0.2">
      <c r="A584" s="225" t="s">
        <v>21</v>
      </c>
      <c r="B584" s="226" t="s">
        <v>626</v>
      </c>
      <c r="C584" s="225" t="s">
        <v>9</v>
      </c>
      <c r="D584" s="225" t="s">
        <v>1510</v>
      </c>
      <c r="E584" s="292" t="s">
        <v>883</v>
      </c>
      <c r="F584" s="292"/>
      <c r="G584" s="227" t="s">
        <v>10</v>
      </c>
      <c r="H584" s="228">
        <v>3.2</v>
      </c>
      <c r="I584" s="229">
        <f>SUMIFS('ANALÍTICA AUXILIARES'!J:J,'ANALÍTICA AUXILIARES'!A:A,"Composição",'ANALÍTICA AUXILIARES'!B:B,$B584)</f>
        <v>666.28</v>
      </c>
      <c r="J584" s="229">
        <f>TRUNC(H584*I584,2)</f>
        <v>2132.09</v>
      </c>
      <c r="L584" s="52">
        <f t="shared" si="101"/>
        <v>35</v>
      </c>
      <c r="M584" s="48">
        <f t="shared" si="102"/>
        <v>2132.09</v>
      </c>
      <c r="N584" s="49" t="str">
        <f t="shared" si="103"/>
        <v/>
      </c>
      <c r="O584" s="49">
        <f t="shared" si="104"/>
        <v>2132.09</v>
      </c>
      <c r="P584" s="50" t="str">
        <f t="shared" si="105"/>
        <v/>
      </c>
      <c r="Q584" s="49" t="str">
        <f t="shared" si="106"/>
        <v/>
      </c>
      <c r="R584" s="49" t="str">
        <f t="shared" si="107"/>
        <v/>
      </c>
    </row>
    <row r="585" spans="1:18" x14ac:dyDescent="0.2">
      <c r="A585" s="219"/>
      <c r="B585" s="219"/>
      <c r="C585" s="219"/>
      <c r="D585" s="219"/>
      <c r="E585" s="219"/>
      <c r="F585" s="220"/>
      <c r="G585" s="219"/>
      <c r="H585" s="220"/>
      <c r="I585" s="219"/>
      <c r="J585" s="220"/>
      <c r="L585" s="52">
        <f t="shared" si="101"/>
        <v>35</v>
      </c>
      <c r="M585" s="48" t="str">
        <f t="shared" si="102"/>
        <v/>
      </c>
      <c r="N585" s="49" t="str">
        <f t="shared" si="103"/>
        <v/>
      </c>
      <c r="O585" s="49" t="str">
        <f t="shared" si="104"/>
        <v/>
      </c>
      <c r="P585" s="50" t="str">
        <f t="shared" si="105"/>
        <v/>
      </c>
      <c r="Q585" s="49" t="str">
        <f t="shared" si="106"/>
        <v/>
      </c>
      <c r="R585" s="49" t="str">
        <f t="shared" si="107"/>
        <v/>
      </c>
    </row>
    <row r="586" spans="1:18" x14ac:dyDescent="0.2">
      <c r="A586" s="219"/>
      <c r="B586" s="219"/>
      <c r="C586" s="219"/>
      <c r="D586" s="219"/>
      <c r="E586" s="219"/>
      <c r="F586" s="220"/>
      <c r="G586" s="219"/>
      <c r="H586" s="294" t="s">
        <v>36</v>
      </c>
      <c r="I586" s="294"/>
      <c r="J586" s="220">
        <f>TRUNC(SUMIF(L:L,$L586,M:M)*(1+$J$9),2)</f>
        <v>2578.54</v>
      </c>
      <c r="L586" s="52">
        <f t="shared" si="101"/>
        <v>35</v>
      </c>
      <c r="M586" s="48" t="str">
        <f t="shared" si="102"/>
        <v/>
      </c>
      <c r="N586" s="49" t="str">
        <f t="shared" si="103"/>
        <v/>
      </c>
      <c r="O586" s="49" t="str">
        <f t="shared" si="104"/>
        <v/>
      </c>
      <c r="P586" s="50" t="str">
        <f t="shared" si="105"/>
        <v/>
      </c>
      <c r="Q586" s="49" t="str">
        <f t="shared" si="106"/>
        <v/>
      </c>
      <c r="R586" s="49" t="str">
        <f t="shared" si="107"/>
        <v/>
      </c>
    </row>
    <row r="587" spans="1:18" ht="14.25" customHeight="1" thickBot="1" x14ac:dyDescent="0.25">
      <c r="A587" s="221"/>
      <c r="B587" s="221"/>
      <c r="C587" s="221"/>
      <c r="D587" s="221"/>
      <c r="E587" s="221"/>
      <c r="F587" s="221"/>
      <c r="G587" s="221" t="s">
        <v>37</v>
      </c>
      <c r="H587" s="222" t="s">
        <v>1701</v>
      </c>
      <c r="I587" s="221" t="s">
        <v>38</v>
      </c>
      <c r="J587" s="223">
        <f>TRUNC(J586*H587,2)</f>
        <v>2578.54</v>
      </c>
      <c r="L587" s="52">
        <f t="shared" si="101"/>
        <v>35</v>
      </c>
      <c r="M587" s="48" t="str">
        <f t="shared" si="102"/>
        <v/>
      </c>
      <c r="N587" s="49" t="str">
        <f t="shared" si="103"/>
        <v/>
      </c>
      <c r="O587" s="49" t="str">
        <f t="shared" si="104"/>
        <v/>
      </c>
      <c r="P587" s="50" t="str">
        <f t="shared" si="105"/>
        <v/>
      </c>
      <c r="Q587" s="49" t="str">
        <f t="shared" si="106"/>
        <v/>
      </c>
      <c r="R587" s="49" t="str">
        <f t="shared" si="107"/>
        <v/>
      </c>
    </row>
    <row r="588" spans="1:18" ht="38.25" customHeight="1" thickTop="1" x14ac:dyDescent="0.2">
      <c r="A588" s="224"/>
      <c r="B588" s="224"/>
      <c r="C588" s="224"/>
      <c r="D588" s="224"/>
      <c r="E588" s="224"/>
      <c r="F588" s="224"/>
      <c r="G588" s="224"/>
      <c r="H588" s="224"/>
      <c r="I588" s="224"/>
      <c r="J588" s="224"/>
      <c r="L588" s="52">
        <f t="shared" si="101"/>
        <v>36</v>
      </c>
      <c r="M588" s="48" t="str">
        <f t="shared" si="102"/>
        <v/>
      </c>
      <c r="N588" s="49" t="str">
        <f t="shared" si="103"/>
        <v/>
      </c>
      <c r="O588" s="49" t="str">
        <f t="shared" si="104"/>
        <v/>
      </c>
      <c r="P588" s="50" t="str">
        <f t="shared" si="105"/>
        <v/>
      </c>
      <c r="Q588" s="49" t="str">
        <f t="shared" si="106"/>
        <v/>
      </c>
      <c r="R588" s="49" t="str">
        <f t="shared" si="107"/>
        <v/>
      </c>
    </row>
    <row r="589" spans="1:18" ht="14.25" customHeight="1" x14ac:dyDescent="0.2">
      <c r="A589" s="203" t="s">
        <v>1140</v>
      </c>
      <c r="B589" s="203"/>
      <c r="C589" s="203"/>
      <c r="D589" s="203" t="s">
        <v>842</v>
      </c>
      <c r="E589" s="203"/>
      <c r="F589" s="296"/>
      <c r="G589" s="296"/>
      <c r="H589" s="204"/>
      <c r="I589" s="203"/>
      <c r="J589" s="205"/>
      <c r="L589" s="52">
        <f t="shared" si="101"/>
        <v>36</v>
      </c>
      <c r="M589" s="48" t="str">
        <f t="shared" si="102"/>
        <v/>
      </c>
      <c r="N589" s="49" t="str">
        <f t="shared" si="103"/>
        <v/>
      </c>
      <c r="O589" s="49" t="str">
        <f t="shared" si="104"/>
        <v/>
      </c>
      <c r="P589" s="50" t="str">
        <f t="shared" si="105"/>
        <v/>
      </c>
      <c r="Q589" s="49" t="str">
        <f t="shared" si="106"/>
        <v/>
      </c>
      <c r="R589" s="49" t="str">
        <f t="shared" si="107"/>
        <v/>
      </c>
    </row>
    <row r="590" spans="1:18" ht="14.25" customHeight="1" x14ac:dyDescent="0.2">
      <c r="A590" s="206" t="s">
        <v>1141</v>
      </c>
      <c r="B590" s="207" t="s">
        <v>1</v>
      </c>
      <c r="C590" s="206" t="s">
        <v>2</v>
      </c>
      <c r="D590" s="206" t="s">
        <v>3</v>
      </c>
      <c r="E590" s="290" t="s">
        <v>18</v>
      </c>
      <c r="F590" s="290"/>
      <c r="G590" s="208" t="s">
        <v>4</v>
      </c>
      <c r="H590" s="207" t="s">
        <v>5</v>
      </c>
      <c r="I590" s="207" t="s">
        <v>6</v>
      </c>
      <c r="J590" s="207" t="s">
        <v>7</v>
      </c>
      <c r="L590" s="52">
        <f t="shared" si="101"/>
        <v>36</v>
      </c>
      <c r="M590" s="48" t="str">
        <f t="shared" si="102"/>
        <v/>
      </c>
      <c r="N590" s="49" t="str">
        <f t="shared" si="103"/>
        <v/>
      </c>
      <c r="O590" s="49" t="str">
        <f t="shared" si="104"/>
        <v/>
      </c>
      <c r="P590" s="50" t="str">
        <f t="shared" si="105"/>
        <v/>
      </c>
      <c r="Q590" s="49" t="str">
        <f t="shared" si="106"/>
        <v/>
      </c>
      <c r="R590" s="49" t="str">
        <f t="shared" si="107"/>
        <v/>
      </c>
    </row>
    <row r="591" spans="1:18" ht="38.25" x14ac:dyDescent="0.2">
      <c r="A591" s="209" t="s">
        <v>19</v>
      </c>
      <c r="B591" s="210" t="s">
        <v>1142</v>
      </c>
      <c r="C591" s="209" t="s">
        <v>11</v>
      </c>
      <c r="D591" s="209" t="s">
        <v>1143</v>
      </c>
      <c r="E591" s="291" t="s">
        <v>1702</v>
      </c>
      <c r="F591" s="291"/>
      <c r="G591" s="211" t="s">
        <v>10</v>
      </c>
      <c r="H591" s="212">
        <v>1</v>
      </c>
      <c r="I591" s="213">
        <f>SUMIF(L:L,$L591,M:M)</f>
        <v>344.03999999999996</v>
      </c>
      <c r="J591" s="213">
        <f t="shared" ref="J591:J599" si="108">TRUNC(H591*I591,2)</f>
        <v>344.04</v>
      </c>
      <c r="L591" s="52">
        <f t="shared" si="101"/>
        <v>36</v>
      </c>
      <c r="M591" s="48" t="str">
        <f t="shared" si="102"/>
        <v/>
      </c>
      <c r="N591" s="49" t="str">
        <f t="shared" si="103"/>
        <v/>
      </c>
      <c r="O591" s="49" t="str">
        <f t="shared" si="104"/>
        <v/>
      </c>
      <c r="P591" s="50" t="str">
        <f t="shared" si="105"/>
        <v xml:space="preserve"> 3.3.1.3.1 </v>
      </c>
      <c r="Q591" s="49">
        <f t="shared" si="106"/>
        <v>7.3100000000000005</v>
      </c>
      <c r="R591" s="49">
        <f t="shared" si="107"/>
        <v>48.89</v>
      </c>
    </row>
    <row r="592" spans="1:18" ht="38.25" x14ac:dyDescent="0.2">
      <c r="A592" s="225" t="s">
        <v>21</v>
      </c>
      <c r="B592" s="226" t="s">
        <v>1703</v>
      </c>
      <c r="C592" s="225" t="s">
        <v>9</v>
      </c>
      <c r="D592" s="225" t="s">
        <v>1704</v>
      </c>
      <c r="E592" s="292" t="s">
        <v>896</v>
      </c>
      <c r="F592" s="292"/>
      <c r="G592" s="227" t="s">
        <v>10</v>
      </c>
      <c r="H592" s="228">
        <v>3</v>
      </c>
      <c r="I592" s="229">
        <f>SUMIFS('ANALÍTICA AUXILIARES'!J:J,'ANALÍTICA AUXILIARES'!A:A,"Composição",'ANALÍTICA AUXILIARES'!B:B,$B592)</f>
        <v>12.66</v>
      </c>
      <c r="J592" s="229">
        <f t="shared" si="108"/>
        <v>37.979999999999997</v>
      </c>
      <c r="L592" s="52">
        <f t="shared" si="101"/>
        <v>36</v>
      </c>
      <c r="M592" s="48">
        <f t="shared" si="102"/>
        <v>37.979999999999997</v>
      </c>
      <c r="N592" s="49" t="str">
        <f t="shared" si="103"/>
        <v/>
      </c>
      <c r="O592" s="49">
        <f t="shared" si="104"/>
        <v>37.979999999999997</v>
      </c>
      <c r="P592" s="50" t="str">
        <f t="shared" si="105"/>
        <v/>
      </c>
      <c r="Q592" s="49" t="str">
        <f t="shared" si="106"/>
        <v/>
      </c>
      <c r="R592" s="49" t="str">
        <f t="shared" si="107"/>
        <v/>
      </c>
    </row>
    <row r="593" spans="1:18" x14ac:dyDescent="0.2">
      <c r="A593" s="225" t="s">
        <v>21</v>
      </c>
      <c r="B593" s="226" t="s">
        <v>668</v>
      </c>
      <c r="C593" s="225" t="s">
        <v>9</v>
      </c>
      <c r="D593" s="225" t="s">
        <v>43</v>
      </c>
      <c r="E593" s="292" t="s">
        <v>875</v>
      </c>
      <c r="F593" s="292"/>
      <c r="G593" s="227" t="s">
        <v>25</v>
      </c>
      <c r="H593" s="228">
        <v>0.12</v>
      </c>
      <c r="I593" s="229">
        <f>SUMIFS('ANALÍTICA AUXILIARES'!J:J,'ANALÍTICA AUXILIARES'!A:A,"Composição",'ANALÍTICA AUXILIARES'!B:B,$B593)</f>
        <v>25.57</v>
      </c>
      <c r="J593" s="229">
        <f t="shared" si="108"/>
        <v>3.06</v>
      </c>
      <c r="L593" s="52">
        <f t="shared" si="101"/>
        <v>36</v>
      </c>
      <c r="M593" s="48">
        <f t="shared" si="102"/>
        <v>3.06</v>
      </c>
      <c r="N593" s="49">
        <f t="shared" si="103"/>
        <v>3.06</v>
      </c>
      <c r="O593" s="49" t="str">
        <f t="shared" si="104"/>
        <v/>
      </c>
      <c r="P593" s="50" t="str">
        <f t="shared" si="105"/>
        <v/>
      </c>
      <c r="Q593" s="49" t="str">
        <f t="shared" si="106"/>
        <v/>
      </c>
      <c r="R593" s="49" t="str">
        <f t="shared" si="107"/>
        <v/>
      </c>
    </row>
    <row r="594" spans="1:18" x14ac:dyDescent="0.2">
      <c r="A594" s="225" t="s">
        <v>21</v>
      </c>
      <c r="B594" s="226" t="s">
        <v>699</v>
      </c>
      <c r="C594" s="225" t="s">
        <v>9</v>
      </c>
      <c r="D594" s="225" t="s">
        <v>1676</v>
      </c>
      <c r="E594" s="292" t="s">
        <v>875</v>
      </c>
      <c r="F594" s="292"/>
      <c r="G594" s="227" t="s">
        <v>25</v>
      </c>
      <c r="H594" s="228">
        <v>0.13800000000000001</v>
      </c>
      <c r="I594" s="229">
        <f>SUMIFS('ANALÍTICA AUXILIARES'!J:J,'ANALÍTICA AUXILIARES'!A:A,"Composição",'ANALÍTICA AUXILIARES'!B:B,$B594)</f>
        <v>30.86</v>
      </c>
      <c r="J594" s="229">
        <f t="shared" si="108"/>
        <v>4.25</v>
      </c>
      <c r="L594" s="52">
        <f t="shared" si="101"/>
        <v>36</v>
      </c>
      <c r="M594" s="48">
        <f t="shared" si="102"/>
        <v>4.25</v>
      </c>
      <c r="N594" s="49">
        <f t="shared" si="103"/>
        <v>4.25</v>
      </c>
      <c r="O594" s="49" t="str">
        <f t="shared" si="104"/>
        <v/>
      </c>
      <c r="P594" s="50" t="str">
        <f t="shared" si="105"/>
        <v/>
      </c>
      <c r="Q594" s="49" t="str">
        <f t="shared" si="106"/>
        <v/>
      </c>
      <c r="R594" s="49" t="str">
        <f t="shared" si="107"/>
        <v/>
      </c>
    </row>
    <row r="595" spans="1:18" ht="14.25" customHeight="1" x14ac:dyDescent="0.2">
      <c r="A595" s="214" t="s">
        <v>28</v>
      </c>
      <c r="B595" s="215" t="s">
        <v>411</v>
      </c>
      <c r="C595" s="214" t="str">
        <f>VLOOKUP(B595,INSUMOS!$A:$I,2,FALSE)</f>
        <v>SBC</v>
      </c>
      <c r="D595" s="214" t="str">
        <f>VLOOKUP(B595,INSUMOS!$A:$I,3,FALSE)</f>
        <v>TELHA - CUMEEIRA EM ACO PARA ISOTELHA TRAPEZOIDAL TP40 1 METRO</v>
      </c>
      <c r="E595" s="293" t="str">
        <f>VLOOKUP(B595,INSUMOS!$A:$I,4,FALSE)</f>
        <v>Material</v>
      </c>
      <c r="F595" s="293"/>
      <c r="G595" s="216" t="str">
        <f>VLOOKUP(B595,INSUMOS!$A:$I,5,FALSE)</f>
        <v>UN</v>
      </c>
      <c r="H595" s="217">
        <v>0.05</v>
      </c>
      <c r="I595" s="218">
        <f>VLOOKUP(B595,INSUMOS!$A:$I,8,FALSE)</f>
        <v>44.01</v>
      </c>
      <c r="J595" s="218">
        <f t="shared" si="108"/>
        <v>2.2000000000000002</v>
      </c>
      <c r="L595" s="52">
        <f t="shared" si="101"/>
        <v>36</v>
      </c>
      <c r="M595" s="48">
        <f t="shared" si="102"/>
        <v>2.2000000000000002</v>
      </c>
      <c r="N595" s="49" t="str">
        <f t="shared" si="103"/>
        <v/>
      </c>
      <c r="O595" s="49">
        <f t="shared" si="104"/>
        <v>2.2000000000000002</v>
      </c>
      <c r="P595" s="50" t="str">
        <f t="shared" si="105"/>
        <v/>
      </c>
      <c r="Q595" s="49" t="str">
        <f t="shared" si="106"/>
        <v/>
      </c>
      <c r="R595" s="49" t="str">
        <f t="shared" si="107"/>
        <v/>
      </c>
    </row>
    <row r="596" spans="1:18" ht="25.5" customHeight="1" x14ac:dyDescent="0.2">
      <c r="A596" s="214" t="s">
        <v>28</v>
      </c>
      <c r="B596" s="215" t="s">
        <v>390</v>
      </c>
      <c r="C596" s="214" t="str">
        <f>VLOOKUP(B596,INSUMOS!$A:$I,2,FALSE)</f>
        <v>SBC</v>
      </c>
      <c r="D596" s="214" t="str">
        <f>VLOOKUP(B596,INSUMOS!$A:$I,3,FALSE)</f>
        <v>TELHA - HASTE DE ALUMINIO 5/16" x 150mm COM ARRUELA VEDACAO PARA TELHADO</v>
      </c>
      <c r="E596" s="293" t="str">
        <f>VLOOKUP(B596,INSUMOS!$A:$I,4,FALSE)</f>
        <v>Material</v>
      </c>
      <c r="F596" s="293"/>
      <c r="G596" s="216" t="str">
        <f>VLOOKUP(B596,INSUMOS!$A:$I,5,FALSE)</f>
        <v>UN</v>
      </c>
      <c r="H596" s="217">
        <v>2.3559999999999999</v>
      </c>
      <c r="I596" s="218">
        <f>VLOOKUP(B596,INSUMOS!$A:$I,8,FALSE)</f>
        <v>3.7</v>
      </c>
      <c r="J596" s="218">
        <f t="shared" si="108"/>
        <v>8.7100000000000009</v>
      </c>
      <c r="L596" s="52">
        <f t="shared" si="101"/>
        <v>36</v>
      </c>
      <c r="M596" s="48">
        <f t="shared" si="102"/>
        <v>8.7100000000000009</v>
      </c>
      <c r="N596" s="49" t="str">
        <f t="shared" si="103"/>
        <v/>
      </c>
      <c r="O596" s="49">
        <f t="shared" si="104"/>
        <v>8.7100000000000009</v>
      </c>
      <c r="P596" s="50" t="str">
        <f t="shared" si="105"/>
        <v/>
      </c>
      <c r="Q596" s="49" t="str">
        <f t="shared" si="106"/>
        <v/>
      </c>
      <c r="R596" s="49" t="str">
        <f t="shared" si="107"/>
        <v/>
      </c>
    </row>
    <row r="597" spans="1:18" ht="14.25" customHeight="1" x14ac:dyDescent="0.2">
      <c r="A597" s="214" t="s">
        <v>28</v>
      </c>
      <c r="B597" s="215" t="s">
        <v>427</v>
      </c>
      <c r="C597" s="214" t="str">
        <f>VLOOKUP(B597,INSUMOS!$A:$I,2,FALSE)</f>
        <v>SBC</v>
      </c>
      <c r="D597" s="214" t="str">
        <f>VLOOKUP(B597,INSUMOS!$A:$I,3,FALSE)</f>
        <v>TELHA - RUFO EXTERNO (CONTRA RUFO) EM ACO GALVANIZADO COM 28cm</v>
      </c>
      <c r="E597" s="293" t="str">
        <f>VLOOKUP(B597,INSUMOS!$A:$I,4,FALSE)</f>
        <v>Material</v>
      </c>
      <c r="F597" s="293"/>
      <c r="G597" s="216" t="str">
        <f>VLOOKUP(B597,INSUMOS!$A:$I,5,FALSE)</f>
        <v>M</v>
      </c>
      <c r="H597" s="217">
        <v>0.05</v>
      </c>
      <c r="I597" s="218">
        <f>VLOOKUP(B597,INSUMOS!$A:$I,8,FALSE)</f>
        <v>22.3</v>
      </c>
      <c r="J597" s="218">
        <f t="shared" si="108"/>
        <v>1.1100000000000001</v>
      </c>
      <c r="L597" s="52">
        <f t="shared" si="101"/>
        <v>36</v>
      </c>
      <c r="M597" s="48">
        <f t="shared" si="102"/>
        <v>1.1100000000000001</v>
      </c>
      <c r="N597" s="49" t="str">
        <f t="shared" si="103"/>
        <v/>
      </c>
      <c r="O597" s="49">
        <f t="shared" si="104"/>
        <v>1.1100000000000001</v>
      </c>
      <c r="P597" s="50" t="str">
        <f t="shared" si="105"/>
        <v/>
      </c>
      <c r="Q597" s="49" t="str">
        <f t="shared" si="106"/>
        <v/>
      </c>
      <c r="R597" s="49" t="str">
        <f t="shared" si="107"/>
        <v/>
      </c>
    </row>
    <row r="598" spans="1:18" ht="14.25" customHeight="1" x14ac:dyDescent="0.2">
      <c r="A598" s="214" t="s">
        <v>28</v>
      </c>
      <c r="B598" s="215" t="s">
        <v>263</v>
      </c>
      <c r="C598" s="214" t="str">
        <f>VLOOKUP(B598,INSUMOS!$A:$I,2,FALSE)</f>
        <v>SINAPI</v>
      </c>
      <c r="D598" s="214" t="str">
        <f>VLOOKUP(B598,INSUMOS!$A:$I,3,FALSE)</f>
        <v>RUFO INTERNO/EXTERNO DE CHAPA DE ACO GALVANIZADA NUM 24, CORTE 25 CM</v>
      </c>
      <c r="E598" s="293" t="str">
        <f>VLOOKUP(B598,INSUMOS!$A:$I,4,FALSE)</f>
        <v>Material</v>
      </c>
      <c r="F598" s="293"/>
      <c r="G598" s="216" t="str">
        <f>VLOOKUP(B598,INSUMOS!$A:$I,5,FALSE)</f>
        <v>M</v>
      </c>
      <c r="H598" s="217">
        <v>2</v>
      </c>
      <c r="I598" s="218">
        <f>VLOOKUP(B598,INSUMOS!$A:$I,8,FALSE)</f>
        <v>25</v>
      </c>
      <c r="J598" s="218">
        <f t="shared" si="108"/>
        <v>50</v>
      </c>
      <c r="L598" s="52">
        <f t="shared" si="101"/>
        <v>36</v>
      </c>
      <c r="M598" s="48">
        <f t="shared" si="102"/>
        <v>50</v>
      </c>
      <c r="N598" s="49" t="str">
        <f t="shared" si="103"/>
        <v/>
      </c>
      <c r="O598" s="49">
        <f t="shared" si="104"/>
        <v>50</v>
      </c>
      <c r="P598" s="50" t="str">
        <f t="shared" si="105"/>
        <v/>
      </c>
      <c r="Q598" s="49" t="str">
        <f t="shared" si="106"/>
        <v/>
      </c>
      <c r="R598" s="49" t="str">
        <f t="shared" si="107"/>
        <v/>
      </c>
    </row>
    <row r="599" spans="1:18" ht="25.5" x14ac:dyDescent="0.2">
      <c r="A599" s="214" t="s">
        <v>28</v>
      </c>
      <c r="B599" s="215" t="s">
        <v>328</v>
      </c>
      <c r="C599" s="214" t="str">
        <f>VLOOKUP(B599,INSUMOS!$A:$I,2,FALSE)</f>
        <v>SBC</v>
      </c>
      <c r="D599" s="214" t="str">
        <f>VLOOKUP(B599,INSUMOS!$A:$I,3,FALSE)</f>
        <v>TELHA METALICA SANDUICHE TRAPEZOIDAL 2 FACES NUCEO EM PIR 50mm TR40 1,00m</v>
      </c>
      <c r="E599" s="293" t="str">
        <f>VLOOKUP(B599,INSUMOS!$A:$I,4,FALSE)</f>
        <v>Material</v>
      </c>
      <c r="F599" s="293"/>
      <c r="G599" s="216" t="str">
        <f>VLOOKUP(B599,INSUMOS!$A:$I,5,FALSE)</f>
        <v>m²</v>
      </c>
      <c r="H599" s="217">
        <v>1.1000000000000001</v>
      </c>
      <c r="I599" s="218">
        <f>VLOOKUP(B599,INSUMOS!$A:$I,8,FALSE)</f>
        <v>215.21</v>
      </c>
      <c r="J599" s="218">
        <f t="shared" si="108"/>
        <v>236.73</v>
      </c>
      <c r="L599" s="52">
        <f t="shared" si="101"/>
        <v>36</v>
      </c>
      <c r="M599" s="48">
        <f t="shared" si="102"/>
        <v>236.73</v>
      </c>
      <c r="N599" s="49" t="str">
        <f t="shared" si="103"/>
        <v/>
      </c>
      <c r="O599" s="49">
        <f t="shared" si="104"/>
        <v>236.73</v>
      </c>
      <c r="P599" s="50" t="str">
        <f t="shared" si="105"/>
        <v/>
      </c>
      <c r="Q599" s="49" t="str">
        <f t="shared" si="106"/>
        <v/>
      </c>
      <c r="R599" s="49" t="str">
        <f t="shared" si="107"/>
        <v/>
      </c>
    </row>
    <row r="600" spans="1:18" ht="14.25" customHeight="1" x14ac:dyDescent="0.2">
      <c r="A600" s="219"/>
      <c r="B600" s="219"/>
      <c r="C600" s="219"/>
      <c r="D600" s="219"/>
      <c r="E600" s="219"/>
      <c r="F600" s="220"/>
      <c r="G600" s="219"/>
      <c r="H600" s="220"/>
      <c r="I600" s="219"/>
      <c r="J600" s="220"/>
      <c r="L600" s="52">
        <f t="shared" si="101"/>
        <v>36</v>
      </c>
      <c r="M600" s="48" t="str">
        <f t="shared" si="102"/>
        <v/>
      </c>
      <c r="N600" s="49" t="str">
        <f t="shared" si="103"/>
        <v/>
      </c>
      <c r="O600" s="49" t="str">
        <f t="shared" si="104"/>
        <v/>
      </c>
      <c r="P600" s="50" t="str">
        <f t="shared" si="105"/>
        <v/>
      </c>
      <c r="Q600" s="49" t="str">
        <f t="shared" si="106"/>
        <v/>
      </c>
      <c r="R600" s="49" t="str">
        <f t="shared" si="107"/>
        <v/>
      </c>
    </row>
    <row r="601" spans="1:18" ht="14.25" customHeight="1" x14ac:dyDescent="0.2">
      <c r="A601" s="219"/>
      <c r="B601" s="219"/>
      <c r="C601" s="219"/>
      <c r="D601" s="219"/>
      <c r="E601" s="219"/>
      <c r="F601" s="220"/>
      <c r="G601" s="219"/>
      <c r="H601" s="294" t="s">
        <v>36</v>
      </c>
      <c r="I601" s="294"/>
      <c r="J601" s="220">
        <f>TRUNC(SUMIF(L:L,$L601,M:M)*(1+$J$9),2)</f>
        <v>416.08</v>
      </c>
      <c r="L601" s="52">
        <f t="shared" si="101"/>
        <v>36</v>
      </c>
      <c r="M601" s="48" t="str">
        <f t="shared" si="102"/>
        <v/>
      </c>
      <c r="N601" s="49" t="str">
        <f t="shared" si="103"/>
        <v/>
      </c>
      <c r="O601" s="49" t="str">
        <f t="shared" si="104"/>
        <v/>
      </c>
      <c r="P601" s="50" t="str">
        <f t="shared" si="105"/>
        <v/>
      </c>
      <c r="Q601" s="49" t="str">
        <f t="shared" si="106"/>
        <v/>
      </c>
      <c r="R601" s="49" t="str">
        <f t="shared" si="107"/>
        <v/>
      </c>
    </row>
    <row r="602" spans="1:18" ht="14.25" customHeight="1" thickBot="1" x14ac:dyDescent="0.25">
      <c r="A602" s="221"/>
      <c r="B602" s="221"/>
      <c r="C602" s="221"/>
      <c r="D602" s="221"/>
      <c r="E602" s="221"/>
      <c r="F602" s="221"/>
      <c r="G602" s="221" t="s">
        <v>37</v>
      </c>
      <c r="H602" s="222" t="s">
        <v>1707</v>
      </c>
      <c r="I602" s="221" t="s">
        <v>38</v>
      </c>
      <c r="J602" s="223">
        <f>TRUNC(J601*H602,2)</f>
        <v>94654.03</v>
      </c>
      <c r="L602" s="52">
        <f t="shared" si="101"/>
        <v>36</v>
      </c>
      <c r="M602" s="48" t="str">
        <f t="shared" si="102"/>
        <v/>
      </c>
      <c r="N602" s="49" t="str">
        <f t="shared" si="103"/>
        <v/>
      </c>
      <c r="O602" s="49" t="str">
        <f t="shared" si="104"/>
        <v/>
      </c>
      <c r="P602" s="50" t="str">
        <f t="shared" si="105"/>
        <v/>
      </c>
      <c r="Q602" s="49" t="str">
        <f t="shared" si="106"/>
        <v/>
      </c>
      <c r="R602" s="49" t="str">
        <f t="shared" si="107"/>
        <v/>
      </c>
    </row>
    <row r="603" spans="1:18" ht="15" thickTop="1" x14ac:dyDescent="0.2">
      <c r="A603" s="224"/>
      <c r="B603" s="224"/>
      <c r="C603" s="224"/>
      <c r="D603" s="224"/>
      <c r="E603" s="224"/>
      <c r="F603" s="224"/>
      <c r="G603" s="224"/>
      <c r="H603" s="224"/>
      <c r="I603" s="224"/>
      <c r="J603" s="224"/>
      <c r="L603" s="52">
        <f t="shared" si="101"/>
        <v>37</v>
      </c>
      <c r="M603" s="48" t="str">
        <f t="shared" si="102"/>
        <v/>
      </c>
      <c r="N603" s="49" t="str">
        <f t="shared" si="103"/>
        <v/>
      </c>
      <c r="O603" s="49" t="str">
        <f t="shared" si="104"/>
        <v/>
      </c>
      <c r="P603" s="50" t="str">
        <f t="shared" si="105"/>
        <v/>
      </c>
      <c r="Q603" s="49" t="str">
        <f t="shared" si="106"/>
        <v/>
      </c>
      <c r="R603" s="49" t="str">
        <f t="shared" si="107"/>
        <v/>
      </c>
    </row>
    <row r="604" spans="1:18" ht="25.5" customHeight="1" x14ac:dyDescent="0.2">
      <c r="A604" s="206" t="s">
        <v>1144</v>
      </c>
      <c r="B604" s="207" t="s">
        <v>1</v>
      </c>
      <c r="C604" s="206" t="s">
        <v>2</v>
      </c>
      <c r="D604" s="206" t="s">
        <v>3</v>
      </c>
      <c r="E604" s="290" t="s">
        <v>18</v>
      </c>
      <c r="F604" s="290"/>
      <c r="G604" s="208" t="s">
        <v>4</v>
      </c>
      <c r="H604" s="207" t="s">
        <v>5</v>
      </c>
      <c r="I604" s="207" t="s">
        <v>6</v>
      </c>
      <c r="J604" s="207" t="s">
        <v>7</v>
      </c>
      <c r="L604" s="52">
        <f t="shared" si="101"/>
        <v>37</v>
      </c>
      <c r="M604" s="48" t="str">
        <f t="shared" si="102"/>
        <v/>
      </c>
      <c r="N604" s="49" t="str">
        <f t="shared" si="103"/>
        <v/>
      </c>
      <c r="O604" s="49" t="str">
        <f t="shared" si="104"/>
        <v/>
      </c>
      <c r="P604" s="50" t="str">
        <f t="shared" si="105"/>
        <v/>
      </c>
      <c r="Q604" s="49" t="str">
        <f t="shared" si="106"/>
        <v/>
      </c>
      <c r="R604" s="49" t="str">
        <f t="shared" si="107"/>
        <v/>
      </c>
    </row>
    <row r="605" spans="1:18" ht="38.25" x14ac:dyDescent="0.2">
      <c r="A605" s="209" t="s">
        <v>19</v>
      </c>
      <c r="B605" s="210" t="s">
        <v>1145</v>
      </c>
      <c r="C605" s="209" t="s">
        <v>9</v>
      </c>
      <c r="D605" s="209" t="s">
        <v>1146</v>
      </c>
      <c r="E605" s="291" t="s">
        <v>888</v>
      </c>
      <c r="F605" s="291"/>
      <c r="G605" s="211" t="s">
        <v>14</v>
      </c>
      <c r="H605" s="212">
        <v>1</v>
      </c>
      <c r="I605" s="213">
        <f>SUMIF(L:L,$L605,M:M)</f>
        <v>172.23</v>
      </c>
      <c r="J605" s="213">
        <f t="shared" ref="J605:J614" si="109">TRUNC(H605*I605,2)</f>
        <v>172.23</v>
      </c>
      <c r="L605" s="52">
        <f t="shared" si="101"/>
        <v>37</v>
      </c>
      <c r="M605" s="48" t="str">
        <f t="shared" si="102"/>
        <v/>
      </c>
      <c r="N605" s="49" t="str">
        <f t="shared" si="103"/>
        <v/>
      </c>
      <c r="O605" s="49" t="str">
        <f t="shared" si="104"/>
        <v/>
      </c>
      <c r="P605" s="50" t="str">
        <f t="shared" si="105"/>
        <v xml:space="preserve"> 3.3.1.3.2 </v>
      </c>
      <c r="Q605" s="49">
        <f t="shared" si="106"/>
        <v>33.06</v>
      </c>
      <c r="R605" s="49">
        <f t="shared" si="107"/>
        <v>39.409999999999997</v>
      </c>
    </row>
    <row r="606" spans="1:18" ht="14.25" customHeight="1" x14ac:dyDescent="0.2">
      <c r="A606" s="225" t="s">
        <v>21</v>
      </c>
      <c r="B606" s="226" t="s">
        <v>290</v>
      </c>
      <c r="C606" s="225" t="s">
        <v>9</v>
      </c>
      <c r="D606" s="225" t="s">
        <v>291</v>
      </c>
      <c r="E606" s="292" t="s">
        <v>875</v>
      </c>
      <c r="F606" s="292"/>
      <c r="G606" s="227" t="s">
        <v>25</v>
      </c>
      <c r="H606" s="228">
        <v>0.53900000000000003</v>
      </c>
      <c r="I606" s="229">
        <f>SUMIFS('ANALÍTICA AUXILIARES'!J:J,'ANALÍTICA AUXILIARES'!A:A,"Composição",'ANALÍTICA AUXILIARES'!B:B,$B606)</f>
        <v>31.87</v>
      </c>
      <c r="J606" s="229">
        <f t="shared" si="109"/>
        <v>17.170000000000002</v>
      </c>
      <c r="L606" s="52">
        <f t="shared" si="101"/>
        <v>37</v>
      </c>
      <c r="M606" s="48">
        <f t="shared" si="102"/>
        <v>17.170000000000002</v>
      </c>
      <c r="N606" s="49">
        <f t="shared" si="103"/>
        <v>17.170000000000002</v>
      </c>
      <c r="O606" s="49" t="str">
        <f t="shared" si="104"/>
        <v/>
      </c>
      <c r="P606" s="50" t="str">
        <f t="shared" si="105"/>
        <v/>
      </c>
      <c r="Q606" s="49" t="str">
        <f t="shared" si="106"/>
        <v/>
      </c>
      <c r="R606" s="49" t="str">
        <f t="shared" si="107"/>
        <v/>
      </c>
    </row>
    <row r="607" spans="1:18" ht="25.5" x14ac:dyDescent="0.2">
      <c r="A607" s="225" t="s">
        <v>21</v>
      </c>
      <c r="B607" s="226" t="s">
        <v>297</v>
      </c>
      <c r="C607" s="225" t="s">
        <v>9</v>
      </c>
      <c r="D607" s="225" t="s">
        <v>298</v>
      </c>
      <c r="E607" s="292" t="s">
        <v>893</v>
      </c>
      <c r="F607" s="292"/>
      <c r="G607" s="227" t="s">
        <v>41</v>
      </c>
      <c r="H607" s="228">
        <v>1.32E-2</v>
      </c>
      <c r="I607" s="229">
        <f>SUMIFS('ANALÍTICA AUXILIARES'!J:J,'ANALÍTICA AUXILIARES'!A:A,"Composição",'ANALÍTICA AUXILIARES'!B:B,$B607)</f>
        <v>28.52</v>
      </c>
      <c r="J607" s="229">
        <f t="shared" si="109"/>
        <v>0.37</v>
      </c>
      <c r="L607" s="52">
        <f t="shared" si="101"/>
        <v>37</v>
      </c>
      <c r="M607" s="48">
        <f t="shared" si="102"/>
        <v>0.37</v>
      </c>
      <c r="N607" s="49" t="str">
        <f t="shared" si="103"/>
        <v/>
      </c>
      <c r="O607" s="49">
        <f t="shared" si="104"/>
        <v>0.37</v>
      </c>
      <c r="P607" s="50" t="str">
        <f t="shared" si="105"/>
        <v/>
      </c>
      <c r="Q607" s="49" t="str">
        <f t="shared" si="106"/>
        <v/>
      </c>
      <c r="R607" s="49" t="str">
        <f t="shared" si="107"/>
        <v/>
      </c>
    </row>
    <row r="608" spans="1:18" ht="14.25" customHeight="1" x14ac:dyDescent="0.2">
      <c r="A608" s="225" t="s">
        <v>21</v>
      </c>
      <c r="B608" s="226" t="s">
        <v>299</v>
      </c>
      <c r="C608" s="225" t="s">
        <v>9</v>
      </c>
      <c r="D608" s="225" t="s">
        <v>300</v>
      </c>
      <c r="E608" s="292" t="s">
        <v>893</v>
      </c>
      <c r="F608" s="292"/>
      <c r="G608" s="227" t="s">
        <v>42</v>
      </c>
      <c r="H608" s="228">
        <v>1.83E-2</v>
      </c>
      <c r="I608" s="229">
        <f>SUMIFS('ANALÍTICA AUXILIARES'!J:J,'ANALÍTICA AUXILIARES'!A:A,"Composição",'ANALÍTICA AUXILIARES'!B:B,$B608)</f>
        <v>27.74</v>
      </c>
      <c r="J608" s="229">
        <f t="shared" si="109"/>
        <v>0.5</v>
      </c>
      <c r="L608" s="52">
        <f t="shared" si="101"/>
        <v>37</v>
      </c>
      <c r="M608" s="48">
        <f t="shared" si="102"/>
        <v>0.5</v>
      </c>
      <c r="N608" s="49" t="str">
        <f t="shared" si="103"/>
        <v/>
      </c>
      <c r="O608" s="49">
        <f t="shared" si="104"/>
        <v>0.5</v>
      </c>
      <c r="P608" s="50" t="str">
        <f t="shared" si="105"/>
        <v/>
      </c>
      <c r="Q608" s="49" t="str">
        <f t="shared" si="106"/>
        <v/>
      </c>
      <c r="R608" s="49" t="str">
        <f t="shared" si="107"/>
        <v/>
      </c>
    </row>
    <row r="609" spans="1:18" ht="14.25" customHeight="1" x14ac:dyDescent="0.2">
      <c r="A609" s="225" t="s">
        <v>21</v>
      </c>
      <c r="B609" s="226" t="s">
        <v>26</v>
      </c>
      <c r="C609" s="225" t="s">
        <v>9</v>
      </c>
      <c r="D609" s="225" t="s">
        <v>27</v>
      </c>
      <c r="E609" s="292" t="s">
        <v>875</v>
      </c>
      <c r="F609" s="292"/>
      <c r="G609" s="227" t="s">
        <v>25</v>
      </c>
      <c r="H609" s="228">
        <v>0.63300000000000001</v>
      </c>
      <c r="I609" s="229">
        <f>SUMIFS('ANALÍTICA AUXILIARES'!J:J,'ANALÍTICA AUXILIARES'!A:A,"Composição",'ANALÍTICA AUXILIARES'!B:B,$B609)</f>
        <v>25.11</v>
      </c>
      <c r="J609" s="229">
        <f t="shared" si="109"/>
        <v>15.89</v>
      </c>
      <c r="L609" s="52">
        <f t="shared" si="101"/>
        <v>37</v>
      </c>
      <c r="M609" s="48">
        <f t="shared" si="102"/>
        <v>15.89</v>
      </c>
      <c r="N609" s="49">
        <f t="shared" si="103"/>
        <v>15.89</v>
      </c>
      <c r="O609" s="49" t="str">
        <f t="shared" si="104"/>
        <v/>
      </c>
      <c r="P609" s="50" t="str">
        <f t="shared" si="105"/>
        <v/>
      </c>
      <c r="Q609" s="49" t="str">
        <f t="shared" si="106"/>
        <v/>
      </c>
      <c r="R609" s="49" t="str">
        <f t="shared" si="107"/>
        <v/>
      </c>
    </row>
    <row r="610" spans="1:18" x14ac:dyDescent="0.2">
      <c r="A610" s="214" t="s">
        <v>28</v>
      </c>
      <c r="B610" s="215" t="s">
        <v>266</v>
      </c>
      <c r="C610" s="214" t="str">
        <f>VLOOKUP(B610,INSUMOS!$A:$I,2,FALSE)</f>
        <v>SINAPI</v>
      </c>
      <c r="D610" s="214" t="str">
        <f>VLOOKUP(B610,INSUMOS!$A:$I,3,FALSE)</f>
        <v>SOLDA EM BARRA DE ESTANHO-CHUMBO 50/50</v>
      </c>
      <c r="E610" s="293" t="str">
        <f>VLOOKUP(B610,INSUMOS!$A:$I,4,FALSE)</f>
        <v>Material</v>
      </c>
      <c r="F610" s="293"/>
      <c r="G610" s="216" t="str">
        <f>VLOOKUP(B610,INSUMOS!$A:$I,5,FALSE)</f>
        <v>KG</v>
      </c>
      <c r="H610" s="217">
        <v>0.18</v>
      </c>
      <c r="I610" s="218">
        <f>VLOOKUP(B610,INSUMOS!$A:$I,8,FALSE)</f>
        <v>214.12</v>
      </c>
      <c r="J610" s="218">
        <f t="shared" si="109"/>
        <v>38.54</v>
      </c>
      <c r="L610" s="52">
        <f t="shared" si="101"/>
        <v>37</v>
      </c>
      <c r="M610" s="48">
        <f t="shared" si="102"/>
        <v>38.54</v>
      </c>
      <c r="N610" s="49" t="str">
        <f t="shared" si="103"/>
        <v/>
      </c>
      <c r="O610" s="49">
        <f t="shared" si="104"/>
        <v>38.54</v>
      </c>
      <c r="P610" s="50" t="str">
        <f t="shared" si="105"/>
        <v/>
      </c>
      <c r="Q610" s="49" t="str">
        <f t="shared" si="106"/>
        <v/>
      </c>
      <c r="R610" s="49" t="str">
        <f t="shared" si="107"/>
        <v/>
      </c>
    </row>
    <row r="611" spans="1:18" x14ac:dyDescent="0.2">
      <c r="A611" s="214" t="s">
        <v>28</v>
      </c>
      <c r="B611" s="215" t="s">
        <v>247</v>
      </c>
      <c r="C611" s="214" t="str">
        <f>VLOOKUP(B611,INSUMOS!$A:$I,2,FALSE)</f>
        <v>SINAPI</v>
      </c>
      <c r="D611" s="214" t="str">
        <f>VLOOKUP(B611,INSUMOS!$A:$I,3,FALSE)</f>
        <v>PREGO DE ACO POLIDO COM CABECA 18 X 27 (2 1/2 X 10)</v>
      </c>
      <c r="E611" s="293" t="str">
        <f>VLOOKUP(B611,INSUMOS!$A:$I,4,FALSE)</f>
        <v>Material</v>
      </c>
      <c r="F611" s="293"/>
      <c r="G611" s="216" t="str">
        <f>VLOOKUP(B611,INSUMOS!$A:$I,5,FALSE)</f>
        <v>KG</v>
      </c>
      <c r="H611" s="217">
        <v>2.5000000000000001E-2</v>
      </c>
      <c r="I611" s="218">
        <f>VLOOKUP(B611,INSUMOS!$A:$I,8,FALSE)</f>
        <v>17.5</v>
      </c>
      <c r="J611" s="218">
        <f t="shared" si="109"/>
        <v>0.43</v>
      </c>
      <c r="L611" s="52">
        <f t="shared" si="101"/>
        <v>37</v>
      </c>
      <c r="M611" s="48">
        <f t="shared" si="102"/>
        <v>0.43</v>
      </c>
      <c r="N611" s="49" t="str">
        <f t="shared" si="103"/>
        <v/>
      </c>
      <c r="O611" s="49">
        <f t="shared" si="104"/>
        <v>0.43</v>
      </c>
      <c r="P611" s="50" t="str">
        <f t="shared" si="105"/>
        <v/>
      </c>
      <c r="Q611" s="49" t="str">
        <f t="shared" si="106"/>
        <v/>
      </c>
      <c r="R611" s="49" t="str">
        <f t="shared" si="107"/>
        <v/>
      </c>
    </row>
    <row r="612" spans="1:18" ht="25.5" x14ac:dyDescent="0.2">
      <c r="A612" s="214" t="s">
        <v>28</v>
      </c>
      <c r="B612" s="215" t="s">
        <v>284</v>
      </c>
      <c r="C612" s="214" t="str">
        <f>VLOOKUP(B612,INSUMOS!$A:$I,2,FALSE)</f>
        <v>SINAPI</v>
      </c>
      <c r="D612" s="214" t="str">
        <f>VLOOKUP(B612,INSUMOS!$A:$I,3,FALSE)</f>
        <v>REBITE DE REPUXO EM ALUMINIO VAZADO, DIAMETRO 3,2 X 8 MM DE COMPRIMENTO (1KG = 1025 UNIDADES)</v>
      </c>
      <c r="E612" s="293" t="str">
        <f>VLOOKUP(B612,INSUMOS!$A:$I,4,FALSE)</f>
        <v>Material</v>
      </c>
      <c r="F612" s="293"/>
      <c r="G612" s="216" t="str">
        <f>VLOOKUP(B612,INSUMOS!$A:$I,5,FALSE)</f>
        <v>KG</v>
      </c>
      <c r="H612" s="217">
        <v>4.8999999999999998E-3</v>
      </c>
      <c r="I612" s="218">
        <f>VLOOKUP(B612,INSUMOS!$A:$I,8,FALSE)</f>
        <v>70.37</v>
      </c>
      <c r="J612" s="218">
        <f t="shared" si="109"/>
        <v>0.34</v>
      </c>
      <c r="L612" s="52">
        <f t="shared" si="101"/>
        <v>37</v>
      </c>
      <c r="M612" s="48">
        <f t="shared" si="102"/>
        <v>0.34</v>
      </c>
      <c r="N612" s="49" t="str">
        <f t="shared" si="103"/>
        <v/>
      </c>
      <c r="O612" s="49">
        <f t="shared" si="104"/>
        <v>0.34</v>
      </c>
      <c r="P612" s="50" t="str">
        <f t="shared" si="105"/>
        <v/>
      </c>
      <c r="Q612" s="49" t="str">
        <f t="shared" si="106"/>
        <v/>
      </c>
      <c r="R612" s="49" t="str">
        <f t="shared" si="107"/>
        <v/>
      </c>
    </row>
    <row r="613" spans="1:18" ht="25.5" customHeight="1" x14ac:dyDescent="0.2">
      <c r="A613" s="214" t="s">
        <v>28</v>
      </c>
      <c r="B613" s="215" t="s">
        <v>1708</v>
      </c>
      <c r="C613" s="214" t="str">
        <f>VLOOKUP(B613,INSUMOS!$A:$I,2,FALSE)</f>
        <v>SINAPI</v>
      </c>
      <c r="D613" s="214" t="str">
        <f>VLOOKUP(B613,INSUMOS!$A:$I,3,FALSE)</f>
        <v>CALHA QUADRADA DE CHAPA DE ACO GALVANIZADA NUM 24, CORTE 100 CM</v>
      </c>
      <c r="E613" s="293" t="str">
        <f>VLOOKUP(B613,INSUMOS!$A:$I,4,FALSE)</f>
        <v>Material</v>
      </c>
      <c r="F613" s="293"/>
      <c r="G613" s="216" t="str">
        <f>VLOOKUP(B613,INSUMOS!$A:$I,5,FALSE)</f>
        <v>M</v>
      </c>
      <c r="H613" s="217">
        <v>1.05</v>
      </c>
      <c r="I613" s="218">
        <f>VLOOKUP(B613,INSUMOS!$A:$I,8,FALSE)</f>
        <v>88.12</v>
      </c>
      <c r="J613" s="218">
        <f t="shared" si="109"/>
        <v>92.52</v>
      </c>
      <c r="L613" s="52">
        <f t="shared" si="101"/>
        <v>37</v>
      </c>
      <c r="M613" s="48">
        <f t="shared" si="102"/>
        <v>92.52</v>
      </c>
      <c r="N613" s="49" t="str">
        <f t="shared" si="103"/>
        <v/>
      </c>
      <c r="O613" s="49">
        <f t="shared" si="104"/>
        <v>92.52</v>
      </c>
      <c r="P613" s="50" t="str">
        <f t="shared" si="105"/>
        <v/>
      </c>
      <c r="Q613" s="49" t="str">
        <f t="shared" si="106"/>
        <v/>
      </c>
      <c r="R613" s="49" t="str">
        <f t="shared" si="107"/>
        <v/>
      </c>
    </row>
    <row r="614" spans="1:18" ht="14.25" customHeight="1" x14ac:dyDescent="0.2">
      <c r="A614" s="214" t="s">
        <v>28</v>
      </c>
      <c r="B614" s="215" t="s">
        <v>269</v>
      </c>
      <c r="C614" s="214" t="str">
        <f>VLOOKUP(B614,INSUMOS!$A:$I,2,FALSE)</f>
        <v>SINAPI</v>
      </c>
      <c r="D614" s="214" t="str">
        <f>VLOOKUP(B614,INSUMOS!$A:$I,3,FALSE)</f>
        <v>SELANTE ELASTICO MONOCOMPONENTE A BASE DE POLIURETANO (PU) PARA JUNTAS DIVERSAS</v>
      </c>
      <c r="E614" s="293" t="str">
        <f>VLOOKUP(B614,INSUMOS!$A:$I,4,FALSE)</f>
        <v>Material</v>
      </c>
      <c r="F614" s="293"/>
      <c r="G614" s="216" t="str">
        <f>VLOOKUP(B614,INSUMOS!$A:$I,5,FALSE)</f>
        <v>310ML</v>
      </c>
      <c r="H614" s="217">
        <v>0.161</v>
      </c>
      <c r="I614" s="218">
        <f>VLOOKUP(B614,INSUMOS!$A:$I,8,FALSE)</f>
        <v>40.24</v>
      </c>
      <c r="J614" s="218">
        <f t="shared" si="109"/>
        <v>6.47</v>
      </c>
      <c r="L614" s="52">
        <f t="shared" si="101"/>
        <v>37</v>
      </c>
      <c r="M614" s="48">
        <f t="shared" si="102"/>
        <v>6.47</v>
      </c>
      <c r="N614" s="49" t="str">
        <f t="shared" si="103"/>
        <v/>
      </c>
      <c r="O614" s="49">
        <f t="shared" si="104"/>
        <v>6.47</v>
      </c>
      <c r="P614" s="50" t="str">
        <f t="shared" si="105"/>
        <v/>
      </c>
      <c r="Q614" s="49" t="str">
        <f t="shared" si="106"/>
        <v/>
      </c>
      <c r="R614" s="49" t="str">
        <f t="shared" si="107"/>
        <v/>
      </c>
    </row>
    <row r="615" spans="1:18" ht="14.25" customHeight="1" x14ac:dyDescent="0.2">
      <c r="A615" s="219"/>
      <c r="B615" s="219"/>
      <c r="C615" s="219"/>
      <c r="D615" s="219"/>
      <c r="E615" s="219"/>
      <c r="F615" s="220"/>
      <c r="G615" s="219"/>
      <c r="H615" s="220"/>
      <c r="I615" s="219"/>
      <c r="J615" s="220"/>
      <c r="L615" s="52">
        <f t="shared" si="101"/>
        <v>37</v>
      </c>
      <c r="M615" s="48" t="str">
        <f t="shared" si="102"/>
        <v/>
      </c>
      <c r="N615" s="49" t="str">
        <f t="shared" si="103"/>
        <v/>
      </c>
      <c r="O615" s="49" t="str">
        <f t="shared" si="104"/>
        <v/>
      </c>
      <c r="P615" s="50" t="str">
        <f t="shared" si="105"/>
        <v/>
      </c>
      <c r="Q615" s="49" t="str">
        <f t="shared" si="106"/>
        <v/>
      </c>
      <c r="R615" s="49" t="str">
        <f t="shared" si="107"/>
        <v/>
      </c>
    </row>
    <row r="616" spans="1:18" ht="25.5" customHeight="1" x14ac:dyDescent="0.2">
      <c r="A616" s="219"/>
      <c r="B616" s="219"/>
      <c r="C616" s="219"/>
      <c r="D616" s="219"/>
      <c r="E616" s="219"/>
      <c r="F616" s="220"/>
      <c r="G616" s="219"/>
      <c r="H616" s="294" t="s">
        <v>36</v>
      </c>
      <c r="I616" s="294"/>
      <c r="J616" s="220">
        <f>TRUNC(SUMIF(L:L,$L616,M:M)*(1+$J$9),2)</f>
        <v>208.29</v>
      </c>
      <c r="L616" s="52">
        <f t="shared" si="101"/>
        <v>37</v>
      </c>
      <c r="M616" s="48" t="str">
        <f t="shared" si="102"/>
        <v/>
      </c>
      <c r="N616" s="49" t="str">
        <f t="shared" si="103"/>
        <v/>
      </c>
      <c r="O616" s="49" t="str">
        <f t="shared" si="104"/>
        <v/>
      </c>
      <c r="P616" s="50" t="str">
        <f t="shared" si="105"/>
        <v/>
      </c>
      <c r="Q616" s="49" t="str">
        <f t="shared" si="106"/>
        <v/>
      </c>
      <c r="R616" s="49" t="str">
        <f t="shared" si="107"/>
        <v/>
      </c>
    </row>
    <row r="617" spans="1:18" ht="14.25" customHeight="1" thickBot="1" x14ac:dyDescent="0.25">
      <c r="A617" s="221"/>
      <c r="B617" s="221"/>
      <c r="C617" s="221"/>
      <c r="D617" s="221"/>
      <c r="E617" s="221"/>
      <c r="F617" s="221"/>
      <c r="G617" s="221" t="s">
        <v>37</v>
      </c>
      <c r="H617" s="222" t="s">
        <v>1710</v>
      </c>
      <c r="I617" s="221" t="s">
        <v>38</v>
      </c>
      <c r="J617" s="223">
        <f>TRUNC(J616*H617,2)</f>
        <v>12351.59</v>
      </c>
      <c r="L617" s="52">
        <f t="shared" si="101"/>
        <v>37</v>
      </c>
      <c r="M617" s="48" t="str">
        <f t="shared" si="102"/>
        <v/>
      </c>
      <c r="N617" s="49" t="str">
        <f t="shared" si="103"/>
        <v/>
      </c>
      <c r="O617" s="49" t="str">
        <f t="shared" si="104"/>
        <v/>
      </c>
      <c r="P617" s="50" t="str">
        <f t="shared" si="105"/>
        <v/>
      </c>
      <c r="Q617" s="49" t="str">
        <f t="shared" si="106"/>
        <v/>
      </c>
      <c r="R617" s="49" t="str">
        <f t="shared" si="107"/>
        <v/>
      </c>
    </row>
    <row r="618" spans="1:18" ht="15" thickTop="1" x14ac:dyDescent="0.2">
      <c r="A618" s="224"/>
      <c r="B618" s="224"/>
      <c r="C618" s="224"/>
      <c r="D618" s="224"/>
      <c r="E618" s="224"/>
      <c r="F618" s="224"/>
      <c r="G618" s="224"/>
      <c r="H618" s="224"/>
      <c r="I618" s="224"/>
      <c r="J618" s="224"/>
      <c r="L618" s="52">
        <f t="shared" si="101"/>
        <v>38</v>
      </c>
      <c r="M618" s="48" t="str">
        <f t="shared" si="102"/>
        <v/>
      </c>
      <c r="N618" s="49" t="str">
        <f t="shared" si="103"/>
        <v/>
      </c>
      <c r="O618" s="49" t="str">
        <f t="shared" si="104"/>
        <v/>
      </c>
      <c r="P618" s="50" t="str">
        <f t="shared" si="105"/>
        <v/>
      </c>
      <c r="Q618" s="49" t="str">
        <f t="shared" si="106"/>
        <v/>
      </c>
      <c r="R618" s="49" t="str">
        <f t="shared" si="107"/>
        <v/>
      </c>
    </row>
    <row r="619" spans="1:18" ht="15" x14ac:dyDescent="0.2">
      <c r="A619" s="206" t="s">
        <v>1147</v>
      </c>
      <c r="B619" s="207" t="s">
        <v>1</v>
      </c>
      <c r="C619" s="206" t="s">
        <v>2</v>
      </c>
      <c r="D619" s="206" t="s">
        <v>3</v>
      </c>
      <c r="E619" s="290" t="s">
        <v>18</v>
      </c>
      <c r="F619" s="290"/>
      <c r="G619" s="208" t="s">
        <v>4</v>
      </c>
      <c r="H619" s="207" t="s">
        <v>5</v>
      </c>
      <c r="I619" s="207" t="s">
        <v>6</v>
      </c>
      <c r="J619" s="207" t="s">
        <v>7</v>
      </c>
      <c r="L619" s="52">
        <f t="shared" si="101"/>
        <v>38</v>
      </c>
      <c r="M619" s="48" t="str">
        <f t="shared" si="102"/>
        <v/>
      </c>
      <c r="N619" s="49" t="str">
        <f t="shared" si="103"/>
        <v/>
      </c>
      <c r="O619" s="49" t="str">
        <f t="shared" si="104"/>
        <v/>
      </c>
      <c r="P619" s="50" t="str">
        <f t="shared" si="105"/>
        <v/>
      </c>
      <c r="Q619" s="49" t="str">
        <f t="shared" si="106"/>
        <v/>
      </c>
      <c r="R619" s="49" t="str">
        <f t="shared" si="107"/>
        <v/>
      </c>
    </row>
    <row r="620" spans="1:18" x14ac:dyDescent="0.2">
      <c r="A620" s="209" t="s">
        <v>19</v>
      </c>
      <c r="B620" s="210" t="s">
        <v>1148</v>
      </c>
      <c r="C620" s="209" t="s">
        <v>9</v>
      </c>
      <c r="D620" s="209" t="s">
        <v>1149</v>
      </c>
      <c r="E620" s="291" t="s">
        <v>1711</v>
      </c>
      <c r="F620" s="291"/>
      <c r="G620" s="211" t="s">
        <v>14</v>
      </c>
      <c r="H620" s="212">
        <v>1</v>
      </c>
      <c r="I620" s="213">
        <f>SUMIF(L:L,$L620,M:M)</f>
        <v>43.17</v>
      </c>
      <c r="J620" s="213">
        <f t="shared" ref="J620:J625" si="110">TRUNC(H620*I620,2)</f>
        <v>43.17</v>
      </c>
      <c r="L620" s="52">
        <f t="shared" si="101"/>
        <v>38</v>
      </c>
      <c r="M620" s="48" t="str">
        <f t="shared" si="102"/>
        <v/>
      </c>
      <c r="N620" s="49" t="str">
        <f t="shared" si="103"/>
        <v/>
      </c>
      <c r="O620" s="49" t="str">
        <f t="shared" si="104"/>
        <v/>
      </c>
      <c r="P620" s="50" t="str">
        <f t="shared" si="105"/>
        <v xml:space="preserve"> 3.3.1.3.3 </v>
      </c>
      <c r="Q620" s="49">
        <f t="shared" si="106"/>
        <v>8.120000000000001</v>
      </c>
      <c r="R620" s="49">
        <f t="shared" si="107"/>
        <v>35.049999999999997</v>
      </c>
    </row>
    <row r="621" spans="1:18" x14ac:dyDescent="0.2">
      <c r="A621" s="225" t="s">
        <v>21</v>
      </c>
      <c r="B621" s="226" t="s">
        <v>45</v>
      </c>
      <c r="C621" s="225" t="s">
        <v>9</v>
      </c>
      <c r="D621" s="225" t="s">
        <v>46</v>
      </c>
      <c r="E621" s="292" t="s">
        <v>875</v>
      </c>
      <c r="F621" s="292"/>
      <c r="G621" s="227" t="s">
        <v>25</v>
      </c>
      <c r="H621" s="228">
        <v>0.17899999999999999</v>
      </c>
      <c r="I621" s="229">
        <f>SUMIFS('ANALÍTICA AUXILIARES'!J:J,'ANALÍTICA AUXILIARES'!A:A,"Composição",'ANALÍTICA AUXILIARES'!B:B,$B621)</f>
        <v>32.840000000000003</v>
      </c>
      <c r="J621" s="229">
        <f t="shared" si="110"/>
        <v>5.87</v>
      </c>
      <c r="L621" s="52">
        <f t="shared" si="101"/>
        <v>38</v>
      </c>
      <c r="M621" s="48">
        <f t="shared" si="102"/>
        <v>5.87</v>
      </c>
      <c r="N621" s="49">
        <f t="shared" si="103"/>
        <v>5.87</v>
      </c>
      <c r="O621" s="49" t="str">
        <f t="shared" si="104"/>
        <v/>
      </c>
      <c r="P621" s="50" t="str">
        <f t="shared" si="105"/>
        <v/>
      </c>
      <c r="Q621" s="49" t="str">
        <f t="shared" si="106"/>
        <v/>
      </c>
      <c r="R621" s="49" t="str">
        <f t="shared" si="107"/>
        <v/>
      </c>
    </row>
    <row r="622" spans="1:18" ht="25.5" customHeight="1" x14ac:dyDescent="0.2">
      <c r="A622" s="225" t="s">
        <v>21</v>
      </c>
      <c r="B622" s="226" t="s">
        <v>26</v>
      </c>
      <c r="C622" s="225" t="s">
        <v>9</v>
      </c>
      <c r="D622" s="225" t="s">
        <v>27</v>
      </c>
      <c r="E622" s="292" t="s">
        <v>875</v>
      </c>
      <c r="F622" s="292"/>
      <c r="G622" s="227" t="s">
        <v>25</v>
      </c>
      <c r="H622" s="228">
        <v>0.09</v>
      </c>
      <c r="I622" s="229">
        <f>SUMIFS('ANALÍTICA AUXILIARES'!J:J,'ANALÍTICA AUXILIARES'!A:A,"Composição",'ANALÍTICA AUXILIARES'!B:B,$B622)</f>
        <v>25.11</v>
      </c>
      <c r="J622" s="229">
        <f t="shared" si="110"/>
        <v>2.25</v>
      </c>
      <c r="L622" s="52">
        <f t="shared" si="101"/>
        <v>38</v>
      </c>
      <c r="M622" s="48">
        <f t="shared" si="102"/>
        <v>2.25</v>
      </c>
      <c r="N622" s="49">
        <f t="shared" si="103"/>
        <v>2.25</v>
      </c>
      <c r="O622" s="49" t="str">
        <f t="shared" si="104"/>
        <v/>
      </c>
      <c r="P622" s="50" t="str">
        <f t="shared" si="105"/>
        <v/>
      </c>
      <c r="Q622" s="49" t="str">
        <f t="shared" si="106"/>
        <v/>
      </c>
      <c r="R622" s="49" t="str">
        <f t="shared" si="107"/>
        <v/>
      </c>
    </row>
    <row r="623" spans="1:18" ht="14.25" customHeight="1" x14ac:dyDescent="0.2">
      <c r="A623" s="214" t="s">
        <v>28</v>
      </c>
      <c r="B623" s="215" t="s">
        <v>488</v>
      </c>
      <c r="C623" s="214" t="str">
        <f>VLOOKUP(B623,INSUMOS!$A:$I,2,FALSE)</f>
        <v>SINAPI</v>
      </c>
      <c r="D623" s="214" t="str">
        <f>VLOOKUP(B623,INSUMOS!$A:$I,3,FALSE)</f>
        <v>BUCHA DE NYLON SEM ABA S6, COM PARAFUSO DE 4,20 X 40 MM EM ACO ZINCADO COM ROSCA SOBERBA, CABECA CHATA E FENDA PHILLIPS</v>
      </c>
      <c r="E623" s="293" t="str">
        <f>VLOOKUP(B623,INSUMOS!$A:$I,4,FALSE)</f>
        <v>Material</v>
      </c>
      <c r="F623" s="293"/>
      <c r="G623" s="216" t="str">
        <f>VLOOKUP(B623,INSUMOS!$A:$I,5,FALSE)</f>
        <v>UN</v>
      </c>
      <c r="H623" s="217">
        <v>1.33</v>
      </c>
      <c r="I623" s="218">
        <f>VLOOKUP(B623,INSUMOS!$A:$I,8,FALSE)</f>
        <v>0.39</v>
      </c>
      <c r="J623" s="218">
        <f t="shared" si="110"/>
        <v>0.51</v>
      </c>
      <c r="L623" s="52">
        <f t="shared" si="101"/>
        <v>38</v>
      </c>
      <c r="M623" s="48">
        <f t="shared" si="102"/>
        <v>0.51</v>
      </c>
      <c r="N623" s="49" t="str">
        <f t="shared" si="103"/>
        <v/>
      </c>
      <c r="O623" s="49">
        <f t="shared" si="104"/>
        <v>0.51</v>
      </c>
      <c r="P623" s="50" t="str">
        <f t="shared" si="105"/>
        <v/>
      </c>
      <c r="Q623" s="49" t="str">
        <f t="shared" si="106"/>
        <v/>
      </c>
      <c r="R623" s="49" t="str">
        <f t="shared" si="107"/>
        <v/>
      </c>
    </row>
    <row r="624" spans="1:18" ht="14.25" customHeight="1" x14ac:dyDescent="0.2">
      <c r="A624" s="214" t="s">
        <v>28</v>
      </c>
      <c r="B624" s="215" t="s">
        <v>269</v>
      </c>
      <c r="C624" s="214" t="str">
        <f>VLOOKUP(B624,INSUMOS!$A:$I,2,FALSE)</f>
        <v>SINAPI</v>
      </c>
      <c r="D624" s="214" t="str">
        <f>VLOOKUP(B624,INSUMOS!$A:$I,3,FALSE)</f>
        <v>SELANTE ELASTICO MONOCOMPONENTE A BASE DE POLIURETANO (PU) PARA JUNTAS DIVERSAS</v>
      </c>
      <c r="E624" s="293" t="str">
        <f>VLOOKUP(B624,INSUMOS!$A:$I,4,FALSE)</f>
        <v>Material</v>
      </c>
      <c r="F624" s="293"/>
      <c r="G624" s="216" t="str">
        <f>VLOOKUP(B624,INSUMOS!$A:$I,5,FALSE)</f>
        <v>310ML</v>
      </c>
      <c r="H624" s="217">
        <v>9.1999999999999998E-2</v>
      </c>
      <c r="I624" s="218">
        <f>VLOOKUP(B624,INSUMOS!$A:$I,8,FALSE)</f>
        <v>40.24</v>
      </c>
      <c r="J624" s="218">
        <f t="shared" si="110"/>
        <v>3.7</v>
      </c>
      <c r="L624" s="52">
        <f t="shared" si="101"/>
        <v>38</v>
      </c>
      <c r="M624" s="48">
        <f t="shared" si="102"/>
        <v>3.7</v>
      </c>
      <c r="N624" s="49" t="str">
        <f t="shared" si="103"/>
        <v/>
      </c>
      <c r="O624" s="49">
        <f t="shared" si="104"/>
        <v>3.7</v>
      </c>
      <c r="P624" s="50" t="str">
        <f t="shared" si="105"/>
        <v/>
      </c>
      <c r="Q624" s="49" t="str">
        <f t="shared" si="106"/>
        <v/>
      </c>
      <c r="R624" s="49" t="str">
        <f t="shared" si="107"/>
        <v/>
      </c>
    </row>
    <row r="625" spans="1:18" ht="25.5" x14ac:dyDescent="0.2">
      <c r="A625" s="214" t="s">
        <v>28</v>
      </c>
      <c r="B625" s="215" t="s">
        <v>1712</v>
      </c>
      <c r="C625" s="214" t="str">
        <f>VLOOKUP(B625,INSUMOS!$A:$I,2,FALSE)</f>
        <v>SINAPI</v>
      </c>
      <c r="D625" s="214" t="str">
        <f>VLOOKUP(B625,INSUMOS!$A:$I,3,FALSE)</f>
        <v>RUFO EXTERNO/INTERNO DE CHAPA DE ACO GALVANIZADA NUM 26, CORTE 33 CM</v>
      </c>
      <c r="E625" s="293" t="str">
        <f>VLOOKUP(B625,INSUMOS!$A:$I,4,FALSE)</f>
        <v>Material</v>
      </c>
      <c r="F625" s="293"/>
      <c r="G625" s="216" t="str">
        <f>VLOOKUP(B625,INSUMOS!$A:$I,5,FALSE)</f>
        <v>M</v>
      </c>
      <c r="H625" s="217">
        <v>1.1499999999999999</v>
      </c>
      <c r="I625" s="218">
        <f>VLOOKUP(B625,INSUMOS!$A:$I,8,FALSE)</f>
        <v>26.82</v>
      </c>
      <c r="J625" s="218">
        <f t="shared" si="110"/>
        <v>30.84</v>
      </c>
      <c r="L625" s="52">
        <f t="shared" si="101"/>
        <v>38</v>
      </c>
      <c r="M625" s="48">
        <f t="shared" si="102"/>
        <v>30.84</v>
      </c>
      <c r="N625" s="49" t="str">
        <f t="shared" si="103"/>
        <v/>
      </c>
      <c r="O625" s="49">
        <f t="shared" si="104"/>
        <v>30.84</v>
      </c>
      <c r="P625" s="50" t="str">
        <f t="shared" si="105"/>
        <v/>
      </c>
      <c r="Q625" s="49" t="str">
        <f t="shared" si="106"/>
        <v/>
      </c>
      <c r="R625" s="49" t="str">
        <f t="shared" si="107"/>
        <v/>
      </c>
    </row>
    <row r="626" spans="1:18" ht="14.25" customHeight="1" x14ac:dyDescent="0.2">
      <c r="A626" s="219"/>
      <c r="B626" s="219"/>
      <c r="C626" s="219"/>
      <c r="D626" s="219"/>
      <c r="E626" s="219"/>
      <c r="F626" s="220"/>
      <c r="G626" s="219"/>
      <c r="H626" s="220"/>
      <c r="I626" s="219"/>
      <c r="J626" s="220"/>
      <c r="L626" s="52">
        <f t="shared" si="101"/>
        <v>38</v>
      </c>
      <c r="M626" s="48" t="str">
        <f t="shared" si="102"/>
        <v/>
      </c>
      <c r="N626" s="49" t="str">
        <f t="shared" si="103"/>
        <v/>
      </c>
      <c r="O626" s="49" t="str">
        <f t="shared" si="104"/>
        <v/>
      </c>
      <c r="P626" s="50" t="str">
        <f t="shared" si="105"/>
        <v/>
      </c>
      <c r="Q626" s="49" t="str">
        <f t="shared" si="106"/>
        <v/>
      </c>
      <c r="R626" s="49" t="str">
        <f t="shared" si="107"/>
        <v/>
      </c>
    </row>
    <row r="627" spans="1:18" x14ac:dyDescent="0.2">
      <c r="A627" s="219"/>
      <c r="B627" s="219"/>
      <c r="C627" s="219"/>
      <c r="D627" s="219"/>
      <c r="E627" s="219"/>
      <c r="F627" s="220"/>
      <c r="G627" s="219"/>
      <c r="H627" s="294" t="s">
        <v>36</v>
      </c>
      <c r="I627" s="294"/>
      <c r="J627" s="220">
        <f>TRUNC(SUMIF(L:L,$L627,M:M)*(1+$J$9),2)</f>
        <v>52.2</v>
      </c>
      <c r="L627" s="52">
        <f t="shared" si="101"/>
        <v>38</v>
      </c>
      <c r="M627" s="48" t="str">
        <f t="shared" si="102"/>
        <v/>
      </c>
      <c r="N627" s="49" t="str">
        <f t="shared" si="103"/>
        <v/>
      </c>
      <c r="O627" s="49" t="str">
        <f t="shared" si="104"/>
        <v/>
      </c>
      <c r="P627" s="50" t="str">
        <f t="shared" si="105"/>
        <v/>
      </c>
      <c r="Q627" s="49" t="str">
        <f t="shared" si="106"/>
        <v/>
      </c>
      <c r="R627" s="49" t="str">
        <f t="shared" si="107"/>
        <v/>
      </c>
    </row>
    <row r="628" spans="1:18" ht="15" thickBot="1" x14ac:dyDescent="0.25">
      <c r="A628" s="221"/>
      <c r="B628" s="221"/>
      <c r="C628" s="221"/>
      <c r="D628" s="221"/>
      <c r="E628" s="221"/>
      <c r="F628" s="221"/>
      <c r="G628" s="221" t="s">
        <v>37</v>
      </c>
      <c r="H628" s="222" t="s">
        <v>1714</v>
      </c>
      <c r="I628" s="221" t="s">
        <v>38</v>
      </c>
      <c r="J628" s="223">
        <f>TRUNC(J627*H628,2)</f>
        <v>4153.03</v>
      </c>
      <c r="L628" s="52">
        <f t="shared" si="101"/>
        <v>38</v>
      </c>
      <c r="M628" s="48" t="str">
        <f t="shared" si="102"/>
        <v/>
      </c>
      <c r="N628" s="49" t="str">
        <f t="shared" si="103"/>
        <v/>
      </c>
      <c r="O628" s="49" t="str">
        <f t="shared" si="104"/>
        <v/>
      </c>
      <c r="P628" s="50" t="str">
        <f t="shared" si="105"/>
        <v/>
      </c>
      <c r="Q628" s="49" t="str">
        <f t="shared" si="106"/>
        <v/>
      </c>
      <c r="R628" s="49" t="str">
        <f t="shared" si="107"/>
        <v/>
      </c>
    </row>
    <row r="629" spans="1:18" ht="14.25" customHeight="1" thickTop="1" x14ac:dyDescent="0.2">
      <c r="A629" s="224"/>
      <c r="B629" s="224"/>
      <c r="C629" s="224"/>
      <c r="D629" s="224"/>
      <c r="E629" s="224"/>
      <c r="F629" s="224"/>
      <c r="G629" s="224"/>
      <c r="H629" s="224"/>
      <c r="I629" s="224"/>
      <c r="J629" s="224"/>
      <c r="L629" s="52">
        <f t="shared" si="101"/>
        <v>39</v>
      </c>
      <c r="M629" s="48" t="str">
        <f t="shared" si="102"/>
        <v/>
      </c>
      <c r="N629" s="49" t="str">
        <f t="shared" si="103"/>
        <v/>
      </c>
      <c r="O629" s="49" t="str">
        <f t="shared" si="104"/>
        <v/>
      </c>
      <c r="P629" s="50" t="str">
        <f t="shared" si="105"/>
        <v/>
      </c>
      <c r="Q629" s="49" t="str">
        <f t="shared" si="106"/>
        <v/>
      </c>
      <c r="R629" s="49" t="str">
        <f t="shared" si="107"/>
        <v/>
      </c>
    </row>
    <row r="630" spans="1:18" ht="14.25" customHeight="1" x14ac:dyDescent="0.2">
      <c r="A630" s="203" t="s">
        <v>1150</v>
      </c>
      <c r="B630" s="203"/>
      <c r="C630" s="203"/>
      <c r="D630" s="203" t="s">
        <v>1151</v>
      </c>
      <c r="E630" s="203"/>
      <c r="F630" s="296"/>
      <c r="G630" s="296"/>
      <c r="H630" s="204"/>
      <c r="I630" s="203"/>
      <c r="J630" s="205"/>
      <c r="L630" s="52">
        <f t="shared" si="101"/>
        <v>39</v>
      </c>
      <c r="M630" s="48" t="str">
        <f t="shared" si="102"/>
        <v/>
      </c>
      <c r="N630" s="49" t="str">
        <f t="shared" si="103"/>
        <v/>
      </c>
      <c r="O630" s="49" t="str">
        <f t="shared" si="104"/>
        <v/>
      </c>
      <c r="P630" s="50" t="str">
        <f t="shared" si="105"/>
        <v/>
      </c>
      <c r="Q630" s="49" t="str">
        <f t="shared" si="106"/>
        <v/>
      </c>
      <c r="R630" s="49" t="str">
        <f t="shared" si="107"/>
        <v/>
      </c>
    </row>
    <row r="631" spans="1:18" ht="25.5" customHeight="1" x14ac:dyDescent="0.2">
      <c r="A631" s="203" t="s">
        <v>1152</v>
      </c>
      <c r="B631" s="203"/>
      <c r="C631" s="203"/>
      <c r="D631" s="203" t="s">
        <v>843</v>
      </c>
      <c r="E631" s="203"/>
      <c r="F631" s="296"/>
      <c r="G631" s="296"/>
      <c r="H631" s="204"/>
      <c r="I631" s="203"/>
      <c r="J631" s="205"/>
      <c r="L631" s="52">
        <f t="shared" si="101"/>
        <v>39</v>
      </c>
      <c r="M631" s="48" t="str">
        <f t="shared" si="102"/>
        <v/>
      </c>
      <c r="N631" s="49" t="str">
        <f t="shared" si="103"/>
        <v/>
      </c>
      <c r="O631" s="49" t="str">
        <f t="shared" si="104"/>
        <v/>
      </c>
      <c r="P631" s="50" t="str">
        <f t="shared" si="105"/>
        <v/>
      </c>
      <c r="Q631" s="49" t="str">
        <f t="shared" si="106"/>
        <v/>
      </c>
      <c r="R631" s="49" t="str">
        <f t="shared" si="107"/>
        <v/>
      </c>
    </row>
    <row r="632" spans="1:18" ht="14.25" customHeight="1" x14ac:dyDescent="0.2">
      <c r="A632" s="206" t="s">
        <v>1153</v>
      </c>
      <c r="B632" s="207" t="s">
        <v>1</v>
      </c>
      <c r="C632" s="206" t="s">
        <v>2</v>
      </c>
      <c r="D632" s="206" t="s">
        <v>3</v>
      </c>
      <c r="E632" s="290" t="s">
        <v>18</v>
      </c>
      <c r="F632" s="290"/>
      <c r="G632" s="208" t="s">
        <v>4</v>
      </c>
      <c r="H632" s="207" t="s">
        <v>5</v>
      </c>
      <c r="I632" s="207" t="s">
        <v>6</v>
      </c>
      <c r="J632" s="207" t="s">
        <v>7</v>
      </c>
      <c r="L632" s="52">
        <f t="shared" si="101"/>
        <v>39</v>
      </c>
      <c r="M632" s="48" t="str">
        <f t="shared" si="102"/>
        <v/>
      </c>
      <c r="N632" s="49" t="str">
        <f t="shared" si="103"/>
        <v/>
      </c>
      <c r="O632" s="49" t="str">
        <f t="shared" si="104"/>
        <v/>
      </c>
      <c r="P632" s="50" t="str">
        <f t="shared" si="105"/>
        <v/>
      </c>
      <c r="Q632" s="49" t="str">
        <f t="shared" si="106"/>
        <v/>
      </c>
      <c r="R632" s="49" t="str">
        <f t="shared" si="107"/>
        <v/>
      </c>
    </row>
    <row r="633" spans="1:18" ht="14.25" customHeight="1" x14ac:dyDescent="0.2">
      <c r="A633" s="209" t="s">
        <v>19</v>
      </c>
      <c r="B633" s="210" t="s">
        <v>707</v>
      </c>
      <c r="C633" s="209" t="s">
        <v>9</v>
      </c>
      <c r="D633" s="209" t="s">
        <v>1154</v>
      </c>
      <c r="E633" s="291" t="s">
        <v>836</v>
      </c>
      <c r="F633" s="291"/>
      <c r="G633" s="211" t="s">
        <v>10</v>
      </c>
      <c r="H633" s="212">
        <v>1</v>
      </c>
      <c r="I633" s="213">
        <f>SUMIF(L:L,$L633,M:M)</f>
        <v>99.350000000000009</v>
      </c>
      <c r="J633" s="213">
        <f t="shared" ref="J633:J644" si="111">TRUNC(H633*I633,2)</f>
        <v>99.35</v>
      </c>
      <c r="L633" s="52">
        <f t="shared" si="101"/>
        <v>39</v>
      </c>
      <c r="M633" s="48" t="str">
        <f t="shared" si="102"/>
        <v/>
      </c>
      <c r="N633" s="49" t="str">
        <f t="shared" si="103"/>
        <v/>
      </c>
      <c r="O633" s="49" t="str">
        <f t="shared" si="104"/>
        <v/>
      </c>
      <c r="P633" s="50" t="str">
        <f t="shared" si="105"/>
        <v xml:space="preserve"> 3.3.1.4.1.1 </v>
      </c>
      <c r="Q633" s="49">
        <f t="shared" si="106"/>
        <v>12.48</v>
      </c>
      <c r="R633" s="49">
        <f t="shared" si="107"/>
        <v>0.66</v>
      </c>
    </row>
    <row r="634" spans="1:18" ht="25.5" x14ac:dyDescent="0.2">
      <c r="A634" s="225" t="s">
        <v>21</v>
      </c>
      <c r="B634" s="226" t="s">
        <v>715</v>
      </c>
      <c r="C634" s="225" t="s">
        <v>9</v>
      </c>
      <c r="D634" s="225" t="s">
        <v>716</v>
      </c>
      <c r="E634" s="292" t="s">
        <v>893</v>
      </c>
      <c r="F634" s="292"/>
      <c r="G634" s="227" t="s">
        <v>42</v>
      </c>
      <c r="H634" s="228">
        <v>0.21640000000000001</v>
      </c>
      <c r="I634" s="229">
        <f>SUMIFS('ANALÍTICA AUXILIARES'!J:J,'ANALÍTICA AUXILIARES'!A:A,"Composição",'ANALÍTICA AUXILIARES'!B:B,$B634)</f>
        <v>0.73</v>
      </c>
      <c r="J634" s="229">
        <f t="shared" si="111"/>
        <v>0.15</v>
      </c>
      <c r="L634" s="52">
        <f t="shared" si="101"/>
        <v>39</v>
      </c>
      <c r="M634" s="48">
        <f t="shared" si="102"/>
        <v>0.15</v>
      </c>
      <c r="N634" s="49" t="str">
        <f t="shared" si="103"/>
        <v/>
      </c>
      <c r="O634" s="49">
        <f t="shared" si="104"/>
        <v>0.15</v>
      </c>
      <c r="P634" s="50" t="str">
        <f t="shared" si="105"/>
        <v/>
      </c>
      <c r="Q634" s="49" t="str">
        <f t="shared" si="106"/>
        <v/>
      </c>
      <c r="R634" s="49" t="str">
        <f t="shared" si="107"/>
        <v/>
      </c>
    </row>
    <row r="635" spans="1:18" ht="14.25" customHeight="1" x14ac:dyDescent="0.2">
      <c r="A635" s="225" t="s">
        <v>21</v>
      </c>
      <c r="B635" s="226" t="s">
        <v>713</v>
      </c>
      <c r="C635" s="225" t="s">
        <v>9</v>
      </c>
      <c r="D635" s="225" t="s">
        <v>714</v>
      </c>
      <c r="E635" s="292" t="s">
        <v>893</v>
      </c>
      <c r="F635" s="292"/>
      <c r="G635" s="227" t="s">
        <v>41</v>
      </c>
      <c r="H635" s="228">
        <v>9.0300000000000005E-2</v>
      </c>
      <c r="I635" s="229">
        <f>SUMIFS('ANALÍTICA AUXILIARES'!J:J,'ANALÍTICA AUXILIARES'!A:A,"Composição",'ANALÍTICA AUXILIARES'!B:B,$B635)</f>
        <v>3.01</v>
      </c>
      <c r="J635" s="229">
        <f t="shared" si="111"/>
        <v>0.27</v>
      </c>
      <c r="L635" s="52">
        <f t="shared" si="101"/>
        <v>39</v>
      </c>
      <c r="M635" s="48">
        <f t="shared" si="102"/>
        <v>0.27</v>
      </c>
      <c r="N635" s="49" t="str">
        <f t="shared" si="103"/>
        <v/>
      </c>
      <c r="O635" s="49">
        <f t="shared" si="104"/>
        <v>0.27</v>
      </c>
      <c r="P635" s="50" t="str">
        <f t="shared" si="105"/>
        <v/>
      </c>
      <c r="Q635" s="49" t="str">
        <f t="shared" si="106"/>
        <v/>
      </c>
      <c r="R635" s="49" t="str">
        <f t="shared" si="107"/>
        <v/>
      </c>
    </row>
    <row r="636" spans="1:18" ht="38.25" x14ac:dyDescent="0.2">
      <c r="A636" s="225" t="s">
        <v>21</v>
      </c>
      <c r="B636" s="226" t="s">
        <v>711</v>
      </c>
      <c r="C636" s="225" t="s">
        <v>9</v>
      </c>
      <c r="D636" s="225" t="s">
        <v>712</v>
      </c>
      <c r="E636" s="292" t="s">
        <v>893</v>
      </c>
      <c r="F636" s="292"/>
      <c r="G636" s="227" t="s">
        <v>42</v>
      </c>
      <c r="H636" s="228">
        <v>7.5899999999999995E-2</v>
      </c>
      <c r="I636" s="229">
        <f>SUMIFS('ANALÍTICA AUXILIARES'!J:J,'ANALÍTICA AUXILIARES'!A:A,"Composição",'ANALÍTICA AUXILIARES'!B:B,$B636)</f>
        <v>1.66</v>
      </c>
      <c r="J636" s="229">
        <f t="shared" si="111"/>
        <v>0.12</v>
      </c>
      <c r="L636" s="52">
        <f t="shared" si="101"/>
        <v>39</v>
      </c>
      <c r="M636" s="48">
        <f t="shared" si="102"/>
        <v>0.12</v>
      </c>
      <c r="N636" s="49" t="str">
        <f t="shared" si="103"/>
        <v/>
      </c>
      <c r="O636" s="49">
        <f t="shared" si="104"/>
        <v>0.12</v>
      </c>
      <c r="P636" s="50" t="str">
        <f t="shared" si="105"/>
        <v/>
      </c>
      <c r="Q636" s="49" t="str">
        <f t="shared" si="106"/>
        <v/>
      </c>
      <c r="R636" s="49" t="str">
        <f t="shared" si="107"/>
        <v/>
      </c>
    </row>
    <row r="637" spans="1:18" ht="38.25" x14ac:dyDescent="0.2">
      <c r="A637" s="225" t="s">
        <v>21</v>
      </c>
      <c r="B637" s="226" t="s">
        <v>709</v>
      </c>
      <c r="C637" s="225" t="s">
        <v>9</v>
      </c>
      <c r="D637" s="225" t="s">
        <v>710</v>
      </c>
      <c r="E637" s="292" t="s">
        <v>893</v>
      </c>
      <c r="F637" s="292"/>
      <c r="G637" s="227" t="s">
        <v>41</v>
      </c>
      <c r="H637" s="228">
        <v>2.5399999999999999E-2</v>
      </c>
      <c r="I637" s="229">
        <f>SUMIFS('ANALÍTICA AUXILIARES'!J:J,'ANALÍTICA AUXILIARES'!A:A,"Composição",'ANALÍTICA AUXILIARES'!B:B,$B637)</f>
        <v>4.9400000000000004</v>
      </c>
      <c r="J637" s="229">
        <f t="shared" si="111"/>
        <v>0.12</v>
      </c>
      <c r="L637" s="52">
        <f t="shared" si="101"/>
        <v>39</v>
      </c>
      <c r="M637" s="48">
        <f t="shared" si="102"/>
        <v>0.12</v>
      </c>
      <c r="N637" s="49" t="str">
        <f t="shared" si="103"/>
        <v/>
      </c>
      <c r="O637" s="49">
        <f t="shared" si="104"/>
        <v>0.12</v>
      </c>
      <c r="P637" s="50" t="str">
        <f t="shared" si="105"/>
        <v/>
      </c>
      <c r="Q637" s="49" t="str">
        <f t="shared" si="106"/>
        <v/>
      </c>
      <c r="R637" s="49" t="str">
        <f t="shared" si="107"/>
        <v/>
      </c>
    </row>
    <row r="638" spans="1:18" x14ac:dyDescent="0.2">
      <c r="A638" s="225" t="s">
        <v>21</v>
      </c>
      <c r="B638" s="226" t="s">
        <v>26</v>
      </c>
      <c r="C638" s="225" t="s">
        <v>9</v>
      </c>
      <c r="D638" s="225" t="s">
        <v>27</v>
      </c>
      <c r="E638" s="292" t="s">
        <v>875</v>
      </c>
      <c r="F638" s="292"/>
      <c r="G638" s="227" t="s">
        <v>25</v>
      </c>
      <c r="H638" s="228">
        <v>0.49719999999999998</v>
      </c>
      <c r="I638" s="229">
        <f>SUMIFS('ANALÍTICA AUXILIARES'!J:J,'ANALÍTICA AUXILIARES'!A:A,"Composição",'ANALÍTICA AUXILIARES'!B:B,$B638)</f>
        <v>25.11</v>
      </c>
      <c r="J638" s="229">
        <f t="shared" si="111"/>
        <v>12.48</v>
      </c>
      <c r="L638" s="52">
        <f t="shared" si="101"/>
        <v>39</v>
      </c>
      <c r="M638" s="48">
        <f t="shared" si="102"/>
        <v>12.48</v>
      </c>
      <c r="N638" s="49">
        <f t="shared" si="103"/>
        <v>12.48</v>
      </c>
      <c r="O638" s="49" t="str">
        <f t="shared" si="104"/>
        <v/>
      </c>
      <c r="P638" s="50" t="str">
        <f t="shared" si="105"/>
        <v/>
      </c>
      <c r="Q638" s="49" t="str">
        <f t="shared" si="106"/>
        <v/>
      </c>
      <c r="R638" s="49" t="str">
        <f t="shared" si="107"/>
        <v/>
      </c>
    </row>
    <row r="639" spans="1:18" ht="14.25" customHeight="1" x14ac:dyDescent="0.2">
      <c r="A639" s="225" t="s">
        <v>21</v>
      </c>
      <c r="B639" s="226" t="s">
        <v>702</v>
      </c>
      <c r="C639" s="225" t="s">
        <v>9</v>
      </c>
      <c r="D639" s="225" t="s">
        <v>703</v>
      </c>
      <c r="E639" s="292" t="s">
        <v>875</v>
      </c>
      <c r="F639" s="292"/>
      <c r="G639" s="227" t="s">
        <v>25</v>
      </c>
      <c r="H639" s="228">
        <v>1.0955999999999999</v>
      </c>
      <c r="I639" s="229">
        <f>SUMIFS('ANALÍTICA AUXILIARES'!J:J,'ANALÍTICA AUXILIARES'!A:A,"Composição",'ANALÍTICA AUXILIARES'!B:B,$B639)</f>
        <v>32.69</v>
      </c>
      <c r="J639" s="229">
        <f t="shared" si="111"/>
        <v>35.81</v>
      </c>
      <c r="L639" s="52">
        <f t="shared" si="101"/>
        <v>39</v>
      </c>
      <c r="M639" s="48">
        <f t="shared" si="102"/>
        <v>35.81</v>
      </c>
      <c r="N639" s="49">
        <f t="shared" si="103"/>
        <v>35.81</v>
      </c>
      <c r="O639" s="49" t="str">
        <f t="shared" si="104"/>
        <v/>
      </c>
      <c r="P639" s="50" t="str">
        <f t="shared" si="105"/>
        <v/>
      </c>
      <c r="Q639" s="49" t="str">
        <f t="shared" si="106"/>
        <v/>
      </c>
      <c r="R639" s="49" t="str">
        <f t="shared" si="107"/>
        <v/>
      </c>
    </row>
    <row r="640" spans="1:18" ht="14.25" customHeight="1" x14ac:dyDescent="0.2">
      <c r="A640" s="214" t="s">
        <v>28</v>
      </c>
      <c r="B640" s="215" t="s">
        <v>404</v>
      </c>
      <c r="C640" s="214" t="str">
        <f>VLOOKUP(B640,INSUMOS!$A:$I,2,FALSE)</f>
        <v>SINAPI</v>
      </c>
      <c r="D640" s="214" t="str">
        <f>VLOOKUP(B640,INSUMOS!$A:$I,3,FALSE)</f>
        <v>SELADOR ACRILICO OPACO PREMIUM INTERIOR/EXTERIOR</v>
      </c>
      <c r="E640" s="293" t="str">
        <f>VLOOKUP(B640,INSUMOS!$A:$I,4,FALSE)</f>
        <v>Material</v>
      </c>
      <c r="F640" s="293"/>
      <c r="G640" s="216" t="str">
        <f>VLOOKUP(B640,INSUMOS!$A:$I,5,FALSE)</f>
        <v>L</v>
      </c>
      <c r="H640" s="217">
        <v>0.04</v>
      </c>
      <c r="I640" s="218">
        <f>VLOOKUP(B640,INSUMOS!$A:$I,8,FALSE)</f>
        <v>12.45</v>
      </c>
      <c r="J640" s="218">
        <f t="shared" si="111"/>
        <v>0.49</v>
      </c>
      <c r="L640" s="52">
        <f t="shared" si="101"/>
        <v>39</v>
      </c>
      <c r="M640" s="48">
        <f t="shared" si="102"/>
        <v>0.49</v>
      </c>
      <c r="N640" s="49" t="str">
        <f t="shared" si="103"/>
        <v/>
      </c>
      <c r="O640" s="49">
        <f t="shared" si="104"/>
        <v>0.49</v>
      </c>
      <c r="P640" s="50" t="str">
        <f t="shared" si="105"/>
        <v/>
      </c>
      <c r="Q640" s="49" t="str">
        <f t="shared" si="106"/>
        <v/>
      </c>
      <c r="R640" s="49" t="str">
        <f t="shared" si="107"/>
        <v/>
      </c>
    </row>
    <row r="641" spans="1:18" ht="14.25" customHeight="1" x14ac:dyDescent="0.2">
      <c r="A641" s="214" t="s">
        <v>28</v>
      </c>
      <c r="B641" s="215" t="s">
        <v>580</v>
      </c>
      <c r="C641" s="214" t="str">
        <f>VLOOKUP(B641,INSUMOS!$A:$I,2,FALSE)</f>
        <v>SINAPI</v>
      </c>
      <c r="D641" s="214" t="str">
        <f>VLOOKUP(B641,INSUMOS!$A:$I,3,FALSE)</f>
        <v>CERA LIQUIDA INCOLOR MULTIPISO</v>
      </c>
      <c r="E641" s="293" t="str">
        <f>VLOOKUP(B641,INSUMOS!$A:$I,4,FALSE)</f>
        <v>Material</v>
      </c>
      <c r="F641" s="293"/>
      <c r="G641" s="216" t="str">
        <f>VLOOKUP(B641,INSUMOS!$A:$I,5,FALSE)</f>
        <v>L</v>
      </c>
      <c r="H641" s="217">
        <v>1.2500000000000001E-2</v>
      </c>
      <c r="I641" s="218">
        <f>VLOOKUP(B641,INSUMOS!$A:$I,8,FALSE)</f>
        <v>19.21</v>
      </c>
      <c r="J641" s="218">
        <f t="shared" si="111"/>
        <v>0.24</v>
      </c>
      <c r="L641" s="52">
        <f t="shared" si="101"/>
        <v>39</v>
      </c>
      <c r="M641" s="48">
        <f t="shared" si="102"/>
        <v>0.24</v>
      </c>
      <c r="N641" s="49" t="str">
        <f t="shared" si="103"/>
        <v/>
      </c>
      <c r="O641" s="49">
        <f t="shared" si="104"/>
        <v>0.24</v>
      </c>
      <c r="P641" s="50" t="str">
        <f t="shared" si="105"/>
        <v/>
      </c>
      <c r="Q641" s="49" t="str">
        <f t="shared" si="106"/>
        <v/>
      </c>
      <c r="R641" s="49" t="str">
        <f t="shared" si="107"/>
        <v/>
      </c>
    </row>
    <row r="642" spans="1:18" ht="25.5" x14ac:dyDescent="0.2">
      <c r="A642" s="214" t="s">
        <v>28</v>
      </c>
      <c r="B642" s="215" t="s">
        <v>512</v>
      </c>
      <c r="C642" s="214" t="str">
        <f>VLOOKUP(B642,INSUMOS!$A:$I,2,FALSE)</f>
        <v>SINAPI</v>
      </c>
      <c r="D642" s="214" t="str">
        <f>VLOOKUP(B642,INSUMOS!$A:$I,3,FALSE)</f>
        <v>GRANILHA/ GRANA/ PEDRISCO OU AGREGADO EM MARMORE/ GRANITO/ QUARTZO E CALCARIO, PRETO, CINZA, PALHA OU BRANCO</v>
      </c>
      <c r="E642" s="293" t="str">
        <f>VLOOKUP(B642,INSUMOS!$A:$I,4,FALSE)</f>
        <v>Material</v>
      </c>
      <c r="F642" s="293"/>
      <c r="G642" s="216" t="str">
        <f>VLOOKUP(B642,INSUMOS!$A:$I,5,FALSE)</f>
        <v>KG</v>
      </c>
      <c r="H642" s="217">
        <v>20</v>
      </c>
      <c r="I642" s="218">
        <f>VLOOKUP(B642,INSUMOS!$A:$I,8,FALSE)</f>
        <v>0.56000000000000005</v>
      </c>
      <c r="J642" s="218">
        <f t="shared" si="111"/>
        <v>11.2</v>
      </c>
      <c r="L642" s="52">
        <f t="shared" si="101"/>
        <v>39</v>
      </c>
      <c r="M642" s="48">
        <f t="shared" si="102"/>
        <v>11.2</v>
      </c>
      <c r="N642" s="49" t="str">
        <f t="shared" si="103"/>
        <v/>
      </c>
      <c r="O642" s="49">
        <f t="shared" si="104"/>
        <v>11.2</v>
      </c>
      <c r="P642" s="50" t="str">
        <f t="shared" si="105"/>
        <v/>
      </c>
      <c r="Q642" s="49" t="str">
        <f t="shared" si="106"/>
        <v/>
      </c>
      <c r="R642" s="49" t="str">
        <f t="shared" si="107"/>
        <v/>
      </c>
    </row>
    <row r="643" spans="1:18" ht="14.25" customHeight="1" x14ac:dyDescent="0.2">
      <c r="A643" s="214" t="s">
        <v>28</v>
      </c>
      <c r="B643" s="215" t="s">
        <v>467</v>
      </c>
      <c r="C643" s="214" t="str">
        <f>VLOOKUP(B643,INSUMOS!$A:$I,2,FALSE)</f>
        <v>SINAPI</v>
      </c>
      <c r="D643" s="214" t="str">
        <f>VLOOKUP(B643,INSUMOS!$A:$I,3,FALSE)</f>
        <v>CIMENTO PORTLAND ESTRUTURAL BRANCO CPB - 32 OU CPB - 40</v>
      </c>
      <c r="E643" s="293" t="str">
        <f>VLOOKUP(B643,INSUMOS!$A:$I,4,FALSE)</f>
        <v>Material</v>
      </c>
      <c r="F643" s="293"/>
      <c r="G643" s="216" t="str">
        <f>VLOOKUP(B643,INSUMOS!$A:$I,5,FALSE)</f>
        <v>KG</v>
      </c>
      <c r="H643" s="217">
        <v>10</v>
      </c>
      <c r="I643" s="218">
        <f>VLOOKUP(B643,INSUMOS!$A:$I,8,FALSE)</f>
        <v>3.62</v>
      </c>
      <c r="J643" s="218">
        <f t="shared" si="111"/>
        <v>36.200000000000003</v>
      </c>
      <c r="L643" s="52">
        <f t="shared" si="101"/>
        <v>39</v>
      </c>
      <c r="M643" s="48">
        <f t="shared" si="102"/>
        <v>36.200000000000003</v>
      </c>
      <c r="N643" s="49" t="str">
        <f t="shared" si="103"/>
        <v/>
      </c>
      <c r="O643" s="49">
        <f t="shared" si="104"/>
        <v>36.200000000000003</v>
      </c>
      <c r="P643" s="50" t="str">
        <f t="shared" si="105"/>
        <v/>
      </c>
      <c r="Q643" s="49" t="str">
        <f t="shared" si="106"/>
        <v/>
      </c>
      <c r="R643" s="49" t="str">
        <f t="shared" si="107"/>
        <v/>
      </c>
    </row>
    <row r="644" spans="1:18" ht="14.25" customHeight="1" x14ac:dyDescent="0.2">
      <c r="A644" s="214" t="s">
        <v>28</v>
      </c>
      <c r="B644" s="215" t="s">
        <v>534</v>
      </c>
      <c r="C644" s="214" t="str">
        <f>VLOOKUP(B644,INSUMOS!$A:$I,2,FALSE)</f>
        <v>SINAPI</v>
      </c>
      <c r="D644" s="214" t="str">
        <f>VLOOKUP(B644,INSUMOS!$A:$I,3,FALSE)</f>
        <v>JUNTA PLASTICA DE DILATACAO PARA PISOS, COR CINZA, 17 X 3 MM (ALTURA X ESPESSURA)</v>
      </c>
      <c r="E644" s="293" t="str">
        <f>VLOOKUP(B644,INSUMOS!$A:$I,4,FALSE)</f>
        <v>Material</v>
      </c>
      <c r="F644" s="293"/>
      <c r="G644" s="216" t="str">
        <f>VLOOKUP(B644,INSUMOS!$A:$I,5,FALSE)</f>
        <v>M</v>
      </c>
      <c r="H644" s="217">
        <v>1.67</v>
      </c>
      <c r="I644" s="218">
        <f>VLOOKUP(B644,INSUMOS!$A:$I,8,FALSE)</f>
        <v>1.36</v>
      </c>
      <c r="J644" s="218">
        <f t="shared" si="111"/>
        <v>2.27</v>
      </c>
      <c r="L644" s="52">
        <f t="shared" ref="L644:L707" si="112">IF(AND(A645&lt;&gt;"",A644=""),L643+1,L643)</f>
        <v>39</v>
      </c>
      <c r="M644" s="48">
        <f t="shared" ref="M644:M707" si="113">IF(OR(A644="Insumo",A644="Composição Auxiliar"),J644,"")</f>
        <v>2.27</v>
      </c>
      <c r="N644" s="49" t="str">
        <f t="shared" ref="N644:N707" si="114">IF(ISNUMBER(SEARCH("COM ENCARGOS COMPLEMENTARES",D644)),J644,"")</f>
        <v/>
      </c>
      <c r="O644" s="49">
        <f t="shared" ref="O644:O707" si="115">IF(N644&lt;&gt;"","",M644)</f>
        <v>2.27</v>
      </c>
      <c r="P644" s="50" t="str">
        <f t="shared" ref="P644:P707" si="116">IF(A644="Composição",A643,"")</f>
        <v/>
      </c>
      <c r="Q644" s="49" t="str">
        <f t="shared" ref="Q644:Q707" si="117">IF(P644&lt;&gt;"",SUMIF(L644:L649,L644,N644:N649),"")</f>
        <v/>
      </c>
      <c r="R644" s="49" t="str">
        <f t="shared" ref="R644:R707" si="118">IF(P644&lt;&gt;"",SUMIF(L644:L649,L644,O644:O649),"")</f>
        <v/>
      </c>
    </row>
    <row r="645" spans="1:18" ht="14.25" customHeight="1" x14ac:dyDescent="0.2">
      <c r="A645" s="219"/>
      <c r="B645" s="219"/>
      <c r="C645" s="219"/>
      <c r="D645" s="219"/>
      <c r="E645" s="219"/>
      <c r="F645" s="220"/>
      <c r="G645" s="219"/>
      <c r="H645" s="220"/>
      <c r="I645" s="219"/>
      <c r="J645" s="220"/>
      <c r="L645" s="52">
        <f t="shared" si="112"/>
        <v>39</v>
      </c>
      <c r="M645" s="48" t="str">
        <f t="shared" si="113"/>
        <v/>
      </c>
      <c r="N645" s="49" t="str">
        <f t="shared" si="114"/>
        <v/>
      </c>
      <c r="O645" s="49" t="str">
        <f t="shared" si="115"/>
        <v/>
      </c>
      <c r="P645" s="50" t="str">
        <f t="shared" si="116"/>
        <v/>
      </c>
      <c r="Q645" s="49" t="str">
        <f t="shared" si="117"/>
        <v/>
      </c>
      <c r="R645" s="49" t="str">
        <f t="shared" si="118"/>
        <v/>
      </c>
    </row>
    <row r="646" spans="1:18" x14ac:dyDescent="0.2">
      <c r="A646" s="219"/>
      <c r="B646" s="219"/>
      <c r="C646" s="219"/>
      <c r="D646" s="219"/>
      <c r="E646" s="219"/>
      <c r="F646" s="220"/>
      <c r="G646" s="219"/>
      <c r="H646" s="294" t="s">
        <v>36</v>
      </c>
      <c r="I646" s="294"/>
      <c r="J646" s="220">
        <f>TRUNC(SUMIF(L:L,$L646,M:M)*(1+$J$9),2)</f>
        <v>120.15</v>
      </c>
      <c r="L646" s="52">
        <f t="shared" si="112"/>
        <v>39</v>
      </c>
      <c r="M646" s="48" t="str">
        <f t="shared" si="113"/>
        <v/>
      </c>
      <c r="N646" s="49" t="str">
        <f t="shared" si="114"/>
        <v/>
      </c>
      <c r="O646" s="49" t="str">
        <f t="shared" si="115"/>
        <v/>
      </c>
      <c r="P646" s="50" t="str">
        <f t="shared" si="116"/>
        <v/>
      </c>
      <c r="Q646" s="49" t="str">
        <f t="shared" si="117"/>
        <v/>
      </c>
      <c r="R646" s="49" t="str">
        <f t="shared" si="118"/>
        <v/>
      </c>
    </row>
    <row r="647" spans="1:18" ht="14.25" customHeight="1" thickBot="1" x14ac:dyDescent="0.25">
      <c r="A647" s="221"/>
      <c r="B647" s="221"/>
      <c r="C647" s="221"/>
      <c r="D647" s="221"/>
      <c r="E647" s="221"/>
      <c r="F647" s="221"/>
      <c r="G647" s="221" t="s">
        <v>37</v>
      </c>
      <c r="H647" s="222" t="s">
        <v>1715</v>
      </c>
      <c r="I647" s="221" t="s">
        <v>38</v>
      </c>
      <c r="J647" s="223">
        <f>TRUNC(J646*H647,2)</f>
        <v>3244.05</v>
      </c>
      <c r="L647" s="52">
        <f t="shared" si="112"/>
        <v>39</v>
      </c>
      <c r="M647" s="48" t="str">
        <f t="shared" si="113"/>
        <v/>
      </c>
      <c r="N647" s="49" t="str">
        <f t="shared" si="114"/>
        <v/>
      </c>
      <c r="O647" s="49" t="str">
        <f t="shared" si="115"/>
        <v/>
      </c>
      <c r="P647" s="50" t="str">
        <f t="shared" si="116"/>
        <v/>
      </c>
      <c r="Q647" s="49" t="str">
        <f t="shared" si="117"/>
        <v/>
      </c>
      <c r="R647" s="49" t="str">
        <f t="shared" si="118"/>
        <v/>
      </c>
    </row>
    <row r="648" spans="1:18" ht="14.25" customHeight="1" thickTop="1" x14ac:dyDescent="0.2">
      <c r="A648" s="224"/>
      <c r="B648" s="224"/>
      <c r="C648" s="224"/>
      <c r="D648" s="224"/>
      <c r="E648" s="224"/>
      <c r="F648" s="224"/>
      <c r="G648" s="224"/>
      <c r="H648" s="224"/>
      <c r="I648" s="224"/>
      <c r="J648" s="224"/>
      <c r="L648" s="52">
        <f t="shared" si="112"/>
        <v>40</v>
      </c>
      <c r="M648" s="48" t="str">
        <f t="shared" si="113"/>
        <v/>
      </c>
      <c r="N648" s="49" t="str">
        <f t="shared" si="114"/>
        <v/>
      </c>
      <c r="O648" s="49" t="str">
        <f t="shared" si="115"/>
        <v/>
      </c>
      <c r="P648" s="50" t="str">
        <f t="shared" si="116"/>
        <v/>
      </c>
      <c r="Q648" s="49" t="str">
        <f t="shared" si="117"/>
        <v/>
      </c>
      <c r="R648" s="49" t="str">
        <f t="shared" si="118"/>
        <v/>
      </c>
    </row>
    <row r="649" spans="1:18" ht="14.25" customHeight="1" x14ac:dyDescent="0.2">
      <c r="A649" s="203" t="s">
        <v>1155</v>
      </c>
      <c r="B649" s="203"/>
      <c r="C649" s="203"/>
      <c r="D649" s="203" t="s">
        <v>844</v>
      </c>
      <c r="E649" s="203"/>
      <c r="F649" s="296"/>
      <c r="G649" s="296"/>
      <c r="H649" s="204"/>
      <c r="I649" s="203"/>
      <c r="J649" s="205"/>
      <c r="L649" s="52">
        <f t="shared" si="112"/>
        <v>40</v>
      </c>
      <c r="M649" s="48" t="str">
        <f t="shared" si="113"/>
        <v/>
      </c>
      <c r="N649" s="49" t="str">
        <f t="shared" si="114"/>
        <v/>
      </c>
      <c r="O649" s="49" t="str">
        <f t="shared" si="115"/>
        <v/>
      </c>
      <c r="P649" s="50" t="str">
        <f t="shared" si="116"/>
        <v/>
      </c>
      <c r="Q649" s="49" t="str">
        <f t="shared" si="117"/>
        <v/>
      </c>
      <c r="R649" s="49" t="str">
        <f t="shared" si="118"/>
        <v/>
      </c>
    </row>
    <row r="650" spans="1:18" ht="15" x14ac:dyDescent="0.2">
      <c r="A650" s="206" t="s">
        <v>1156</v>
      </c>
      <c r="B650" s="207" t="s">
        <v>1</v>
      </c>
      <c r="C650" s="206" t="s">
        <v>2</v>
      </c>
      <c r="D650" s="206" t="s">
        <v>3</v>
      </c>
      <c r="E650" s="290" t="s">
        <v>18</v>
      </c>
      <c r="F650" s="290"/>
      <c r="G650" s="208" t="s">
        <v>4</v>
      </c>
      <c r="H650" s="207" t="s">
        <v>5</v>
      </c>
      <c r="I650" s="207" t="s">
        <v>6</v>
      </c>
      <c r="J650" s="207" t="s">
        <v>7</v>
      </c>
      <c r="L650" s="52">
        <f t="shared" si="112"/>
        <v>40</v>
      </c>
      <c r="M650" s="48" t="str">
        <f t="shared" si="113"/>
        <v/>
      </c>
      <c r="N650" s="49" t="str">
        <f t="shared" si="114"/>
        <v/>
      </c>
      <c r="O650" s="49" t="str">
        <f t="shared" si="115"/>
        <v/>
      </c>
      <c r="P650" s="50" t="str">
        <f t="shared" si="116"/>
        <v/>
      </c>
      <c r="Q650" s="49" t="str">
        <f t="shared" si="117"/>
        <v/>
      </c>
      <c r="R650" s="49" t="str">
        <f t="shared" si="118"/>
        <v/>
      </c>
    </row>
    <row r="651" spans="1:18" ht="14.25" customHeight="1" x14ac:dyDescent="0.2">
      <c r="A651" s="209" t="s">
        <v>19</v>
      </c>
      <c r="B651" s="210" t="s">
        <v>1157</v>
      </c>
      <c r="C651" s="209" t="s">
        <v>9</v>
      </c>
      <c r="D651" s="209" t="s">
        <v>1158</v>
      </c>
      <c r="E651" s="291" t="s">
        <v>1481</v>
      </c>
      <c r="F651" s="291"/>
      <c r="G651" s="211" t="s">
        <v>10</v>
      </c>
      <c r="H651" s="212">
        <v>1</v>
      </c>
      <c r="I651" s="213">
        <f>SUMIF(L:L,$L651,M:M)</f>
        <v>45.19</v>
      </c>
      <c r="J651" s="213">
        <f>TRUNC(H651*I651,2)</f>
        <v>45.19</v>
      </c>
      <c r="L651" s="52">
        <f t="shared" si="112"/>
        <v>40</v>
      </c>
      <c r="M651" s="48" t="str">
        <f t="shared" si="113"/>
        <v/>
      </c>
      <c r="N651" s="49" t="str">
        <f t="shared" si="114"/>
        <v/>
      </c>
      <c r="O651" s="49" t="str">
        <f t="shared" si="115"/>
        <v/>
      </c>
      <c r="P651" s="50" t="str">
        <f t="shared" si="116"/>
        <v xml:space="preserve"> 3.3.1.4.2.1 </v>
      </c>
      <c r="Q651" s="49">
        <f t="shared" si="117"/>
        <v>21.439999999999998</v>
      </c>
      <c r="R651" s="49">
        <f t="shared" si="118"/>
        <v>23.75</v>
      </c>
    </row>
    <row r="652" spans="1:18" x14ac:dyDescent="0.2">
      <c r="A652" s="225" t="s">
        <v>21</v>
      </c>
      <c r="B652" s="226" t="s">
        <v>45</v>
      </c>
      <c r="C652" s="225" t="s">
        <v>9</v>
      </c>
      <c r="D652" s="225" t="s">
        <v>46</v>
      </c>
      <c r="E652" s="292" t="s">
        <v>875</v>
      </c>
      <c r="F652" s="292"/>
      <c r="G652" s="227" t="s">
        <v>25</v>
      </c>
      <c r="H652" s="228">
        <v>0.47239999999999999</v>
      </c>
      <c r="I652" s="229">
        <f>SUMIFS('ANALÍTICA AUXILIARES'!J:J,'ANALÍTICA AUXILIARES'!A:A,"Composição",'ANALÍTICA AUXILIARES'!B:B,$B652)</f>
        <v>32.840000000000003</v>
      </c>
      <c r="J652" s="229">
        <f>TRUNC(H652*I652,2)</f>
        <v>15.51</v>
      </c>
      <c r="L652" s="52">
        <f t="shared" si="112"/>
        <v>40</v>
      </c>
      <c r="M652" s="48">
        <f t="shared" si="113"/>
        <v>15.51</v>
      </c>
      <c r="N652" s="49">
        <f t="shared" si="114"/>
        <v>15.51</v>
      </c>
      <c r="O652" s="49" t="str">
        <f t="shared" si="115"/>
        <v/>
      </c>
      <c r="P652" s="50" t="str">
        <f t="shared" si="116"/>
        <v/>
      </c>
      <c r="Q652" s="49" t="str">
        <f t="shared" si="117"/>
        <v/>
      </c>
      <c r="R652" s="49" t="str">
        <f t="shared" si="118"/>
        <v/>
      </c>
    </row>
    <row r="653" spans="1:18" x14ac:dyDescent="0.2">
      <c r="A653" s="225" t="s">
        <v>21</v>
      </c>
      <c r="B653" s="226" t="s">
        <v>26</v>
      </c>
      <c r="C653" s="225" t="s">
        <v>9</v>
      </c>
      <c r="D653" s="225" t="s">
        <v>27</v>
      </c>
      <c r="E653" s="292" t="s">
        <v>875</v>
      </c>
      <c r="F653" s="292"/>
      <c r="G653" s="227" t="s">
        <v>25</v>
      </c>
      <c r="H653" s="228">
        <v>0.23619999999999999</v>
      </c>
      <c r="I653" s="229">
        <f>SUMIFS('ANALÍTICA AUXILIARES'!J:J,'ANALÍTICA AUXILIARES'!A:A,"Composição",'ANALÍTICA AUXILIARES'!B:B,$B653)</f>
        <v>25.11</v>
      </c>
      <c r="J653" s="229">
        <f>TRUNC(H653*I653,2)</f>
        <v>5.93</v>
      </c>
      <c r="L653" s="52">
        <f t="shared" si="112"/>
        <v>40</v>
      </c>
      <c r="M653" s="48">
        <f t="shared" si="113"/>
        <v>5.93</v>
      </c>
      <c r="N653" s="49">
        <f t="shared" si="114"/>
        <v>5.93</v>
      </c>
      <c r="O653" s="49" t="str">
        <f t="shared" si="115"/>
        <v/>
      </c>
      <c r="P653" s="50" t="str">
        <f t="shared" si="116"/>
        <v/>
      </c>
      <c r="Q653" s="49" t="str">
        <f t="shared" si="117"/>
        <v/>
      </c>
      <c r="R653" s="49" t="str">
        <f t="shared" si="118"/>
        <v/>
      </c>
    </row>
    <row r="654" spans="1:18" ht="51" x14ac:dyDescent="0.2">
      <c r="A654" s="225" t="s">
        <v>21</v>
      </c>
      <c r="B654" s="226" t="s">
        <v>700</v>
      </c>
      <c r="C654" s="225" t="s">
        <v>9</v>
      </c>
      <c r="D654" s="225" t="s">
        <v>701</v>
      </c>
      <c r="E654" s="292" t="s">
        <v>706</v>
      </c>
      <c r="F654" s="292"/>
      <c r="G654" s="227" t="s">
        <v>17</v>
      </c>
      <c r="H654" s="228">
        <v>3.04E-2</v>
      </c>
      <c r="I654" s="229">
        <f>SUMIFS('ANALÍTICA AUXILIARES'!J:J,'ANALÍTICA AUXILIARES'!A:A,"Composição",'ANALÍTICA AUXILIARES'!B:B,$B654)</f>
        <v>781.52</v>
      </c>
      <c r="J654" s="229">
        <f>TRUNC(H654*I654,2)</f>
        <v>23.75</v>
      </c>
      <c r="L654" s="52">
        <f t="shared" si="112"/>
        <v>40</v>
      </c>
      <c r="M654" s="48">
        <f t="shared" si="113"/>
        <v>23.75</v>
      </c>
      <c r="N654" s="49" t="str">
        <f t="shared" si="114"/>
        <v/>
      </c>
      <c r="O654" s="49">
        <f t="shared" si="115"/>
        <v>23.75</v>
      </c>
      <c r="P654" s="50" t="str">
        <f t="shared" si="116"/>
        <v/>
      </c>
      <c r="Q654" s="49" t="str">
        <f t="shared" si="117"/>
        <v/>
      </c>
      <c r="R654" s="49" t="str">
        <f t="shared" si="118"/>
        <v/>
      </c>
    </row>
    <row r="655" spans="1:18" x14ac:dyDescent="0.2">
      <c r="A655" s="219"/>
      <c r="B655" s="219"/>
      <c r="C655" s="219"/>
      <c r="D655" s="219"/>
      <c r="E655" s="219"/>
      <c r="F655" s="220"/>
      <c r="G655" s="219"/>
      <c r="H655" s="220"/>
      <c r="I655" s="219"/>
      <c r="J655" s="220"/>
      <c r="L655" s="52">
        <f t="shared" si="112"/>
        <v>40</v>
      </c>
      <c r="M655" s="48" t="str">
        <f t="shared" si="113"/>
        <v/>
      </c>
      <c r="N655" s="49" t="str">
        <f t="shared" si="114"/>
        <v/>
      </c>
      <c r="O655" s="49" t="str">
        <f t="shared" si="115"/>
        <v/>
      </c>
      <c r="P655" s="50" t="str">
        <f t="shared" si="116"/>
        <v/>
      </c>
      <c r="Q655" s="49" t="str">
        <f t="shared" si="117"/>
        <v/>
      </c>
      <c r="R655" s="49" t="str">
        <f t="shared" si="118"/>
        <v/>
      </c>
    </row>
    <row r="656" spans="1:18" ht="25.5" customHeight="1" x14ac:dyDescent="0.2">
      <c r="A656" s="219"/>
      <c r="B656" s="219"/>
      <c r="C656" s="219"/>
      <c r="D656" s="219"/>
      <c r="E656" s="219"/>
      <c r="F656" s="220"/>
      <c r="G656" s="219"/>
      <c r="H656" s="294" t="s">
        <v>36</v>
      </c>
      <c r="I656" s="294"/>
      <c r="J656" s="220">
        <f>TRUNC(SUMIF(L:L,$L656,M:M)*(1+$J$9),2)</f>
        <v>54.65</v>
      </c>
      <c r="L656" s="52">
        <f t="shared" si="112"/>
        <v>40</v>
      </c>
      <c r="M656" s="48" t="str">
        <f t="shared" si="113"/>
        <v/>
      </c>
      <c r="N656" s="49" t="str">
        <f t="shared" si="114"/>
        <v/>
      </c>
      <c r="O656" s="49" t="str">
        <f t="shared" si="115"/>
        <v/>
      </c>
      <c r="P656" s="50" t="str">
        <f t="shared" si="116"/>
        <v/>
      </c>
      <c r="Q656" s="49" t="str">
        <f t="shared" si="117"/>
        <v/>
      </c>
      <c r="R656" s="49" t="str">
        <f t="shared" si="118"/>
        <v/>
      </c>
    </row>
    <row r="657" spans="1:18" ht="14.25" customHeight="1" thickBot="1" x14ac:dyDescent="0.25">
      <c r="A657" s="221"/>
      <c r="B657" s="221"/>
      <c r="C657" s="221"/>
      <c r="D657" s="221"/>
      <c r="E657" s="221"/>
      <c r="F657" s="221"/>
      <c r="G657" s="221" t="s">
        <v>37</v>
      </c>
      <c r="H657" s="222" t="s">
        <v>1716</v>
      </c>
      <c r="I657" s="221" t="s">
        <v>38</v>
      </c>
      <c r="J657" s="223">
        <f>TRUNC(J656*H657,2)</f>
        <v>28418</v>
      </c>
      <c r="L657" s="52">
        <f t="shared" si="112"/>
        <v>40</v>
      </c>
      <c r="M657" s="48" t="str">
        <f t="shared" si="113"/>
        <v/>
      </c>
      <c r="N657" s="49" t="str">
        <f t="shared" si="114"/>
        <v/>
      </c>
      <c r="O657" s="49" t="str">
        <f t="shared" si="115"/>
        <v/>
      </c>
      <c r="P657" s="50" t="str">
        <f t="shared" si="116"/>
        <v/>
      </c>
      <c r="Q657" s="49" t="str">
        <f t="shared" si="117"/>
        <v/>
      </c>
      <c r="R657" s="49" t="str">
        <f t="shared" si="118"/>
        <v/>
      </c>
    </row>
    <row r="658" spans="1:18" ht="14.25" customHeight="1" thickTop="1" x14ac:dyDescent="0.2">
      <c r="A658" s="224"/>
      <c r="B658" s="224"/>
      <c r="C658" s="224"/>
      <c r="D658" s="224"/>
      <c r="E658" s="224"/>
      <c r="F658" s="224"/>
      <c r="G658" s="224"/>
      <c r="H658" s="224"/>
      <c r="I658" s="224"/>
      <c r="J658" s="224"/>
      <c r="L658" s="52">
        <f t="shared" si="112"/>
        <v>41</v>
      </c>
      <c r="M658" s="48" t="str">
        <f t="shared" si="113"/>
        <v/>
      </c>
      <c r="N658" s="49" t="str">
        <f t="shared" si="114"/>
        <v/>
      </c>
      <c r="O658" s="49" t="str">
        <f t="shared" si="115"/>
        <v/>
      </c>
      <c r="P658" s="50" t="str">
        <f t="shared" si="116"/>
        <v/>
      </c>
      <c r="Q658" s="49" t="str">
        <f t="shared" si="117"/>
        <v/>
      </c>
      <c r="R658" s="49" t="str">
        <f t="shared" si="118"/>
        <v/>
      </c>
    </row>
    <row r="659" spans="1:18" ht="15" x14ac:dyDescent="0.2">
      <c r="A659" s="206" t="s">
        <v>1159</v>
      </c>
      <c r="B659" s="207" t="s">
        <v>1</v>
      </c>
      <c r="C659" s="206" t="s">
        <v>2</v>
      </c>
      <c r="D659" s="206" t="s">
        <v>3</v>
      </c>
      <c r="E659" s="290" t="s">
        <v>18</v>
      </c>
      <c r="F659" s="290"/>
      <c r="G659" s="208" t="s">
        <v>4</v>
      </c>
      <c r="H659" s="207" t="s">
        <v>5</v>
      </c>
      <c r="I659" s="207" t="s">
        <v>6</v>
      </c>
      <c r="J659" s="207" t="s">
        <v>7</v>
      </c>
      <c r="L659" s="52">
        <f t="shared" si="112"/>
        <v>41</v>
      </c>
      <c r="M659" s="48" t="str">
        <f t="shared" si="113"/>
        <v/>
      </c>
      <c r="N659" s="49" t="str">
        <f t="shared" si="114"/>
        <v/>
      </c>
      <c r="O659" s="49" t="str">
        <f t="shared" si="115"/>
        <v/>
      </c>
      <c r="P659" s="50" t="str">
        <f t="shared" si="116"/>
        <v/>
      </c>
      <c r="Q659" s="49" t="str">
        <f t="shared" si="117"/>
        <v/>
      </c>
      <c r="R659" s="49" t="str">
        <f t="shared" si="118"/>
        <v/>
      </c>
    </row>
    <row r="660" spans="1:18" ht="14.25" customHeight="1" x14ac:dyDescent="0.2">
      <c r="A660" s="209" t="s">
        <v>19</v>
      </c>
      <c r="B660" s="210" t="s">
        <v>1160</v>
      </c>
      <c r="C660" s="209" t="s">
        <v>11</v>
      </c>
      <c r="D660" s="209" t="s">
        <v>1161</v>
      </c>
      <c r="E660" s="291" t="s">
        <v>1717</v>
      </c>
      <c r="F660" s="291"/>
      <c r="G660" s="211" t="s">
        <v>10</v>
      </c>
      <c r="H660" s="212">
        <v>1</v>
      </c>
      <c r="I660" s="213">
        <f>SUMIF(L:L,$L660,M:M)</f>
        <v>652.29999999999995</v>
      </c>
      <c r="J660" s="213">
        <f t="shared" ref="J660:J666" si="119">TRUNC(H660*I660,2)</f>
        <v>652.29999999999995</v>
      </c>
      <c r="L660" s="52">
        <f t="shared" si="112"/>
        <v>41</v>
      </c>
      <c r="M660" s="48" t="str">
        <f t="shared" si="113"/>
        <v/>
      </c>
      <c r="N660" s="49" t="str">
        <f t="shared" si="114"/>
        <v/>
      </c>
      <c r="O660" s="49" t="str">
        <f t="shared" si="115"/>
        <v/>
      </c>
      <c r="P660" s="50" t="str">
        <f t="shared" si="116"/>
        <v xml:space="preserve"> 3.3.1.4.2.2 </v>
      </c>
      <c r="Q660" s="49">
        <f t="shared" si="117"/>
        <v>146.30000000000001</v>
      </c>
      <c r="R660" s="49">
        <f t="shared" si="118"/>
        <v>29.36</v>
      </c>
    </row>
    <row r="661" spans="1:18" x14ac:dyDescent="0.2">
      <c r="A661" s="225" t="s">
        <v>21</v>
      </c>
      <c r="B661" s="226" t="s">
        <v>26</v>
      </c>
      <c r="C661" s="225" t="s">
        <v>9</v>
      </c>
      <c r="D661" s="225" t="s">
        <v>27</v>
      </c>
      <c r="E661" s="292" t="s">
        <v>875</v>
      </c>
      <c r="F661" s="292"/>
      <c r="G661" s="227" t="s">
        <v>25</v>
      </c>
      <c r="H661" s="228">
        <v>2</v>
      </c>
      <c r="I661" s="229">
        <f>SUMIFS('ANALÍTICA AUXILIARES'!J:J,'ANALÍTICA AUXILIARES'!A:A,"Composição",'ANALÍTICA AUXILIARES'!B:B,$B661)</f>
        <v>25.11</v>
      </c>
      <c r="J661" s="229">
        <f t="shared" si="119"/>
        <v>50.22</v>
      </c>
      <c r="L661" s="52">
        <f t="shared" si="112"/>
        <v>41</v>
      </c>
      <c r="M661" s="48">
        <f t="shared" si="113"/>
        <v>50.22</v>
      </c>
      <c r="N661" s="49">
        <f t="shared" si="114"/>
        <v>50.22</v>
      </c>
      <c r="O661" s="49" t="str">
        <f t="shared" si="115"/>
        <v/>
      </c>
      <c r="P661" s="50" t="str">
        <f t="shared" si="116"/>
        <v/>
      </c>
      <c r="Q661" s="49" t="str">
        <f t="shared" si="117"/>
        <v/>
      </c>
      <c r="R661" s="49" t="str">
        <f t="shared" si="118"/>
        <v/>
      </c>
    </row>
    <row r="662" spans="1:18" x14ac:dyDescent="0.2">
      <c r="A662" s="225" t="s">
        <v>21</v>
      </c>
      <c r="B662" s="226" t="s">
        <v>699</v>
      </c>
      <c r="C662" s="225" t="s">
        <v>9</v>
      </c>
      <c r="D662" s="225" t="s">
        <v>1676</v>
      </c>
      <c r="E662" s="292" t="s">
        <v>875</v>
      </c>
      <c r="F662" s="292"/>
      <c r="G662" s="227" t="s">
        <v>25</v>
      </c>
      <c r="H662" s="228">
        <v>1</v>
      </c>
      <c r="I662" s="229">
        <f>SUMIFS('ANALÍTICA AUXILIARES'!J:J,'ANALÍTICA AUXILIARES'!A:A,"Composição",'ANALÍTICA AUXILIARES'!B:B,$B662)</f>
        <v>30.86</v>
      </c>
      <c r="J662" s="229">
        <f t="shared" si="119"/>
        <v>30.86</v>
      </c>
      <c r="L662" s="52">
        <f t="shared" si="112"/>
        <v>41</v>
      </c>
      <c r="M662" s="48">
        <f t="shared" si="113"/>
        <v>30.86</v>
      </c>
      <c r="N662" s="49">
        <f t="shared" si="114"/>
        <v>30.86</v>
      </c>
      <c r="O662" s="49" t="str">
        <f t="shared" si="115"/>
        <v/>
      </c>
      <c r="P662" s="50" t="str">
        <f t="shared" si="116"/>
        <v/>
      </c>
      <c r="Q662" s="49" t="str">
        <f t="shared" si="117"/>
        <v/>
      </c>
      <c r="R662" s="49" t="str">
        <f t="shared" si="118"/>
        <v/>
      </c>
    </row>
    <row r="663" spans="1:18" ht="14.25" customHeight="1" x14ac:dyDescent="0.2">
      <c r="A663" s="225" t="s">
        <v>21</v>
      </c>
      <c r="B663" s="226" t="s">
        <v>180</v>
      </c>
      <c r="C663" s="225" t="s">
        <v>9</v>
      </c>
      <c r="D663" s="225" t="s">
        <v>181</v>
      </c>
      <c r="E663" s="292" t="s">
        <v>875</v>
      </c>
      <c r="F663" s="292"/>
      <c r="G663" s="227" t="s">
        <v>25</v>
      </c>
      <c r="H663" s="228">
        <v>2</v>
      </c>
      <c r="I663" s="229">
        <f>SUMIFS('ANALÍTICA AUXILIARES'!J:J,'ANALÍTICA AUXILIARES'!A:A,"Composição",'ANALÍTICA AUXILIARES'!B:B,$B663)</f>
        <v>32.61</v>
      </c>
      <c r="J663" s="229">
        <f t="shared" si="119"/>
        <v>65.22</v>
      </c>
      <c r="L663" s="52">
        <f t="shared" si="112"/>
        <v>41</v>
      </c>
      <c r="M663" s="48">
        <f t="shared" si="113"/>
        <v>65.22</v>
      </c>
      <c r="N663" s="49">
        <f t="shared" si="114"/>
        <v>65.22</v>
      </c>
      <c r="O663" s="49" t="str">
        <f t="shared" si="115"/>
        <v/>
      </c>
      <c r="P663" s="50" t="str">
        <f t="shared" si="116"/>
        <v/>
      </c>
      <c r="Q663" s="49" t="str">
        <f t="shared" si="117"/>
        <v/>
      </c>
      <c r="R663" s="49" t="str">
        <f t="shared" si="118"/>
        <v/>
      </c>
    </row>
    <row r="664" spans="1:18" ht="25.5" customHeight="1" x14ac:dyDescent="0.2">
      <c r="A664" s="214" t="s">
        <v>28</v>
      </c>
      <c r="B664" s="215" t="s">
        <v>1718</v>
      </c>
      <c r="C664" s="214" t="str">
        <f>VLOOKUP(B664,INSUMOS!$A:$I,2,FALSE)</f>
        <v>SETOP</v>
      </c>
      <c r="D664" s="214" t="str">
        <f>VLOOKUP(B664,INSUMOS!$A:$I,3,FALSE)</f>
        <v>ALUMÍNIO ANODIZADO (APLICAÇÃO: PERFIS)</v>
      </c>
      <c r="E664" s="293" t="str">
        <f>VLOOKUP(B664,INSUMOS!$A:$I,4,FALSE)</f>
        <v>Material</v>
      </c>
      <c r="F664" s="293"/>
      <c r="G664" s="216" t="str">
        <f>VLOOKUP(B664,INSUMOS!$A:$I,5,FALSE)</f>
        <v>Kg</v>
      </c>
      <c r="H664" s="217">
        <v>0.5</v>
      </c>
      <c r="I664" s="218">
        <f>VLOOKUP(B664,INSUMOS!$A:$I,8,FALSE)</f>
        <v>58.25</v>
      </c>
      <c r="J664" s="218">
        <f t="shared" si="119"/>
        <v>29.12</v>
      </c>
      <c r="L664" s="52">
        <f t="shared" si="112"/>
        <v>41</v>
      </c>
      <c r="M664" s="48">
        <f t="shared" si="113"/>
        <v>29.12</v>
      </c>
      <c r="N664" s="49" t="str">
        <f t="shared" si="114"/>
        <v/>
      </c>
      <c r="O664" s="49">
        <f t="shared" si="115"/>
        <v>29.12</v>
      </c>
      <c r="P664" s="50" t="str">
        <f t="shared" si="116"/>
        <v/>
      </c>
      <c r="Q664" s="49" t="str">
        <f t="shared" si="117"/>
        <v/>
      </c>
      <c r="R664" s="49" t="str">
        <f t="shared" si="118"/>
        <v/>
      </c>
    </row>
    <row r="665" spans="1:18" x14ac:dyDescent="0.2">
      <c r="A665" s="214" t="s">
        <v>28</v>
      </c>
      <c r="B665" s="215" t="s">
        <v>1721</v>
      </c>
      <c r="C665" s="214" t="str">
        <f>VLOOKUP(B665,INSUMOS!$A:$I,2,FALSE)</f>
        <v>EMOP</v>
      </c>
      <c r="D665" s="214" t="str">
        <f>VLOOKUP(B665,INSUMOS!$A:$I,3,FALSE)</f>
        <v>PINTURA ELETROSTATICA SOBRE ESQUADRIA DE  ALUMINIO</v>
      </c>
      <c r="E665" s="293" t="str">
        <f>VLOOKUP(B665,INSUMOS!$A:$I,4,FALSE)</f>
        <v>Material</v>
      </c>
      <c r="F665" s="293"/>
      <c r="G665" s="216" t="str">
        <f>VLOOKUP(B665,INSUMOS!$A:$I,5,FALSE)</f>
        <v>KG</v>
      </c>
      <c r="H665" s="217">
        <v>2.1999999999999999E-2</v>
      </c>
      <c r="I665" s="218">
        <f>VLOOKUP(B665,INSUMOS!$A:$I,8,FALSE)</f>
        <v>11</v>
      </c>
      <c r="J665" s="218">
        <f t="shared" si="119"/>
        <v>0.24</v>
      </c>
      <c r="L665" s="52">
        <f t="shared" si="112"/>
        <v>41</v>
      </c>
      <c r="M665" s="48">
        <f t="shared" si="113"/>
        <v>0.24</v>
      </c>
      <c r="N665" s="49" t="str">
        <f t="shared" si="114"/>
        <v/>
      </c>
      <c r="O665" s="49">
        <f t="shared" si="115"/>
        <v>0.24</v>
      </c>
      <c r="P665" s="50" t="str">
        <f t="shared" si="116"/>
        <v/>
      </c>
      <c r="Q665" s="49" t="str">
        <f t="shared" si="117"/>
        <v/>
      </c>
      <c r="R665" s="49" t="str">
        <f t="shared" si="118"/>
        <v/>
      </c>
    </row>
    <row r="666" spans="1:18" ht="14.25" customHeight="1" x14ac:dyDescent="0.2">
      <c r="A666" s="214" t="s">
        <v>28</v>
      </c>
      <c r="B666" s="215" t="s">
        <v>1723</v>
      </c>
      <c r="C666" s="214" t="str">
        <f>VLOOKUP(B666,INSUMOS!$A:$I,2,FALSE)</f>
        <v>Próprio</v>
      </c>
      <c r="D666" s="214" t="str">
        <f>VLOOKUP(B666,INSUMOS!$A:$I,3,FALSE)</f>
        <v>PAINEL FIXO RIPADO VERTICAL ESTRUTURADO EM ALUMÍNIO AMADEIRADO NOGUEIRA OU EM PINTURA MARROM SIMILAR</v>
      </c>
      <c r="E666" s="293" t="str">
        <f>VLOOKUP(B666,INSUMOS!$A:$I,4,FALSE)</f>
        <v>Material</v>
      </c>
      <c r="F666" s="293"/>
      <c r="G666" s="216" t="str">
        <f>VLOOKUP(B666,INSUMOS!$A:$I,5,FALSE)</f>
        <v>m²</v>
      </c>
      <c r="H666" s="217">
        <v>1.05</v>
      </c>
      <c r="I666" s="218">
        <f>VLOOKUP(B666,INSUMOS!$A:$I,8,FALSE)</f>
        <v>453.95</v>
      </c>
      <c r="J666" s="218">
        <f t="shared" si="119"/>
        <v>476.64</v>
      </c>
      <c r="L666" s="52">
        <f t="shared" si="112"/>
        <v>41</v>
      </c>
      <c r="M666" s="48">
        <f t="shared" si="113"/>
        <v>476.64</v>
      </c>
      <c r="N666" s="49" t="str">
        <f t="shared" si="114"/>
        <v/>
      </c>
      <c r="O666" s="49">
        <f t="shared" si="115"/>
        <v>476.64</v>
      </c>
      <c r="P666" s="50" t="str">
        <f t="shared" si="116"/>
        <v/>
      </c>
      <c r="Q666" s="49" t="str">
        <f t="shared" si="117"/>
        <v/>
      </c>
      <c r="R666" s="49" t="str">
        <f t="shared" si="118"/>
        <v/>
      </c>
    </row>
    <row r="667" spans="1:18" x14ac:dyDescent="0.2">
      <c r="A667" s="219"/>
      <c r="B667" s="219"/>
      <c r="C667" s="219"/>
      <c r="D667" s="219"/>
      <c r="E667" s="219"/>
      <c r="F667" s="220"/>
      <c r="G667" s="219"/>
      <c r="H667" s="220"/>
      <c r="I667" s="219"/>
      <c r="J667" s="220"/>
      <c r="L667" s="52">
        <f t="shared" si="112"/>
        <v>41</v>
      </c>
      <c r="M667" s="48" t="str">
        <f t="shared" si="113"/>
        <v/>
      </c>
      <c r="N667" s="49" t="str">
        <f t="shared" si="114"/>
        <v/>
      </c>
      <c r="O667" s="49" t="str">
        <f t="shared" si="115"/>
        <v/>
      </c>
      <c r="P667" s="50" t="str">
        <f t="shared" si="116"/>
        <v/>
      </c>
      <c r="Q667" s="49" t="str">
        <f t="shared" si="117"/>
        <v/>
      </c>
      <c r="R667" s="49" t="str">
        <f t="shared" si="118"/>
        <v/>
      </c>
    </row>
    <row r="668" spans="1:18" ht="14.25" customHeight="1" x14ac:dyDescent="0.2">
      <c r="A668" s="219"/>
      <c r="B668" s="219"/>
      <c r="C668" s="219"/>
      <c r="D668" s="219"/>
      <c r="E668" s="219"/>
      <c r="F668" s="220"/>
      <c r="G668" s="219"/>
      <c r="H668" s="294" t="s">
        <v>36</v>
      </c>
      <c r="I668" s="294"/>
      <c r="J668" s="220">
        <f>TRUNC(SUMIF(L:L,$L668,M:M)*(1+$J$9),2)</f>
        <v>788.89</v>
      </c>
      <c r="L668" s="52">
        <f t="shared" si="112"/>
        <v>41</v>
      </c>
      <c r="M668" s="48" t="str">
        <f t="shared" si="113"/>
        <v/>
      </c>
      <c r="N668" s="49" t="str">
        <f t="shared" si="114"/>
        <v/>
      </c>
      <c r="O668" s="49" t="str">
        <f t="shared" si="115"/>
        <v/>
      </c>
      <c r="P668" s="50" t="str">
        <f t="shared" si="116"/>
        <v/>
      </c>
      <c r="Q668" s="49" t="str">
        <f t="shared" si="117"/>
        <v/>
      </c>
      <c r="R668" s="49" t="str">
        <f t="shared" si="118"/>
        <v/>
      </c>
    </row>
    <row r="669" spans="1:18" ht="14.25" customHeight="1" thickBot="1" x14ac:dyDescent="0.25">
      <c r="A669" s="221"/>
      <c r="B669" s="221"/>
      <c r="C669" s="221"/>
      <c r="D669" s="221"/>
      <c r="E669" s="221"/>
      <c r="F669" s="221"/>
      <c r="G669" s="221" t="s">
        <v>37</v>
      </c>
      <c r="H669" s="222" t="s">
        <v>1724</v>
      </c>
      <c r="I669" s="221" t="s">
        <v>38</v>
      </c>
      <c r="J669" s="223">
        <f>TRUNC(J668*H669,2)</f>
        <v>138844.64000000001</v>
      </c>
      <c r="L669" s="52">
        <f t="shared" si="112"/>
        <v>41</v>
      </c>
      <c r="M669" s="48" t="str">
        <f t="shared" si="113"/>
        <v/>
      </c>
      <c r="N669" s="49" t="str">
        <f t="shared" si="114"/>
        <v/>
      </c>
      <c r="O669" s="49" t="str">
        <f t="shared" si="115"/>
        <v/>
      </c>
      <c r="P669" s="50" t="str">
        <f t="shared" si="116"/>
        <v/>
      </c>
      <c r="Q669" s="49" t="str">
        <f t="shared" si="117"/>
        <v/>
      </c>
      <c r="R669" s="49" t="str">
        <f t="shared" si="118"/>
        <v/>
      </c>
    </row>
    <row r="670" spans="1:18" ht="38.25" customHeight="1" thickTop="1" x14ac:dyDescent="0.2">
      <c r="A670" s="224"/>
      <c r="B670" s="224"/>
      <c r="C670" s="224"/>
      <c r="D670" s="224"/>
      <c r="E670" s="224"/>
      <c r="F670" s="224"/>
      <c r="G670" s="224"/>
      <c r="H670" s="224"/>
      <c r="I670" s="224"/>
      <c r="J670" s="224"/>
      <c r="L670" s="52">
        <f t="shared" si="112"/>
        <v>42</v>
      </c>
      <c r="M670" s="48" t="str">
        <f t="shared" si="113"/>
        <v/>
      </c>
      <c r="N670" s="49" t="str">
        <f t="shared" si="114"/>
        <v/>
      </c>
      <c r="O670" s="49" t="str">
        <f t="shared" si="115"/>
        <v/>
      </c>
      <c r="P670" s="50" t="str">
        <f t="shared" si="116"/>
        <v/>
      </c>
      <c r="Q670" s="49" t="str">
        <f t="shared" si="117"/>
        <v/>
      </c>
      <c r="R670" s="49" t="str">
        <f t="shared" si="118"/>
        <v/>
      </c>
    </row>
    <row r="671" spans="1:18" ht="38.25" customHeight="1" x14ac:dyDescent="0.2">
      <c r="A671" s="203" t="s">
        <v>1162</v>
      </c>
      <c r="B671" s="203"/>
      <c r="C671" s="203"/>
      <c r="D671" s="203" t="s">
        <v>1163</v>
      </c>
      <c r="E671" s="203"/>
      <c r="F671" s="296"/>
      <c r="G671" s="296"/>
      <c r="H671" s="204"/>
      <c r="I671" s="203"/>
      <c r="J671" s="205"/>
      <c r="L671" s="52">
        <f t="shared" si="112"/>
        <v>42</v>
      </c>
      <c r="M671" s="48" t="str">
        <f t="shared" si="113"/>
        <v/>
      </c>
      <c r="N671" s="49" t="str">
        <f t="shared" si="114"/>
        <v/>
      </c>
      <c r="O671" s="49" t="str">
        <f t="shared" si="115"/>
        <v/>
      </c>
      <c r="P671" s="50" t="str">
        <f t="shared" si="116"/>
        <v/>
      </c>
      <c r="Q671" s="49" t="str">
        <f t="shared" si="117"/>
        <v/>
      </c>
      <c r="R671" s="49" t="str">
        <f t="shared" si="118"/>
        <v/>
      </c>
    </row>
    <row r="672" spans="1:18" ht="25.5" customHeight="1" x14ac:dyDescent="0.2">
      <c r="A672" s="206" t="s">
        <v>1164</v>
      </c>
      <c r="B672" s="207" t="s">
        <v>1</v>
      </c>
      <c r="C672" s="206" t="s">
        <v>2</v>
      </c>
      <c r="D672" s="206" t="s">
        <v>3</v>
      </c>
      <c r="E672" s="290" t="s">
        <v>18</v>
      </c>
      <c r="F672" s="290"/>
      <c r="G672" s="208" t="s">
        <v>4</v>
      </c>
      <c r="H672" s="207" t="s">
        <v>5</v>
      </c>
      <c r="I672" s="207" t="s">
        <v>6</v>
      </c>
      <c r="J672" s="207" t="s">
        <v>7</v>
      </c>
      <c r="L672" s="52">
        <f t="shared" si="112"/>
        <v>42</v>
      </c>
      <c r="M672" s="48" t="str">
        <f t="shared" si="113"/>
        <v/>
      </c>
      <c r="N672" s="49" t="str">
        <f t="shared" si="114"/>
        <v/>
      </c>
      <c r="O672" s="49" t="str">
        <f t="shared" si="115"/>
        <v/>
      </c>
      <c r="P672" s="50" t="str">
        <f t="shared" si="116"/>
        <v/>
      </c>
      <c r="Q672" s="49" t="str">
        <f t="shared" si="117"/>
        <v/>
      </c>
      <c r="R672" s="49" t="str">
        <f t="shared" si="118"/>
        <v/>
      </c>
    </row>
    <row r="673" spans="1:18" ht="25.5" customHeight="1" x14ac:dyDescent="0.2">
      <c r="A673" s="209" t="s">
        <v>19</v>
      </c>
      <c r="B673" s="210" t="s">
        <v>1165</v>
      </c>
      <c r="C673" s="209" t="s">
        <v>9</v>
      </c>
      <c r="D673" s="209" t="s">
        <v>1166</v>
      </c>
      <c r="E673" s="291" t="s">
        <v>1725</v>
      </c>
      <c r="F673" s="291"/>
      <c r="G673" s="211" t="s">
        <v>10</v>
      </c>
      <c r="H673" s="212">
        <v>1</v>
      </c>
      <c r="I673" s="213">
        <f>SUMIF(L:L,$L673,M:M)</f>
        <v>117.36</v>
      </c>
      <c r="J673" s="213">
        <f t="shared" ref="J673:J678" si="120">TRUNC(H673*I673,2)</f>
        <v>117.36</v>
      </c>
      <c r="L673" s="52">
        <f t="shared" si="112"/>
        <v>42</v>
      </c>
      <c r="M673" s="48" t="str">
        <f t="shared" si="113"/>
        <v/>
      </c>
      <c r="N673" s="49" t="str">
        <f t="shared" si="114"/>
        <v/>
      </c>
      <c r="O673" s="49" t="str">
        <f t="shared" si="115"/>
        <v/>
      </c>
      <c r="P673" s="50" t="str">
        <f t="shared" si="116"/>
        <v xml:space="preserve"> 3.3.1.5.1 </v>
      </c>
      <c r="Q673" s="49">
        <f t="shared" si="117"/>
        <v>36.04</v>
      </c>
      <c r="R673" s="49">
        <f t="shared" si="118"/>
        <v>81.319999999999993</v>
      </c>
    </row>
    <row r="674" spans="1:18" x14ac:dyDescent="0.2">
      <c r="A674" s="225" t="s">
        <v>21</v>
      </c>
      <c r="B674" s="226" t="s">
        <v>257</v>
      </c>
      <c r="C674" s="225" t="s">
        <v>9</v>
      </c>
      <c r="D674" s="225" t="s">
        <v>258</v>
      </c>
      <c r="E674" s="292" t="s">
        <v>875</v>
      </c>
      <c r="F674" s="292"/>
      <c r="G674" s="227" t="s">
        <v>25</v>
      </c>
      <c r="H674" s="228">
        <v>0.2102</v>
      </c>
      <c r="I674" s="229">
        <f>SUMIFS('ANALÍTICA AUXILIARES'!J:J,'ANALÍTICA AUXILIARES'!A:A,"Composição",'ANALÍTICA AUXILIARES'!B:B,$B674)</f>
        <v>25.81</v>
      </c>
      <c r="J674" s="229">
        <f t="shared" si="120"/>
        <v>5.42</v>
      </c>
      <c r="L674" s="52">
        <f t="shared" si="112"/>
        <v>42</v>
      </c>
      <c r="M674" s="48">
        <f t="shared" si="113"/>
        <v>5.42</v>
      </c>
      <c r="N674" s="49">
        <f t="shared" si="114"/>
        <v>5.42</v>
      </c>
      <c r="O674" s="49" t="str">
        <f t="shared" si="115"/>
        <v/>
      </c>
      <c r="P674" s="50" t="str">
        <f t="shared" si="116"/>
        <v/>
      </c>
      <c r="Q674" s="49" t="str">
        <f t="shared" si="117"/>
        <v/>
      </c>
      <c r="R674" s="49" t="str">
        <f t="shared" si="118"/>
        <v/>
      </c>
    </row>
    <row r="675" spans="1:18" x14ac:dyDescent="0.2">
      <c r="A675" s="225" t="s">
        <v>21</v>
      </c>
      <c r="B675" s="226" t="s">
        <v>1726</v>
      </c>
      <c r="C675" s="225" t="s">
        <v>9</v>
      </c>
      <c r="D675" s="225" t="s">
        <v>1727</v>
      </c>
      <c r="E675" s="292" t="s">
        <v>875</v>
      </c>
      <c r="F675" s="292"/>
      <c r="G675" s="227" t="s">
        <v>25</v>
      </c>
      <c r="H675" s="228">
        <v>0.93240000000000001</v>
      </c>
      <c r="I675" s="229">
        <f>SUMIFS('ANALÍTICA AUXILIARES'!J:J,'ANALÍTICA AUXILIARES'!A:A,"Composição",'ANALÍTICA AUXILIARES'!B:B,$B675)</f>
        <v>32.840000000000003</v>
      </c>
      <c r="J675" s="229">
        <f t="shared" si="120"/>
        <v>30.62</v>
      </c>
      <c r="L675" s="52">
        <f t="shared" si="112"/>
        <v>42</v>
      </c>
      <c r="M675" s="48">
        <f t="shared" si="113"/>
        <v>30.62</v>
      </c>
      <c r="N675" s="49">
        <f t="shared" si="114"/>
        <v>30.62</v>
      </c>
      <c r="O675" s="49" t="str">
        <f t="shared" si="115"/>
        <v/>
      </c>
      <c r="P675" s="50" t="str">
        <f t="shared" si="116"/>
        <v/>
      </c>
      <c r="Q675" s="49" t="str">
        <f t="shared" si="117"/>
        <v/>
      </c>
      <c r="R675" s="49" t="str">
        <f t="shared" si="118"/>
        <v/>
      </c>
    </row>
    <row r="676" spans="1:18" x14ac:dyDescent="0.2">
      <c r="A676" s="214" t="s">
        <v>28</v>
      </c>
      <c r="B676" s="215" t="s">
        <v>1728</v>
      </c>
      <c r="C676" s="214" t="str">
        <f>VLOOKUP(B676,INSUMOS!$A:$I,2,FALSE)</f>
        <v>SINAPI</v>
      </c>
      <c r="D676" s="214" t="str">
        <f>VLOOKUP(B676,INSUMOS!$A:$I,3,FALSE)</f>
        <v>GAS DE COZINHA - GLP</v>
      </c>
      <c r="E676" s="293" t="str">
        <f>VLOOKUP(B676,INSUMOS!$A:$I,4,FALSE)</f>
        <v>Material</v>
      </c>
      <c r="F676" s="293"/>
      <c r="G676" s="216" t="str">
        <f>VLOOKUP(B676,INSUMOS!$A:$I,5,FALSE)</f>
        <v>KG</v>
      </c>
      <c r="H676" s="217">
        <v>0.26</v>
      </c>
      <c r="I676" s="218">
        <f>VLOOKUP(B676,INSUMOS!$A:$I,8,FALSE)</f>
        <v>7.95</v>
      </c>
      <c r="J676" s="218">
        <f t="shared" si="120"/>
        <v>2.06</v>
      </c>
      <c r="L676" s="52">
        <f t="shared" si="112"/>
        <v>42</v>
      </c>
      <c r="M676" s="48">
        <f t="shared" si="113"/>
        <v>2.06</v>
      </c>
      <c r="N676" s="49" t="str">
        <f t="shared" si="114"/>
        <v/>
      </c>
      <c r="O676" s="49">
        <f t="shared" si="115"/>
        <v>2.06</v>
      </c>
      <c r="P676" s="50" t="str">
        <f t="shared" si="116"/>
        <v/>
      </c>
      <c r="Q676" s="49" t="str">
        <f t="shared" si="117"/>
        <v/>
      </c>
      <c r="R676" s="49" t="str">
        <f t="shared" si="118"/>
        <v/>
      </c>
    </row>
    <row r="677" spans="1:18" ht="14.25" customHeight="1" x14ac:dyDescent="0.2">
      <c r="A677" s="214" t="s">
        <v>28</v>
      </c>
      <c r="B677" s="215" t="s">
        <v>1730</v>
      </c>
      <c r="C677" s="214" t="str">
        <f>VLOOKUP(B677,INSUMOS!$A:$I,2,FALSE)</f>
        <v>SINAPI</v>
      </c>
      <c r="D677" s="214" t="str">
        <f>VLOOKUP(B677,INSUMOS!$A:$I,3,FALSE)</f>
        <v>PRIMER PARA MANTA ASFALTICA A BASE DE ASFALTO MODIFICADO DILUIDO EM SOLVENTE, APLICACAO A FRIO</v>
      </c>
      <c r="E677" s="293" t="str">
        <f>VLOOKUP(B677,INSUMOS!$A:$I,4,FALSE)</f>
        <v>Material</v>
      </c>
      <c r="F677" s="293"/>
      <c r="G677" s="216" t="str">
        <f>VLOOKUP(B677,INSUMOS!$A:$I,5,FALSE)</f>
        <v>L</v>
      </c>
      <c r="H677" s="217">
        <v>0.58720000000000006</v>
      </c>
      <c r="I677" s="218">
        <f>VLOOKUP(B677,INSUMOS!$A:$I,8,FALSE)</f>
        <v>19.28</v>
      </c>
      <c r="J677" s="218">
        <f t="shared" si="120"/>
        <v>11.32</v>
      </c>
      <c r="L677" s="52">
        <f t="shared" si="112"/>
        <v>42</v>
      </c>
      <c r="M677" s="48">
        <f t="shared" si="113"/>
        <v>11.32</v>
      </c>
      <c r="N677" s="49" t="str">
        <f t="shared" si="114"/>
        <v/>
      </c>
      <c r="O677" s="49">
        <f t="shared" si="115"/>
        <v>11.32</v>
      </c>
      <c r="P677" s="50" t="str">
        <f t="shared" si="116"/>
        <v/>
      </c>
      <c r="Q677" s="49" t="str">
        <f t="shared" si="117"/>
        <v/>
      </c>
      <c r="R677" s="49" t="str">
        <f t="shared" si="118"/>
        <v/>
      </c>
    </row>
    <row r="678" spans="1:18" ht="25.5" x14ac:dyDescent="0.2">
      <c r="A678" s="214" t="s">
        <v>28</v>
      </c>
      <c r="B678" s="215" t="s">
        <v>1732</v>
      </c>
      <c r="C678" s="214" t="str">
        <f>VLOOKUP(B678,INSUMOS!$A:$I,2,FALSE)</f>
        <v>SINAPI</v>
      </c>
      <c r="D678" s="214" t="str">
        <f>VLOOKUP(B678,INSUMOS!$A:$I,3,FALSE)</f>
        <v>MANTA ASFALTICA ELASTOMERICA EM POLIESTER 4 MM, TIPO III, CLASSE B, ACABAMENTO PP (NBR 9952)</v>
      </c>
      <c r="E678" s="293" t="str">
        <f>VLOOKUP(B678,INSUMOS!$A:$I,4,FALSE)</f>
        <v>Material</v>
      </c>
      <c r="F678" s="293"/>
      <c r="G678" s="216" t="str">
        <f>VLOOKUP(B678,INSUMOS!$A:$I,5,FALSE)</f>
        <v>m²</v>
      </c>
      <c r="H678" s="217">
        <v>1.1318999999999999</v>
      </c>
      <c r="I678" s="218">
        <f>VLOOKUP(B678,INSUMOS!$A:$I,8,FALSE)</f>
        <v>60.03</v>
      </c>
      <c r="J678" s="218">
        <f t="shared" si="120"/>
        <v>67.94</v>
      </c>
      <c r="L678" s="52">
        <f t="shared" si="112"/>
        <v>42</v>
      </c>
      <c r="M678" s="48">
        <f t="shared" si="113"/>
        <v>67.94</v>
      </c>
      <c r="N678" s="49" t="str">
        <f t="shared" si="114"/>
        <v/>
      </c>
      <c r="O678" s="49">
        <f t="shared" si="115"/>
        <v>67.94</v>
      </c>
      <c r="P678" s="50" t="str">
        <f t="shared" si="116"/>
        <v/>
      </c>
      <c r="Q678" s="49" t="str">
        <f t="shared" si="117"/>
        <v/>
      </c>
      <c r="R678" s="49" t="str">
        <f t="shared" si="118"/>
        <v/>
      </c>
    </row>
    <row r="679" spans="1:18" x14ac:dyDescent="0.2">
      <c r="A679" s="219"/>
      <c r="B679" s="219"/>
      <c r="C679" s="219"/>
      <c r="D679" s="219"/>
      <c r="E679" s="219"/>
      <c r="F679" s="220"/>
      <c r="G679" s="219"/>
      <c r="H679" s="220"/>
      <c r="I679" s="219"/>
      <c r="J679" s="220"/>
      <c r="L679" s="52">
        <f t="shared" si="112"/>
        <v>42</v>
      </c>
      <c r="M679" s="48" t="str">
        <f t="shared" si="113"/>
        <v/>
      </c>
      <c r="N679" s="49" t="str">
        <f t="shared" si="114"/>
        <v/>
      </c>
      <c r="O679" s="49" t="str">
        <f t="shared" si="115"/>
        <v/>
      </c>
      <c r="P679" s="50" t="str">
        <f t="shared" si="116"/>
        <v/>
      </c>
      <c r="Q679" s="49" t="str">
        <f t="shared" si="117"/>
        <v/>
      </c>
      <c r="R679" s="49" t="str">
        <f t="shared" si="118"/>
        <v/>
      </c>
    </row>
    <row r="680" spans="1:18" ht="14.25" customHeight="1" x14ac:dyDescent="0.2">
      <c r="A680" s="219"/>
      <c r="B680" s="219"/>
      <c r="C680" s="219"/>
      <c r="D680" s="219"/>
      <c r="E680" s="219"/>
      <c r="F680" s="220"/>
      <c r="G680" s="219"/>
      <c r="H680" s="294" t="s">
        <v>36</v>
      </c>
      <c r="I680" s="294"/>
      <c r="J680" s="220">
        <f>TRUNC(SUMIF(L:L,$L680,M:M)*(1+$J$9),2)</f>
        <v>141.93</v>
      </c>
      <c r="L680" s="52">
        <f t="shared" si="112"/>
        <v>42</v>
      </c>
      <c r="M680" s="48" t="str">
        <f t="shared" si="113"/>
        <v/>
      </c>
      <c r="N680" s="49" t="str">
        <f t="shared" si="114"/>
        <v/>
      </c>
      <c r="O680" s="49" t="str">
        <f t="shared" si="115"/>
        <v/>
      </c>
      <c r="P680" s="50" t="str">
        <f t="shared" si="116"/>
        <v/>
      </c>
      <c r="Q680" s="49" t="str">
        <f t="shared" si="117"/>
        <v/>
      </c>
      <c r="R680" s="49" t="str">
        <f t="shared" si="118"/>
        <v/>
      </c>
    </row>
    <row r="681" spans="1:18" ht="15" thickBot="1" x14ac:dyDescent="0.25">
      <c r="A681" s="221"/>
      <c r="B681" s="221"/>
      <c r="C681" s="221"/>
      <c r="D681" s="221"/>
      <c r="E681" s="221"/>
      <c r="F681" s="221"/>
      <c r="G681" s="221" t="s">
        <v>37</v>
      </c>
      <c r="H681" s="222" t="s">
        <v>1734</v>
      </c>
      <c r="I681" s="221" t="s">
        <v>38</v>
      </c>
      <c r="J681" s="223">
        <f>TRUNC(J680*H681,2)</f>
        <v>17031.599999999999</v>
      </c>
      <c r="L681" s="52">
        <f t="shared" si="112"/>
        <v>42</v>
      </c>
      <c r="M681" s="48" t="str">
        <f t="shared" si="113"/>
        <v/>
      </c>
      <c r="N681" s="49" t="str">
        <f t="shared" si="114"/>
        <v/>
      </c>
      <c r="O681" s="49" t="str">
        <f t="shared" si="115"/>
        <v/>
      </c>
      <c r="P681" s="50" t="str">
        <f t="shared" si="116"/>
        <v/>
      </c>
      <c r="Q681" s="49" t="str">
        <f t="shared" si="117"/>
        <v/>
      </c>
      <c r="R681" s="49" t="str">
        <f t="shared" si="118"/>
        <v/>
      </c>
    </row>
    <row r="682" spans="1:18" ht="15" thickTop="1" x14ac:dyDescent="0.2">
      <c r="A682" s="224"/>
      <c r="B682" s="224"/>
      <c r="C682" s="224"/>
      <c r="D682" s="224"/>
      <c r="E682" s="224"/>
      <c r="F682" s="224"/>
      <c r="G682" s="224"/>
      <c r="H682" s="224"/>
      <c r="I682" s="224"/>
      <c r="J682" s="224"/>
      <c r="L682" s="52">
        <f t="shared" si="112"/>
        <v>43</v>
      </c>
      <c r="M682" s="48" t="str">
        <f t="shared" si="113"/>
        <v/>
      </c>
      <c r="N682" s="49" t="str">
        <f t="shared" si="114"/>
        <v/>
      </c>
      <c r="O682" s="49" t="str">
        <f t="shared" si="115"/>
        <v/>
      </c>
      <c r="P682" s="50" t="str">
        <f t="shared" si="116"/>
        <v/>
      </c>
      <c r="Q682" s="49" t="str">
        <f t="shared" si="117"/>
        <v/>
      </c>
      <c r="R682" s="49" t="str">
        <f t="shared" si="118"/>
        <v/>
      </c>
    </row>
    <row r="683" spans="1:18" ht="15" x14ac:dyDescent="0.2">
      <c r="A683" s="206" t="s">
        <v>1167</v>
      </c>
      <c r="B683" s="207" t="s">
        <v>1</v>
      </c>
      <c r="C683" s="206" t="s">
        <v>2</v>
      </c>
      <c r="D683" s="206" t="s">
        <v>3</v>
      </c>
      <c r="E683" s="290" t="s">
        <v>18</v>
      </c>
      <c r="F683" s="290"/>
      <c r="G683" s="208" t="s">
        <v>4</v>
      </c>
      <c r="H683" s="207" t="s">
        <v>5</v>
      </c>
      <c r="I683" s="207" t="s">
        <v>6</v>
      </c>
      <c r="J683" s="207" t="s">
        <v>7</v>
      </c>
      <c r="L683" s="52">
        <f t="shared" si="112"/>
        <v>43</v>
      </c>
      <c r="M683" s="48" t="str">
        <f t="shared" si="113"/>
        <v/>
      </c>
      <c r="N683" s="49" t="str">
        <f t="shared" si="114"/>
        <v/>
      </c>
      <c r="O683" s="49" t="str">
        <f t="shared" si="115"/>
        <v/>
      </c>
      <c r="P683" s="50" t="str">
        <f t="shared" si="116"/>
        <v/>
      </c>
      <c r="Q683" s="49" t="str">
        <f t="shared" si="117"/>
        <v/>
      </c>
      <c r="R683" s="49" t="str">
        <f t="shared" si="118"/>
        <v/>
      </c>
    </row>
    <row r="684" spans="1:18" ht="25.5" x14ac:dyDescent="0.2">
      <c r="A684" s="209" t="s">
        <v>19</v>
      </c>
      <c r="B684" s="210" t="s">
        <v>1168</v>
      </c>
      <c r="C684" s="209" t="s">
        <v>9</v>
      </c>
      <c r="D684" s="209" t="s">
        <v>1169</v>
      </c>
      <c r="E684" s="291" t="s">
        <v>1725</v>
      </c>
      <c r="F684" s="291"/>
      <c r="G684" s="211" t="s">
        <v>10</v>
      </c>
      <c r="H684" s="212">
        <v>1</v>
      </c>
      <c r="I684" s="213">
        <f>SUMIF(L:L,$L684,M:M)</f>
        <v>36.659999999999997</v>
      </c>
      <c r="J684" s="213">
        <f>TRUNC(H684*I684,2)</f>
        <v>36.659999999999997</v>
      </c>
      <c r="L684" s="52">
        <f t="shared" si="112"/>
        <v>43</v>
      </c>
      <c r="M684" s="48" t="str">
        <f t="shared" si="113"/>
        <v/>
      </c>
      <c r="N684" s="49" t="str">
        <f t="shared" si="114"/>
        <v/>
      </c>
      <c r="O684" s="49" t="str">
        <f t="shared" si="115"/>
        <v/>
      </c>
      <c r="P684" s="50" t="str">
        <f t="shared" si="116"/>
        <v xml:space="preserve"> 3.3.1.5.2 </v>
      </c>
      <c r="Q684" s="49">
        <f t="shared" si="117"/>
        <v>23.339999999999996</v>
      </c>
      <c r="R684" s="49">
        <f t="shared" si="118"/>
        <v>13.32</v>
      </c>
    </row>
    <row r="685" spans="1:18" ht="14.25" customHeight="1" x14ac:dyDescent="0.2">
      <c r="A685" s="225" t="s">
        <v>21</v>
      </c>
      <c r="B685" s="226" t="s">
        <v>1726</v>
      </c>
      <c r="C685" s="225" t="s">
        <v>9</v>
      </c>
      <c r="D685" s="225" t="s">
        <v>1727</v>
      </c>
      <c r="E685" s="292" t="s">
        <v>875</v>
      </c>
      <c r="F685" s="292"/>
      <c r="G685" s="227" t="s">
        <v>25</v>
      </c>
      <c r="H685" s="228">
        <v>0.60389999999999999</v>
      </c>
      <c r="I685" s="229">
        <f>SUMIFS('ANALÍTICA AUXILIARES'!J:J,'ANALÍTICA AUXILIARES'!A:A,"Composição",'ANALÍTICA AUXILIARES'!B:B,$B685)</f>
        <v>32.840000000000003</v>
      </c>
      <c r="J685" s="229">
        <f>TRUNC(H685*I685,2)</f>
        <v>19.829999999999998</v>
      </c>
      <c r="L685" s="52">
        <f t="shared" si="112"/>
        <v>43</v>
      </c>
      <c r="M685" s="48">
        <f t="shared" si="113"/>
        <v>19.829999999999998</v>
      </c>
      <c r="N685" s="49">
        <f t="shared" si="114"/>
        <v>19.829999999999998</v>
      </c>
      <c r="O685" s="49" t="str">
        <f t="shared" si="115"/>
        <v/>
      </c>
      <c r="P685" s="50" t="str">
        <f t="shared" si="116"/>
        <v/>
      </c>
      <c r="Q685" s="49" t="str">
        <f t="shared" si="117"/>
        <v/>
      </c>
      <c r="R685" s="49" t="str">
        <f t="shared" si="118"/>
        <v/>
      </c>
    </row>
    <row r="686" spans="1:18" x14ac:dyDescent="0.2">
      <c r="A686" s="225" t="s">
        <v>21</v>
      </c>
      <c r="B686" s="226" t="s">
        <v>257</v>
      </c>
      <c r="C686" s="225" t="s">
        <v>9</v>
      </c>
      <c r="D686" s="225" t="s">
        <v>258</v>
      </c>
      <c r="E686" s="292" t="s">
        <v>875</v>
      </c>
      <c r="F686" s="292"/>
      <c r="G686" s="227" t="s">
        <v>25</v>
      </c>
      <c r="H686" s="228">
        <v>0.13619999999999999</v>
      </c>
      <c r="I686" s="229">
        <f>SUMIFS('ANALÍTICA AUXILIARES'!J:J,'ANALÍTICA AUXILIARES'!A:A,"Composição",'ANALÍTICA AUXILIARES'!B:B,$B686)</f>
        <v>25.81</v>
      </c>
      <c r="J686" s="229">
        <f>TRUNC(H686*I686,2)</f>
        <v>3.51</v>
      </c>
      <c r="L686" s="52">
        <f t="shared" si="112"/>
        <v>43</v>
      </c>
      <c r="M686" s="48">
        <f t="shared" si="113"/>
        <v>3.51</v>
      </c>
      <c r="N686" s="49">
        <f t="shared" si="114"/>
        <v>3.51</v>
      </c>
      <c r="O686" s="49" t="str">
        <f t="shared" si="115"/>
        <v/>
      </c>
      <c r="P686" s="50" t="str">
        <f t="shared" si="116"/>
        <v/>
      </c>
      <c r="Q686" s="49" t="str">
        <f t="shared" si="117"/>
        <v/>
      </c>
      <c r="R686" s="49" t="str">
        <f t="shared" si="118"/>
        <v/>
      </c>
    </row>
    <row r="687" spans="1:18" ht="14.25" customHeight="1" x14ac:dyDescent="0.2">
      <c r="A687" s="214" t="s">
        <v>28</v>
      </c>
      <c r="B687" s="215" t="s">
        <v>1735</v>
      </c>
      <c r="C687" s="214" t="str">
        <f>VLOOKUP(B687,INSUMOS!$A:$I,2,FALSE)</f>
        <v>SINAPI</v>
      </c>
      <c r="D687" s="214" t="str">
        <f>VLOOKUP(B687,INSUMOS!$A:$I,3,FALSE)</f>
        <v>ARGAMASSA POLIMERICA IMPERMEABILIZANTE SEMIFLEXIVEL, BICOMPONENTE, A BASE DE CIMENTO E ADITIVOS</v>
      </c>
      <c r="E687" s="293" t="str">
        <f>VLOOKUP(B687,INSUMOS!$A:$I,4,FALSE)</f>
        <v>Material</v>
      </c>
      <c r="F687" s="293"/>
      <c r="G687" s="216" t="str">
        <f>VLOOKUP(B687,INSUMOS!$A:$I,5,FALSE)</f>
        <v>KG</v>
      </c>
      <c r="H687" s="217">
        <v>3.4615</v>
      </c>
      <c r="I687" s="218">
        <f>VLOOKUP(B687,INSUMOS!$A:$I,8,FALSE)</f>
        <v>3.85</v>
      </c>
      <c r="J687" s="218">
        <f>TRUNC(H687*I687,2)</f>
        <v>13.32</v>
      </c>
      <c r="L687" s="52">
        <f t="shared" si="112"/>
        <v>43</v>
      </c>
      <c r="M687" s="48">
        <f t="shared" si="113"/>
        <v>13.32</v>
      </c>
      <c r="N687" s="49" t="str">
        <f t="shared" si="114"/>
        <v/>
      </c>
      <c r="O687" s="49">
        <f t="shared" si="115"/>
        <v>13.32</v>
      </c>
      <c r="P687" s="50" t="str">
        <f t="shared" si="116"/>
        <v/>
      </c>
      <c r="Q687" s="49" t="str">
        <f t="shared" si="117"/>
        <v/>
      </c>
      <c r="R687" s="49" t="str">
        <f t="shared" si="118"/>
        <v/>
      </c>
    </row>
    <row r="688" spans="1:18" ht="14.25" customHeight="1" x14ac:dyDescent="0.2">
      <c r="A688" s="219"/>
      <c r="B688" s="219"/>
      <c r="C688" s="219"/>
      <c r="D688" s="219"/>
      <c r="E688" s="219"/>
      <c r="F688" s="220"/>
      <c r="G688" s="219"/>
      <c r="H688" s="220"/>
      <c r="I688" s="219"/>
      <c r="J688" s="220"/>
      <c r="L688" s="52">
        <f t="shared" si="112"/>
        <v>43</v>
      </c>
      <c r="M688" s="48" t="str">
        <f t="shared" si="113"/>
        <v/>
      </c>
      <c r="N688" s="49" t="str">
        <f t="shared" si="114"/>
        <v/>
      </c>
      <c r="O688" s="49" t="str">
        <f t="shared" si="115"/>
        <v/>
      </c>
      <c r="P688" s="50" t="str">
        <f t="shared" si="116"/>
        <v/>
      </c>
      <c r="Q688" s="49" t="str">
        <f t="shared" si="117"/>
        <v/>
      </c>
      <c r="R688" s="49" t="str">
        <f t="shared" si="118"/>
        <v/>
      </c>
    </row>
    <row r="689" spans="1:18" ht="25.5" customHeight="1" x14ac:dyDescent="0.2">
      <c r="A689" s="219"/>
      <c r="B689" s="219"/>
      <c r="C689" s="219"/>
      <c r="D689" s="219"/>
      <c r="E689" s="219"/>
      <c r="F689" s="220"/>
      <c r="G689" s="219"/>
      <c r="H689" s="294" t="s">
        <v>36</v>
      </c>
      <c r="I689" s="294"/>
      <c r="J689" s="220">
        <f>TRUNC(SUMIF(L:L,$L689,M:M)*(1+$J$9),2)</f>
        <v>44.33</v>
      </c>
      <c r="L689" s="52">
        <f t="shared" si="112"/>
        <v>43</v>
      </c>
      <c r="M689" s="48" t="str">
        <f t="shared" si="113"/>
        <v/>
      </c>
      <c r="N689" s="49" t="str">
        <f t="shared" si="114"/>
        <v/>
      </c>
      <c r="O689" s="49" t="str">
        <f t="shared" si="115"/>
        <v/>
      </c>
      <c r="P689" s="50" t="str">
        <f t="shared" si="116"/>
        <v/>
      </c>
      <c r="Q689" s="49" t="str">
        <f t="shared" si="117"/>
        <v/>
      </c>
      <c r="R689" s="49" t="str">
        <f t="shared" si="118"/>
        <v/>
      </c>
    </row>
    <row r="690" spans="1:18" ht="15" thickBot="1" x14ac:dyDescent="0.25">
      <c r="A690" s="221"/>
      <c r="B690" s="221"/>
      <c r="C690" s="221"/>
      <c r="D690" s="221"/>
      <c r="E690" s="221"/>
      <c r="F690" s="221"/>
      <c r="G690" s="221" t="s">
        <v>37</v>
      </c>
      <c r="H690" s="222" t="s">
        <v>1737</v>
      </c>
      <c r="I690" s="221" t="s">
        <v>38</v>
      </c>
      <c r="J690" s="223">
        <f>TRUNC(J689*H690,2)</f>
        <v>11525.8</v>
      </c>
      <c r="L690" s="52">
        <f t="shared" si="112"/>
        <v>43</v>
      </c>
      <c r="M690" s="48" t="str">
        <f t="shared" si="113"/>
        <v/>
      </c>
      <c r="N690" s="49" t="str">
        <f t="shared" si="114"/>
        <v/>
      </c>
      <c r="O690" s="49" t="str">
        <f t="shared" si="115"/>
        <v/>
      </c>
      <c r="P690" s="50" t="str">
        <f t="shared" si="116"/>
        <v/>
      </c>
      <c r="Q690" s="49" t="str">
        <f t="shared" si="117"/>
        <v/>
      </c>
      <c r="R690" s="49" t="str">
        <f t="shared" si="118"/>
        <v/>
      </c>
    </row>
    <row r="691" spans="1:18" ht="15" thickTop="1" x14ac:dyDescent="0.2">
      <c r="A691" s="224"/>
      <c r="B691" s="224"/>
      <c r="C691" s="224"/>
      <c r="D691" s="224"/>
      <c r="E691" s="224"/>
      <c r="F691" s="224"/>
      <c r="G691" s="224"/>
      <c r="H691" s="224"/>
      <c r="I691" s="224"/>
      <c r="J691" s="224"/>
      <c r="L691" s="52">
        <f t="shared" si="112"/>
        <v>44</v>
      </c>
      <c r="M691" s="48" t="str">
        <f t="shared" si="113"/>
        <v/>
      </c>
      <c r="N691" s="49" t="str">
        <f t="shared" si="114"/>
        <v/>
      </c>
      <c r="O691" s="49" t="str">
        <f t="shared" si="115"/>
        <v/>
      </c>
      <c r="P691" s="50" t="str">
        <f t="shared" si="116"/>
        <v/>
      </c>
      <c r="Q691" s="49" t="str">
        <f t="shared" si="117"/>
        <v/>
      </c>
      <c r="R691" s="49" t="str">
        <f t="shared" si="118"/>
        <v/>
      </c>
    </row>
    <row r="692" spans="1:18" ht="14.25" customHeight="1" x14ac:dyDescent="0.2">
      <c r="A692" s="206" t="s">
        <v>1170</v>
      </c>
      <c r="B692" s="207" t="s">
        <v>1</v>
      </c>
      <c r="C692" s="206" t="s">
        <v>2</v>
      </c>
      <c r="D692" s="206" t="s">
        <v>3</v>
      </c>
      <c r="E692" s="290" t="s">
        <v>18</v>
      </c>
      <c r="F692" s="290"/>
      <c r="G692" s="208" t="s">
        <v>4</v>
      </c>
      <c r="H692" s="207" t="s">
        <v>5</v>
      </c>
      <c r="I692" s="207" t="s">
        <v>6</v>
      </c>
      <c r="J692" s="207" t="s">
        <v>7</v>
      </c>
      <c r="L692" s="52">
        <f t="shared" si="112"/>
        <v>44</v>
      </c>
      <c r="M692" s="48" t="str">
        <f t="shared" si="113"/>
        <v/>
      </c>
      <c r="N692" s="49" t="str">
        <f t="shared" si="114"/>
        <v/>
      </c>
      <c r="O692" s="49" t="str">
        <f t="shared" si="115"/>
        <v/>
      </c>
      <c r="P692" s="50" t="str">
        <f t="shared" si="116"/>
        <v/>
      </c>
      <c r="Q692" s="49" t="str">
        <f t="shared" si="117"/>
        <v/>
      </c>
      <c r="R692" s="49" t="str">
        <f t="shared" si="118"/>
        <v/>
      </c>
    </row>
    <row r="693" spans="1:18" ht="14.25" customHeight="1" x14ac:dyDescent="0.2">
      <c r="A693" s="209" t="s">
        <v>19</v>
      </c>
      <c r="B693" s="210" t="s">
        <v>1171</v>
      </c>
      <c r="C693" s="209" t="s">
        <v>9</v>
      </c>
      <c r="D693" s="209" t="s">
        <v>1172</v>
      </c>
      <c r="E693" s="291" t="s">
        <v>1738</v>
      </c>
      <c r="F693" s="291"/>
      <c r="G693" s="211" t="s">
        <v>10</v>
      </c>
      <c r="H693" s="212">
        <v>1</v>
      </c>
      <c r="I693" s="213">
        <f>SUMIF(L:L,$L693,M:M)</f>
        <v>157.61000000000001</v>
      </c>
      <c r="J693" s="213">
        <f t="shared" ref="J693:J707" si="121">TRUNC(H693*I693,2)</f>
        <v>157.61000000000001</v>
      </c>
      <c r="L693" s="52">
        <f t="shared" si="112"/>
        <v>44</v>
      </c>
      <c r="M693" s="48" t="str">
        <f t="shared" si="113"/>
        <v/>
      </c>
      <c r="N693" s="49" t="str">
        <f t="shared" si="114"/>
        <v/>
      </c>
      <c r="O693" s="49" t="str">
        <f t="shared" si="115"/>
        <v/>
      </c>
      <c r="P693" s="50" t="str">
        <f t="shared" si="116"/>
        <v xml:space="preserve"> 3.3.1.5.3 </v>
      </c>
      <c r="Q693" s="49">
        <f t="shared" si="117"/>
        <v>1.02</v>
      </c>
      <c r="R693" s="49">
        <f t="shared" si="118"/>
        <v>42.239999999999995</v>
      </c>
    </row>
    <row r="694" spans="1:18" ht="25.5" x14ac:dyDescent="0.2">
      <c r="A694" s="225" t="s">
        <v>21</v>
      </c>
      <c r="B694" s="226" t="s">
        <v>1739</v>
      </c>
      <c r="C694" s="225" t="s">
        <v>9</v>
      </c>
      <c r="D694" s="225" t="s">
        <v>1740</v>
      </c>
      <c r="E694" s="292" t="s">
        <v>1741</v>
      </c>
      <c r="F694" s="292"/>
      <c r="G694" s="227" t="s">
        <v>34</v>
      </c>
      <c r="H694" s="228">
        <v>3.11</v>
      </c>
      <c r="I694" s="229">
        <f>SUMIFS('ANALÍTICA AUXILIARES'!J:J,'ANALÍTICA AUXILIARES'!A:A,"Composição",'ANALÍTICA AUXILIARES'!B:B,$B694)</f>
        <v>12.11</v>
      </c>
      <c r="J694" s="229">
        <f t="shared" si="121"/>
        <v>37.659999999999997</v>
      </c>
      <c r="L694" s="52">
        <f t="shared" si="112"/>
        <v>44</v>
      </c>
      <c r="M694" s="48">
        <f t="shared" si="113"/>
        <v>37.659999999999997</v>
      </c>
      <c r="N694" s="49" t="str">
        <f t="shared" si="114"/>
        <v/>
      </c>
      <c r="O694" s="49">
        <f t="shared" si="115"/>
        <v>37.659999999999997</v>
      </c>
      <c r="P694" s="50" t="str">
        <f t="shared" si="116"/>
        <v/>
      </c>
      <c r="Q694" s="49" t="str">
        <f t="shared" si="117"/>
        <v/>
      </c>
      <c r="R694" s="49" t="str">
        <f t="shared" si="118"/>
        <v/>
      </c>
    </row>
    <row r="695" spans="1:18" ht="25.5" x14ac:dyDescent="0.2">
      <c r="A695" s="225" t="s">
        <v>21</v>
      </c>
      <c r="B695" s="226" t="s">
        <v>1742</v>
      </c>
      <c r="C695" s="225" t="s">
        <v>9</v>
      </c>
      <c r="D695" s="225" t="s">
        <v>1743</v>
      </c>
      <c r="E695" s="292" t="s">
        <v>1738</v>
      </c>
      <c r="F695" s="292"/>
      <c r="G695" s="227" t="s">
        <v>34</v>
      </c>
      <c r="H695" s="228">
        <v>2.9217E-2</v>
      </c>
      <c r="I695" s="229">
        <f>SUMIFS('ANALÍTICA AUXILIARES'!J:J,'ANALÍTICA AUXILIARES'!A:A,"Composição",'ANALÍTICA AUXILIARES'!B:B,$B695)</f>
        <v>60.68</v>
      </c>
      <c r="J695" s="229">
        <f t="shared" si="121"/>
        <v>1.77</v>
      </c>
      <c r="L695" s="52">
        <f t="shared" si="112"/>
        <v>44</v>
      </c>
      <c r="M695" s="48">
        <f t="shared" si="113"/>
        <v>1.77</v>
      </c>
      <c r="N695" s="49" t="str">
        <f t="shared" si="114"/>
        <v/>
      </c>
      <c r="O695" s="49">
        <f t="shared" si="115"/>
        <v>1.77</v>
      </c>
      <c r="P695" s="50" t="str">
        <f t="shared" si="116"/>
        <v/>
      </c>
      <c r="Q695" s="49" t="str">
        <f t="shared" si="117"/>
        <v/>
      </c>
      <c r="R695" s="49" t="str">
        <f t="shared" si="118"/>
        <v/>
      </c>
    </row>
    <row r="696" spans="1:18" ht="14.25" customHeight="1" x14ac:dyDescent="0.2">
      <c r="A696" s="225" t="s">
        <v>21</v>
      </c>
      <c r="B696" s="226" t="s">
        <v>1744</v>
      </c>
      <c r="C696" s="225" t="s">
        <v>9</v>
      </c>
      <c r="D696" s="225" t="s">
        <v>1745</v>
      </c>
      <c r="E696" s="292" t="s">
        <v>893</v>
      </c>
      <c r="F696" s="292"/>
      <c r="G696" s="227" t="s">
        <v>41</v>
      </c>
      <c r="H696" s="228">
        <v>7.9570000000000005E-3</v>
      </c>
      <c r="I696" s="229">
        <f>SUMIFS('ANALÍTICA AUXILIARES'!J:J,'ANALÍTICA AUXILIARES'!A:A,"Composição",'ANALÍTICA AUXILIARES'!B:B,$B696)</f>
        <v>1.29</v>
      </c>
      <c r="J696" s="229">
        <f t="shared" si="121"/>
        <v>0.01</v>
      </c>
      <c r="L696" s="52">
        <f t="shared" si="112"/>
        <v>44</v>
      </c>
      <c r="M696" s="48">
        <f t="shared" si="113"/>
        <v>0.01</v>
      </c>
      <c r="N696" s="49" t="str">
        <f t="shared" si="114"/>
        <v/>
      </c>
      <c r="O696" s="49">
        <f t="shared" si="115"/>
        <v>0.01</v>
      </c>
      <c r="P696" s="50" t="str">
        <f t="shared" si="116"/>
        <v/>
      </c>
      <c r="Q696" s="49" t="str">
        <f t="shared" si="117"/>
        <v/>
      </c>
      <c r="R696" s="49" t="str">
        <f t="shared" si="118"/>
        <v/>
      </c>
    </row>
    <row r="697" spans="1:18" ht="25.5" x14ac:dyDescent="0.2">
      <c r="A697" s="225" t="s">
        <v>21</v>
      </c>
      <c r="B697" s="226" t="s">
        <v>1746</v>
      </c>
      <c r="C697" s="225" t="s">
        <v>9</v>
      </c>
      <c r="D697" s="225" t="s">
        <v>1747</v>
      </c>
      <c r="E697" s="292" t="s">
        <v>1738</v>
      </c>
      <c r="F697" s="292"/>
      <c r="G697" s="227" t="s">
        <v>10</v>
      </c>
      <c r="H697" s="228">
        <v>1</v>
      </c>
      <c r="I697" s="229">
        <f>SUMIFS('ANALÍTICA AUXILIARES'!J:J,'ANALÍTICA AUXILIARES'!A:A,"Composição",'ANALÍTICA AUXILIARES'!B:B,$B697)</f>
        <v>2.8</v>
      </c>
      <c r="J697" s="229">
        <f t="shared" si="121"/>
        <v>2.8</v>
      </c>
      <c r="L697" s="52">
        <f t="shared" si="112"/>
        <v>44</v>
      </c>
      <c r="M697" s="48">
        <f t="shared" si="113"/>
        <v>2.8</v>
      </c>
      <c r="N697" s="49" t="str">
        <f t="shared" si="114"/>
        <v/>
      </c>
      <c r="O697" s="49">
        <f t="shared" si="115"/>
        <v>2.8</v>
      </c>
      <c r="P697" s="50" t="str">
        <f t="shared" si="116"/>
        <v/>
      </c>
      <c r="Q697" s="49" t="str">
        <f t="shared" si="117"/>
        <v/>
      </c>
      <c r="R697" s="49" t="str">
        <f t="shared" si="118"/>
        <v/>
      </c>
    </row>
    <row r="698" spans="1:18" x14ac:dyDescent="0.2">
      <c r="A698" s="225" t="s">
        <v>21</v>
      </c>
      <c r="B698" s="226" t="s">
        <v>22</v>
      </c>
      <c r="C698" s="225" t="s">
        <v>9</v>
      </c>
      <c r="D698" s="225" t="s">
        <v>23</v>
      </c>
      <c r="E698" s="292" t="s">
        <v>875</v>
      </c>
      <c r="F698" s="292"/>
      <c r="G698" s="227" t="s">
        <v>25</v>
      </c>
      <c r="H698" s="228">
        <v>3.2006E-2</v>
      </c>
      <c r="I698" s="229">
        <f>SUMIFS('ANALÍTICA AUXILIARES'!J:J,'ANALÍTICA AUXILIARES'!A:A,"Composição",'ANALÍTICA AUXILIARES'!B:B,$B698)</f>
        <v>32.17</v>
      </c>
      <c r="J698" s="229">
        <f t="shared" si="121"/>
        <v>1.02</v>
      </c>
      <c r="L698" s="52">
        <f t="shared" si="112"/>
        <v>44</v>
      </c>
      <c r="M698" s="48">
        <f t="shared" si="113"/>
        <v>1.02</v>
      </c>
      <c r="N698" s="49">
        <f t="shared" si="114"/>
        <v>1.02</v>
      </c>
      <c r="O698" s="49" t="str">
        <f t="shared" si="115"/>
        <v/>
      </c>
      <c r="P698" s="50" t="str">
        <f t="shared" si="116"/>
        <v/>
      </c>
      <c r="Q698" s="49" t="str">
        <f t="shared" si="117"/>
        <v/>
      </c>
      <c r="R698" s="49" t="str">
        <f t="shared" si="118"/>
        <v/>
      </c>
    </row>
    <row r="699" spans="1:18" ht="14.25" customHeight="1" x14ac:dyDescent="0.2">
      <c r="A699" s="225" t="s">
        <v>21</v>
      </c>
      <c r="B699" s="226" t="s">
        <v>45</v>
      </c>
      <c r="C699" s="225" t="s">
        <v>9</v>
      </c>
      <c r="D699" s="225" t="s">
        <v>46</v>
      </c>
      <c r="E699" s="292" t="s">
        <v>875</v>
      </c>
      <c r="F699" s="292"/>
      <c r="G699" s="227" t="s">
        <v>25</v>
      </c>
      <c r="H699" s="228">
        <v>0.11723600000000001</v>
      </c>
      <c r="I699" s="229">
        <f>SUMIFS('ANALÍTICA AUXILIARES'!J:J,'ANALÍTICA AUXILIARES'!A:A,"Composição",'ANALÍTICA AUXILIARES'!B:B,$B699)</f>
        <v>32.840000000000003</v>
      </c>
      <c r="J699" s="229">
        <f t="shared" si="121"/>
        <v>3.85</v>
      </c>
      <c r="L699" s="52">
        <f t="shared" si="112"/>
        <v>44</v>
      </c>
      <c r="M699" s="48">
        <f t="shared" si="113"/>
        <v>3.85</v>
      </c>
      <c r="N699" s="49">
        <f t="shared" si="114"/>
        <v>3.85</v>
      </c>
      <c r="O699" s="49" t="str">
        <f t="shared" si="115"/>
        <v/>
      </c>
      <c r="P699" s="50" t="str">
        <f t="shared" si="116"/>
        <v/>
      </c>
      <c r="Q699" s="49" t="str">
        <f t="shared" si="117"/>
        <v/>
      </c>
      <c r="R699" s="49" t="str">
        <f t="shared" si="118"/>
        <v/>
      </c>
    </row>
    <row r="700" spans="1:18" ht="14.25" customHeight="1" x14ac:dyDescent="0.2">
      <c r="A700" s="225" t="s">
        <v>21</v>
      </c>
      <c r="B700" s="226" t="s">
        <v>1748</v>
      </c>
      <c r="C700" s="225" t="s">
        <v>9</v>
      </c>
      <c r="D700" s="225" t="s">
        <v>1749</v>
      </c>
      <c r="E700" s="292" t="s">
        <v>893</v>
      </c>
      <c r="F700" s="292"/>
      <c r="G700" s="227" t="s">
        <v>41</v>
      </c>
      <c r="H700" s="228">
        <v>7.9570000000000005E-3</v>
      </c>
      <c r="I700" s="229">
        <f>SUMIFS('ANALÍTICA AUXILIARES'!J:J,'ANALÍTICA AUXILIARES'!A:A,"Composição",'ANALÍTICA AUXILIARES'!B:B,$B700)</f>
        <v>10.96</v>
      </c>
      <c r="J700" s="229">
        <f t="shared" si="121"/>
        <v>0.08</v>
      </c>
      <c r="L700" s="52">
        <f t="shared" si="112"/>
        <v>44</v>
      </c>
      <c r="M700" s="48">
        <f t="shared" si="113"/>
        <v>0.08</v>
      </c>
      <c r="N700" s="49" t="str">
        <f t="shared" si="114"/>
        <v/>
      </c>
      <c r="O700" s="49">
        <f t="shared" si="115"/>
        <v>0.08</v>
      </c>
      <c r="P700" s="50" t="str">
        <f t="shared" si="116"/>
        <v/>
      </c>
      <c r="Q700" s="49" t="str">
        <f t="shared" si="117"/>
        <v/>
      </c>
      <c r="R700" s="49" t="str">
        <f t="shared" si="118"/>
        <v/>
      </c>
    </row>
    <row r="701" spans="1:18" x14ac:dyDescent="0.2">
      <c r="A701" s="225" t="s">
        <v>21</v>
      </c>
      <c r="B701" s="226" t="s">
        <v>26</v>
      </c>
      <c r="C701" s="225" t="s">
        <v>9</v>
      </c>
      <c r="D701" s="225" t="s">
        <v>27</v>
      </c>
      <c r="E701" s="292" t="s">
        <v>875</v>
      </c>
      <c r="F701" s="292"/>
      <c r="G701" s="227" t="s">
        <v>25</v>
      </c>
      <c r="H701" s="228">
        <v>0.120624</v>
      </c>
      <c r="I701" s="229">
        <f>SUMIFS('ANALÍTICA AUXILIARES'!J:J,'ANALÍTICA AUXILIARES'!A:A,"Composição",'ANALÍTICA AUXILIARES'!B:B,$B701)</f>
        <v>25.11</v>
      </c>
      <c r="J701" s="229">
        <f t="shared" si="121"/>
        <v>3.02</v>
      </c>
      <c r="L701" s="52">
        <f t="shared" si="112"/>
        <v>44</v>
      </c>
      <c r="M701" s="48">
        <f t="shared" si="113"/>
        <v>3.02</v>
      </c>
      <c r="N701" s="49">
        <f t="shared" si="114"/>
        <v>3.02</v>
      </c>
      <c r="O701" s="49" t="str">
        <f t="shared" si="115"/>
        <v/>
      </c>
      <c r="P701" s="50" t="str">
        <f t="shared" si="116"/>
        <v/>
      </c>
      <c r="Q701" s="49" t="str">
        <f t="shared" si="117"/>
        <v/>
      </c>
      <c r="R701" s="49" t="str">
        <f t="shared" si="118"/>
        <v/>
      </c>
    </row>
    <row r="702" spans="1:18" ht="38.25" x14ac:dyDescent="0.2">
      <c r="A702" s="225" t="s">
        <v>21</v>
      </c>
      <c r="B702" s="226" t="s">
        <v>1750</v>
      </c>
      <c r="C702" s="225" t="s">
        <v>9</v>
      </c>
      <c r="D702" s="225" t="s">
        <v>1751</v>
      </c>
      <c r="E702" s="292" t="s">
        <v>1738</v>
      </c>
      <c r="F702" s="292"/>
      <c r="G702" s="227" t="s">
        <v>34</v>
      </c>
      <c r="H702" s="228">
        <v>0.82199999999999995</v>
      </c>
      <c r="I702" s="229">
        <f>SUMIFS('ANALÍTICA AUXILIARES'!J:J,'ANALÍTICA AUXILIARES'!A:A,"Composição",'ANALÍTICA AUXILIARES'!B:B,$B702)</f>
        <v>20.12</v>
      </c>
      <c r="J702" s="229">
        <f t="shared" si="121"/>
        <v>16.53</v>
      </c>
      <c r="L702" s="52">
        <f t="shared" si="112"/>
        <v>44</v>
      </c>
      <c r="M702" s="48">
        <f t="shared" si="113"/>
        <v>16.53</v>
      </c>
      <c r="N702" s="49" t="str">
        <f t="shared" si="114"/>
        <v/>
      </c>
      <c r="O702" s="49">
        <f t="shared" si="115"/>
        <v>16.53</v>
      </c>
      <c r="P702" s="50" t="str">
        <f t="shared" si="116"/>
        <v/>
      </c>
      <c r="Q702" s="49" t="str">
        <f t="shared" si="117"/>
        <v/>
      </c>
      <c r="R702" s="49" t="str">
        <f t="shared" si="118"/>
        <v/>
      </c>
    </row>
    <row r="703" spans="1:18" ht="14.25" customHeight="1" x14ac:dyDescent="0.2">
      <c r="A703" s="214" t="s">
        <v>28</v>
      </c>
      <c r="B703" s="215" t="s">
        <v>1752</v>
      </c>
      <c r="C703" s="214" t="str">
        <f>VLOOKUP(B703,INSUMOS!$A:$I,2,FALSE)</f>
        <v>SINAPI</v>
      </c>
      <c r="D703" s="214" t="str">
        <f>VLOOKUP(B703,INSUMOS!$A:$I,3,FALSE)</f>
        <v>PREGO DE ACO POLIDO COM CABECA 17 X 27 (2 1/2 X 11)</v>
      </c>
      <c r="E703" s="293" t="str">
        <f>VLOOKUP(B703,INSUMOS!$A:$I,4,FALSE)</f>
        <v>Material</v>
      </c>
      <c r="F703" s="293"/>
      <c r="G703" s="216" t="str">
        <f>VLOOKUP(B703,INSUMOS!$A:$I,5,FALSE)</f>
        <v>KG</v>
      </c>
      <c r="H703" s="217">
        <v>1.7700000000000001E-3</v>
      </c>
      <c r="I703" s="218">
        <f>VLOOKUP(B703,INSUMOS!$A:$I,8,FALSE)</f>
        <v>18.14</v>
      </c>
      <c r="J703" s="218">
        <f t="shared" si="121"/>
        <v>0.03</v>
      </c>
      <c r="L703" s="52">
        <f t="shared" si="112"/>
        <v>44</v>
      </c>
      <c r="M703" s="48">
        <f t="shared" si="113"/>
        <v>0.03</v>
      </c>
      <c r="N703" s="49" t="str">
        <f t="shared" si="114"/>
        <v/>
      </c>
      <c r="O703" s="49">
        <f t="shared" si="115"/>
        <v>0.03</v>
      </c>
      <c r="P703" s="50" t="str">
        <f t="shared" si="116"/>
        <v/>
      </c>
      <c r="Q703" s="49" t="str">
        <f t="shared" si="117"/>
        <v/>
      </c>
      <c r="R703" s="49" t="str">
        <f t="shared" si="118"/>
        <v/>
      </c>
    </row>
    <row r="704" spans="1:18" ht="14.25" customHeight="1" x14ac:dyDescent="0.2">
      <c r="A704" s="214" t="s">
        <v>28</v>
      </c>
      <c r="B704" s="215" t="s">
        <v>1754</v>
      </c>
      <c r="C704" s="214" t="str">
        <f>VLOOKUP(B704,INSUMOS!$A:$I,2,FALSE)</f>
        <v>SINAPI</v>
      </c>
      <c r="D704" s="214" t="str">
        <f>VLOOKUP(B704,INSUMOS!$A:$I,3,FALSE)</f>
        <v>SARRAFO *2,5 X 7,5* CM EM PINUS, MISTA OU EQUIVALENTE DA REGIAO - BRUTA</v>
      </c>
      <c r="E704" s="293" t="str">
        <f>VLOOKUP(B704,INSUMOS!$A:$I,4,FALSE)</f>
        <v>Material</v>
      </c>
      <c r="F704" s="293"/>
      <c r="G704" s="216" t="str">
        <f>VLOOKUP(B704,INSUMOS!$A:$I,5,FALSE)</f>
        <v>M</v>
      </c>
      <c r="H704" s="217">
        <v>5.1332999999999997E-2</v>
      </c>
      <c r="I704" s="218">
        <f>VLOOKUP(B704,INSUMOS!$A:$I,8,FALSE)</f>
        <v>2.66</v>
      </c>
      <c r="J704" s="218">
        <f t="shared" si="121"/>
        <v>0.13</v>
      </c>
      <c r="L704" s="52">
        <f t="shared" si="112"/>
        <v>44</v>
      </c>
      <c r="M704" s="48">
        <f t="shared" si="113"/>
        <v>0.13</v>
      </c>
      <c r="N704" s="49" t="str">
        <f t="shared" si="114"/>
        <v/>
      </c>
      <c r="O704" s="49">
        <f t="shared" si="115"/>
        <v>0.13</v>
      </c>
      <c r="P704" s="50" t="str">
        <f t="shared" si="116"/>
        <v/>
      </c>
      <c r="Q704" s="49" t="str">
        <f t="shared" si="117"/>
        <v/>
      </c>
      <c r="R704" s="49" t="str">
        <f t="shared" si="118"/>
        <v/>
      </c>
    </row>
    <row r="705" spans="1:18" ht="38.25" x14ac:dyDescent="0.2">
      <c r="A705" s="214" t="s">
        <v>28</v>
      </c>
      <c r="B705" s="215" t="s">
        <v>1756</v>
      </c>
      <c r="C705" s="214" t="str">
        <f>VLOOKUP(B705,INSUMOS!$A:$I,2,FALSE)</f>
        <v>SINAPI</v>
      </c>
      <c r="D705" s="214" t="str">
        <f>VLOOKUP(B705,INSUMOS!$A:$I,3,FALSE)</f>
        <v>TABUA NAO APARELHADA *2,5 X 15* CM, EM MACARANDUBA/MASSARANDUBA, ANGELIM OU EQUIVALENTE DA REGIAO - BRUTA</v>
      </c>
      <c r="E705" s="293" t="str">
        <f>VLOOKUP(B705,INSUMOS!$A:$I,4,FALSE)</f>
        <v>Material</v>
      </c>
      <c r="F705" s="293"/>
      <c r="G705" s="216" t="str">
        <f>VLOOKUP(B705,INSUMOS!$A:$I,5,FALSE)</f>
        <v>M</v>
      </c>
      <c r="H705" s="217">
        <v>6.4167000000000002E-2</v>
      </c>
      <c r="I705" s="218">
        <f>VLOOKUP(B705,INSUMOS!$A:$I,8,FALSE)</f>
        <v>15.86</v>
      </c>
      <c r="J705" s="218">
        <f t="shared" si="121"/>
        <v>1.01</v>
      </c>
      <c r="L705" s="52">
        <f t="shared" si="112"/>
        <v>44</v>
      </c>
      <c r="M705" s="48">
        <f t="shared" si="113"/>
        <v>1.01</v>
      </c>
      <c r="N705" s="49" t="str">
        <f t="shared" si="114"/>
        <v/>
      </c>
      <c r="O705" s="49">
        <f t="shared" si="115"/>
        <v>1.01</v>
      </c>
      <c r="P705" s="50" t="str">
        <f t="shared" si="116"/>
        <v/>
      </c>
      <c r="Q705" s="49" t="str">
        <f t="shared" si="117"/>
        <v/>
      </c>
      <c r="R705" s="49" t="str">
        <f t="shared" si="118"/>
        <v/>
      </c>
    </row>
    <row r="706" spans="1:18" ht="38.25" x14ac:dyDescent="0.2">
      <c r="A706" s="214" t="s">
        <v>28</v>
      </c>
      <c r="B706" s="215" t="s">
        <v>1758</v>
      </c>
      <c r="C706" s="214" t="str">
        <f>VLOOKUP(B706,INSUMOS!$A:$I,2,FALSE)</f>
        <v>SINAPI</v>
      </c>
      <c r="D706" s="214" t="str">
        <f>VLOOKUP(B706,INSUMOS!$A:$I,3,FALSE)</f>
        <v>CONCRETO USINADO BOMBEAVEL, CLASSE DE RESISTENCIA C20, COM BRITA 0 E 1, SLUMP = 100 +/- 20 MM, EXCLUI SERVICO DE BOMBEAMENTO (NBR 8953)</v>
      </c>
      <c r="E706" s="293" t="str">
        <f>VLOOKUP(B706,INSUMOS!$A:$I,4,FALSE)</f>
        <v>Material</v>
      </c>
      <c r="F706" s="293"/>
      <c r="G706" s="216" t="str">
        <f>VLOOKUP(B706,INSUMOS!$A:$I,5,FALSE)</f>
        <v>m³</v>
      </c>
      <c r="H706" s="217">
        <v>0.158946</v>
      </c>
      <c r="I706" s="218">
        <f>VLOOKUP(B706,INSUMOS!$A:$I,8,FALSE)</f>
        <v>530</v>
      </c>
      <c r="J706" s="218">
        <f t="shared" si="121"/>
        <v>84.24</v>
      </c>
      <c r="L706" s="52">
        <f t="shared" si="112"/>
        <v>44</v>
      </c>
      <c r="M706" s="48">
        <f t="shared" si="113"/>
        <v>84.24</v>
      </c>
      <c r="N706" s="49" t="str">
        <f t="shared" si="114"/>
        <v/>
      </c>
      <c r="O706" s="49">
        <f t="shared" si="115"/>
        <v>84.24</v>
      </c>
      <c r="P706" s="50" t="str">
        <f t="shared" si="116"/>
        <v/>
      </c>
      <c r="Q706" s="49" t="str">
        <f t="shared" si="117"/>
        <v/>
      </c>
      <c r="R706" s="49" t="str">
        <f t="shared" si="118"/>
        <v/>
      </c>
    </row>
    <row r="707" spans="1:18" ht="14.25" customHeight="1" x14ac:dyDescent="0.2">
      <c r="A707" s="214" t="s">
        <v>28</v>
      </c>
      <c r="B707" s="215" t="s">
        <v>1760</v>
      </c>
      <c r="C707" s="214" t="str">
        <f>VLOOKUP(B707,INSUMOS!$A:$I,2,FALSE)</f>
        <v>SINAPI</v>
      </c>
      <c r="D707" s="214" t="str">
        <f>VLOOKUP(B707,INSUMOS!$A:$I,3,FALSE)</f>
        <v>AGENTE DE CURA, PROTETOR DA EVAPORACAO DA AGUA DE HIDRATACAO DO CONCRETO</v>
      </c>
      <c r="E707" s="293" t="str">
        <f>VLOOKUP(B707,INSUMOS!$A:$I,4,FALSE)</f>
        <v>Material</v>
      </c>
      <c r="F707" s="293"/>
      <c r="G707" s="216" t="str">
        <f>VLOOKUP(B707,INSUMOS!$A:$I,5,FALSE)</f>
        <v>KG</v>
      </c>
      <c r="H707" s="217">
        <v>0.4</v>
      </c>
      <c r="I707" s="218">
        <f>VLOOKUP(B707,INSUMOS!$A:$I,8,FALSE)</f>
        <v>13.67</v>
      </c>
      <c r="J707" s="218">
        <f t="shared" si="121"/>
        <v>5.46</v>
      </c>
      <c r="L707" s="52">
        <f t="shared" si="112"/>
        <v>44</v>
      </c>
      <c r="M707" s="48">
        <f t="shared" si="113"/>
        <v>5.46</v>
      </c>
      <c r="N707" s="49" t="str">
        <f t="shared" si="114"/>
        <v/>
      </c>
      <c r="O707" s="49">
        <f t="shared" si="115"/>
        <v>5.46</v>
      </c>
      <c r="P707" s="50" t="str">
        <f t="shared" si="116"/>
        <v/>
      </c>
      <c r="Q707" s="49" t="str">
        <f t="shared" si="117"/>
        <v/>
      </c>
      <c r="R707" s="49" t="str">
        <f t="shared" si="118"/>
        <v/>
      </c>
    </row>
    <row r="708" spans="1:18" x14ac:dyDescent="0.2">
      <c r="A708" s="219"/>
      <c r="B708" s="219"/>
      <c r="C708" s="219"/>
      <c r="D708" s="219"/>
      <c r="E708" s="219"/>
      <c r="F708" s="220"/>
      <c r="G708" s="219"/>
      <c r="H708" s="220"/>
      <c r="I708" s="219"/>
      <c r="J708" s="220"/>
      <c r="L708" s="52">
        <f t="shared" ref="L708:L771" si="122">IF(AND(A709&lt;&gt;"",A708=""),L707+1,L707)</f>
        <v>44</v>
      </c>
      <c r="M708" s="48" t="str">
        <f t="shared" ref="M708:M771" si="123">IF(OR(A708="Insumo",A708="Composição Auxiliar"),J708,"")</f>
        <v/>
      </c>
      <c r="N708" s="49" t="str">
        <f t="shared" ref="N708:N771" si="124">IF(ISNUMBER(SEARCH("COM ENCARGOS COMPLEMENTARES",D708)),J708,"")</f>
        <v/>
      </c>
      <c r="O708" s="49" t="str">
        <f t="shared" ref="O708:O771" si="125">IF(N708&lt;&gt;"","",M708)</f>
        <v/>
      </c>
      <c r="P708" s="50" t="str">
        <f t="shared" ref="P708:P771" si="126">IF(A708="Composição",A707,"")</f>
        <v/>
      </c>
      <c r="Q708" s="49" t="str">
        <f t="shared" ref="Q708:Q771" si="127">IF(P708&lt;&gt;"",SUMIF(L708:L713,L708,N708:N713),"")</f>
        <v/>
      </c>
      <c r="R708" s="49" t="str">
        <f t="shared" ref="R708:R771" si="128">IF(P708&lt;&gt;"",SUMIF(L708:L713,L708,O708:O713),"")</f>
        <v/>
      </c>
    </row>
    <row r="709" spans="1:18" ht="14.25" customHeight="1" x14ac:dyDescent="0.2">
      <c r="A709" s="219"/>
      <c r="B709" s="219"/>
      <c r="C709" s="219"/>
      <c r="D709" s="219"/>
      <c r="E709" s="219"/>
      <c r="F709" s="220"/>
      <c r="G709" s="219"/>
      <c r="H709" s="294" t="s">
        <v>36</v>
      </c>
      <c r="I709" s="294"/>
      <c r="J709" s="220">
        <f>TRUNC(SUMIF(L:L,$L709,M:M)*(1+$J$9),2)</f>
        <v>190.61</v>
      </c>
      <c r="L709" s="52">
        <f t="shared" si="122"/>
        <v>44</v>
      </c>
      <c r="M709" s="48" t="str">
        <f t="shared" si="123"/>
        <v/>
      </c>
      <c r="N709" s="49" t="str">
        <f t="shared" si="124"/>
        <v/>
      </c>
      <c r="O709" s="49" t="str">
        <f t="shared" si="125"/>
        <v/>
      </c>
      <c r="P709" s="50" t="str">
        <f t="shared" si="126"/>
        <v/>
      </c>
      <c r="Q709" s="49" t="str">
        <f t="shared" si="127"/>
        <v/>
      </c>
      <c r="R709" s="49" t="str">
        <f t="shared" si="128"/>
        <v/>
      </c>
    </row>
    <row r="710" spans="1:18" ht="14.25" customHeight="1" thickBot="1" x14ac:dyDescent="0.25">
      <c r="A710" s="221"/>
      <c r="B710" s="221"/>
      <c r="C710" s="221"/>
      <c r="D710" s="221"/>
      <c r="E710" s="221"/>
      <c r="F710" s="221"/>
      <c r="G710" s="221" t="s">
        <v>37</v>
      </c>
      <c r="H710" s="222" t="s">
        <v>1762</v>
      </c>
      <c r="I710" s="221" t="s">
        <v>38</v>
      </c>
      <c r="J710" s="223">
        <f>TRUNC(J709*H710,2)</f>
        <v>71288.14</v>
      </c>
      <c r="L710" s="52">
        <f t="shared" si="122"/>
        <v>44</v>
      </c>
      <c r="M710" s="48" t="str">
        <f t="shared" si="123"/>
        <v/>
      </c>
      <c r="N710" s="49" t="str">
        <f t="shared" si="124"/>
        <v/>
      </c>
      <c r="O710" s="49" t="str">
        <f t="shared" si="125"/>
        <v/>
      </c>
      <c r="P710" s="50" t="str">
        <f t="shared" si="126"/>
        <v/>
      </c>
      <c r="Q710" s="49" t="str">
        <f t="shared" si="127"/>
        <v/>
      </c>
      <c r="R710" s="49" t="str">
        <f t="shared" si="128"/>
        <v/>
      </c>
    </row>
    <row r="711" spans="1:18" ht="15" thickTop="1" x14ac:dyDescent="0.2">
      <c r="A711" s="224"/>
      <c r="B711" s="224"/>
      <c r="C711" s="224"/>
      <c r="D711" s="224"/>
      <c r="E711" s="224"/>
      <c r="F711" s="224"/>
      <c r="G711" s="224"/>
      <c r="H711" s="224"/>
      <c r="I711" s="224"/>
      <c r="J711" s="224"/>
      <c r="L711" s="52">
        <f t="shared" si="122"/>
        <v>45</v>
      </c>
      <c r="M711" s="48" t="str">
        <f t="shared" si="123"/>
        <v/>
      </c>
      <c r="N711" s="49" t="str">
        <f t="shared" si="124"/>
        <v/>
      </c>
      <c r="O711" s="49" t="str">
        <f t="shared" si="125"/>
        <v/>
      </c>
      <c r="P711" s="50" t="str">
        <f t="shared" si="126"/>
        <v/>
      </c>
      <c r="Q711" s="49" t="str">
        <f t="shared" si="127"/>
        <v/>
      </c>
      <c r="R711" s="49" t="str">
        <f t="shared" si="128"/>
        <v/>
      </c>
    </row>
    <row r="712" spans="1:18" ht="15" x14ac:dyDescent="0.2">
      <c r="A712" s="206" t="s">
        <v>1173</v>
      </c>
      <c r="B712" s="207" t="s">
        <v>1</v>
      </c>
      <c r="C712" s="206" t="s">
        <v>2</v>
      </c>
      <c r="D712" s="206" t="s">
        <v>3</v>
      </c>
      <c r="E712" s="290" t="s">
        <v>18</v>
      </c>
      <c r="F712" s="290"/>
      <c r="G712" s="208" t="s">
        <v>4</v>
      </c>
      <c r="H712" s="207" t="s">
        <v>5</v>
      </c>
      <c r="I712" s="207" t="s">
        <v>6</v>
      </c>
      <c r="J712" s="207" t="s">
        <v>7</v>
      </c>
      <c r="L712" s="52">
        <f t="shared" si="122"/>
        <v>45</v>
      </c>
      <c r="M712" s="48" t="str">
        <f t="shared" si="123"/>
        <v/>
      </c>
      <c r="N712" s="49" t="str">
        <f t="shared" si="124"/>
        <v/>
      </c>
      <c r="O712" s="49" t="str">
        <f t="shared" si="125"/>
        <v/>
      </c>
      <c r="P712" s="50" t="str">
        <f t="shared" si="126"/>
        <v/>
      </c>
      <c r="Q712" s="49" t="str">
        <f t="shared" si="127"/>
        <v/>
      </c>
      <c r="R712" s="49" t="str">
        <f t="shared" si="128"/>
        <v/>
      </c>
    </row>
    <row r="713" spans="1:18" ht="25.5" x14ac:dyDescent="0.2">
      <c r="A713" s="209" t="s">
        <v>19</v>
      </c>
      <c r="B713" s="210" t="s">
        <v>1174</v>
      </c>
      <c r="C713" s="209" t="s">
        <v>11</v>
      </c>
      <c r="D713" s="209" t="s">
        <v>1175</v>
      </c>
      <c r="E713" s="291" t="s">
        <v>1763</v>
      </c>
      <c r="F713" s="291"/>
      <c r="G713" s="211" t="s">
        <v>10</v>
      </c>
      <c r="H713" s="212">
        <v>1</v>
      </c>
      <c r="I713" s="213">
        <f>SUMIF(L:L,$L713,M:M)</f>
        <v>109.60999999999999</v>
      </c>
      <c r="J713" s="213">
        <f t="shared" ref="J713:J718" si="129">TRUNC(H713*I713,2)</f>
        <v>109.61</v>
      </c>
      <c r="L713" s="52">
        <f t="shared" si="122"/>
        <v>45</v>
      </c>
      <c r="M713" s="48" t="str">
        <f t="shared" si="123"/>
        <v/>
      </c>
      <c r="N713" s="49" t="str">
        <f t="shared" si="124"/>
        <v/>
      </c>
      <c r="O713" s="49" t="str">
        <f t="shared" si="125"/>
        <v/>
      </c>
      <c r="P713" s="50" t="str">
        <f t="shared" si="126"/>
        <v xml:space="preserve"> 3.3.1.5.4 </v>
      </c>
      <c r="Q713" s="49">
        <f t="shared" si="127"/>
        <v>11.12</v>
      </c>
      <c r="R713" s="49">
        <f t="shared" si="128"/>
        <v>98.49</v>
      </c>
    </row>
    <row r="714" spans="1:18" x14ac:dyDescent="0.2">
      <c r="A714" s="225" t="s">
        <v>21</v>
      </c>
      <c r="B714" s="226" t="s">
        <v>45</v>
      </c>
      <c r="C714" s="225" t="s">
        <v>9</v>
      </c>
      <c r="D714" s="225" t="s">
        <v>46</v>
      </c>
      <c r="E714" s="292" t="s">
        <v>875</v>
      </c>
      <c r="F714" s="292"/>
      <c r="G714" s="227" t="s">
        <v>25</v>
      </c>
      <c r="H714" s="228">
        <v>0.245</v>
      </c>
      <c r="I714" s="229">
        <f>SUMIFS('ANALÍTICA AUXILIARES'!J:J,'ANALÍTICA AUXILIARES'!A:A,"Composição",'ANALÍTICA AUXILIARES'!B:B,$B714)</f>
        <v>32.840000000000003</v>
      </c>
      <c r="J714" s="229">
        <f t="shared" si="129"/>
        <v>8.0399999999999991</v>
      </c>
      <c r="L714" s="52">
        <f t="shared" si="122"/>
        <v>45</v>
      </c>
      <c r="M714" s="48">
        <f t="shared" si="123"/>
        <v>8.0399999999999991</v>
      </c>
      <c r="N714" s="49">
        <f t="shared" si="124"/>
        <v>8.0399999999999991</v>
      </c>
      <c r="O714" s="49" t="str">
        <f t="shared" si="125"/>
        <v/>
      </c>
      <c r="P714" s="50" t="str">
        <f t="shared" si="126"/>
        <v/>
      </c>
      <c r="Q714" s="49" t="str">
        <f t="shared" si="127"/>
        <v/>
      </c>
      <c r="R714" s="49" t="str">
        <f t="shared" si="128"/>
        <v/>
      </c>
    </row>
    <row r="715" spans="1:18" ht="14.25" customHeight="1" x14ac:dyDescent="0.2">
      <c r="A715" s="225" t="s">
        <v>21</v>
      </c>
      <c r="B715" s="226" t="s">
        <v>1764</v>
      </c>
      <c r="C715" s="225" t="s">
        <v>9</v>
      </c>
      <c r="D715" s="225" t="s">
        <v>1765</v>
      </c>
      <c r="E715" s="292" t="s">
        <v>706</v>
      </c>
      <c r="F715" s="292"/>
      <c r="G715" s="227" t="s">
        <v>17</v>
      </c>
      <c r="H715" s="228">
        <v>0.1293</v>
      </c>
      <c r="I715" s="229">
        <f>SUMIFS('ANALÍTICA AUXILIARES'!J:J,'ANALÍTICA AUXILIARES'!A:A,"Composição",'ANALÍTICA AUXILIARES'!B:B,$B715)</f>
        <v>734.3</v>
      </c>
      <c r="J715" s="229">
        <f t="shared" si="129"/>
        <v>94.94</v>
      </c>
      <c r="L715" s="52">
        <f t="shared" si="122"/>
        <v>45</v>
      </c>
      <c r="M715" s="48">
        <f t="shared" si="123"/>
        <v>94.94</v>
      </c>
      <c r="N715" s="49" t="str">
        <f t="shared" si="124"/>
        <v/>
      </c>
      <c r="O715" s="49">
        <f t="shared" si="125"/>
        <v>94.94</v>
      </c>
      <c r="P715" s="50" t="str">
        <f t="shared" si="126"/>
        <v/>
      </c>
      <c r="Q715" s="49" t="str">
        <f t="shared" si="127"/>
        <v/>
      </c>
      <c r="R715" s="49" t="str">
        <f t="shared" si="128"/>
        <v/>
      </c>
    </row>
    <row r="716" spans="1:18" ht="14.25" customHeight="1" x14ac:dyDescent="0.2">
      <c r="A716" s="225" t="s">
        <v>21</v>
      </c>
      <c r="B716" s="226" t="s">
        <v>26</v>
      </c>
      <c r="C716" s="225" t="s">
        <v>9</v>
      </c>
      <c r="D716" s="225" t="s">
        <v>27</v>
      </c>
      <c r="E716" s="292" t="s">
        <v>875</v>
      </c>
      <c r="F716" s="292"/>
      <c r="G716" s="227" t="s">
        <v>25</v>
      </c>
      <c r="H716" s="228">
        <v>0.123</v>
      </c>
      <c r="I716" s="229">
        <f>SUMIFS('ANALÍTICA AUXILIARES'!J:J,'ANALÍTICA AUXILIARES'!A:A,"Composição",'ANALÍTICA AUXILIARES'!B:B,$B716)</f>
        <v>25.11</v>
      </c>
      <c r="J716" s="229">
        <f t="shared" si="129"/>
        <v>3.08</v>
      </c>
      <c r="L716" s="52">
        <f t="shared" si="122"/>
        <v>45</v>
      </c>
      <c r="M716" s="48">
        <f t="shared" si="123"/>
        <v>3.08</v>
      </c>
      <c r="N716" s="49">
        <f t="shared" si="124"/>
        <v>3.08</v>
      </c>
      <c r="O716" s="49" t="str">
        <f t="shared" si="125"/>
        <v/>
      </c>
      <c r="P716" s="50" t="str">
        <f t="shared" si="126"/>
        <v/>
      </c>
      <c r="Q716" s="49" t="str">
        <f t="shared" si="127"/>
        <v/>
      </c>
      <c r="R716" s="49" t="str">
        <f t="shared" si="128"/>
        <v/>
      </c>
    </row>
    <row r="717" spans="1:18" ht="14.25" customHeight="1" x14ac:dyDescent="0.2">
      <c r="A717" s="214" t="s">
        <v>28</v>
      </c>
      <c r="B717" s="215" t="s">
        <v>87</v>
      </c>
      <c r="C717" s="214" t="str">
        <f>VLOOKUP(B717,INSUMOS!$A:$I,2,FALSE)</f>
        <v>SINAPI</v>
      </c>
      <c r="D717" s="214" t="str">
        <f>VLOOKUP(B717,INSUMOS!$A:$I,3,FALSE)</f>
        <v>CIMENTO PORTLAND COMPOSTO CP II-32</v>
      </c>
      <c r="E717" s="293" t="str">
        <f>VLOOKUP(B717,INSUMOS!$A:$I,4,FALSE)</f>
        <v>Material</v>
      </c>
      <c r="F717" s="293"/>
      <c r="G717" s="216" t="str">
        <f>VLOOKUP(B717,INSUMOS!$A:$I,5,FALSE)</f>
        <v>KG</v>
      </c>
      <c r="H717" s="217">
        <v>0.5</v>
      </c>
      <c r="I717" s="218">
        <f>VLOOKUP(B717,INSUMOS!$A:$I,8,FALSE)</f>
        <v>0.68</v>
      </c>
      <c r="J717" s="218">
        <f t="shared" si="129"/>
        <v>0.34</v>
      </c>
      <c r="L717" s="52">
        <f t="shared" si="122"/>
        <v>45</v>
      </c>
      <c r="M717" s="48">
        <f t="shared" si="123"/>
        <v>0.34</v>
      </c>
      <c r="N717" s="49" t="str">
        <f t="shared" si="124"/>
        <v/>
      </c>
      <c r="O717" s="49">
        <f t="shared" si="125"/>
        <v>0.34</v>
      </c>
      <c r="P717" s="50" t="str">
        <f t="shared" si="126"/>
        <v/>
      </c>
      <c r="Q717" s="49" t="str">
        <f t="shared" si="127"/>
        <v/>
      </c>
      <c r="R717" s="49" t="str">
        <f t="shared" si="128"/>
        <v/>
      </c>
    </row>
    <row r="718" spans="1:18" ht="25.5" customHeight="1" x14ac:dyDescent="0.2">
      <c r="A718" s="214" t="s">
        <v>28</v>
      </c>
      <c r="B718" s="215" t="s">
        <v>568</v>
      </c>
      <c r="C718" s="214" t="str">
        <f>VLOOKUP(B718,INSUMOS!$A:$I,2,FALSE)</f>
        <v>SINAPI</v>
      </c>
      <c r="D718" s="214" t="str">
        <f>VLOOKUP(B718,INSUMOS!$A:$I,3,FALSE)</f>
        <v>ADITIVO ADESIVO LIQUIDO PARA ARGAMASSAS DE REVESTIMENTOS CIMENTICIOS</v>
      </c>
      <c r="E718" s="293" t="str">
        <f>VLOOKUP(B718,INSUMOS!$A:$I,4,FALSE)</f>
        <v>Material</v>
      </c>
      <c r="F718" s="293"/>
      <c r="G718" s="216" t="str">
        <f>VLOOKUP(B718,INSUMOS!$A:$I,5,FALSE)</f>
        <v>L</v>
      </c>
      <c r="H718" s="217">
        <v>0.21</v>
      </c>
      <c r="I718" s="218">
        <f>VLOOKUP(B718,INSUMOS!$A:$I,8,FALSE)</f>
        <v>15.3</v>
      </c>
      <c r="J718" s="218">
        <f t="shared" si="129"/>
        <v>3.21</v>
      </c>
      <c r="L718" s="52">
        <f t="shared" si="122"/>
        <v>45</v>
      </c>
      <c r="M718" s="48">
        <f t="shared" si="123"/>
        <v>3.21</v>
      </c>
      <c r="N718" s="49" t="str">
        <f t="shared" si="124"/>
        <v/>
      </c>
      <c r="O718" s="49">
        <f t="shared" si="125"/>
        <v>3.21</v>
      </c>
      <c r="P718" s="50" t="str">
        <f t="shared" si="126"/>
        <v/>
      </c>
      <c r="Q718" s="49" t="str">
        <f t="shared" si="127"/>
        <v/>
      </c>
      <c r="R718" s="49" t="str">
        <f t="shared" si="128"/>
        <v/>
      </c>
    </row>
    <row r="719" spans="1:18" ht="25.5" customHeight="1" x14ac:dyDescent="0.2">
      <c r="A719" s="219"/>
      <c r="B719" s="219"/>
      <c r="C719" s="219"/>
      <c r="D719" s="219"/>
      <c r="E719" s="219"/>
      <c r="F719" s="220"/>
      <c r="G719" s="219"/>
      <c r="H719" s="220"/>
      <c r="I719" s="219"/>
      <c r="J719" s="220"/>
      <c r="L719" s="52">
        <f t="shared" si="122"/>
        <v>45</v>
      </c>
      <c r="M719" s="48" t="str">
        <f t="shared" si="123"/>
        <v/>
      </c>
      <c r="N719" s="49" t="str">
        <f t="shared" si="124"/>
        <v/>
      </c>
      <c r="O719" s="49" t="str">
        <f t="shared" si="125"/>
        <v/>
      </c>
      <c r="P719" s="50" t="str">
        <f t="shared" si="126"/>
        <v/>
      </c>
      <c r="Q719" s="49" t="str">
        <f t="shared" si="127"/>
        <v/>
      </c>
      <c r="R719" s="49" t="str">
        <f t="shared" si="128"/>
        <v/>
      </c>
    </row>
    <row r="720" spans="1:18" ht="25.5" customHeight="1" x14ac:dyDescent="0.2">
      <c r="A720" s="219"/>
      <c r="B720" s="219"/>
      <c r="C720" s="219"/>
      <c r="D720" s="219"/>
      <c r="E720" s="219"/>
      <c r="F720" s="220"/>
      <c r="G720" s="219"/>
      <c r="H720" s="294" t="s">
        <v>36</v>
      </c>
      <c r="I720" s="294"/>
      <c r="J720" s="220">
        <f>TRUNC(SUMIF(L:L,$L720,M:M)*(1+$J$9),2)</f>
        <v>132.56</v>
      </c>
      <c r="L720" s="52">
        <f t="shared" si="122"/>
        <v>45</v>
      </c>
      <c r="M720" s="48" t="str">
        <f t="shared" si="123"/>
        <v/>
      </c>
      <c r="N720" s="49" t="str">
        <f t="shared" si="124"/>
        <v/>
      </c>
      <c r="O720" s="49" t="str">
        <f t="shared" si="125"/>
        <v/>
      </c>
      <c r="P720" s="50" t="str">
        <f t="shared" si="126"/>
        <v/>
      </c>
      <c r="Q720" s="49" t="str">
        <f t="shared" si="127"/>
        <v/>
      </c>
      <c r="R720" s="49" t="str">
        <f t="shared" si="128"/>
        <v/>
      </c>
    </row>
    <row r="721" spans="1:18" ht="15" thickBot="1" x14ac:dyDescent="0.25">
      <c r="A721" s="221"/>
      <c r="B721" s="221"/>
      <c r="C721" s="221"/>
      <c r="D721" s="221"/>
      <c r="E721" s="221"/>
      <c r="F721" s="221"/>
      <c r="G721" s="221" t="s">
        <v>37</v>
      </c>
      <c r="H721" s="222" t="s">
        <v>1766</v>
      </c>
      <c r="I721" s="221" t="s">
        <v>38</v>
      </c>
      <c r="J721" s="223">
        <f>TRUNC(J720*H721,2)</f>
        <v>50372.800000000003</v>
      </c>
      <c r="L721" s="52">
        <f t="shared" si="122"/>
        <v>45</v>
      </c>
      <c r="M721" s="48" t="str">
        <f t="shared" si="123"/>
        <v/>
      </c>
      <c r="N721" s="49" t="str">
        <f t="shared" si="124"/>
        <v/>
      </c>
      <c r="O721" s="49" t="str">
        <f t="shared" si="125"/>
        <v/>
      </c>
      <c r="P721" s="50" t="str">
        <f t="shared" si="126"/>
        <v/>
      </c>
      <c r="Q721" s="49" t="str">
        <f t="shared" si="127"/>
        <v/>
      </c>
      <c r="R721" s="49" t="str">
        <f t="shared" si="128"/>
        <v/>
      </c>
    </row>
    <row r="722" spans="1:18" ht="15" thickTop="1" x14ac:dyDescent="0.2">
      <c r="A722" s="224"/>
      <c r="B722" s="224"/>
      <c r="C722" s="224"/>
      <c r="D722" s="224"/>
      <c r="E722" s="224"/>
      <c r="F722" s="224"/>
      <c r="G722" s="224"/>
      <c r="H722" s="224"/>
      <c r="I722" s="224"/>
      <c r="J722" s="224"/>
      <c r="L722" s="52">
        <f t="shared" si="122"/>
        <v>46</v>
      </c>
      <c r="M722" s="48" t="str">
        <f t="shared" si="123"/>
        <v/>
      </c>
      <c r="N722" s="49" t="str">
        <f t="shared" si="124"/>
        <v/>
      </c>
      <c r="O722" s="49" t="str">
        <f t="shared" si="125"/>
        <v/>
      </c>
      <c r="P722" s="50" t="str">
        <f t="shared" si="126"/>
        <v/>
      </c>
      <c r="Q722" s="49" t="str">
        <f t="shared" si="127"/>
        <v/>
      </c>
      <c r="R722" s="49" t="str">
        <f t="shared" si="128"/>
        <v/>
      </c>
    </row>
    <row r="723" spans="1:18" x14ac:dyDescent="0.2">
      <c r="A723" s="203" t="s">
        <v>1176</v>
      </c>
      <c r="B723" s="203"/>
      <c r="C723" s="203"/>
      <c r="D723" s="203" t="s">
        <v>1177</v>
      </c>
      <c r="E723" s="203"/>
      <c r="F723" s="296"/>
      <c r="G723" s="296"/>
      <c r="H723" s="204"/>
      <c r="I723" s="203"/>
      <c r="J723" s="205"/>
      <c r="L723" s="52">
        <f t="shared" si="122"/>
        <v>46</v>
      </c>
      <c r="M723" s="48" t="str">
        <f t="shared" si="123"/>
        <v/>
      </c>
      <c r="N723" s="49" t="str">
        <f t="shared" si="124"/>
        <v/>
      </c>
      <c r="O723" s="49" t="str">
        <f t="shared" si="125"/>
        <v/>
      </c>
      <c r="P723" s="50" t="str">
        <f t="shared" si="126"/>
        <v/>
      </c>
      <c r="Q723" s="49" t="str">
        <f t="shared" si="127"/>
        <v/>
      </c>
      <c r="R723" s="49" t="str">
        <f t="shared" si="128"/>
        <v/>
      </c>
    </row>
    <row r="724" spans="1:18" ht="14.25" customHeight="1" x14ac:dyDescent="0.2">
      <c r="A724" s="206" t="s">
        <v>1178</v>
      </c>
      <c r="B724" s="207" t="s">
        <v>1</v>
      </c>
      <c r="C724" s="206" t="s">
        <v>2</v>
      </c>
      <c r="D724" s="206" t="s">
        <v>3</v>
      </c>
      <c r="E724" s="290" t="s">
        <v>18</v>
      </c>
      <c r="F724" s="290"/>
      <c r="G724" s="208" t="s">
        <v>4</v>
      </c>
      <c r="H724" s="207" t="s">
        <v>5</v>
      </c>
      <c r="I724" s="207" t="s">
        <v>6</v>
      </c>
      <c r="J724" s="207" t="s">
        <v>7</v>
      </c>
      <c r="L724" s="52">
        <f t="shared" si="122"/>
        <v>46</v>
      </c>
      <c r="M724" s="48" t="str">
        <f t="shared" si="123"/>
        <v/>
      </c>
      <c r="N724" s="49" t="str">
        <f t="shared" si="124"/>
        <v/>
      </c>
      <c r="O724" s="49" t="str">
        <f t="shared" si="125"/>
        <v/>
      </c>
      <c r="P724" s="50" t="str">
        <f t="shared" si="126"/>
        <v/>
      </c>
      <c r="Q724" s="49" t="str">
        <f t="shared" si="127"/>
        <v/>
      </c>
      <c r="R724" s="49" t="str">
        <f t="shared" si="128"/>
        <v/>
      </c>
    </row>
    <row r="725" spans="1:18" ht="38.25" x14ac:dyDescent="0.2">
      <c r="A725" s="209" t="s">
        <v>19</v>
      </c>
      <c r="B725" s="210" t="s">
        <v>1179</v>
      </c>
      <c r="C725" s="209" t="s">
        <v>11</v>
      </c>
      <c r="D725" s="209" t="s">
        <v>1180</v>
      </c>
      <c r="E725" s="291" t="s">
        <v>1767</v>
      </c>
      <c r="F725" s="291"/>
      <c r="G725" s="211" t="s">
        <v>10</v>
      </c>
      <c r="H725" s="212">
        <v>1</v>
      </c>
      <c r="I725" s="213">
        <f>SUMIF(L:L,$L725,M:M)</f>
        <v>68.11</v>
      </c>
      <c r="J725" s="213">
        <f t="shared" ref="J725:J736" si="130">TRUNC(H725*I725,2)</f>
        <v>68.11</v>
      </c>
      <c r="L725" s="52">
        <f t="shared" si="122"/>
        <v>46</v>
      </c>
      <c r="M725" s="48" t="str">
        <f t="shared" si="123"/>
        <v/>
      </c>
      <c r="N725" s="49" t="str">
        <f t="shared" si="124"/>
        <v/>
      </c>
      <c r="O725" s="49" t="str">
        <f t="shared" si="125"/>
        <v/>
      </c>
      <c r="P725" s="50" t="str">
        <f t="shared" si="126"/>
        <v xml:space="preserve"> 3.3.1.6.1 </v>
      </c>
      <c r="Q725" s="49">
        <f t="shared" si="127"/>
        <v>18.86</v>
      </c>
      <c r="R725" s="49">
        <f t="shared" si="128"/>
        <v>4.3500000000000005</v>
      </c>
    </row>
    <row r="726" spans="1:18" ht="25.5" x14ac:dyDescent="0.2">
      <c r="A726" s="225" t="s">
        <v>21</v>
      </c>
      <c r="B726" s="226" t="s">
        <v>251</v>
      </c>
      <c r="C726" s="225" t="s">
        <v>9</v>
      </c>
      <c r="D726" s="225" t="s">
        <v>1464</v>
      </c>
      <c r="E726" s="292" t="s">
        <v>875</v>
      </c>
      <c r="F726" s="292"/>
      <c r="G726" s="227" t="s">
        <v>25</v>
      </c>
      <c r="H726" s="228">
        <v>0.36280000000000001</v>
      </c>
      <c r="I726" s="229">
        <f>SUMIFS('ANALÍTICA AUXILIARES'!J:J,'ANALÍTICA AUXILIARES'!A:A,"Composição",'ANALÍTICA AUXILIARES'!B:B,$B726)</f>
        <v>26.91</v>
      </c>
      <c r="J726" s="229">
        <f t="shared" si="130"/>
        <v>9.76</v>
      </c>
      <c r="L726" s="52">
        <f t="shared" si="122"/>
        <v>46</v>
      </c>
      <c r="M726" s="48">
        <f t="shared" si="123"/>
        <v>9.76</v>
      </c>
      <c r="N726" s="49">
        <f t="shared" si="124"/>
        <v>9.76</v>
      </c>
      <c r="O726" s="49" t="str">
        <f t="shared" si="125"/>
        <v/>
      </c>
      <c r="P726" s="50" t="str">
        <f t="shared" si="126"/>
        <v/>
      </c>
      <c r="Q726" s="49" t="str">
        <f t="shared" si="127"/>
        <v/>
      </c>
      <c r="R726" s="49" t="str">
        <f t="shared" si="128"/>
        <v/>
      </c>
    </row>
    <row r="727" spans="1:18" ht="14.25" customHeight="1" x14ac:dyDescent="0.2">
      <c r="A727" s="225" t="s">
        <v>21</v>
      </c>
      <c r="B727" s="226" t="s">
        <v>26</v>
      </c>
      <c r="C727" s="225" t="s">
        <v>9</v>
      </c>
      <c r="D727" s="225" t="s">
        <v>27</v>
      </c>
      <c r="E727" s="292" t="s">
        <v>875</v>
      </c>
      <c r="F727" s="292"/>
      <c r="G727" s="227" t="s">
        <v>25</v>
      </c>
      <c r="H727" s="228">
        <v>0.36280000000000001</v>
      </c>
      <c r="I727" s="229">
        <f>SUMIFS('ANALÍTICA AUXILIARES'!J:J,'ANALÍTICA AUXILIARES'!A:A,"Composição",'ANALÍTICA AUXILIARES'!B:B,$B727)</f>
        <v>25.11</v>
      </c>
      <c r="J727" s="229">
        <f t="shared" si="130"/>
        <v>9.1</v>
      </c>
      <c r="L727" s="52">
        <f t="shared" si="122"/>
        <v>46</v>
      </c>
      <c r="M727" s="48">
        <f t="shared" si="123"/>
        <v>9.1</v>
      </c>
      <c r="N727" s="49">
        <f t="shared" si="124"/>
        <v>9.1</v>
      </c>
      <c r="O727" s="49" t="str">
        <f t="shared" si="125"/>
        <v/>
      </c>
      <c r="P727" s="50" t="str">
        <f t="shared" si="126"/>
        <v/>
      </c>
      <c r="Q727" s="49" t="str">
        <f t="shared" si="127"/>
        <v/>
      </c>
      <c r="R727" s="49" t="str">
        <f t="shared" si="128"/>
        <v/>
      </c>
    </row>
    <row r="728" spans="1:18" x14ac:dyDescent="0.2">
      <c r="A728" s="214" t="s">
        <v>28</v>
      </c>
      <c r="B728" s="215" t="s">
        <v>474</v>
      </c>
      <c r="C728" s="214" t="str">
        <f>VLOOKUP(B728,INSUMOS!$A:$I,2,FALSE)</f>
        <v>SINAPI</v>
      </c>
      <c r="D728" s="214" t="str">
        <f>VLOOKUP(B728,INSUMOS!$A:$I,3,FALSE)</f>
        <v>PARAFUSO ZINCADO, AUTOBROCANTE, FLANGEADO, 4,2 MM X 19 MM</v>
      </c>
      <c r="E728" s="293" t="str">
        <f>VLOOKUP(B728,INSUMOS!$A:$I,4,FALSE)</f>
        <v>Material</v>
      </c>
      <c r="F728" s="293"/>
      <c r="G728" s="216" t="str">
        <f>VLOOKUP(B728,INSUMOS!$A:$I,5,FALSE)</f>
        <v>CENTO</v>
      </c>
      <c r="H728" s="217">
        <v>1.32E-2</v>
      </c>
      <c r="I728" s="218">
        <f>VLOOKUP(B728,INSUMOS!$A:$I,8,FALSE)</f>
        <v>26.51</v>
      </c>
      <c r="J728" s="218">
        <f t="shared" si="130"/>
        <v>0.34</v>
      </c>
      <c r="L728" s="52">
        <f t="shared" si="122"/>
        <v>46</v>
      </c>
      <c r="M728" s="48">
        <f t="shared" si="123"/>
        <v>0.34</v>
      </c>
      <c r="N728" s="49" t="str">
        <f t="shared" si="124"/>
        <v/>
      </c>
      <c r="O728" s="49">
        <f t="shared" si="125"/>
        <v>0.34</v>
      </c>
      <c r="P728" s="50" t="str">
        <f t="shared" si="126"/>
        <v/>
      </c>
      <c r="Q728" s="49" t="str">
        <f t="shared" si="127"/>
        <v/>
      </c>
      <c r="R728" s="49" t="str">
        <f t="shared" si="128"/>
        <v/>
      </c>
    </row>
    <row r="729" spans="1:18" ht="14.25" customHeight="1" x14ac:dyDescent="0.2">
      <c r="A729" s="214" t="s">
        <v>28</v>
      </c>
      <c r="B729" s="215" t="s">
        <v>384</v>
      </c>
      <c r="C729" s="214" t="str">
        <f>VLOOKUP(B729,INSUMOS!$A:$I,2,FALSE)</f>
        <v>SINAPI</v>
      </c>
      <c r="D729" s="214" t="str">
        <f>VLOOKUP(B729,INSUMOS!$A:$I,3,FALSE)</f>
        <v>FITA DE PAPEL REFORCADA COM LAMINA DE METAL PARA REFORCO DE CANTOS DE CHAPA DE GESSO PARA DRYWALL</v>
      </c>
      <c r="E729" s="293" t="str">
        <f>VLOOKUP(B729,INSUMOS!$A:$I,4,FALSE)</f>
        <v>Material</v>
      </c>
      <c r="F729" s="293"/>
      <c r="G729" s="216" t="str">
        <f>VLOOKUP(B729,INSUMOS!$A:$I,5,FALSE)</f>
        <v>M</v>
      </c>
      <c r="H729" s="217">
        <v>1.4395</v>
      </c>
      <c r="I729" s="218">
        <f>VLOOKUP(B729,INSUMOS!$A:$I,8,FALSE)</f>
        <v>2.62</v>
      </c>
      <c r="J729" s="218">
        <f t="shared" si="130"/>
        <v>3.77</v>
      </c>
      <c r="L729" s="52">
        <f t="shared" si="122"/>
        <v>46</v>
      </c>
      <c r="M729" s="48">
        <f t="shared" si="123"/>
        <v>3.77</v>
      </c>
      <c r="N729" s="49" t="str">
        <f t="shared" si="124"/>
        <v/>
      </c>
      <c r="O729" s="49">
        <f t="shared" si="125"/>
        <v>3.77</v>
      </c>
      <c r="P729" s="50" t="str">
        <f t="shared" si="126"/>
        <v/>
      </c>
      <c r="Q729" s="49" t="str">
        <f t="shared" si="127"/>
        <v/>
      </c>
      <c r="R729" s="49" t="str">
        <f t="shared" si="128"/>
        <v/>
      </c>
    </row>
    <row r="730" spans="1:18" ht="25.5" x14ac:dyDescent="0.2">
      <c r="A730" s="214" t="s">
        <v>28</v>
      </c>
      <c r="B730" s="215" t="s">
        <v>904</v>
      </c>
      <c r="C730" s="214" t="str">
        <f>VLOOKUP(B730,INSUMOS!$A:$I,2,FALSE)</f>
        <v>AGETOP CIVIL</v>
      </c>
      <c r="D730" s="214" t="str">
        <f>VLOOKUP(B730,INSUMOS!$A:$I,3,FALSE)</f>
        <v>PARAFUSO DRYWALL 4,2 X 13MM, ZINCADO, CABEÇA LENTILHA E PONTA BROCA (LB)</v>
      </c>
      <c r="E730" s="293" t="str">
        <f>VLOOKUP(B730,INSUMOS!$A:$I,4,FALSE)</f>
        <v>Material</v>
      </c>
      <c r="F730" s="293"/>
      <c r="G730" s="216" t="str">
        <f>VLOOKUP(B730,INSUMOS!$A:$I,5,FALSE)</f>
        <v>un</v>
      </c>
      <c r="H730" s="217">
        <v>2.1911999999999998</v>
      </c>
      <c r="I730" s="218">
        <f>VLOOKUP(B730,INSUMOS!$A:$I,8,FALSE)</f>
        <v>0.11</v>
      </c>
      <c r="J730" s="218">
        <f t="shared" si="130"/>
        <v>0.24</v>
      </c>
      <c r="L730" s="52">
        <f t="shared" si="122"/>
        <v>46</v>
      </c>
      <c r="M730" s="48">
        <f t="shared" si="123"/>
        <v>0.24</v>
      </c>
      <c r="N730" s="49" t="str">
        <f t="shared" si="124"/>
        <v/>
      </c>
      <c r="O730" s="49">
        <f t="shared" si="125"/>
        <v>0.24</v>
      </c>
      <c r="P730" s="50" t="str">
        <f t="shared" si="126"/>
        <v/>
      </c>
      <c r="Q730" s="49" t="str">
        <f t="shared" si="127"/>
        <v/>
      </c>
      <c r="R730" s="49" t="str">
        <f t="shared" si="128"/>
        <v/>
      </c>
    </row>
    <row r="731" spans="1:18" ht="14.25" customHeight="1" x14ac:dyDescent="0.2">
      <c r="A731" s="214" t="s">
        <v>28</v>
      </c>
      <c r="B731" s="215" t="s">
        <v>352</v>
      </c>
      <c r="C731" s="214" t="str">
        <f>VLOOKUP(B731,INSUMOS!$A:$I,2,FALSE)</f>
        <v>SINAPI</v>
      </c>
      <c r="D731" s="214" t="str">
        <f>VLOOKUP(B731,INSUMOS!$A:$I,3,FALSE)</f>
        <v>PLACA / CHAPA DE GESSO ACARTONADO, STANDARD (ST), COR BRANCA, E = 12,5 MM, 1200 X 2400 MM (L X C)</v>
      </c>
      <c r="E731" s="293" t="str">
        <f>VLOOKUP(B731,INSUMOS!$A:$I,4,FALSE)</f>
        <v>Material</v>
      </c>
      <c r="F731" s="293"/>
      <c r="G731" s="216" t="str">
        <f>VLOOKUP(B731,INSUMOS!$A:$I,5,FALSE)</f>
        <v>m²</v>
      </c>
      <c r="H731" s="217">
        <v>1.1000000000000001</v>
      </c>
      <c r="I731" s="218">
        <f>VLOOKUP(B731,INSUMOS!$A:$I,8,FALSE)</f>
        <v>18.96</v>
      </c>
      <c r="J731" s="218">
        <f t="shared" si="130"/>
        <v>20.85</v>
      </c>
      <c r="L731" s="52">
        <f t="shared" si="122"/>
        <v>46</v>
      </c>
      <c r="M731" s="48">
        <f t="shared" si="123"/>
        <v>20.85</v>
      </c>
      <c r="N731" s="49" t="str">
        <f t="shared" si="124"/>
        <v/>
      </c>
      <c r="O731" s="49">
        <f t="shared" si="125"/>
        <v>20.85</v>
      </c>
      <c r="P731" s="50" t="str">
        <f t="shared" si="126"/>
        <v/>
      </c>
      <c r="Q731" s="49" t="str">
        <f t="shared" si="127"/>
        <v/>
      </c>
      <c r="R731" s="49" t="str">
        <f t="shared" si="128"/>
        <v/>
      </c>
    </row>
    <row r="732" spans="1:18" ht="14.25" customHeight="1" x14ac:dyDescent="0.2">
      <c r="A732" s="214" t="s">
        <v>28</v>
      </c>
      <c r="B732" s="215" t="s">
        <v>899</v>
      </c>
      <c r="C732" s="214" t="str">
        <f>VLOOKUP(B732,INSUMOS!$A:$I,2,FALSE)</f>
        <v>AGETOP CIVIL</v>
      </c>
      <c r="D732" s="214" t="str">
        <f>VLOOKUP(B732,INSUMOS!$A:$I,3,FALSE)</f>
        <v>MASSA DE REJUNTE EM PÓ PARA DRYWALL (C/ ADIÇÃO DE ÁGUA)</v>
      </c>
      <c r="E732" s="293" t="str">
        <f>VLOOKUP(B732,INSUMOS!$A:$I,4,FALSE)</f>
        <v>Material</v>
      </c>
      <c r="F732" s="293"/>
      <c r="G732" s="216" t="str">
        <f>VLOOKUP(B732,INSUMOS!$A:$I,5,FALSE)</f>
        <v>Kg</v>
      </c>
      <c r="H732" s="217">
        <v>0.5202</v>
      </c>
      <c r="I732" s="218">
        <f>VLOOKUP(B732,INSUMOS!$A:$I,8,FALSE)</f>
        <v>4.95</v>
      </c>
      <c r="J732" s="218">
        <f t="shared" si="130"/>
        <v>2.57</v>
      </c>
      <c r="L732" s="52">
        <f t="shared" si="122"/>
        <v>46</v>
      </c>
      <c r="M732" s="48">
        <f t="shared" si="123"/>
        <v>2.57</v>
      </c>
      <c r="N732" s="49" t="str">
        <f t="shared" si="124"/>
        <v/>
      </c>
      <c r="O732" s="49">
        <f t="shared" si="125"/>
        <v>2.57</v>
      </c>
      <c r="P732" s="50" t="str">
        <f t="shared" si="126"/>
        <v/>
      </c>
      <c r="Q732" s="49" t="str">
        <f t="shared" si="127"/>
        <v/>
      </c>
      <c r="R732" s="49" t="str">
        <f t="shared" si="128"/>
        <v/>
      </c>
    </row>
    <row r="733" spans="1:18" ht="14.25" customHeight="1" x14ac:dyDescent="0.2">
      <c r="A733" s="214" t="s">
        <v>28</v>
      </c>
      <c r="B733" s="215" t="s">
        <v>350</v>
      </c>
      <c r="C733" s="214" t="str">
        <f>VLOOKUP(B733,INSUMOS!$A:$I,2,FALSE)</f>
        <v>SINAPI</v>
      </c>
      <c r="D733" s="214" t="str">
        <f>VLOOKUP(B733,INSUMOS!$A:$I,3,FALSE)</f>
        <v>PERFIL CANALETA, FORMATO C, EM ACO ZINCADO, PARA ESTRUTURA FORRO DRYWALL, E = 0,5 MM, *46 X 18* (L X H), COMPRIMENTO 3 M</v>
      </c>
      <c r="E733" s="293" t="str">
        <f>VLOOKUP(B733,INSUMOS!$A:$I,4,FALSE)</f>
        <v>Material</v>
      </c>
      <c r="F733" s="293"/>
      <c r="G733" s="216" t="str">
        <f>VLOOKUP(B733,INSUMOS!$A:$I,5,FALSE)</f>
        <v>M</v>
      </c>
      <c r="H733" s="217">
        <v>3.851</v>
      </c>
      <c r="I733" s="218">
        <f>VLOOKUP(B733,INSUMOS!$A:$I,8,FALSE)</f>
        <v>4.67</v>
      </c>
      <c r="J733" s="218">
        <f t="shared" si="130"/>
        <v>17.98</v>
      </c>
      <c r="L733" s="52">
        <f t="shared" si="122"/>
        <v>46</v>
      </c>
      <c r="M733" s="48">
        <f t="shared" si="123"/>
        <v>17.98</v>
      </c>
      <c r="N733" s="49" t="str">
        <f t="shared" si="124"/>
        <v/>
      </c>
      <c r="O733" s="49">
        <f t="shared" si="125"/>
        <v>17.98</v>
      </c>
      <c r="P733" s="50" t="str">
        <f t="shared" si="126"/>
        <v/>
      </c>
      <c r="Q733" s="49" t="str">
        <f t="shared" si="127"/>
        <v/>
      </c>
      <c r="R733" s="49" t="str">
        <f t="shared" si="128"/>
        <v/>
      </c>
    </row>
    <row r="734" spans="1:18" ht="38.25" x14ac:dyDescent="0.2">
      <c r="A734" s="214" t="s">
        <v>28</v>
      </c>
      <c r="B734" s="215" t="s">
        <v>392</v>
      </c>
      <c r="C734" s="214" t="str">
        <f>VLOOKUP(B734,INSUMOS!$A:$I,2,FALSE)</f>
        <v>SINAPI</v>
      </c>
      <c r="D734" s="214" t="str">
        <f>VLOOKUP(B734,INSUMOS!$A:$I,3,FALSE)</f>
        <v>PENDURAL OU PRESILHA REGULADORA, EM ACO GALVANIZADO, COM CORPO, MOLA E REBITE, PARA PERFIL TIPO CANALETA DE ESTRUTURA EM FORROS DRYWALL</v>
      </c>
      <c r="E734" s="293" t="str">
        <f>VLOOKUP(B734,INSUMOS!$A:$I,4,FALSE)</f>
        <v>Material</v>
      </c>
      <c r="F734" s="293"/>
      <c r="G734" s="216" t="str">
        <f>VLOOKUP(B734,INSUMOS!$A:$I,5,FALSE)</f>
        <v>UN</v>
      </c>
      <c r="H734" s="217">
        <v>1.3265</v>
      </c>
      <c r="I734" s="218">
        <f>VLOOKUP(B734,INSUMOS!$A:$I,8,FALSE)</f>
        <v>1.76</v>
      </c>
      <c r="J734" s="218">
        <f t="shared" si="130"/>
        <v>2.33</v>
      </c>
      <c r="L734" s="52">
        <f t="shared" si="122"/>
        <v>46</v>
      </c>
      <c r="M734" s="48">
        <f t="shared" si="123"/>
        <v>2.33</v>
      </c>
      <c r="N734" s="49" t="str">
        <f t="shared" si="124"/>
        <v/>
      </c>
      <c r="O734" s="49">
        <f t="shared" si="125"/>
        <v>2.33</v>
      </c>
      <c r="P734" s="50" t="str">
        <f t="shared" si="126"/>
        <v/>
      </c>
      <c r="Q734" s="49" t="str">
        <f t="shared" si="127"/>
        <v/>
      </c>
      <c r="R734" s="49" t="str">
        <f t="shared" si="128"/>
        <v/>
      </c>
    </row>
    <row r="735" spans="1:18" ht="25.5" x14ac:dyDescent="0.2">
      <c r="A735" s="214" t="s">
        <v>28</v>
      </c>
      <c r="B735" s="215" t="s">
        <v>1768</v>
      </c>
      <c r="C735" s="214" t="str">
        <f>VLOOKUP(B735,INSUMOS!$A:$I,2,FALSE)</f>
        <v>AGETOP CIVIL</v>
      </c>
      <c r="D735" s="214" t="str">
        <f>VLOOKUP(B735,INSUMOS!$A:$I,3,FALSE)</f>
        <v>ARAME GALVANIZADO Nº 10 BWG</v>
      </c>
      <c r="E735" s="293" t="str">
        <f>VLOOKUP(B735,INSUMOS!$A:$I,4,FALSE)</f>
        <v>Material</v>
      </c>
      <c r="F735" s="293"/>
      <c r="G735" s="216" t="str">
        <f>VLOOKUP(B735,INSUMOS!$A:$I,5,FALSE)</f>
        <v>Kg</v>
      </c>
      <c r="H735" s="217">
        <v>4.2599999999999999E-2</v>
      </c>
      <c r="I735" s="218">
        <f>VLOOKUP(B735,INSUMOS!$A:$I,8,FALSE)</f>
        <v>14.59</v>
      </c>
      <c r="J735" s="218">
        <f t="shared" si="130"/>
        <v>0.62</v>
      </c>
      <c r="L735" s="52">
        <f t="shared" si="122"/>
        <v>46</v>
      </c>
      <c r="M735" s="48">
        <f t="shared" si="123"/>
        <v>0.62</v>
      </c>
      <c r="N735" s="49" t="str">
        <f t="shared" si="124"/>
        <v/>
      </c>
      <c r="O735" s="49">
        <f t="shared" si="125"/>
        <v>0.62</v>
      </c>
      <c r="P735" s="50" t="str">
        <f t="shared" si="126"/>
        <v/>
      </c>
      <c r="Q735" s="49" t="str">
        <f t="shared" si="127"/>
        <v/>
      </c>
      <c r="R735" s="49" t="str">
        <f t="shared" si="128"/>
        <v/>
      </c>
    </row>
    <row r="736" spans="1:18" ht="14.25" customHeight="1" x14ac:dyDescent="0.2">
      <c r="A736" s="214" t="s">
        <v>28</v>
      </c>
      <c r="B736" s="215" t="s">
        <v>902</v>
      </c>
      <c r="C736" s="214" t="str">
        <f>VLOOKUP(B736,INSUMOS!$A:$I,2,FALSE)</f>
        <v>AGETOP CIVIL</v>
      </c>
      <c r="D736" s="214" t="str">
        <f>VLOOKUP(B736,INSUMOS!$A:$I,3,FALSE)</f>
        <v>PARAFUSO DRYWALL 25MM, CABEÇA TROMBETA E PONTA AGULHA (TA)</v>
      </c>
      <c r="E736" s="293" t="str">
        <f>VLOOKUP(B736,INSUMOS!$A:$I,4,FALSE)</f>
        <v>Material</v>
      </c>
      <c r="F736" s="293"/>
      <c r="G736" s="216" t="str">
        <f>VLOOKUP(B736,INSUMOS!$A:$I,5,FALSE)</f>
        <v>un</v>
      </c>
      <c r="H736" s="217">
        <v>7.9740000000000002</v>
      </c>
      <c r="I736" s="218">
        <f>VLOOKUP(B736,INSUMOS!$A:$I,8,FALSE)</f>
        <v>7.0000000000000007E-2</v>
      </c>
      <c r="J736" s="218">
        <f t="shared" si="130"/>
        <v>0.55000000000000004</v>
      </c>
      <c r="L736" s="52">
        <f t="shared" si="122"/>
        <v>46</v>
      </c>
      <c r="M736" s="48">
        <f t="shared" si="123"/>
        <v>0.55000000000000004</v>
      </c>
      <c r="N736" s="49" t="str">
        <f t="shared" si="124"/>
        <v/>
      </c>
      <c r="O736" s="49">
        <f t="shared" si="125"/>
        <v>0.55000000000000004</v>
      </c>
      <c r="P736" s="50" t="str">
        <f t="shared" si="126"/>
        <v/>
      </c>
      <c r="Q736" s="49" t="str">
        <f t="shared" si="127"/>
        <v/>
      </c>
      <c r="R736" s="49" t="str">
        <f t="shared" si="128"/>
        <v/>
      </c>
    </row>
    <row r="737" spans="1:18" x14ac:dyDescent="0.2">
      <c r="A737" s="219"/>
      <c r="B737" s="219"/>
      <c r="C737" s="219"/>
      <c r="D737" s="219"/>
      <c r="E737" s="219"/>
      <c r="F737" s="220"/>
      <c r="G737" s="219"/>
      <c r="H737" s="220"/>
      <c r="I737" s="219"/>
      <c r="J737" s="220"/>
      <c r="L737" s="52">
        <f t="shared" si="122"/>
        <v>46</v>
      </c>
      <c r="M737" s="48" t="str">
        <f t="shared" si="123"/>
        <v/>
      </c>
      <c r="N737" s="49" t="str">
        <f t="shared" si="124"/>
        <v/>
      </c>
      <c r="O737" s="49" t="str">
        <f t="shared" si="125"/>
        <v/>
      </c>
      <c r="P737" s="50" t="str">
        <f t="shared" si="126"/>
        <v/>
      </c>
      <c r="Q737" s="49" t="str">
        <f t="shared" si="127"/>
        <v/>
      </c>
      <c r="R737" s="49" t="str">
        <f t="shared" si="128"/>
        <v/>
      </c>
    </row>
    <row r="738" spans="1:18" ht="14.25" customHeight="1" x14ac:dyDescent="0.2">
      <c r="A738" s="219"/>
      <c r="B738" s="219"/>
      <c r="C738" s="219"/>
      <c r="D738" s="219"/>
      <c r="E738" s="219"/>
      <c r="F738" s="220"/>
      <c r="G738" s="219"/>
      <c r="H738" s="294" t="s">
        <v>36</v>
      </c>
      <c r="I738" s="294"/>
      <c r="J738" s="220">
        <f>TRUNC(SUMIF(L:L,$L738,M:M)*(1+$J$9),2)</f>
        <v>82.37</v>
      </c>
      <c r="L738" s="52">
        <f t="shared" si="122"/>
        <v>46</v>
      </c>
      <c r="M738" s="48" t="str">
        <f t="shared" si="123"/>
        <v/>
      </c>
      <c r="N738" s="49" t="str">
        <f t="shared" si="124"/>
        <v/>
      </c>
      <c r="O738" s="49" t="str">
        <f t="shared" si="125"/>
        <v/>
      </c>
      <c r="P738" s="50" t="str">
        <f t="shared" si="126"/>
        <v/>
      </c>
      <c r="Q738" s="49" t="str">
        <f t="shared" si="127"/>
        <v/>
      </c>
      <c r="R738" s="49" t="str">
        <f t="shared" si="128"/>
        <v/>
      </c>
    </row>
    <row r="739" spans="1:18" ht="14.25" customHeight="1" thickBot="1" x14ac:dyDescent="0.25">
      <c r="A739" s="221"/>
      <c r="B739" s="221"/>
      <c r="C739" s="221"/>
      <c r="D739" s="221"/>
      <c r="E739" s="221"/>
      <c r="F739" s="221"/>
      <c r="G739" s="221" t="s">
        <v>37</v>
      </c>
      <c r="H739" s="222" t="s">
        <v>1636</v>
      </c>
      <c r="I739" s="221" t="s">
        <v>38</v>
      </c>
      <c r="J739" s="223">
        <f>TRUNC(J738*H739,2)</f>
        <v>43627.27</v>
      </c>
      <c r="L739" s="52">
        <f t="shared" si="122"/>
        <v>46</v>
      </c>
      <c r="M739" s="48" t="str">
        <f t="shared" si="123"/>
        <v/>
      </c>
      <c r="N739" s="49" t="str">
        <f t="shared" si="124"/>
        <v/>
      </c>
      <c r="O739" s="49" t="str">
        <f t="shared" si="125"/>
        <v/>
      </c>
      <c r="P739" s="50" t="str">
        <f t="shared" si="126"/>
        <v/>
      </c>
      <c r="Q739" s="49" t="str">
        <f t="shared" si="127"/>
        <v/>
      </c>
      <c r="R739" s="49" t="str">
        <f t="shared" si="128"/>
        <v/>
      </c>
    </row>
    <row r="740" spans="1:18" ht="15" thickTop="1" x14ac:dyDescent="0.2">
      <c r="A740" s="224"/>
      <c r="B740" s="224"/>
      <c r="C740" s="224"/>
      <c r="D740" s="224"/>
      <c r="E740" s="224"/>
      <c r="F740" s="224"/>
      <c r="G740" s="224"/>
      <c r="H740" s="224"/>
      <c r="I740" s="224"/>
      <c r="J740" s="224"/>
      <c r="L740" s="52">
        <f t="shared" si="122"/>
        <v>47</v>
      </c>
      <c r="M740" s="48" t="str">
        <f t="shared" si="123"/>
        <v/>
      </c>
      <c r="N740" s="49" t="str">
        <f t="shared" si="124"/>
        <v/>
      </c>
      <c r="O740" s="49" t="str">
        <f t="shared" si="125"/>
        <v/>
      </c>
      <c r="P740" s="50" t="str">
        <f t="shared" si="126"/>
        <v/>
      </c>
      <c r="Q740" s="49" t="str">
        <f t="shared" si="127"/>
        <v/>
      </c>
      <c r="R740" s="49" t="str">
        <f t="shared" si="128"/>
        <v/>
      </c>
    </row>
    <row r="741" spans="1:18" ht="15" x14ac:dyDescent="0.2">
      <c r="A741" s="206" t="s">
        <v>1181</v>
      </c>
      <c r="B741" s="207" t="s">
        <v>1</v>
      </c>
      <c r="C741" s="206" t="s">
        <v>2</v>
      </c>
      <c r="D741" s="206" t="s">
        <v>3</v>
      </c>
      <c r="E741" s="290" t="s">
        <v>18</v>
      </c>
      <c r="F741" s="290"/>
      <c r="G741" s="208" t="s">
        <v>4</v>
      </c>
      <c r="H741" s="207" t="s">
        <v>5</v>
      </c>
      <c r="I741" s="207" t="s">
        <v>6</v>
      </c>
      <c r="J741" s="207" t="s">
        <v>7</v>
      </c>
      <c r="L741" s="52">
        <f t="shared" si="122"/>
        <v>47</v>
      </c>
      <c r="M741" s="48" t="str">
        <f t="shared" si="123"/>
        <v/>
      </c>
      <c r="N741" s="49" t="str">
        <f t="shared" si="124"/>
        <v/>
      </c>
      <c r="O741" s="49" t="str">
        <f t="shared" si="125"/>
        <v/>
      </c>
      <c r="P741" s="50" t="str">
        <f t="shared" si="126"/>
        <v/>
      </c>
      <c r="Q741" s="49" t="str">
        <f t="shared" si="127"/>
        <v/>
      </c>
      <c r="R741" s="49" t="str">
        <f t="shared" si="128"/>
        <v/>
      </c>
    </row>
    <row r="742" spans="1:18" ht="25.5" x14ac:dyDescent="0.2">
      <c r="A742" s="209" t="s">
        <v>19</v>
      </c>
      <c r="B742" s="210" t="s">
        <v>1182</v>
      </c>
      <c r="C742" s="209" t="s">
        <v>11</v>
      </c>
      <c r="D742" s="209" t="s">
        <v>372</v>
      </c>
      <c r="E742" s="291">
        <v>143</v>
      </c>
      <c r="F742" s="291"/>
      <c r="G742" s="211" t="s">
        <v>16</v>
      </c>
      <c r="H742" s="212">
        <v>1</v>
      </c>
      <c r="I742" s="213">
        <f>SUMIF(L:L,$L742,M:M)</f>
        <v>25.86</v>
      </c>
      <c r="J742" s="213">
        <f>TRUNC(H742*I742,2)</f>
        <v>25.86</v>
      </c>
      <c r="L742" s="52">
        <f t="shared" si="122"/>
        <v>47</v>
      </c>
      <c r="M742" s="48" t="str">
        <f t="shared" si="123"/>
        <v/>
      </c>
      <c r="N742" s="49" t="str">
        <f t="shared" si="124"/>
        <v/>
      </c>
      <c r="O742" s="49" t="str">
        <f t="shared" si="125"/>
        <v/>
      </c>
      <c r="P742" s="50" t="str">
        <f t="shared" si="126"/>
        <v xml:space="preserve"> 3.3.1.6.2 </v>
      </c>
      <c r="Q742" s="49">
        <f t="shared" si="127"/>
        <v>0</v>
      </c>
      <c r="R742" s="49">
        <f t="shared" si="128"/>
        <v>25.86</v>
      </c>
    </row>
    <row r="743" spans="1:18" x14ac:dyDescent="0.2">
      <c r="A743" s="214" t="s">
        <v>28</v>
      </c>
      <c r="B743" s="215" t="s">
        <v>371</v>
      </c>
      <c r="C743" s="214" t="str">
        <f>VLOOKUP(B743,INSUMOS!$A:$I,2,FALSE)</f>
        <v>ORSE</v>
      </c>
      <c r="D743" s="214" t="str">
        <f>VLOOKUP(B743,INSUMOS!$A:$I,3,FALSE)</f>
        <v>Tabica metálica 3x3cm para forro de gesso (fornecimento e montagem)</v>
      </c>
      <c r="E743" s="293" t="str">
        <f>VLOOKUP(B743,INSUMOS!$A:$I,4,FALSE)</f>
        <v>Material</v>
      </c>
      <c r="F743" s="293"/>
      <c r="G743" s="216" t="str">
        <f>VLOOKUP(B743,INSUMOS!$A:$I,5,FALSE)</f>
        <v>m</v>
      </c>
      <c r="H743" s="217">
        <v>1</v>
      </c>
      <c r="I743" s="218">
        <f>VLOOKUP(B743,INSUMOS!$A:$I,8,FALSE)</f>
        <v>25.86</v>
      </c>
      <c r="J743" s="218">
        <f>TRUNC(H743*I743,2)</f>
        <v>25.86</v>
      </c>
      <c r="L743" s="52">
        <f t="shared" si="122"/>
        <v>47</v>
      </c>
      <c r="M743" s="48">
        <f t="shared" si="123"/>
        <v>25.86</v>
      </c>
      <c r="N743" s="49" t="str">
        <f t="shared" si="124"/>
        <v/>
      </c>
      <c r="O743" s="49">
        <f t="shared" si="125"/>
        <v>25.86</v>
      </c>
      <c r="P743" s="50" t="str">
        <f t="shared" si="126"/>
        <v/>
      </c>
      <c r="Q743" s="49" t="str">
        <f t="shared" si="127"/>
        <v/>
      </c>
      <c r="R743" s="49" t="str">
        <f t="shared" si="128"/>
        <v/>
      </c>
    </row>
    <row r="744" spans="1:18" ht="14.25" customHeight="1" x14ac:dyDescent="0.2">
      <c r="A744" s="219"/>
      <c r="B744" s="219"/>
      <c r="C744" s="219"/>
      <c r="D744" s="219"/>
      <c r="E744" s="219"/>
      <c r="F744" s="220"/>
      <c r="G744" s="219"/>
      <c r="H744" s="220"/>
      <c r="I744" s="219"/>
      <c r="J744" s="220"/>
      <c r="L744" s="52">
        <f t="shared" si="122"/>
        <v>47</v>
      </c>
      <c r="M744" s="48" t="str">
        <f t="shared" si="123"/>
        <v/>
      </c>
      <c r="N744" s="49" t="str">
        <f t="shared" si="124"/>
        <v/>
      </c>
      <c r="O744" s="49" t="str">
        <f t="shared" si="125"/>
        <v/>
      </c>
      <c r="P744" s="50" t="str">
        <f t="shared" si="126"/>
        <v/>
      </c>
      <c r="Q744" s="49" t="str">
        <f t="shared" si="127"/>
        <v/>
      </c>
      <c r="R744" s="49" t="str">
        <f t="shared" si="128"/>
        <v/>
      </c>
    </row>
    <row r="745" spans="1:18" ht="14.25" customHeight="1" x14ac:dyDescent="0.2">
      <c r="A745" s="219"/>
      <c r="B745" s="219"/>
      <c r="C745" s="219"/>
      <c r="D745" s="219"/>
      <c r="E745" s="219"/>
      <c r="F745" s="220"/>
      <c r="G745" s="219"/>
      <c r="H745" s="294" t="s">
        <v>36</v>
      </c>
      <c r="I745" s="294"/>
      <c r="J745" s="220">
        <f>TRUNC(SUMIF(L:L,$L745,M:M)*(1+$J$9),2)</f>
        <v>31.27</v>
      </c>
      <c r="L745" s="52">
        <f t="shared" si="122"/>
        <v>47</v>
      </c>
      <c r="M745" s="48" t="str">
        <f t="shared" si="123"/>
        <v/>
      </c>
      <c r="N745" s="49" t="str">
        <f t="shared" si="124"/>
        <v/>
      </c>
      <c r="O745" s="49" t="str">
        <f t="shared" si="125"/>
        <v/>
      </c>
      <c r="P745" s="50" t="str">
        <f t="shared" si="126"/>
        <v/>
      </c>
      <c r="Q745" s="49" t="str">
        <f t="shared" si="127"/>
        <v/>
      </c>
      <c r="R745" s="49" t="str">
        <f t="shared" si="128"/>
        <v/>
      </c>
    </row>
    <row r="746" spans="1:18" ht="25.5" customHeight="1" thickBot="1" x14ac:dyDescent="0.25">
      <c r="A746" s="221"/>
      <c r="B746" s="221"/>
      <c r="C746" s="221"/>
      <c r="D746" s="221"/>
      <c r="E746" s="221"/>
      <c r="F746" s="221"/>
      <c r="G746" s="221" t="s">
        <v>37</v>
      </c>
      <c r="H746" s="222" t="s">
        <v>1770</v>
      </c>
      <c r="I746" s="221" t="s">
        <v>38</v>
      </c>
      <c r="J746" s="223">
        <f>TRUNC(J745*H746,2)</f>
        <v>8755.6</v>
      </c>
      <c r="L746" s="52">
        <f t="shared" si="122"/>
        <v>47</v>
      </c>
      <c r="M746" s="48" t="str">
        <f t="shared" si="123"/>
        <v/>
      </c>
      <c r="N746" s="49" t="str">
        <f t="shared" si="124"/>
        <v/>
      </c>
      <c r="O746" s="49" t="str">
        <f t="shared" si="125"/>
        <v/>
      </c>
      <c r="P746" s="50" t="str">
        <f t="shared" si="126"/>
        <v/>
      </c>
      <c r="Q746" s="49" t="str">
        <f t="shared" si="127"/>
        <v/>
      </c>
      <c r="R746" s="49" t="str">
        <f t="shared" si="128"/>
        <v/>
      </c>
    </row>
    <row r="747" spans="1:18" ht="25.5" customHeight="1" thickTop="1" x14ac:dyDescent="0.2">
      <c r="A747" s="224"/>
      <c r="B747" s="224"/>
      <c r="C747" s="224"/>
      <c r="D747" s="224"/>
      <c r="E747" s="224"/>
      <c r="F747" s="224"/>
      <c r="G747" s="224"/>
      <c r="H747" s="224"/>
      <c r="I747" s="224"/>
      <c r="J747" s="224"/>
      <c r="L747" s="52">
        <f t="shared" si="122"/>
        <v>48</v>
      </c>
      <c r="M747" s="48" t="str">
        <f t="shared" si="123"/>
        <v/>
      </c>
      <c r="N747" s="49" t="str">
        <f t="shared" si="124"/>
        <v/>
      </c>
      <c r="O747" s="49" t="str">
        <f t="shared" si="125"/>
        <v/>
      </c>
      <c r="P747" s="50" t="str">
        <f t="shared" si="126"/>
        <v/>
      </c>
      <c r="Q747" s="49" t="str">
        <f t="shared" si="127"/>
        <v/>
      </c>
      <c r="R747" s="49" t="str">
        <f t="shared" si="128"/>
        <v/>
      </c>
    </row>
    <row r="748" spans="1:18" x14ac:dyDescent="0.2">
      <c r="A748" s="203" t="s">
        <v>1183</v>
      </c>
      <c r="B748" s="203"/>
      <c r="C748" s="203"/>
      <c r="D748" s="203" t="s">
        <v>839</v>
      </c>
      <c r="E748" s="203"/>
      <c r="F748" s="296"/>
      <c r="G748" s="296"/>
      <c r="H748" s="204"/>
      <c r="I748" s="203"/>
      <c r="J748" s="205"/>
      <c r="L748" s="52">
        <f t="shared" si="122"/>
        <v>48</v>
      </c>
      <c r="M748" s="48" t="str">
        <f t="shared" si="123"/>
        <v/>
      </c>
      <c r="N748" s="49" t="str">
        <f t="shared" si="124"/>
        <v/>
      </c>
      <c r="O748" s="49" t="str">
        <f t="shared" si="125"/>
        <v/>
      </c>
      <c r="P748" s="50" t="str">
        <f t="shared" si="126"/>
        <v/>
      </c>
      <c r="Q748" s="49" t="str">
        <f t="shared" si="127"/>
        <v/>
      </c>
      <c r="R748" s="49" t="str">
        <f t="shared" si="128"/>
        <v/>
      </c>
    </row>
    <row r="749" spans="1:18" ht="14.25" customHeight="1" x14ac:dyDescent="0.2">
      <c r="A749" s="203" t="s">
        <v>1184</v>
      </c>
      <c r="B749" s="203"/>
      <c r="C749" s="203"/>
      <c r="D749" s="203" t="s">
        <v>1185</v>
      </c>
      <c r="E749" s="203"/>
      <c r="F749" s="296"/>
      <c r="G749" s="296"/>
      <c r="H749" s="204"/>
      <c r="I749" s="203"/>
      <c r="J749" s="205"/>
      <c r="L749" s="52">
        <f t="shared" si="122"/>
        <v>48</v>
      </c>
      <c r="M749" s="48" t="str">
        <f t="shared" si="123"/>
        <v/>
      </c>
      <c r="N749" s="49" t="str">
        <f t="shared" si="124"/>
        <v/>
      </c>
      <c r="O749" s="49" t="str">
        <f t="shared" si="125"/>
        <v/>
      </c>
      <c r="P749" s="50" t="str">
        <f t="shared" si="126"/>
        <v/>
      </c>
      <c r="Q749" s="49" t="str">
        <f t="shared" si="127"/>
        <v/>
      </c>
      <c r="R749" s="49" t="str">
        <f t="shared" si="128"/>
        <v/>
      </c>
    </row>
    <row r="750" spans="1:18" ht="15" x14ac:dyDescent="0.2">
      <c r="A750" s="206" t="s">
        <v>1186</v>
      </c>
      <c r="B750" s="207" t="s">
        <v>1</v>
      </c>
      <c r="C750" s="206" t="s">
        <v>2</v>
      </c>
      <c r="D750" s="206" t="s">
        <v>3</v>
      </c>
      <c r="E750" s="290" t="s">
        <v>18</v>
      </c>
      <c r="F750" s="290"/>
      <c r="G750" s="208" t="s">
        <v>4</v>
      </c>
      <c r="H750" s="207" t="s">
        <v>5</v>
      </c>
      <c r="I750" s="207" t="s">
        <v>6</v>
      </c>
      <c r="J750" s="207" t="s">
        <v>7</v>
      </c>
      <c r="L750" s="52">
        <f t="shared" si="122"/>
        <v>48</v>
      </c>
      <c r="M750" s="48" t="str">
        <f t="shared" si="123"/>
        <v/>
      </c>
      <c r="N750" s="49" t="str">
        <f t="shared" si="124"/>
        <v/>
      </c>
      <c r="O750" s="49" t="str">
        <f t="shared" si="125"/>
        <v/>
      </c>
      <c r="P750" s="50" t="str">
        <f t="shared" si="126"/>
        <v/>
      </c>
      <c r="Q750" s="49" t="str">
        <f t="shared" si="127"/>
        <v/>
      </c>
      <c r="R750" s="49" t="str">
        <f t="shared" si="128"/>
        <v/>
      </c>
    </row>
    <row r="751" spans="1:18" ht="25.5" x14ac:dyDescent="0.2">
      <c r="A751" s="209" t="s">
        <v>19</v>
      </c>
      <c r="B751" s="210" t="s">
        <v>1187</v>
      </c>
      <c r="C751" s="209" t="s">
        <v>9</v>
      </c>
      <c r="D751" s="209" t="s">
        <v>1188</v>
      </c>
      <c r="E751" s="291" t="s">
        <v>881</v>
      </c>
      <c r="F751" s="291"/>
      <c r="G751" s="211" t="s">
        <v>10</v>
      </c>
      <c r="H751" s="212">
        <v>1</v>
      </c>
      <c r="I751" s="213">
        <f>SUMIF(L:L,$L751,M:M)</f>
        <v>20.53</v>
      </c>
      <c r="J751" s="213">
        <f>TRUNC(H751*I751,2)</f>
        <v>20.53</v>
      </c>
      <c r="L751" s="52">
        <f t="shared" si="122"/>
        <v>48</v>
      </c>
      <c r="M751" s="48" t="str">
        <f t="shared" si="123"/>
        <v/>
      </c>
      <c r="N751" s="49" t="str">
        <f t="shared" si="124"/>
        <v/>
      </c>
      <c r="O751" s="49" t="str">
        <f t="shared" si="125"/>
        <v/>
      </c>
      <c r="P751" s="50" t="str">
        <f t="shared" si="126"/>
        <v xml:space="preserve"> 3.3.1.7.1.1 </v>
      </c>
      <c r="Q751" s="49">
        <f t="shared" si="127"/>
        <v>15.4</v>
      </c>
      <c r="R751" s="49">
        <f t="shared" si="128"/>
        <v>5.13</v>
      </c>
    </row>
    <row r="752" spans="1:18" x14ac:dyDescent="0.2">
      <c r="A752" s="225" t="s">
        <v>21</v>
      </c>
      <c r="B752" s="226" t="s">
        <v>26</v>
      </c>
      <c r="C752" s="225" t="s">
        <v>9</v>
      </c>
      <c r="D752" s="225" t="s">
        <v>27</v>
      </c>
      <c r="E752" s="292" t="s">
        <v>875</v>
      </c>
      <c r="F752" s="292"/>
      <c r="G752" s="227" t="s">
        <v>25</v>
      </c>
      <c r="H752" s="228">
        <v>0.1203</v>
      </c>
      <c r="I752" s="229">
        <f>SUMIFS('ANALÍTICA AUXILIARES'!J:J,'ANALÍTICA AUXILIARES'!A:A,"Composição",'ANALÍTICA AUXILIARES'!B:B,$B752)</f>
        <v>25.11</v>
      </c>
      <c r="J752" s="229">
        <f>TRUNC(H752*I752,2)</f>
        <v>3.02</v>
      </c>
      <c r="L752" s="52">
        <f t="shared" si="122"/>
        <v>48</v>
      </c>
      <c r="M752" s="48">
        <f t="shared" si="123"/>
        <v>3.02</v>
      </c>
      <c r="N752" s="49">
        <f t="shared" si="124"/>
        <v>3.02</v>
      </c>
      <c r="O752" s="49" t="str">
        <f t="shared" si="125"/>
        <v/>
      </c>
      <c r="P752" s="50" t="str">
        <f t="shared" si="126"/>
        <v/>
      </c>
      <c r="Q752" s="49" t="str">
        <f t="shared" si="127"/>
        <v/>
      </c>
      <c r="R752" s="49" t="str">
        <f t="shared" si="128"/>
        <v/>
      </c>
    </row>
    <row r="753" spans="1:18" ht="14.25" customHeight="1" x14ac:dyDescent="0.2">
      <c r="A753" s="225" t="s">
        <v>21</v>
      </c>
      <c r="B753" s="226" t="s">
        <v>47</v>
      </c>
      <c r="C753" s="225" t="s">
        <v>9</v>
      </c>
      <c r="D753" s="225" t="s">
        <v>48</v>
      </c>
      <c r="E753" s="292" t="s">
        <v>875</v>
      </c>
      <c r="F753" s="292"/>
      <c r="G753" s="227" t="s">
        <v>25</v>
      </c>
      <c r="H753" s="228">
        <v>0.36099999999999999</v>
      </c>
      <c r="I753" s="229">
        <f>SUMIFS('ANALÍTICA AUXILIARES'!J:J,'ANALÍTICA AUXILIARES'!A:A,"Composição",'ANALÍTICA AUXILIARES'!B:B,$B753)</f>
        <v>34.31</v>
      </c>
      <c r="J753" s="229">
        <f>TRUNC(H753*I753,2)</f>
        <v>12.38</v>
      </c>
      <c r="L753" s="52">
        <f t="shared" si="122"/>
        <v>48</v>
      </c>
      <c r="M753" s="48">
        <f t="shared" si="123"/>
        <v>12.38</v>
      </c>
      <c r="N753" s="49">
        <f t="shared" si="124"/>
        <v>12.38</v>
      </c>
      <c r="O753" s="49" t="str">
        <f t="shared" si="125"/>
        <v/>
      </c>
      <c r="P753" s="50" t="str">
        <f t="shared" si="126"/>
        <v/>
      </c>
      <c r="Q753" s="49" t="str">
        <f t="shared" si="127"/>
        <v/>
      </c>
      <c r="R753" s="49" t="str">
        <f t="shared" si="128"/>
        <v/>
      </c>
    </row>
    <row r="754" spans="1:18" ht="25.5" x14ac:dyDescent="0.2">
      <c r="A754" s="214" t="s">
        <v>28</v>
      </c>
      <c r="B754" s="215" t="s">
        <v>420</v>
      </c>
      <c r="C754" s="214" t="str">
        <f>VLOOKUP(B754,INSUMOS!$A:$I,2,FALSE)</f>
        <v>SINAPI</v>
      </c>
      <c r="D754" s="214" t="str">
        <f>VLOOKUP(B754,INSUMOS!$A:$I,3,FALSE)</f>
        <v>LIXA EM FOLHA PARA PAREDE OU MADEIRA, NUMERO 120, COR VERMELHA</v>
      </c>
      <c r="E754" s="293" t="str">
        <f>VLOOKUP(B754,INSUMOS!$A:$I,4,FALSE)</f>
        <v>Material</v>
      </c>
      <c r="F754" s="293"/>
      <c r="G754" s="216" t="str">
        <f>VLOOKUP(B754,INSUMOS!$A:$I,5,FALSE)</f>
        <v>UN</v>
      </c>
      <c r="H754" s="217">
        <v>8.0199999999999994E-2</v>
      </c>
      <c r="I754" s="218">
        <f>VLOOKUP(B754,INSUMOS!$A:$I,8,FALSE)</f>
        <v>1.27</v>
      </c>
      <c r="J754" s="218">
        <f>TRUNC(H754*I754,2)</f>
        <v>0.1</v>
      </c>
      <c r="L754" s="52">
        <f t="shared" si="122"/>
        <v>48</v>
      </c>
      <c r="M754" s="48">
        <f t="shared" si="123"/>
        <v>0.1</v>
      </c>
      <c r="N754" s="49" t="str">
        <f t="shared" si="124"/>
        <v/>
      </c>
      <c r="O754" s="49">
        <f t="shared" si="125"/>
        <v>0.1</v>
      </c>
      <c r="P754" s="50" t="str">
        <f t="shared" si="126"/>
        <v/>
      </c>
      <c r="Q754" s="49" t="str">
        <f t="shared" si="127"/>
        <v/>
      </c>
      <c r="R754" s="49" t="str">
        <f t="shared" si="128"/>
        <v/>
      </c>
    </row>
    <row r="755" spans="1:18" x14ac:dyDescent="0.2">
      <c r="A755" s="214" t="s">
        <v>28</v>
      </c>
      <c r="B755" s="215" t="s">
        <v>377</v>
      </c>
      <c r="C755" s="214" t="str">
        <f>VLOOKUP(B755,INSUMOS!$A:$I,2,FALSE)</f>
        <v>SINAPI</v>
      </c>
      <c r="D755" s="214" t="str">
        <f>VLOOKUP(B755,INSUMOS!$A:$I,3,FALSE)</f>
        <v>MASSA CORRIDA PARA SUPERFICIES DE AMBIENTES INTERNOS</v>
      </c>
      <c r="E755" s="293" t="str">
        <f>VLOOKUP(B755,INSUMOS!$A:$I,4,FALSE)</f>
        <v>Material</v>
      </c>
      <c r="F755" s="293"/>
      <c r="G755" s="216" t="str">
        <f>VLOOKUP(B755,INSUMOS!$A:$I,5,FALSE)</f>
        <v>KG</v>
      </c>
      <c r="H755" s="217">
        <v>1.3389</v>
      </c>
      <c r="I755" s="218">
        <f>VLOOKUP(B755,INSUMOS!$A:$I,8,FALSE)</f>
        <v>3.76</v>
      </c>
      <c r="J755" s="218">
        <f>TRUNC(H755*I755,2)</f>
        <v>5.03</v>
      </c>
      <c r="L755" s="52">
        <f t="shared" si="122"/>
        <v>48</v>
      </c>
      <c r="M755" s="48">
        <f t="shared" si="123"/>
        <v>5.03</v>
      </c>
      <c r="N755" s="49" t="str">
        <f t="shared" si="124"/>
        <v/>
      </c>
      <c r="O755" s="49">
        <f t="shared" si="125"/>
        <v>5.03</v>
      </c>
      <c r="P755" s="50" t="str">
        <f t="shared" si="126"/>
        <v/>
      </c>
      <c r="Q755" s="49" t="str">
        <f t="shared" si="127"/>
        <v/>
      </c>
      <c r="R755" s="49" t="str">
        <f t="shared" si="128"/>
        <v/>
      </c>
    </row>
    <row r="756" spans="1:18" ht="14.25" customHeight="1" x14ac:dyDescent="0.2">
      <c r="A756" s="219"/>
      <c r="B756" s="219"/>
      <c r="C756" s="219"/>
      <c r="D756" s="219"/>
      <c r="E756" s="219"/>
      <c r="F756" s="220"/>
      <c r="G756" s="219"/>
      <c r="H756" s="220"/>
      <c r="I756" s="219"/>
      <c r="J756" s="220"/>
      <c r="L756" s="52">
        <f t="shared" si="122"/>
        <v>48</v>
      </c>
      <c r="M756" s="48" t="str">
        <f t="shared" si="123"/>
        <v/>
      </c>
      <c r="N756" s="49" t="str">
        <f t="shared" si="124"/>
        <v/>
      </c>
      <c r="O756" s="49" t="str">
        <f t="shared" si="125"/>
        <v/>
      </c>
      <c r="P756" s="50" t="str">
        <f t="shared" si="126"/>
        <v/>
      </c>
      <c r="Q756" s="49" t="str">
        <f t="shared" si="127"/>
        <v/>
      </c>
      <c r="R756" s="49" t="str">
        <f t="shared" si="128"/>
        <v/>
      </c>
    </row>
    <row r="757" spans="1:18" ht="14.25" customHeight="1" x14ac:dyDescent="0.2">
      <c r="A757" s="219"/>
      <c r="B757" s="219"/>
      <c r="C757" s="219"/>
      <c r="D757" s="219"/>
      <c r="E757" s="219"/>
      <c r="F757" s="220"/>
      <c r="G757" s="219"/>
      <c r="H757" s="294" t="s">
        <v>36</v>
      </c>
      <c r="I757" s="294"/>
      <c r="J757" s="220">
        <f>TRUNC(SUMIF(L:L,$L757,M:M)*(1+$J$9),2)</f>
        <v>24.82</v>
      </c>
      <c r="L757" s="52">
        <f t="shared" si="122"/>
        <v>48</v>
      </c>
      <c r="M757" s="48" t="str">
        <f t="shared" si="123"/>
        <v/>
      </c>
      <c r="N757" s="49" t="str">
        <f t="shared" si="124"/>
        <v/>
      </c>
      <c r="O757" s="49" t="str">
        <f t="shared" si="125"/>
        <v/>
      </c>
      <c r="P757" s="50" t="str">
        <f t="shared" si="126"/>
        <v/>
      </c>
      <c r="Q757" s="49" t="str">
        <f t="shared" si="127"/>
        <v/>
      </c>
      <c r="R757" s="49" t="str">
        <f t="shared" si="128"/>
        <v/>
      </c>
    </row>
    <row r="758" spans="1:18" ht="14.25" customHeight="1" thickBot="1" x14ac:dyDescent="0.25">
      <c r="A758" s="221"/>
      <c r="B758" s="221"/>
      <c r="C758" s="221"/>
      <c r="D758" s="221"/>
      <c r="E758" s="221"/>
      <c r="F758" s="221"/>
      <c r="G758" s="221" t="s">
        <v>37</v>
      </c>
      <c r="H758" s="222" t="s">
        <v>1771</v>
      </c>
      <c r="I758" s="221" t="s">
        <v>38</v>
      </c>
      <c r="J758" s="223">
        <f>TRUNC(J757*H758,2)</f>
        <v>16753.5</v>
      </c>
      <c r="L758" s="52">
        <f t="shared" si="122"/>
        <v>48</v>
      </c>
      <c r="M758" s="48" t="str">
        <f t="shared" si="123"/>
        <v/>
      </c>
      <c r="N758" s="49" t="str">
        <f t="shared" si="124"/>
        <v/>
      </c>
      <c r="O758" s="49" t="str">
        <f t="shared" si="125"/>
        <v/>
      </c>
      <c r="P758" s="50" t="str">
        <f t="shared" si="126"/>
        <v/>
      </c>
      <c r="Q758" s="49" t="str">
        <f t="shared" si="127"/>
        <v/>
      </c>
      <c r="R758" s="49" t="str">
        <f t="shared" si="128"/>
        <v/>
      </c>
    </row>
    <row r="759" spans="1:18" ht="14.25" customHeight="1" thickTop="1" x14ac:dyDescent="0.2">
      <c r="A759" s="224"/>
      <c r="B759" s="224"/>
      <c r="C759" s="224"/>
      <c r="D759" s="224"/>
      <c r="E759" s="224"/>
      <c r="F759" s="224"/>
      <c r="G759" s="224"/>
      <c r="H759" s="224"/>
      <c r="I759" s="224"/>
      <c r="J759" s="224"/>
      <c r="L759" s="52">
        <f t="shared" si="122"/>
        <v>49</v>
      </c>
      <c r="M759" s="48" t="str">
        <f t="shared" si="123"/>
        <v/>
      </c>
      <c r="N759" s="49" t="str">
        <f t="shared" si="124"/>
        <v/>
      </c>
      <c r="O759" s="49" t="str">
        <f t="shared" si="125"/>
        <v/>
      </c>
      <c r="P759" s="50" t="str">
        <f t="shared" si="126"/>
        <v/>
      </c>
      <c r="Q759" s="49" t="str">
        <f t="shared" si="127"/>
        <v/>
      </c>
      <c r="R759" s="49" t="str">
        <f t="shared" si="128"/>
        <v/>
      </c>
    </row>
    <row r="760" spans="1:18" ht="15" x14ac:dyDescent="0.2">
      <c r="A760" s="206" t="s">
        <v>1189</v>
      </c>
      <c r="B760" s="207" t="s">
        <v>1</v>
      </c>
      <c r="C760" s="206" t="s">
        <v>2</v>
      </c>
      <c r="D760" s="206" t="s">
        <v>3</v>
      </c>
      <c r="E760" s="290" t="s">
        <v>18</v>
      </c>
      <c r="F760" s="290"/>
      <c r="G760" s="208" t="s">
        <v>4</v>
      </c>
      <c r="H760" s="207" t="s">
        <v>5</v>
      </c>
      <c r="I760" s="207" t="s">
        <v>6</v>
      </c>
      <c r="J760" s="207" t="s">
        <v>7</v>
      </c>
      <c r="L760" s="52">
        <f t="shared" si="122"/>
        <v>49</v>
      </c>
      <c r="M760" s="48" t="str">
        <f t="shared" si="123"/>
        <v/>
      </c>
      <c r="N760" s="49" t="str">
        <f t="shared" si="124"/>
        <v/>
      </c>
      <c r="O760" s="49" t="str">
        <f t="shared" si="125"/>
        <v/>
      </c>
      <c r="P760" s="50" t="str">
        <f t="shared" si="126"/>
        <v/>
      </c>
      <c r="Q760" s="49" t="str">
        <f t="shared" si="127"/>
        <v/>
      </c>
      <c r="R760" s="49" t="str">
        <f t="shared" si="128"/>
        <v/>
      </c>
    </row>
    <row r="761" spans="1:18" ht="25.5" x14ac:dyDescent="0.2">
      <c r="A761" s="209" t="s">
        <v>19</v>
      </c>
      <c r="B761" s="210" t="s">
        <v>719</v>
      </c>
      <c r="C761" s="209" t="s">
        <v>9</v>
      </c>
      <c r="D761" s="209" t="s">
        <v>720</v>
      </c>
      <c r="E761" s="291" t="s">
        <v>881</v>
      </c>
      <c r="F761" s="291"/>
      <c r="G761" s="211" t="s">
        <v>10</v>
      </c>
      <c r="H761" s="212">
        <v>1</v>
      </c>
      <c r="I761" s="213">
        <f>SUMIF(L:L,$L761,M:M)</f>
        <v>36.78</v>
      </c>
      <c r="J761" s="213">
        <f>TRUNC(H761*I761,2)</f>
        <v>36.78</v>
      </c>
      <c r="L761" s="52">
        <f t="shared" si="122"/>
        <v>49</v>
      </c>
      <c r="M761" s="48" t="str">
        <f t="shared" si="123"/>
        <v/>
      </c>
      <c r="N761" s="49" t="str">
        <f t="shared" si="124"/>
        <v/>
      </c>
      <c r="O761" s="49" t="str">
        <f t="shared" si="125"/>
        <v/>
      </c>
      <c r="P761" s="50" t="str">
        <f t="shared" si="126"/>
        <v xml:space="preserve"> 3.3.1.7.1.2 </v>
      </c>
      <c r="Q761" s="49">
        <f t="shared" si="127"/>
        <v>31.65</v>
      </c>
      <c r="R761" s="49">
        <f t="shared" si="128"/>
        <v>5.13</v>
      </c>
    </row>
    <row r="762" spans="1:18" x14ac:dyDescent="0.2">
      <c r="A762" s="225" t="s">
        <v>21</v>
      </c>
      <c r="B762" s="226" t="s">
        <v>26</v>
      </c>
      <c r="C762" s="225" t="s">
        <v>9</v>
      </c>
      <c r="D762" s="225" t="s">
        <v>27</v>
      </c>
      <c r="E762" s="292" t="s">
        <v>875</v>
      </c>
      <c r="F762" s="292"/>
      <c r="G762" s="227" t="s">
        <v>25</v>
      </c>
      <c r="H762" s="228">
        <v>0.24729999999999999</v>
      </c>
      <c r="I762" s="229">
        <f>SUMIFS('ANALÍTICA AUXILIARES'!J:J,'ANALÍTICA AUXILIARES'!A:A,"Composição",'ANALÍTICA AUXILIARES'!B:B,$B762)</f>
        <v>25.11</v>
      </c>
      <c r="J762" s="229">
        <f>TRUNC(H762*I762,2)</f>
        <v>6.2</v>
      </c>
      <c r="L762" s="52">
        <f t="shared" si="122"/>
        <v>49</v>
      </c>
      <c r="M762" s="48">
        <f t="shared" si="123"/>
        <v>6.2</v>
      </c>
      <c r="N762" s="49">
        <f t="shared" si="124"/>
        <v>6.2</v>
      </c>
      <c r="O762" s="49" t="str">
        <f t="shared" si="125"/>
        <v/>
      </c>
      <c r="P762" s="50" t="str">
        <f t="shared" si="126"/>
        <v/>
      </c>
      <c r="Q762" s="49" t="str">
        <f t="shared" si="127"/>
        <v/>
      </c>
      <c r="R762" s="49" t="str">
        <f t="shared" si="128"/>
        <v/>
      </c>
    </row>
    <row r="763" spans="1:18" ht="25.5" customHeight="1" x14ac:dyDescent="0.2">
      <c r="A763" s="225" t="s">
        <v>21</v>
      </c>
      <c r="B763" s="226" t="s">
        <v>47</v>
      </c>
      <c r="C763" s="225" t="s">
        <v>9</v>
      </c>
      <c r="D763" s="225" t="s">
        <v>48</v>
      </c>
      <c r="E763" s="292" t="s">
        <v>875</v>
      </c>
      <c r="F763" s="292"/>
      <c r="G763" s="227" t="s">
        <v>25</v>
      </c>
      <c r="H763" s="228">
        <v>0.7419</v>
      </c>
      <c r="I763" s="229">
        <f>SUMIFS('ANALÍTICA AUXILIARES'!J:J,'ANALÍTICA AUXILIARES'!A:A,"Composição",'ANALÍTICA AUXILIARES'!B:B,$B763)</f>
        <v>34.31</v>
      </c>
      <c r="J763" s="229">
        <f>TRUNC(H763*I763,2)</f>
        <v>25.45</v>
      </c>
      <c r="L763" s="52">
        <f t="shared" si="122"/>
        <v>49</v>
      </c>
      <c r="M763" s="48">
        <f t="shared" si="123"/>
        <v>25.45</v>
      </c>
      <c r="N763" s="49">
        <f t="shared" si="124"/>
        <v>25.45</v>
      </c>
      <c r="O763" s="49" t="str">
        <f t="shared" si="125"/>
        <v/>
      </c>
      <c r="P763" s="50" t="str">
        <f t="shared" si="126"/>
        <v/>
      </c>
      <c r="Q763" s="49" t="str">
        <f t="shared" si="127"/>
        <v/>
      </c>
      <c r="R763" s="49" t="str">
        <f t="shared" si="128"/>
        <v/>
      </c>
    </row>
    <row r="764" spans="1:18" ht="14.25" customHeight="1" x14ac:dyDescent="0.2">
      <c r="A764" s="214" t="s">
        <v>28</v>
      </c>
      <c r="B764" s="215" t="s">
        <v>377</v>
      </c>
      <c r="C764" s="214" t="str">
        <f>VLOOKUP(B764,INSUMOS!$A:$I,2,FALSE)</f>
        <v>SINAPI</v>
      </c>
      <c r="D764" s="214" t="str">
        <f>VLOOKUP(B764,INSUMOS!$A:$I,3,FALSE)</f>
        <v>MASSA CORRIDA PARA SUPERFICIES DE AMBIENTES INTERNOS</v>
      </c>
      <c r="E764" s="293" t="str">
        <f>VLOOKUP(B764,INSUMOS!$A:$I,4,FALSE)</f>
        <v>Material</v>
      </c>
      <c r="F764" s="293"/>
      <c r="G764" s="216" t="str">
        <f>VLOOKUP(B764,INSUMOS!$A:$I,5,FALSE)</f>
        <v>KG</v>
      </c>
      <c r="H764" s="217">
        <v>1.3389</v>
      </c>
      <c r="I764" s="218">
        <f>VLOOKUP(B764,INSUMOS!$A:$I,8,FALSE)</f>
        <v>3.76</v>
      </c>
      <c r="J764" s="218">
        <f>TRUNC(H764*I764,2)</f>
        <v>5.03</v>
      </c>
      <c r="L764" s="52">
        <f t="shared" si="122"/>
        <v>49</v>
      </c>
      <c r="M764" s="48">
        <f t="shared" si="123"/>
        <v>5.03</v>
      </c>
      <c r="N764" s="49" t="str">
        <f t="shared" si="124"/>
        <v/>
      </c>
      <c r="O764" s="49">
        <f t="shared" si="125"/>
        <v>5.03</v>
      </c>
      <c r="P764" s="50" t="str">
        <f t="shared" si="126"/>
        <v/>
      </c>
      <c r="Q764" s="49" t="str">
        <f t="shared" si="127"/>
        <v/>
      </c>
      <c r="R764" s="49" t="str">
        <f t="shared" si="128"/>
        <v/>
      </c>
    </row>
    <row r="765" spans="1:18" ht="14.25" customHeight="1" x14ac:dyDescent="0.2">
      <c r="A765" s="214" t="s">
        <v>28</v>
      </c>
      <c r="B765" s="215" t="s">
        <v>420</v>
      </c>
      <c r="C765" s="214" t="str">
        <f>VLOOKUP(B765,INSUMOS!$A:$I,2,FALSE)</f>
        <v>SINAPI</v>
      </c>
      <c r="D765" s="214" t="str">
        <f>VLOOKUP(B765,INSUMOS!$A:$I,3,FALSE)</f>
        <v>LIXA EM FOLHA PARA PAREDE OU MADEIRA, NUMERO 120, COR VERMELHA</v>
      </c>
      <c r="E765" s="293" t="str">
        <f>VLOOKUP(B765,INSUMOS!$A:$I,4,FALSE)</f>
        <v>Material</v>
      </c>
      <c r="F765" s="293"/>
      <c r="G765" s="216" t="str">
        <f>VLOOKUP(B765,INSUMOS!$A:$I,5,FALSE)</f>
        <v>UN</v>
      </c>
      <c r="H765" s="217">
        <v>8.0199999999999994E-2</v>
      </c>
      <c r="I765" s="218">
        <f>VLOOKUP(B765,INSUMOS!$A:$I,8,FALSE)</f>
        <v>1.27</v>
      </c>
      <c r="J765" s="218">
        <f>TRUNC(H765*I765,2)</f>
        <v>0.1</v>
      </c>
      <c r="L765" s="52">
        <f t="shared" si="122"/>
        <v>49</v>
      </c>
      <c r="M765" s="48">
        <f t="shared" si="123"/>
        <v>0.1</v>
      </c>
      <c r="N765" s="49" t="str">
        <f t="shared" si="124"/>
        <v/>
      </c>
      <c r="O765" s="49">
        <f t="shared" si="125"/>
        <v>0.1</v>
      </c>
      <c r="P765" s="50" t="str">
        <f t="shared" si="126"/>
        <v/>
      </c>
      <c r="Q765" s="49" t="str">
        <f t="shared" si="127"/>
        <v/>
      </c>
      <c r="R765" s="49" t="str">
        <f t="shared" si="128"/>
        <v/>
      </c>
    </row>
    <row r="766" spans="1:18" ht="25.5" customHeight="1" x14ac:dyDescent="0.2">
      <c r="A766" s="219"/>
      <c r="B766" s="219"/>
      <c r="C766" s="219"/>
      <c r="D766" s="219"/>
      <c r="E766" s="219"/>
      <c r="F766" s="220"/>
      <c r="G766" s="219"/>
      <c r="H766" s="220"/>
      <c r="I766" s="219"/>
      <c r="J766" s="220"/>
      <c r="L766" s="52">
        <f t="shared" si="122"/>
        <v>49</v>
      </c>
      <c r="M766" s="48" t="str">
        <f t="shared" si="123"/>
        <v/>
      </c>
      <c r="N766" s="49" t="str">
        <f t="shared" si="124"/>
        <v/>
      </c>
      <c r="O766" s="49" t="str">
        <f t="shared" si="125"/>
        <v/>
      </c>
      <c r="P766" s="50" t="str">
        <f t="shared" si="126"/>
        <v/>
      </c>
      <c r="Q766" s="49" t="str">
        <f t="shared" si="127"/>
        <v/>
      </c>
      <c r="R766" s="49" t="str">
        <f t="shared" si="128"/>
        <v/>
      </c>
    </row>
    <row r="767" spans="1:18" ht="25.5" customHeight="1" x14ac:dyDescent="0.2">
      <c r="A767" s="219"/>
      <c r="B767" s="219"/>
      <c r="C767" s="219"/>
      <c r="D767" s="219"/>
      <c r="E767" s="219"/>
      <c r="F767" s="220"/>
      <c r="G767" s="219"/>
      <c r="H767" s="294" t="s">
        <v>36</v>
      </c>
      <c r="I767" s="294"/>
      <c r="J767" s="220">
        <f>TRUNC(SUMIF(L:L,$L767,M:M)*(1+$J$9),2)</f>
        <v>44.48</v>
      </c>
      <c r="L767" s="52">
        <f t="shared" si="122"/>
        <v>49</v>
      </c>
      <c r="M767" s="48" t="str">
        <f t="shared" si="123"/>
        <v/>
      </c>
      <c r="N767" s="49" t="str">
        <f t="shared" si="124"/>
        <v/>
      </c>
      <c r="O767" s="49" t="str">
        <f t="shared" si="125"/>
        <v/>
      </c>
      <c r="P767" s="50" t="str">
        <f t="shared" si="126"/>
        <v/>
      </c>
      <c r="Q767" s="49" t="str">
        <f t="shared" si="127"/>
        <v/>
      </c>
      <c r="R767" s="49" t="str">
        <f t="shared" si="128"/>
        <v/>
      </c>
    </row>
    <row r="768" spans="1:18" ht="15" thickBot="1" x14ac:dyDescent="0.25">
      <c r="A768" s="221"/>
      <c r="B768" s="221"/>
      <c r="C768" s="221"/>
      <c r="D768" s="221"/>
      <c r="E768" s="221"/>
      <c r="F768" s="221"/>
      <c r="G768" s="221" t="s">
        <v>37</v>
      </c>
      <c r="H768" s="222" t="s">
        <v>1772</v>
      </c>
      <c r="I768" s="221" t="s">
        <v>38</v>
      </c>
      <c r="J768" s="223">
        <f>TRUNC(J767*H768,2)</f>
        <v>23529.919999999998</v>
      </c>
      <c r="L768" s="52">
        <f t="shared" si="122"/>
        <v>49</v>
      </c>
      <c r="M768" s="48" t="str">
        <f t="shared" si="123"/>
        <v/>
      </c>
      <c r="N768" s="49" t="str">
        <f t="shared" si="124"/>
        <v/>
      </c>
      <c r="O768" s="49" t="str">
        <f t="shared" si="125"/>
        <v/>
      </c>
      <c r="P768" s="50" t="str">
        <f t="shared" si="126"/>
        <v/>
      </c>
      <c r="Q768" s="49" t="str">
        <f t="shared" si="127"/>
        <v/>
      </c>
      <c r="R768" s="49" t="str">
        <f t="shared" si="128"/>
        <v/>
      </c>
    </row>
    <row r="769" spans="1:18" ht="14.25" customHeight="1" thickTop="1" x14ac:dyDescent="0.2">
      <c r="A769" s="224"/>
      <c r="B769" s="224"/>
      <c r="C769" s="224"/>
      <c r="D769" s="224"/>
      <c r="E769" s="224"/>
      <c r="F769" s="224"/>
      <c r="G769" s="224"/>
      <c r="H769" s="224"/>
      <c r="I769" s="224"/>
      <c r="J769" s="224"/>
      <c r="L769" s="52">
        <f t="shared" si="122"/>
        <v>50</v>
      </c>
      <c r="M769" s="48" t="str">
        <f t="shared" si="123"/>
        <v/>
      </c>
      <c r="N769" s="49" t="str">
        <f t="shared" si="124"/>
        <v/>
      </c>
      <c r="O769" s="49" t="str">
        <f t="shared" si="125"/>
        <v/>
      </c>
      <c r="P769" s="50" t="str">
        <f t="shared" si="126"/>
        <v/>
      </c>
      <c r="Q769" s="49" t="str">
        <f t="shared" si="127"/>
        <v/>
      </c>
      <c r="R769" s="49" t="str">
        <f t="shared" si="128"/>
        <v/>
      </c>
    </row>
    <row r="770" spans="1:18" x14ac:dyDescent="0.2">
      <c r="A770" s="203" t="s">
        <v>1190</v>
      </c>
      <c r="B770" s="203"/>
      <c r="C770" s="203"/>
      <c r="D770" s="203" t="s">
        <v>1191</v>
      </c>
      <c r="E770" s="203"/>
      <c r="F770" s="296"/>
      <c r="G770" s="296"/>
      <c r="H770" s="204"/>
      <c r="I770" s="203"/>
      <c r="J770" s="205"/>
      <c r="L770" s="52">
        <f t="shared" si="122"/>
        <v>50</v>
      </c>
      <c r="M770" s="48" t="str">
        <f t="shared" si="123"/>
        <v/>
      </c>
      <c r="N770" s="49" t="str">
        <f t="shared" si="124"/>
        <v/>
      </c>
      <c r="O770" s="49" t="str">
        <f t="shared" si="125"/>
        <v/>
      </c>
      <c r="P770" s="50" t="str">
        <f t="shared" si="126"/>
        <v/>
      </c>
      <c r="Q770" s="49" t="str">
        <f t="shared" si="127"/>
        <v/>
      </c>
      <c r="R770" s="49" t="str">
        <f t="shared" si="128"/>
        <v/>
      </c>
    </row>
    <row r="771" spans="1:18" ht="14.25" customHeight="1" x14ac:dyDescent="0.2">
      <c r="A771" s="206" t="s">
        <v>1192</v>
      </c>
      <c r="B771" s="207" t="s">
        <v>1</v>
      </c>
      <c r="C771" s="206" t="s">
        <v>2</v>
      </c>
      <c r="D771" s="206" t="s">
        <v>3</v>
      </c>
      <c r="E771" s="290" t="s">
        <v>18</v>
      </c>
      <c r="F771" s="290"/>
      <c r="G771" s="208" t="s">
        <v>4</v>
      </c>
      <c r="H771" s="207" t="s">
        <v>5</v>
      </c>
      <c r="I771" s="207" t="s">
        <v>6</v>
      </c>
      <c r="J771" s="207" t="s">
        <v>7</v>
      </c>
      <c r="L771" s="52">
        <f t="shared" si="122"/>
        <v>50</v>
      </c>
      <c r="M771" s="48" t="str">
        <f t="shared" si="123"/>
        <v/>
      </c>
      <c r="N771" s="49" t="str">
        <f t="shared" si="124"/>
        <v/>
      </c>
      <c r="O771" s="49" t="str">
        <f t="shared" si="125"/>
        <v/>
      </c>
      <c r="P771" s="50" t="str">
        <f t="shared" si="126"/>
        <v/>
      </c>
      <c r="Q771" s="49" t="str">
        <f t="shared" si="127"/>
        <v/>
      </c>
      <c r="R771" s="49" t="str">
        <f t="shared" si="128"/>
        <v/>
      </c>
    </row>
    <row r="772" spans="1:18" ht="25.5" x14ac:dyDescent="0.2">
      <c r="A772" s="209" t="s">
        <v>19</v>
      </c>
      <c r="B772" s="210" t="s">
        <v>906</v>
      </c>
      <c r="C772" s="209" t="s">
        <v>9</v>
      </c>
      <c r="D772" s="209" t="s">
        <v>907</v>
      </c>
      <c r="E772" s="291" t="s">
        <v>881</v>
      </c>
      <c r="F772" s="291"/>
      <c r="G772" s="211" t="s">
        <v>10</v>
      </c>
      <c r="H772" s="212">
        <v>1</v>
      </c>
      <c r="I772" s="213">
        <f>SUMIF(L:L,$L772,M:M)</f>
        <v>4.9000000000000004</v>
      </c>
      <c r="J772" s="213">
        <f>TRUNC(H772*I772,2)</f>
        <v>4.9000000000000004</v>
      </c>
      <c r="L772" s="52">
        <f t="shared" ref="L772:L835" si="131">IF(AND(A773&lt;&gt;"",A772=""),L771+1,L771)</f>
        <v>50</v>
      </c>
      <c r="M772" s="48" t="str">
        <f t="shared" ref="M772:M835" si="132">IF(OR(A772="Insumo",A772="Composição Auxiliar"),J772,"")</f>
        <v/>
      </c>
      <c r="N772" s="49" t="str">
        <f t="shared" ref="N772:N835" si="133">IF(ISNUMBER(SEARCH("COM ENCARGOS COMPLEMENTARES",D772)),J772,"")</f>
        <v/>
      </c>
      <c r="O772" s="49" t="str">
        <f t="shared" ref="O772:O835" si="134">IF(N772&lt;&gt;"","",M772)</f>
        <v/>
      </c>
      <c r="P772" s="50" t="str">
        <f t="shared" ref="P772:P835" si="135">IF(A772="Composição",A771,"")</f>
        <v xml:space="preserve"> 3.3.1.7.2.1 </v>
      </c>
      <c r="Q772" s="49">
        <f t="shared" ref="Q772:Q835" si="136">IF(P772&lt;&gt;"",SUMIF(L772:L777,L772,N772:N777),"")</f>
        <v>2.83</v>
      </c>
      <c r="R772" s="49">
        <f t="shared" ref="R772:R835" si="137">IF(P772&lt;&gt;"",SUMIF(L772:L777,L772,O772:O777),"")</f>
        <v>2.0699999999999998</v>
      </c>
    </row>
    <row r="773" spans="1:18" ht="25.5" customHeight="1" x14ac:dyDescent="0.2">
      <c r="A773" s="225" t="s">
        <v>21</v>
      </c>
      <c r="B773" s="226" t="s">
        <v>26</v>
      </c>
      <c r="C773" s="225" t="s">
        <v>9</v>
      </c>
      <c r="D773" s="225" t="s">
        <v>27</v>
      </c>
      <c r="E773" s="292" t="s">
        <v>875</v>
      </c>
      <c r="F773" s="292"/>
      <c r="G773" s="227" t="s">
        <v>25</v>
      </c>
      <c r="H773" s="228">
        <v>2.2200000000000001E-2</v>
      </c>
      <c r="I773" s="229">
        <f>SUMIFS('ANALÍTICA AUXILIARES'!J:J,'ANALÍTICA AUXILIARES'!A:A,"Composição",'ANALÍTICA AUXILIARES'!B:B,$B773)</f>
        <v>25.11</v>
      </c>
      <c r="J773" s="229">
        <f>TRUNC(H773*I773,2)</f>
        <v>0.55000000000000004</v>
      </c>
      <c r="L773" s="52">
        <f t="shared" si="131"/>
        <v>50</v>
      </c>
      <c r="M773" s="48">
        <f t="shared" si="132"/>
        <v>0.55000000000000004</v>
      </c>
      <c r="N773" s="49">
        <f t="shared" si="133"/>
        <v>0.55000000000000004</v>
      </c>
      <c r="O773" s="49" t="str">
        <f t="shared" si="134"/>
        <v/>
      </c>
      <c r="P773" s="50" t="str">
        <f t="shared" si="135"/>
        <v/>
      </c>
      <c r="Q773" s="49" t="str">
        <f t="shared" si="136"/>
        <v/>
      </c>
      <c r="R773" s="49" t="str">
        <f t="shared" si="137"/>
        <v/>
      </c>
    </row>
    <row r="774" spans="1:18" x14ac:dyDescent="0.2">
      <c r="A774" s="225" t="s">
        <v>21</v>
      </c>
      <c r="B774" s="226" t="s">
        <v>47</v>
      </c>
      <c r="C774" s="225" t="s">
        <v>9</v>
      </c>
      <c r="D774" s="225" t="s">
        <v>48</v>
      </c>
      <c r="E774" s="292" t="s">
        <v>875</v>
      </c>
      <c r="F774" s="292"/>
      <c r="G774" s="227" t="s">
        <v>25</v>
      </c>
      <c r="H774" s="228">
        <v>6.6600000000000006E-2</v>
      </c>
      <c r="I774" s="229">
        <f>SUMIFS('ANALÍTICA AUXILIARES'!J:J,'ANALÍTICA AUXILIARES'!A:A,"Composição",'ANALÍTICA AUXILIARES'!B:B,$B774)</f>
        <v>34.31</v>
      </c>
      <c r="J774" s="229">
        <f>TRUNC(H774*I774,2)</f>
        <v>2.2799999999999998</v>
      </c>
      <c r="L774" s="52">
        <f t="shared" si="131"/>
        <v>50</v>
      </c>
      <c r="M774" s="48">
        <f t="shared" si="132"/>
        <v>2.2799999999999998</v>
      </c>
      <c r="N774" s="49">
        <f t="shared" si="133"/>
        <v>2.2799999999999998</v>
      </c>
      <c r="O774" s="49" t="str">
        <f t="shared" si="134"/>
        <v/>
      </c>
      <c r="P774" s="50" t="str">
        <f t="shared" si="135"/>
        <v/>
      </c>
      <c r="Q774" s="49" t="str">
        <f t="shared" si="136"/>
        <v/>
      </c>
      <c r="R774" s="49" t="str">
        <f t="shared" si="137"/>
        <v/>
      </c>
    </row>
    <row r="775" spans="1:18" x14ac:dyDescent="0.2">
      <c r="A775" s="214" t="s">
        <v>28</v>
      </c>
      <c r="B775" s="215" t="s">
        <v>404</v>
      </c>
      <c r="C775" s="214" t="str">
        <f>VLOOKUP(B775,INSUMOS!$A:$I,2,FALSE)</f>
        <v>SINAPI</v>
      </c>
      <c r="D775" s="214" t="str">
        <f>VLOOKUP(B775,INSUMOS!$A:$I,3,FALSE)</f>
        <v>SELADOR ACRILICO OPACO PREMIUM INTERIOR/EXTERIOR</v>
      </c>
      <c r="E775" s="293" t="str">
        <f>VLOOKUP(B775,INSUMOS!$A:$I,4,FALSE)</f>
        <v>Material</v>
      </c>
      <c r="F775" s="293"/>
      <c r="G775" s="216" t="str">
        <f>VLOOKUP(B775,INSUMOS!$A:$I,5,FALSE)</f>
        <v>L</v>
      </c>
      <c r="H775" s="217">
        <v>0.1666</v>
      </c>
      <c r="I775" s="218">
        <f>VLOOKUP(B775,INSUMOS!$A:$I,8,FALSE)</f>
        <v>12.45</v>
      </c>
      <c r="J775" s="218">
        <f>TRUNC(H775*I775,2)</f>
        <v>2.0699999999999998</v>
      </c>
      <c r="L775" s="52">
        <f t="shared" si="131"/>
        <v>50</v>
      </c>
      <c r="M775" s="48">
        <f t="shared" si="132"/>
        <v>2.0699999999999998</v>
      </c>
      <c r="N775" s="49" t="str">
        <f t="shared" si="133"/>
        <v/>
      </c>
      <c r="O775" s="49">
        <f t="shared" si="134"/>
        <v>2.0699999999999998</v>
      </c>
      <c r="P775" s="50" t="str">
        <f t="shared" si="135"/>
        <v/>
      </c>
      <c r="Q775" s="49" t="str">
        <f t="shared" si="136"/>
        <v/>
      </c>
      <c r="R775" s="49" t="str">
        <f t="shared" si="137"/>
        <v/>
      </c>
    </row>
    <row r="776" spans="1:18" ht="14.25" customHeight="1" x14ac:dyDescent="0.2">
      <c r="A776" s="219"/>
      <c r="B776" s="219"/>
      <c r="C776" s="219"/>
      <c r="D776" s="219"/>
      <c r="E776" s="219"/>
      <c r="F776" s="220"/>
      <c r="G776" s="219"/>
      <c r="H776" s="220"/>
      <c r="I776" s="219"/>
      <c r="J776" s="220"/>
      <c r="L776" s="52">
        <f t="shared" si="131"/>
        <v>50</v>
      </c>
      <c r="M776" s="48" t="str">
        <f t="shared" si="132"/>
        <v/>
      </c>
      <c r="N776" s="49" t="str">
        <f t="shared" si="133"/>
        <v/>
      </c>
      <c r="O776" s="49" t="str">
        <f t="shared" si="134"/>
        <v/>
      </c>
      <c r="P776" s="50" t="str">
        <f t="shared" si="135"/>
        <v/>
      </c>
      <c r="Q776" s="49" t="str">
        <f t="shared" si="136"/>
        <v/>
      </c>
      <c r="R776" s="49" t="str">
        <f t="shared" si="137"/>
        <v/>
      </c>
    </row>
    <row r="777" spans="1:18" ht="25.5" customHeight="1" x14ac:dyDescent="0.2">
      <c r="A777" s="219"/>
      <c r="B777" s="219"/>
      <c r="C777" s="219"/>
      <c r="D777" s="219"/>
      <c r="E777" s="219"/>
      <c r="F777" s="220"/>
      <c r="G777" s="219"/>
      <c r="H777" s="294" t="s">
        <v>36</v>
      </c>
      <c r="I777" s="294"/>
      <c r="J777" s="220">
        <f>TRUNC(SUMIF(L:L,$L777,M:M)*(1+$J$9),2)</f>
        <v>5.92</v>
      </c>
      <c r="L777" s="52">
        <f t="shared" si="131"/>
        <v>50</v>
      </c>
      <c r="M777" s="48" t="str">
        <f t="shared" si="132"/>
        <v/>
      </c>
      <c r="N777" s="49" t="str">
        <f t="shared" si="133"/>
        <v/>
      </c>
      <c r="O777" s="49" t="str">
        <f t="shared" si="134"/>
        <v/>
      </c>
      <c r="P777" s="50" t="str">
        <f t="shared" si="135"/>
        <v/>
      </c>
      <c r="Q777" s="49" t="str">
        <f t="shared" si="136"/>
        <v/>
      </c>
      <c r="R777" s="49" t="str">
        <f t="shared" si="137"/>
        <v/>
      </c>
    </row>
    <row r="778" spans="1:18" ht="15" thickBot="1" x14ac:dyDescent="0.25">
      <c r="A778" s="221"/>
      <c r="B778" s="221"/>
      <c r="C778" s="221"/>
      <c r="D778" s="221"/>
      <c r="E778" s="221"/>
      <c r="F778" s="221"/>
      <c r="G778" s="221" t="s">
        <v>37</v>
      </c>
      <c r="H778" s="222" t="s">
        <v>1773</v>
      </c>
      <c r="I778" s="221" t="s">
        <v>38</v>
      </c>
      <c r="J778" s="223">
        <f>TRUNC(J777*H778,2)</f>
        <v>3258.36</v>
      </c>
      <c r="L778" s="52">
        <f t="shared" si="131"/>
        <v>50</v>
      </c>
      <c r="M778" s="48" t="str">
        <f t="shared" si="132"/>
        <v/>
      </c>
      <c r="N778" s="49" t="str">
        <f t="shared" si="133"/>
        <v/>
      </c>
      <c r="O778" s="49" t="str">
        <f t="shared" si="134"/>
        <v/>
      </c>
      <c r="P778" s="50" t="str">
        <f t="shared" si="135"/>
        <v/>
      </c>
      <c r="Q778" s="49" t="str">
        <f t="shared" si="136"/>
        <v/>
      </c>
      <c r="R778" s="49" t="str">
        <f t="shared" si="137"/>
        <v/>
      </c>
    </row>
    <row r="779" spans="1:18" ht="14.25" customHeight="1" thickTop="1" x14ac:dyDescent="0.2">
      <c r="A779" s="224"/>
      <c r="B779" s="224"/>
      <c r="C779" s="224"/>
      <c r="D779" s="224"/>
      <c r="E779" s="224"/>
      <c r="F779" s="224"/>
      <c r="G779" s="224"/>
      <c r="H779" s="224"/>
      <c r="I779" s="224"/>
      <c r="J779" s="224"/>
      <c r="L779" s="52">
        <f t="shared" si="131"/>
        <v>51</v>
      </c>
      <c r="M779" s="48" t="str">
        <f t="shared" si="132"/>
        <v/>
      </c>
      <c r="N779" s="49" t="str">
        <f t="shared" si="133"/>
        <v/>
      </c>
      <c r="O779" s="49" t="str">
        <f t="shared" si="134"/>
        <v/>
      </c>
      <c r="P779" s="50" t="str">
        <f t="shared" si="135"/>
        <v/>
      </c>
      <c r="Q779" s="49" t="str">
        <f t="shared" si="136"/>
        <v/>
      </c>
      <c r="R779" s="49" t="str">
        <f t="shared" si="137"/>
        <v/>
      </c>
    </row>
    <row r="780" spans="1:18" ht="15" x14ac:dyDescent="0.2">
      <c r="A780" s="206" t="s">
        <v>1193</v>
      </c>
      <c r="B780" s="207" t="s">
        <v>1</v>
      </c>
      <c r="C780" s="206" t="s">
        <v>2</v>
      </c>
      <c r="D780" s="206" t="s">
        <v>3</v>
      </c>
      <c r="E780" s="290" t="s">
        <v>18</v>
      </c>
      <c r="F780" s="290"/>
      <c r="G780" s="208" t="s">
        <v>4</v>
      </c>
      <c r="H780" s="207" t="s">
        <v>5</v>
      </c>
      <c r="I780" s="207" t="s">
        <v>6</v>
      </c>
      <c r="J780" s="207" t="s">
        <v>7</v>
      </c>
      <c r="L780" s="52">
        <f t="shared" si="131"/>
        <v>51</v>
      </c>
      <c r="M780" s="48" t="str">
        <f t="shared" si="132"/>
        <v/>
      </c>
      <c r="N780" s="49" t="str">
        <f t="shared" si="133"/>
        <v/>
      </c>
      <c r="O780" s="49" t="str">
        <f t="shared" si="134"/>
        <v/>
      </c>
      <c r="P780" s="50" t="str">
        <f t="shared" si="135"/>
        <v/>
      </c>
      <c r="Q780" s="49" t="str">
        <f t="shared" si="136"/>
        <v/>
      </c>
      <c r="R780" s="49" t="str">
        <f t="shared" si="137"/>
        <v/>
      </c>
    </row>
    <row r="781" spans="1:18" ht="25.5" x14ac:dyDescent="0.2">
      <c r="A781" s="209" t="s">
        <v>19</v>
      </c>
      <c r="B781" s="210" t="s">
        <v>717</v>
      </c>
      <c r="C781" s="209" t="s">
        <v>9</v>
      </c>
      <c r="D781" s="209" t="s">
        <v>718</v>
      </c>
      <c r="E781" s="291" t="s">
        <v>881</v>
      </c>
      <c r="F781" s="291"/>
      <c r="G781" s="211" t="s">
        <v>10</v>
      </c>
      <c r="H781" s="212">
        <v>1</v>
      </c>
      <c r="I781" s="213">
        <f>SUMIF(L:L,$L781,M:M)</f>
        <v>6.02</v>
      </c>
      <c r="J781" s="213">
        <f>TRUNC(H781*I781,2)</f>
        <v>6.02</v>
      </c>
      <c r="L781" s="52">
        <f t="shared" si="131"/>
        <v>51</v>
      </c>
      <c r="M781" s="48" t="str">
        <f t="shared" si="132"/>
        <v/>
      </c>
      <c r="N781" s="49" t="str">
        <f t="shared" si="133"/>
        <v/>
      </c>
      <c r="O781" s="49" t="str">
        <f t="shared" si="134"/>
        <v/>
      </c>
      <c r="P781" s="50" t="str">
        <f t="shared" si="135"/>
        <v xml:space="preserve"> 3.3.1.7.2.2 </v>
      </c>
      <c r="Q781" s="49">
        <f t="shared" si="136"/>
        <v>3.95</v>
      </c>
      <c r="R781" s="49">
        <f t="shared" si="137"/>
        <v>2.0699999999999998</v>
      </c>
    </row>
    <row r="782" spans="1:18" x14ac:dyDescent="0.2">
      <c r="A782" s="225" t="s">
        <v>21</v>
      </c>
      <c r="B782" s="226" t="s">
        <v>26</v>
      </c>
      <c r="C782" s="225" t="s">
        <v>9</v>
      </c>
      <c r="D782" s="225" t="s">
        <v>27</v>
      </c>
      <c r="E782" s="292" t="s">
        <v>875</v>
      </c>
      <c r="F782" s="292"/>
      <c r="G782" s="227" t="s">
        <v>25</v>
      </c>
      <c r="H782" s="228">
        <v>3.09E-2</v>
      </c>
      <c r="I782" s="229">
        <f>SUMIFS('ANALÍTICA AUXILIARES'!J:J,'ANALÍTICA AUXILIARES'!A:A,"Composição",'ANALÍTICA AUXILIARES'!B:B,$B782)</f>
        <v>25.11</v>
      </c>
      <c r="J782" s="229">
        <f>TRUNC(H782*I782,2)</f>
        <v>0.77</v>
      </c>
      <c r="L782" s="52">
        <f t="shared" si="131"/>
        <v>51</v>
      </c>
      <c r="M782" s="48">
        <f t="shared" si="132"/>
        <v>0.77</v>
      </c>
      <c r="N782" s="49">
        <f t="shared" si="133"/>
        <v>0.77</v>
      </c>
      <c r="O782" s="49" t="str">
        <f t="shared" si="134"/>
        <v/>
      </c>
      <c r="P782" s="50" t="str">
        <f t="shared" si="135"/>
        <v/>
      </c>
      <c r="Q782" s="49" t="str">
        <f t="shared" si="136"/>
        <v/>
      </c>
      <c r="R782" s="49" t="str">
        <f t="shared" si="137"/>
        <v/>
      </c>
    </row>
    <row r="783" spans="1:18" ht="14.25" customHeight="1" x14ac:dyDescent="0.2">
      <c r="A783" s="225" t="s">
        <v>21</v>
      </c>
      <c r="B783" s="226" t="s">
        <v>47</v>
      </c>
      <c r="C783" s="225" t="s">
        <v>9</v>
      </c>
      <c r="D783" s="225" t="s">
        <v>48</v>
      </c>
      <c r="E783" s="292" t="s">
        <v>875</v>
      </c>
      <c r="F783" s="292"/>
      <c r="G783" s="227" t="s">
        <v>25</v>
      </c>
      <c r="H783" s="228">
        <v>9.2700000000000005E-2</v>
      </c>
      <c r="I783" s="229">
        <f>SUMIFS('ANALÍTICA AUXILIARES'!J:J,'ANALÍTICA AUXILIARES'!A:A,"Composição",'ANALÍTICA AUXILIARES'!B:B,$B783)</f>
        <v>34.31</v>
      </c>
      <c r="J783" s="229">
        <f>TRUNC(H783*I783,2)</f>
        <v>3.18</v>
      </c>
      <c r="L783" s="52">
        <f t="shared" si="131"/>
        <v>51</v>
      </c>
      <c r="M783" s="48">
        <f t="shared" si="132"/>
        <v>3.18</v>
      </c>
      <c r="N783" s="49">
        <f t="shared" si="133"/>
        <v>3.18</v>
      </c>
      <c r="O783" s="49" t="str">
        <f t="shared" si="134"/>
        <v/>
      </c>
      <c r="P783" s="50" t="str">
        <f t="shared" si="135"/>
        <v/>
      </c>
      <c r="Q783" s="49" t="str">
        <f t="shared" si="136"/>
        <v/>
      </c>
      <c r="R783" s="49" t="str">
        <f t="shared" si="137"/>
        <v/>
      </c>
    </row>
    <row r="784" spans="1:18" x14ac:dyDescent="0.2">
      <c r="A784" s="214" t="s">
        <v>28</v>
      </c>
      <c r="B784" s="215" t="s">
        <v>404</v>
      </c>
      <c r="C784" s="214" t="str">
        <f>VLOOKUP(B784,INSUMOS!$A:$I,2,FALSE)</f>
        <v>SINAPI</v>
      </c>
      <c r="D784" s="214" t="str">
        <f>VLOOKUP(B784,INSUMOS!$A:$I,3,FALSE)</f>
        <v>SELADOR ACRILICO OPACO PREMIUM INTERIOR/EXTERIOR</v>
      </c>
      <c r="E784" s="293" t="str">
        <f>VLOOKUP(B784,INSUMOS!$A:$I,4,FALSE)</f>
        <v>Material</v>
      </c>
      <c r="F784" s="293"/>
      <c r="G784" s="216" t="str">
        <f>VLOOKUP(B784,INSUMOS!$A:$I,5,FALSE)</f>
        <v>L</v>
      </c>
      <c r="H784" s="217">
        <v>0.1666</v>
      </c>
      <c r="I784" s="218">
        <f>VLOOKUP(B784,INSUMOS!$A:$I,8,FALSE)</f>
        <v>12.45</v>
      </c>
      <c r="J784" s="218">
        <f>TRUNC(H784*I784,2)</f>
        <v>2.0699999999999998</v>
      </c>
      <c r="L784" s="52">
        <f t="shared" si="131"/>
        <v>51</v>
      </c>
      <c r="M784" s="48">
        <f t="shared" si="132"/>
        <v>2.0699999999999998</v>
      </c>
      <c r="N784" s="49" t="str">
        <f t="shared" si="133"/>
        <v/>
      </c>
      <c r="O784" s="49">
        <f t="shared" si="134"/>
        <v>2.0699999999999998</v>
      </c>
      <c r="P784" s="50" t="str">
        <f t="shared" si="135"/>
        <v/>
      </c>
      <c r="Q784" s="49" t="str">
        <f t="shared" si="136"/>
        <v/>
      </c>
      <c r="R784" s="49" t="str">
        <f t="shared" si="137"/>
        <v/>
      </c>
    </row>
    <row r="785" spans="1:18" x14ac:dyDescent="0.2">
      <c r="A785" s="219"/>
      <c r="B785" s="219"/>
      <c r="C785" s="219"/>
      <c r="D785" s="219"/>
      <c r="E785" s="219"/>
      <c r="F785" s="220"/>
      <c r="G785" s="219"/>
      <c r="H785" s="220"/>
      <c r="I785" s="219"/>
      <c r="J785" s="220"/>
      <c r="L785" s="52">
        <f t="shared" si="131"/>
        <v>51</v>
      </c>
      <c r="M785" s="48" t="str">
        <f t="shared" si="132"/>
        <v/>
      </c>
      <c r="N785" s="49" t="str">
        <f t="shared" si="133"/>
        <v/>
      </c>
      <c r="O785" s="49" t="str">
        <f t="shared" si="134"/>
        <v/>
      </c>
      <c r="P785" s="50" t="str">
        <f t="shared" si="135"/>
        <v/>
      </c>
      <c r="Q785" s="49" t="str">
        <f t="shared" si="136"/>
        <v/>
      </c>
      <c r="R785" s="49" t="str">
        <f t="shared" si="137"/>
        <v/>
      </c>
    </row>
    <row r="786" spans="1:18" x14ac:dyDescent="0.2">
      <c r="A786" s="219"/>
      <c r="B786" s="219"/>
      <c r="C786" s="219"/>
      <c r="D786" s="219"/>
      <c r="E786" s="219"/>
      <c r="F786" s="220"/>
      <c r="G786" s="219"/>
      <c r="H786" s="294" t="s">
        <v>36</v>
      </c>
      <c r="I786" s="294"/>
      <c r="J786" s="220">
        <f>TRUNC(SUMIF(L:L,$L786,M:M)*(1+$J$9),2)</f>
        <v>7.28</v>
      </c>
      <c r="L786" s="52">
        <f t="shared" si="131"/>
        <v>51</v>
      </c>
      <c r="M786" s="48" t="str">
        <f t="shared" si="132"/>
        <v/>
      </c>
      <c r="N786" s="49" t="str">
        <f t="shared" si="133"/>
        <v/>
      </c>
      <c r="O786" s="49" t="str">
        <f t="shared" si="134"/>
        <v/>
      </c>
      <c r="P786" s="50" t="str">
        <f t="shared" si="135"/>
        <v/>
      </c>
      <c r="Q786" s="49" t="str">
        <f t="shared" si="136"/>
        <v/>
      </c>
      <c r="R786" s="49" t="str">
        <f t="shared" si="137"/>
        <v/>
      </c>
    </row>
    <row r="787" spans="1:18" ht="15" thickBot="1" x14ac:dyDescent="0.25">
      <c r="A787" s="221"/>
      <c r="B787" s="221"/>
      <c r="C787" s="221"/>
      <c r="D787" s="221"/>
      <c r="E787" s="221"/>
      <c r="F787" s="221"/>
      <c r="G787" s="221" t="s">
        <v>37</v>
      </c>
      <c r="H787" s="222" t="s">
        <v>1772</v>
      </c>
      <c r="I787" s="221" t="s">
        <v>38</v>
      </c>
      <c r="J787" s="223">
        <f>TRUNC(J786*H787,2)</f>
        <v>3851.12</v>
      </c>
      <c r="L787" s="52">
        <f t="shared" si="131"/>
        <v>51</v>
      </c>
      <c r="M787" s="48" t="str">
        <f t="shared" si="132"/>
        <v/>
      </c>
      <c r="N787" s="49" t="str">
        <f t="shared" si="133"/>
        <v/>
      </c>
      <c r="O787" s="49" t="str">
        <f t="shared" si="134"/>
        <v/>
      </c>
      <c r="P787" s="50" t="str">
        <f t="shared" si="135"/>
        <v/>
      </c>
      <c r="Q787" s="49" t="str">
        <f t="shared" si="136"/>
        <v/>
      </c>
      <c r="R787" s="49" t="str">
        <f t="shared" si="137"/>
        <v/>
      </c>
    </row>
    <row r="788" spans="1:18" ht="14.25" customHeight="1" thickTop="1" x14ac:dyDescent="0.2">
      <c r="A788" s="224"/>
      <c r="B788" s="224"/>
      <c r="C788" s="224"/>
      <c r="D788" s="224"/>
      <c r="E788" s="224"/>
      <c r="F788" s="224"/>
      <c r="G788" s="224"/>
      <c r="H788" s="224"/>
      <c r="I788" s="224"/>
      <c r="J788" s="224"/>
      <c r="L788" s="52">
        <f t="shared" si="131"/>
        <v>52</v>
      </c>
      <c r="M788" s="48" t="str">
        <f t="shared" si="132"/>
        <v/>
      </c>
      <c r="N788" s="49" t="str">
        <f t="shared" si="133"/>
        <v/>
      </c>
      <c r="O788" s="49" t="str">
        <f t="shared" si="134"/>
        <v/>
      </c>
      <c r="P788" s="50" t="str">
        <f t="shared" si="135"/>
        <v/>
      </c>
      <c r="Q788" s="49" t="str">
        <f t="shared" si="136"/>
        <v/>
      </c>
      <c r="R788" s="49" t="str">
        <f t="shared" si="137"/>
        <v/>
      </c>
    </row>
    <row r="789" spans="1:18" ht="15" x14ac:dyDescent="0.2">
      <c r="A789" s="206" t="s">
        <v>1194</v>
      </c>
      <c r="B789" s="207" t="s">
        <v>1</v>
      </c>
      <c r="C789" s="206" t="s">
        <v>2</v>
      </c>
      <c r="D789" s="206" t="s">
        <v>3</v>
      </c>
      <c r="E789" s="290" t="s">
        <v>18</v>
      </c>
      <c r="F789" s="290"/>
      <c r="G789" s="208" t="s">
        <v>4</v>
      </c>
      <c r="H789" s="207" t="s">
        <v>5</v>
      </c>
      <c r="I789" s="207" t="s">
        <v>6</v>
      </c>
      <c r="J789" s="207" t="s">
        <v>7</v>
      </c>
      <c r="L789" s="52">
        <f t="shared" si="131"/>
        <v>52</v>
      </c>
      <c r="M789" s="48" t="str">
        <f t="shared" si="132"/>
        <v/>
      </c>
      <c r="N789" s="49" t="str">
        <f t="shared" si="133"/>
        <v/>
      </c>
      <c r="O789" s="49" t="str">
        <f t="shared" si="134"/>
        <v/>
      </c>
      <c r="P789" s="50" t="str">
        <f t="shared" si="135"/>
        <v/>
      </c>
      <c r="Q789" s="49" t="str">
        <f t="shared" si="136"/>
        <v/>
      </c>
      <c r="R789" s="49" t="str">
        <f t="shared" si="137"/>
        <v/>
      </c>
    </row>
    <row r="790" spans="1:18" ht="14.25" customHeight="1" x14ac:dyDescent="0.2">
      <c r="A790" s="209" t="s">
        <v>19</v>
      </c>
      <c r="B790" s="210" t="s">
        <v>605</v>
      </c>
      <c r="C790" s="209" t="s">
        <v>9</v>
      </c>
      <c r="D790" s="209" t="s">
        <v>606</v>
      </c>
      <c r="E790" s="291" t="s">
        <v>881</v>
      </c>
      <c r="F790" s="291"/>
      <c r="G790" s="211" t="s">
        <v>10</v>
      </c>
      <c r="H790" s="212">
        <v>1</v>
      </c>
      <c r="I790" s="213">
        <f>SUMIF(L:L,$L790,M:M)</f>
        <v>14.4</v>
      </c>
      <c r="J790" s="213">
        <f>TRUNC(H790*I790,2)</f>
        <v>14.4</v>
      </c>
      <c r="L790" s="52">
        <f t="shared" si="131"/>
        <v>52</v>
      </c>
      <c r="M790" s="48" t="str">
        <f t="shared" si="132"/>
        <v/>
      </c>
      <c r="N790" s="49" t="str">
        <f t="shared" si="133"/>
        <v/>
      </c>
      <c r="O790" s="49" t="str">
        <f t="shared" si="134"/>
        <v/>
      </c>
      <c r="P790" s="50" t="str">
        <f t="shared" si="135"/>
        <v xml:space="preserve"> 3.3.1.7.2.3 </v>
      </c>
      <c r="Q790" s="49">
        <f t="shared" si="136"/>
        <v>6.95</v>
      </c>
      <c r="R790" s="49">
        <f t="shared" si="137"/>
        <v>7.45</v>
      </c>
    </row>
    <row r="791" spans="1:18" x14ac:dyDescent="0.2">
      <c r="A791" s="225" t="s">
        <v>21</v>
      </c>
      <c r="B791" s="226" t="s">
        <v>47</v>
      </c>
      <c r="C791" s="225" t="s">
        <v>9</v>
      </c>
      <c r="D791" s="225" t="s">
        <v>48</v>
      </c>
      <c r="E791" s="292" t="s">
        <v>875</v>
      </c>
      <c r="F791" s="292"/>
      <c r="G791" s="227" t="s">
        <v>25</v>
      </c>
      <c r="H791" s="228">
        <v>0.16309999999999999</v>
      </c>
      <c r="I791" s="229">
        <f>SUMIFS('ANALÍTICA AUXILIARES'!J:J,'ANALÍTICA AUXILIARES'!A:A,"Composição",'ANALÍTICA AUXILIARES'!B:B,$B791)</f>
        <v>34.31</v>
      </c>
      <c r="J791" s="229">
        <f>TRUNC(H791*I791,2)</f>
        <v>5.59</v>
      </c>
      <c r="L791" s="52">
        <f t="shared" si="131"/>
        <v>52</v>
      </c>
      <c r="M791" s="48">
        <f t="shared" si="132"/>
        <v>5.59</v>
      </c>
      <c r="N791" s="49">
        <f t="shared" si="133"/>
        <v>5.59</v>
      </c>
      <c r="O791" s="49" t="str">
        <f t="shared" si="134"/>
        <v/>
      </c>
      <c r="P791" s="50" t="str">
        <f t="shared" si="135"/>
        <v/>
      </c>
      <c r="Q791" s="49" t="str">
        <f t="shared" si="136"/>
        <v/>
      </c>
      <c r="R791" s="49" t="str">
        <f t="shared" si="137"/>
        <v/>
      </c>
    </row>
    <row r="792" spans="1:18" ht="25.5" customHeight="1" x14ac:dyDescent="0.2">
      <c r="A792" s="225" t="s">
        <v>21</v>
      </c>
      <c r="B792" s="226" t="s">
        <v>26</v>
      </c>
      <c r="C792" s="225" t="s">
        <v>9</v>
      </c>
      <c r="D792" s="225" t="s">
        <v>27</v>
      </c>
      <c r="E792" s="292" t="s">
        <v>875</v>
      </c>
      <c r="F792" s="292"/>
      <c r="G792" s="227" t="s">
        <v>25</v>
      </c>
      <c r="H792" s="228">
        <v>5.4399999999999997E-2</v>
      </c>
      <c r="I792" s="229">
        <f>SUMIFS('ANALÍTICA AUXILIARES'!J:J,'ANALÍTICA AUXILIARES'!A:A,"Composição",'ANALÍTICA AUXILIARES'!B:B,$B792)</f>
        <v>25.11</v>
      </c>
      <c r="J792" s="229">
        <f>TRUNC(H792*I792,2)</f>
        <v>1.36</v>
      </c>
      <c r="L792" s="52">
        <f t="shared" si="131"/>
        <v>52</v>
      </c>
      <c r="M792" s="48">
        <f t="shared" si="132"/>
        <v>1.36</v>
      </c>
      <c r="N792" s="49">
        <f t="shared" si="133"/>
        <v>1.36</v>
      </c>
      <c r="O792" s="49" t="str">
        <f t="shared" si="134"/>
        <v/>
      </c>
      <c r="P792" s="50" t="str">
        <f t="shared" si="135"/>
        <v/>
      </c>
      <c r="Q792" s="49" t="str">
        <f t="shared" si="136"/>
        <v/>
      </c>
      <c r="R792" s="49" t="str">
        <f t="shared" si="137"/>
        <v/>
      </c>
    </row>
    <row r="793" spans="1:18" ht="25.5" customHeight="1" x14ac:dyDescent="0.2">
      <c r="A793" s="214" t="s">
        <v>28</v>
      </c>
      <c r="B793" s="215" t="s">
        <v>358</v>
      </c>
      <c r="C793" s="214" t="str">
        <f>VLOOKUP(B793,INSUMOS!$A:$I,2,FALSE)</f>
        <v>SINAPI</v>
      </c>
      <c r="D793" s="214" t="str">
        <f>VLOOKUP(B793,INSUMOS!$A:$I,3,FALSE)</f>
        <v>TINTA LATEX ACRILICA PREMIUM, COR BRANCO FOSCO</v>
      </c>
      <c r="E793" s="293" t="str">
        <f>VLOOKUP(B793,INSUMOS!$A:$I,4,FALSE)</f>
        <v>Material</v>
      </c>
      <c r="F793" s="293"/>
      <c r="G793" s="216" t="str">
        <f>VLOOKUP(B793,INSUMOS!$A:$I,5,FALSE)</f>
        <v>L</v>
      </c>
      <c r="H793" s="217">
        <v>0.22850000000000001</v>
      </c>
      <c r="I793" s="218">
        <f>VLOOKUP(B793,INSUMOS!$A:$I,8,FALSE)</f>
        <v>32.619999999999997</v>
      </c>
      <c r="J793" s="218">
        <f>TRUNC(H793*I793,2)</f>
        <v>7.45</v>
      </c>
      <c r="L793" s="52">
        <f t="shared" si="131"/>
        <v>52</v>
      </c>
      <c r="M793" s="48">
        <f t="shared" si="132"/>
        <v>7.45</v>
      </c>
      <c r="N793" s="49" t="str">
        <f t="shared" si="133"/>
        <v/>
      </c>
      <c r="O793" s="49">
        <f t="shared" si="134"/>
        <v>7.45</v>
      </c>
      <c r="P793" s="50" t="str">
        <f t="shared" si="135"/>
        <v/>
      </c>
      <c r="Q793" s="49" t="str">
        <f t="shared" si="136"/>
        <v/>
      </c>
      <c r="R793" s="49" t="str">
        <f t="shared" si="137"/>
        <v/>
      </c>
    </row>
    <row r="794" spans="1:18" x14ac:dyDescent="0.2">
      <c r="A794" s="219"/>
      <c r="B794" s="219"/>
      <c r="C794" s="219"/>
      <c r="D794" s="219"/>
      <c r="E794" s="219"/>
      <c r="F794" s="220"/>
      <c r="G794" s="219"/>
      <c r="H794" s="220"/>
      <c r="I794" s="219"/>
      <c r="J794" s="220"/>
      <c r="L794" s="52">
        <f t="shared" si="131"/>
        <v>52</v>
      </c>
      <c r="M794" s="48" t="str">
        <f t="shared" si="132"/>
        <v/>
      </c>
      <c r="N794" s="49" t="str">
        <f t="shared" si="133"/>
        <v/>
      </c>
      <c r="O794" s="49" t="str">
        <f t="shared" si="134"/>
        <v/>
      </c>
      <c r="P794" s="50" t="str">
        <f t="shared" si="135"/>
        <v/>
      </c>
      <c r="Q794" s="49" t="str">
        <f t="shared" si="136"/>
        <v/>
      </c>
      <c r="R794" s="49" t="str">
        <f t="shared" si="137"/>
        <v/>
      </c>
    </row>
    <row r="795" spans="1:18" x14ac:dyDescent="0.2">
      <c r="A795" s="219"/>
      <c r="B795" s="219"/>
      <c r="C795" s="219"/>
      <c r="D795" s="219"/>
      <c r="E795" s="219"/>
      <c r="F795" s="220"/>
      <c r="G795" s="219"/>
      <c r="H795" s="294" t="s">
        <v>36</v>
      </c>
      <c r="I795" s="294"/>
      <c r="J795" s="220">
        <f>TRUNC(SUMIF(L:L,$L795,M:M)*(1+$J$9),2)</f>
        <v>17.41</v>
      </c>
      <c r="L795" s="52">
        <f t="shared" si="131"/>
        <v>52</v>
      </c>
      <c r="M795" s="48" t="str">
        <f t="shared" si="132"/>
        <v/>
      </c>
      <c r="N795" s="49" t="str">
        <f t="shared" si="133"/>
        <v/>
      </c>
      <c r="O795" s="49" t="str">
        <f t="shared" si="134"/>
        <v/>
      </c>
      <c r="P795" s="50" t="str">
        <f t="shared" si="135"/>
        <v/>
      </c>
      <c r="Q795" s="49" t="str">
        <f t="shared" si="136"/>
        <v/>
      </c>
      <c r="R795" s="49" t="str">
        <f t="shared" si="137"/>
        <v/>
      </c>
    </row>
    <row r="796" spans="1:18" ht="14.25" customHeight="1" thickBot="1" x14ac:dyDescent="0.25">
      <c r="A796" s="221"/>
      <c r="B796" s="221"/>
      <c r="C796" s="221"/>
      <c r="D796" s="221"/>
      <c r="E796" s="221"/>
      <c r="F796" s="221"/>
      <c r="G796" s="221" t="s">
        <v>37</v>
      </c>
      <c r="H796" s="222" t="s">
        <v>1774</v>
      </c>
      <c r="I796" s="221" t="s">
        <v>38</v>
      </c>
      <c r="J796" s="223">
        <f>TRUNC(J795*H796,2)</f>
        <v>7155.51</v>
      </c>
      <c r="L796" s="52">
        <f t="shared" si="131"/>
        <v>52</v>
      </c>
      <c r="M796" s="48" t="str">
        <f t="shared" si="132"/>
        <v/>
      </c>
      <c r="N796" s="49" t="str">
        <f t="shared" si="133"/>
        <v/>
      </c>
      <c r="O796" s="49" t="str">
        <f t="shared" si="134"/>
        <v/>
      </c>
      <c r="P796" s="50" t="str">
        <f t="shared" si="135"/>
        <v/>
      </c>
      <c r="Q796" s="49" t="str">
        <f t="shared" si="136"/>
        <v/>
      </c>
      <c r="R796" s="49" t="str">
        <f t="shared" si="137"/>
        <v/>
      </c>
    </row>
    <row r="797" spans="1:18" ht="15" thickTop="1" x14ac:dyDescent="0.2">
      <c r="A797" s="224"/>
      <c r="B797" s="224"/>
      <c r="C797" s="224"/>
      <c r="D797" s="224"/>
      <c r="E797" s="224"/>
      <c r="F797" s="224"/>
      <c r="G797" s="224"/>
      <c r="H797" s="224"/>
      <c r="I797" s="224"/>
      <c r="J797" s="224"/>
      <c r="L797" s="52">
        <f t="shared" si="131"/>
        <v>53</v>
      </c>
      <c r="M797" s="48" t="str">
        <f t="shared" si="132"/>
        <v/>
      </c>
      <c r="N797" s="49" t="str">
        <f t="shared" si="133"/>
        <v/>
      </c>
      <c r="O797" s="49" t="str">
        <f t="shared" si="134"/>
        <v/>
      </c>
      <c r="P797" s="50" t="str">
        <f t="shared" si="135"/>
        <v/>
      </c>
      <c r="Q797" s="49" t="str">
        <f t="shared" si="136"/>
        <v/>
      </c>
      <c r="R797" s="49" t="str">
        <f t="shared" si="137"/>
        <v/>
      </c>
    </row>
    <row r="798" spans="1:18" ht="14.25" customHeight="1" x14ac:dyDescent="0.2">
      <c r="A798" s="206" t="s">
        <v>1195</v>
      </c>
      <c r="B798" s="207" t="s">
        <v>1</v>
      </c>
      <c r="C798" s="206" t="s">
        <v>2</v>
      </c>
      <c r="D798" s="206" t="s">
        <v>3</v>
      </c>
      <c r="E798" s="290" t="s">
        <v>18</v>
      </c>
      <c r="F798" s="290"/>
      <c r="G798" s="208" t="s">
        <v>4</v>
      </c>
      <c r="H798" s="207" t="s">
        <v>5</v>
      </c>
      <c r="I798" s="207" t="s">
        <v>6</v>
      </c>
      <c r="J798" s="207" t="s">
        <v>7</v>
      </c>
      <c r="L798" s="52">
        <f t="shared" si="131"/>
        <v>53</v>
      </c>
      <c r="M798" s="48" t="str">
        <f t="shared" si="132"/>
        <v/>
      </c>
      <c r="N798" s="49" t="str">
        <f t="shared" si="133"/>
        <v/>
      </c>
      <c r="O798" s="49" t="str">
        <f t="shared" si="134"/>
        <v/>
      </c>
      <c r="P798" s="50" t="str">
        <f t="shared" si="135"/>
        <v/>
      </c>
      <c r="Q798" s="49" t="str">
        <f t="shared" si="136"/>
        <v/>
      </c>
      <c r="R798" s="49" t="str">
        <f t="shared" si="137"/>
        <v/>
      </c>
    </row>
    <row r="799" spans="1:18" ht="14.25" customHeight="1" x14ac:dyDescent="0.2">
      <c r="A799" s="209" t="s">
        <v>19</v>
      </c>
      <c r="B799" s="210" t="s">
        <v>721</v>
      </c>
      <c r="C799" s="209" t="s">
        <v>9</v>
      </c>
      <c r="D799" s="209" t="s">
        <v>722</v>
      </c>
      <c r="E799" s="291" t="s">
        <v>881</v>
      </c>
      <c r="F799" s="291"/>
      <c r="G799" s="211" t="s">
        <v>10</v>
      </c>
      <c r="H799" s="212">
        <v>1</v>
      </c>
      <c r="I799" s="213">
        <f>SUMIF(L:L,$L799,M:M)</f>
        <v>17.13</v>
      </c>
      <c r="J799" s="213">
        <f>TRUNC(H799*I799,2)</f>
        <v>17.13</v>
      </c>
      <c r="L799" s="52">
        <f t="shared" si="131"/>
        <v>53</v>
      </c>
      <c r="M799" s="48" t="str">
        <f t="shared" si="132"/>
        <v/>
      </c>
      <c r="N799" s="49" t="str">
        <f t="shared" si="133"/>
        <v/>
      </c>
      <c r="O799" s="49" t="str">
        <f t="shared" si="134"/>
        <v/>
      </c>
      <c r="P799" s="50" t="str">
        <f t="shared" si="135"/>
        <v xml:space="preserve"> 3.3.1.7.2.4 </v>
      </c>
      <c r="Q799" s="49">
        <f t="shared" si="136"/>
        <v>9.68</v>
      </c>
      <c r="R799" s="49">
        <f t="shared" si="137"/>
        <v>7.45</v>
      </c>
    </row>
    <row r="800" spans="1:18" ht="25.5" customHeight="1" x14ac:dyDescent="0.2">
      <c r="A800" s="225" t="s">
        <v>21</v>
      </c>
      <c r="B800" s="226" t="s">
        <v>47</v>
      </c>
      <c r="C800" s="225" t="s">
        <v>9</v>
      </c>
      <c r="D800" s="225" t="s">
        <v>48</v>
      </c>
      <c r="E800" s="292" t="s">
        <v>875</v>
      </c>
      <c r="F800" s="292"/>
      <c r="G800" s="227" t="s">
        <v>25</v>
      </c>
      <c r="H800" s="228">
        <v>0.22700000000000001</v>
      </c>
      <c r="I800" s="229">
        <f>SUMIFS('ANALÍTICA AUXILIARES'!J:J,'ANALÍTICA AUXILIARES'!A:A,"Composição",'ANALÍTICA AUXILIARES'!B:B,$B800)</f>
        <v>34.31</v>
      </c>
      <c r="J800" s="229">
        <f>TRUNC(H800*I800,2)</f>
        <v>7.78</v>
      </c>
      <c r="L800" s="52">
        <f t="shared" si="131"/>
        <v>53</v>
      </c>
      <c r="M800" s="48">
        <f t="shared" si="132"/>
        <v>7.78</v>
      </c>
      <c r="N800" s="49">
        <f t="shared" si="133"/>
        <v>7.78</v>
      </c>
      <c r="O800" s="49" t="str">
        <f t="shared" si="134"/>
        <v/>
      </c>
      <c r="P800" s="50" t="str">
        <f t="shared" si="135"/>
        <v/>
      </c>
      <c r="Q800" s="49" t="str">
        <f t="shared" si="136"/>
        <v/>
      </c>
      <c r="R800" s="49" t="str">
        <f t="shared" si="137"/>
        <v/>
      </c>
    </row>
    <row r="801" spans="1:18" ht="14.25" customHeight="1" x14ac:dyDescent="0.2">
      <c r="A801" s="225" t="s">
        <v>21</v>
      </c>
      <c r="B801" s="226" t="s">
        <v>26</v>
      </c>
      <c r="C801" s="225" t="s">
        <v>9</v>
      </c>
      <c r="D801" s="225" t="s">
        <v>27</v>
      </c>
      <c r="E801" s="292" t="s">
        <v>875</v>
      </c>
      <c r="F801" s="292"/>
      <c r="G801" s="227" t="s">
        <v>25</v>
      </c>
      <c r="H801" s="228">
        <v>7.5700000000000003E-2</v>
      </c>
      <c r="I801" s="229">
        <f>SUMIFS('ANALÍTICA AUXILIARES'!J:J,'ANALÍTICA AUXILIARES'!A:A,"Composição",'ANALÍTICA AUXILIARES'!B:B,$B801)</f>
        <v>25.11</v>
      </c>
      <c r="J801" s="229">
        <f>TRUNC(H801*I801,2)</f>
        <v>1.9</v>
      </c>
      <c r="L801" s="52">
        <f t="shared" si="131"/>
        <v>53</v>
      </c>
      <c r="M801" s="48">
        <f t="shared" si="132"/>
        <v>1.9</v>
      </c>
      <c r="N801" s="49">
        <f t="shared" si="133"/>
        <v>1.9</v>
      </c>
      <c r="O801" s="49" t="str">
        <f t="shared" si="134"/>
        <v/>
      </c>
      <c r="P801" s="50" t="str">
        <f t="shared" si="135"/>
        <v/>
      </c>
      <c r="Q801" s="49" t="str">
        <f t="shared" si="136"/>
        <v/>
      </c>
      <c r="R801" s="49" t="str">
        <f t="shared" si="137"/>
        <v/>
      </c>
    </row>
    <row r="802" spans="1:18" ht="14.25" customHeight="1" x14ac:dyDescent="0.2">
      <c r="A802" s="214" t="s">
        <v>28</v>
      </c>
      <c r="B802" s="215" t="s">
        <v>358</v>
      </c>
      <c r="C802" s="214" t="str">
        <f>VLOOKUP(B802,INSUMOS!$A:$I,2,FALSE)</f>
        <v>SINAPI</v>
      </c>
      <c r="D802" s="214" t="str">
        <f>VLOOKUP(B802,INSUMOS!$A:$I,3,FALSE)</f>
        <v>TINTA LATEX ACRILICA PREMIUM, COR BRANCO FOSCO</v>
      </c>
      <c r="E802" s="293" t="str">
        <f>VLOOKUP(B802,INSUMOS!$A:$I,4,FALSE)</f>
        <v>Material</v>
      </c>
      <c r="F802" s="293"/>
      <c r="G802" s="216" t="str">
        <f>VLOOKUP(B802,INSUMOS!$A:$I,5,FALSE)</f>
        <v>L</v>
      </c>
      <c r="H802" s="217">
        <v>0.22850000000000001</v>
      </c>
      <c r="I802" s="218">
        <f>VLOOKUP(B802,INSUMOS!$A:$I,8,FALSE)</f>
        <v>32.619999999999997</v>
      </c>
      <c r="J802" s="218">
        <f>TRUNC(H802*I802,2)</f>
        <v>7.45</v>
      </c>
      <c r="L802" s="52">
        <f t="shared" si="131"/>
        <v>53</v>
      </c>
      <c r="M802" s="48">
        <f t="shared" si="132"/>
        <v>7.45</v>
      </c>
      <c r="N802" s="49" t="str">
        <f t="shared" si="133"/>
        <v/>
      </c>
      <c r="O802" s="49">
        <f t="shared" si="134"/>
        <v>7.45</v>
      </c>
      <c r="P802" s="50" t="str">
        <f t="shared" si="135"/>
        <v/>
      </c>
      <c r="Q802" s="49" t="str">
        <f t="shared" si="136"/>
        <v/>
      </c>
      <c r="R802" s="49" t="str">
        <f t="shared" si="137"/>
        <v/>
      </c>
    </row>
    <row r="803" spans="1:18" ht="14.25" customHeight="1" x14ac:dyDescent="0.2">
      <c r="A803" s="219"/>
      <c r="B803" s="219"/>
      <c r="C803" s="219"/>
      <c r="D803" s="219"/>
      <c r="E803" s="219"/>
      <c r="F803" s="220"/>
      <c r="G803" s="219"/>
      <c r="H803" s="220"/>
      <c r="I803" s="219"/>
      <c r="J803" s="220"/>
      <c r="L803" s="52">
        <f t="shared" si="131"/>
        <v>53</v>
      </c>
      <c r="M803" s="48" t="str">
        <f t="shared" si="132"/>
        <v/>
      </c>
      <c r="N803" s="49" t="str">
        <f t="shared" si="133"/>
        <v/>
      </c>
      <c r="O803" s="49" t="str">
        <f t="shared" si="134"/>
        <v/>
      </c>
      <c r="P803" s="50" t="str">
        <f t="shared" si="135"/>
        <v/>
      </c>
      <c r="Q803" s="49" t="str">
        <f t="shared" si="136"/>
        <v/>
      </c>
      <c r="R803" s="49" t="str">
        <f t="shared" si="137"/>
        <v/>
      </c>
    </row>
    <row r="804" spans="1:18" x14ac:dyDescent="0.2">
      <c r="A804" s="219"/>
      <c r="B804" s="219"/>
      <c r="C804" s="219"/>
      <c r="D804" s="219"/>
      <c r="E804" s="219"/>
      <c r="F804" s="220"/>
      <c r="G804" s="219"/>
      <c r="H804" s="294" t="s">
        <v>36</v>
      </c>
      <c r="I804" s="294"/>
      <c r="J804" s="220">
        <f>TRUNC(SUMIF(L:L,$L804,M:M)*(1+$J$9),2)</f>
        <v>20.71</v>
      </c>
      <c r="L804" s="52">
        <f t="shared" si="131"/>
        <v>53</v>
      </c>
      <c r="M804" s="48" t="str">
        <f t="shared" si="132"/>
        <v/>
      </c>
      <c r="N804" s="49" t="str">
        <f t="shared" si="133"/>
        <v/>
      </c>
      <c r="O804" s="49" t="str">
        <f t="shared" si="134"/>
        <v/>
      </c>
      <c r="P804" s="50" t="str">
        <f t="shared" si="135"/>
        <v/>
      </c>
      <c r="Q804" s="49" t="str">
        <f t="shared" si="136"/>
        <v/>
      </c>
      <c r="R804" s="49" t="str">
        <f t="shared" si="137"/>
        <v/>
      </c>
    </row>
    <row r="805" spans="1:18" ht="15" thickBot="1" x14ac:dyDescent="0.25">
      <c r="A805" s="221"/>
      <c r="B805" s="221"/>
      <c r="C805" s="221"/>
      <c r="D805" s="221"/>
      <c r="E805" s="221"/>
      <c r="F805" s="221"/>
      <c r="G805" s="221" t="s">
        <v>37</v>
      </c>
      <c r="H805" s="222" t="s">
        <v>1772</v>
      </c>
      <c r="I805" s="221" t="s">
        <v>38</v>
      </c>
      <c r="J805" s="223">
        <f>TRUNC(J804*H805,2)</f>
        <v>10955.59</v>
      </c>
      <c r="L805" s="52">
        <f t="shared" si="131"/>
        <v>53</v>
      </c>
      <c r="M805" s="48" t="str">
        <f t="shared" si="132"/>
        <v/>
      </c>
      <c r="N805" s="49" t="str">
        <f t="shared" si="133"/>
        <v/>
      </c>
      <c r="O805" s="49" t="str">
        <f t="shared" si="134"/>
        <v/>
      </c>
      <c r="P805" s="50" t="str">
        <f t="shared" si="135"/>
        <v/>
      </c>
      <c r="Q805" s="49" t="str">
        <f t="shared" si="136"/>
        <v/>
      </c>
      <c r="R805" s="49" t="str">
        <f t="shared" si="137"/>
        <v/>
      </c>
    </row>
    <row r="806" spans="1:18" ht="15" thickTop="1" x14ac:dyDescent="0.2">
      <c r="A806" s="224"/>
      <c r="B806" s="224"/>
      <c r="C806" s="224"/>
      <c r="D806" s="224"/>
      <c r="E806" s="224"/>
      <c r="F806" s="224"/>
      <c r="G806" s="224"/>
      <c r="H806" s="224"/>
      <c r="I806" s="224"/>
      <c r="J806" s="224"/>
      <c r="L806" s="52">
        <f t="shared" si="131"/>
        <v>54</v>
      </c>
      <c r="M806" s="48" t="str">
        <f t="shared" si="132"/>
        <v/>
      </c>
      <c r="N806" s="49" t="str">
        <f t="shared" si="133"/>
        <v/>
      </c>
      <c r="O806" s="49" t="str">
        <f t="shared" si="134"/>
        <v/>
      </c>
      <c r="P806" s="50" t="str">
        <f t="shared" si="135"/>
        <v/>
      </c>
      <c r="Q806" s="49" t="str">
        <f t="shared" si="136"/>
        <v/>
      </c>
      <c r="R806" s="49" t="str">
        <f t="shared" si="137"/>
        <v/>
      </c>
    </row>
    <row r="807" spans="1:18" ht="14.25" customHeight="1" x14ac:dyDescent="0.2">
      <c r="A807" s="203" t="s">
        <v>1196</v>
      </c>
      <c r="B807" s="203"/>
      <c r="C807" s="203"/>
      <c r="D807" s="203" t="s">
        <v>1197</v>
      </c>
      <c r="E807" s="203"/>
      <c r="F807" s="296"/>
      <c r="G807" s="296"/>
      <c r="H807" s="204"/>
      <c r="I807" s="203"/>
      <c r="J807" s="205"/>
      <c r="L807" s="52">
        <f t="shared" si="131"/>
        <v>54</v>
      </c>
      <c r="M807" s="48" t="str">
        <f t="shared" si="132"/>
        <v/>
      </c>
      <c r="N807" s="49" t="str">
        <f t="shared" si="133"/>
        <v/>
      </c>
      <c r="O807" s="49" t="str">
        <f t="shared" si="134"/>
        <v/>
      </c>
      <c r="P807" s="50" t="str">
        <f t="shared" si="135"/>
        <v/>
      </c>
      <c r="Q807" s="49" t="str">
        <f t="shared" si="136"/>
        <v/>
      </c>
      <c r="R807" s="49" t="str">
        <f t="shared" si="137"/>
        <v/>
      </c>
    </row>
    <row r="808" spans="1:18" ht="14.25" customHeight="1" x14ac:dyDescent="0.2">
      <c r="A808" s="206" t="s">
        <v>1198</v>
      </c>
      <c r="B808" s="207" t="s">
        <v>1</v>
      </c>
      <c r="C808" s="206" t="s">
        <v>2</v>
      </c>
      <c r="D808" s="206" t="s">
        <v>3</v>
      </c>
      <c r="E808" s="290" t="s">
        <v>18</v>
      </c>
      <c r="F808" s="290"/>
      <c r="G808" s="208" t="s">
        <v>4</v>
      </c>
      <c r="H808" s="207" t="s">
        <v>5</v>
      </c>
      <c r="I808" s="207" t="s">
        <v>6</v>
      </c>
      <c r="J808" s="207" t="s">
        <v>7</v>
      </c>
      <c r="L808" s="52">
        <f t="shared" si="131"/>
        <v>54</v>
      </c>
      <c r="M808" s="48" t="str">
        <f t="shared" si="132"/>
        <v/>
      </c>
      <c r="N808" s="49" t="str">
        <f t="shared" si="133"/>
        <v/>
      </c>
      <c r="O808" s="49" t="str">
        <f t="shared" si="134"/>
        <v/>
      </c>
      <c r="P808" s="50" t="str">
        <f t="shared" si="135"/>
        <v/>
      </c>
      <c r="Q808" s="49" t="str">
        <f t="shared" si="136"/>
        <v/>
      </c>
      <c r="R808" s="49" t="str">
        <f t="shared" si="137"/>
        <v/>
      </c>
    </row>
    <row r="809" spans="1:18" ht="25.5" x14ac:dyDescent="0.2">
      <c r="A809" s="209" t="s">
        <v>19</v>
      </c>
      <c r="B809" s="210" t="s">
        <v>1199</v>
      </c>
      <c r="C809" s="209" t="s">
        <v>9</v>
      </c>
      <c r="D809" s="209" t="s">
        <v>1200</v>
      </c>
      <c r="E809" s="291" t="s">
        <v>881</v>
      </c>
      <c r="F809" s="291"/>
      <c r="G809" s="211" t="s">
        <v>10</v>
      </c>
      <c r="H809" s="212">
        <v>1</v>
      </c>
      <c r="I809" s="213">
        <f>SUMIF(L:L,$L809,M:M)</f>
        <v>15.18</v>
      </c>
      <c r="J809" s="213">
        <f>TRUNC(H809*I809,2)</f>
        <v>15.18</v>
      </c>
      <c r="L809" s="52">
        <f t="shared" si="131"/>
        <v>54</v>
      </c>
      <c r="M809" s="48" t="str">
        <f t="shared" si="132"/>
        <v/>
      </c>
      <c r="N809" s="49" t="str">
        <f t="shared" si="133"/>
        <v/>
      </c>
      <c r="O809" s="49" t="str">
        <f t="shared" si="134"/>
        <v/>
      </c>
      <c r="P809" s="50" t="str">
        <f t="shared" si="135"/>
        <v xml:space="preserve"> 3.3.1.7.3.1 </v>
      </c>
      <c r="Q809" s="49">
        <f t="shared" si="136"/>
        <v>6.57</v>
      </c>
      <c r="R809" s="49">
        <f t="shared" si="137"/>
        <v>8.61</v>
      </c>
    </row>
    <row r="810" spans="1:18" x14ac:dyDescent="0.2">
      <c r="A810" s="225" t="s">
        <v>21</v>
      </c>
      <c r="B810" s="226" t="s">
        <v>26</v>
      </c>
      <c r="C810" s="225" t="s">
        <v>9</v>
      </c>
      <c r="D810" s="225" t="s">
        <v>27</v>
      </c>
      <c r="E810" s="292" t="s">
        <v>875</v>
      </c>
      <c r="F810" s="292"/>
      <c r="G810" s="227" t="s">
        <v>25</v>
      </c>
      <c r="H810" s="228">
        <v>5.1400000000000001E-2</v>
      </c>
      <c r="I810" s="229">
        <f>SUMIFS('ANALÍTICA AUXILIARES'!J:J,'ANALÍTICA AUXILIARES'!A:A,"Composição",'ANALÍTICA AUXILIARES'!B:B,$B810)</f>
        <v>25.11</v>
      </c>
      <c r="J810" s="229">
        <f>TRUNC(H810*I810,2)</f>
        <v>1.29</v>
      </c>
      <c r="L810" s="52">
        <f t="shared" si="131"/>
        <v>54</v>
      </c>
      <c r="M810" s="48">
        <f t="shared" si="132"/>
        <v>1.29</v>
      </c>
      <c r="N810" s="49">
        <f t="shared" si="133"/>
        <v>1.29</v>
      </c>
      <c r="O810" s="49" t="str">
        <f t="shared" si="134"/>
        <v/>
      </c>
      <c r="P810" s="50" t="str">
        <f t="shared" si="135"/>
        <v/>
      </c>
      <c r="Q810" s="49" t="str">
        <f t="shared" si="136"/>
        <v/>
      </c>
      <c r="R810" s="49" t="str">
        <f t="shared" si="137"/>
        <v/>
      </c>
    </row>
    <row r="811" spans="1:18" ht="25.5" customHeight="1" x14ac:dyDescent="0.2">
      <c r="A811" s="225" t="s">
        <v>21</v>
      </c>
      <c r="B811" s="226" t="s">
        <v>47</v>
      </c>
      <c r="C811" s="225" t="s">
        <v>9</v>
      </c>
      <c r="D811" s="225" t="s">
        <v>48</v>
      </c>
      <c r="E811" s="292" t="s">
        <v>875</v>
      </c>
      <c r="F811" s="292"/>
      <c r="G811" s="227" t="s">
        <v>25</v>
      </c>
      <c r="H811" s="228">
        <v>0.15409999999999999</v>
      </c>
      <c r="I811" s="229">
        <f>SUMIFS('ANALÍTICA AUXILIARES'!J:J,'ANALÍTICA AUXILIARES'!A:A,"Composição",'ANALÍTICA AUXILIARES'!B:B,$B811)</f>
        <v>34.31</v>
      </c>
      <c r="J811" s="229">
        <f>TRUNC(H811*I811,2)</f>
        <v>5.28</v>
      </c>
      <c r="L811" s="52">
        <f t="shared" si="131"/>
        <v>54</v>
      </c>
      <c r="M811" s="48">
        <f t="shared" si="132"/>
        <v>5.28</v>
      </c>
      <c r="N811" s="49">
        <f t="shared" si="133"/>
        <v>5.28</v>
      </c>
      <c r="O811" s="49" t="str">
        <f t="shared" si="134"/>
        <v/>
      </c>
      <c r="P811" s="50" t="str">
        <f t="shared" si="135"/>
        <v/>
      </c>
      <c r="Q811" s="49" t="str">
        <f t="shared" si="136"/>
        <v/>
      </c>
      <c r="R811" s="49" t="str">
        <f t="shared" si="137"/>
        <v/>
      </c>
    </row>
    <row r="812" spans="1:18" ht="14.25" customHeight="1" x14ac:dyDescent="0.2">
      <c r="A812" s="214" t="s">
        <v>28</v>
      </c>
      <c r="B812" s="215" t="s">
        <v>1775</v>
      </c>
      <c r="C812" s="214" t="str">
        <f>VLOOKUP(B812,INSUMOS!$A:$I,2,FALSE)</f>
        <v>SINAPI</v>
      </c>
      <c r="D812" s="214" t="str">
        <f>VLOOKUP(B812,INSUMOS!$A:$I,3,FALSE)</f>
        <v>MASSA PREMIUM PARA TEXTURA LISA DE BASE ACRILICA, USO INTERNO E EXTERNO</v>
      </c>
      <c r="E812" s="293" t="str">
        <f>VLOOKUP(B812,INSUMOS!$A:$I,4,FALSE)</f>
        <v>Material</v>
      </c>
      <c r="F812" s="293"/>
      <c r="G812" s="216" t="str">
        <f>VLOOKUP(B812,INSUMOS!$A:$I,5,FALSE)</f>
        <v>KG</v>
      </c>
      <c r="H812" s="217">
        <v>1.1073999999999999</v>
      </c>
      <c r="I812" s="218">
        <f>VLOOKUP(B812,INSUMOS!$A:$I,8,FALSE)</f>
        <v>7.78</v>
      </c>
      <c r="J812" s="218">
        <f>TRUNC(H812*I812,2)</f>
        <v>8.61</v>
      </c>
      <c r="L812" s="52">
        <f t="shared" si="131"/>
        <v>54</v>
      </c>
      <c r="M812" s="48">
        <f t="shared" si="132"/>
        <v>8.61</v>
      </c>
      <c r="N812" s="49" t="str">
        <f t="shared" si="133"/>
        <v/>
      </c>
      <c r="O812" s="49">
        <f t="shared" si="134"/>
        <v>8.61</v>
      </c>
      <c r="P812" s="50" t="str">
        <f t="shared" si="135"/>
        <v/>
      </c>
      <c r="Q812" s="49" t="str">
        <f t="shared" si="136"/>
        <v/>
      </c>
      <c r="R812" s="49" t="str">
        <f t="shared" si="137"/>
        <v/>
      </c>
    </row>
    <row r="813" spans="1:18" ht="14.25" customHeight="1" x14ac:dyDescent="0.2">
      <c r="A813" s="219"/>
      <c r="B813" s="219"/>
      <c r="C813" s="219"/>
      <c r="D813" s="219"/>
      <c r="E813" s="219"/>
      <c r="F813" s="220"/>
      <c r="G813" s="219"/>
      <c r="H813" s="220"/>
      <c r="I813" s="219"/>
      <c r="J813" s="220"/>
      <c r="L813" s="52">
        <f t="shared" si="131"/>
        <v>54</v>
      </c>
      <c r="M813" s="48" t="str">
        <f t="shared" si="132"/>
        <v/>
      </c>
      <c r="N813" s="49" t="str">
        <f t="shared" si="133"/>
        <v/>
      </c>
      <c r="O813" s="49" t="str">
        <f t="shared" si="134"/>
        <v/>
      </c>
      <c r="P813" s="50" t="str">
        <f t="shared" si="135"/>
        <v/>
      </c>
      <c r="Q813" s="49" t="str">
        <f t="shared" si="136"/>
        <v/>
      </c>
      <c r="R813" s="49" t="str">
        <f t="shared" si="137"/>
        <v/>
      </c>
    </row>
    <row r="814" spans="1:18" ht="14.25" customHeight="1" x14ac:dyDescent="0.2">
      <c r="A814" s="219"/>
      <c r="B814" s="219"/>
      <c r="C814" s="219"/>
      <c r="D814" s="219"/>
      <c r="E814" s="219"/>
      <c r="F814" s="220"/>
      <c r="G814" s="219"/>
      <c r="H814" s="294" t="s">
        <v>36</v>
      </c>
      <c r="I814" s="294"/>
      <c r="J814" s="220">
        <f>TRUNC(SUMIF(L:L,$L814,M:M)*(1+$J$9),2)</f>
        <v>18.350000000000001</v>
      </c>
      <c r="L814" s="52">
        <f t="shared" si="131"/>
        <v>54</v>
      </c>
      <c r="M814" s="48" t="str">
        <f t="shared" si="132"/>
        <v/>
      </c>
      <c r="N814" s="49" t="str">
        <f t="shared" si="133"/>
        <v/>
      </c>
      <c r="O814" s="49" t="str">
        <f t="shared" si="134"/>
        <v/>
      </c>
      <c r="P814" s="50" t="str">
        <f t="shared" si="135"/>
        <v/>
      </c>
      <c r="Q814" s="49" t="str">
        <f t="shared" si="136"/>
        <v/>
      </c>
      <c r="R814" s="49" t="str">
        <f t="shared" si="137"/>
        <v/>
      </c>
    </row>
    <row r="815" spans="1:18" ht="15" thickBot="1" x14ac:dyDescent="0.25">
      <c r="A815" s="221"/>
      <c r="B815" s="221"/>
      <c r="C815" s="221"/>
      <c r="D815" s="221"/>
      <c r="E815" s="221"/>
      <c r="F815" s="221"/>
      <c r="G815" s="221" t="s">
        <v>37</v>
      </c>
      <c r="H815" s="222" t="s">
        <v>1777</v>
      </c>
      <c r="I815" s="221" t="s">
        <v>38</v>
      </c>
      <c r="J815" s="223">
        <f>TRUNC(J814*H815,2)</f>
        <v>9321.7999999999993</v>
      </c>
      <c r="L815" s="52">
        <f t="shared" si="131"/>
        <v>54</v>
      </c>
      <c r="M815" s="48" t="str">
        <f t="shared" si="132"/>
        <v/>
      </c>
      <c r="N815" s="49" t="str">
        <f t="shared" si="133"/>
        <v/>
      </c>
      <c r="O815" s="49" t="str">
        <f t="shared" si="134"/>
        <v/>
      </c>
      <c r="P815" s="50" t="str">
        <f t="shared" si="135"/>
        <v/>
      </c>
      <c r="Q815" s="49" t="str">
        <f t="shared" si="136"/>
        <v/>
      </c>
      <c r="R815" s="49" t="str">
        <f t="shared" si="137"/>
        <v/>
      </c>
    </row>
    <row r="816" spans="1:18" ht="15" thickTop="1" x14ac:dyDescent="0.2">
      <c r="A816" s="224"/>
      <c r="B816" s="224"/>
      <c r="C816" s="224"/>
      <c r="D816" s="224"/>
      <c r="E816" s="224"/>
      <c r="F816" s="224"/>
      <c r="G816" s="224"/>
      <c r="H816" s="224"/>
      <c r="I816" s="224"/>
      <c r="J816" s="224"/>
      <c r="L816" s="52">
        <f t="shared" si="131"/>
        <v>55</v>
      </c>
      <c r="M816" s="48" t="str">
        <f t="shared" si="132"/>
        <v/>
      </c>
      <c r="N816" s="49" t="str">
        <f t="shared" si="133"/>
        <v/>
      </c>
      <c r="O816" s="49" t="str">
        <f t="shared" si="134"/>
        <v/>
      </c>
      <c r="P816" s="50" t="str">
        <f t="shared" si="135"/>
        <v/>
      </c>
      <c r="Q816" s="49" t="str">
        <f t="shared" si="136"/>
        <v/>
      </c>
      <c r="R816" s="49" t="str">
        <f t="shared" si="137"/>
        <v/>
      </c>
    </row>
    <row r="817" spans="1:18" ht="14.25" customHeight="1" x14ac:dyDescent="0.2">
      <c r="A817" s="203" t="s">
        <v>1201</v>
      </c>
      <c r="B817" s="203"/>
      <c r="C817" s="203"/>
      <c r="D817" s="203" t="s">
        <v>845</v>
      </c>
      <c r="E817" s="203"/>
      <c r="F817" s="296"/>
      <c r="G817" s="296"/>
      <c r="H817" s="204"/>
      <c r="I817" s="203"/>
      <c r="J817" s="205"/>
      <c r="L817" s="52">
        <f t="shared" si="131"/>
        <v>55</v>
      </c>
      <c r="M817" s="48" t="str">
        <f t="shared" si="132"/>
        <v/>
      </c>
      <c r="N817" s="49" t="str">
        <f t="shared" si="133"/>
        <v/>
      </c>
      <c r="O817" s="49" t="str">
        <f t="shared" si="134"/>
        <v/>
      </c>
      <c r="P817" s="50" t="str">
        <f t="shared" si="135"/>
        <v/>
      </c>
      <c r="Q817" s="49" t="str">
        <f t="shared" si="136"/>
        <v/>
      </c>
      <c r="R817" s="49" t="str">
        <f t="shared" si="137"/>
        <v/>
      </c>
    </row>
    <row r="818" spans="1:18" ht="14.25" customHeight="1" x14ac:dyDescent="0.2">
      <c r="A818" s="203" t="s">
        <v>1202</v>
      </c>
      <c r="B818" s="203"/>
      <c r="C818" s="203"/>
      <c r="D818" s="203" t="s">
        <v>1203</v>
      </c>
      <c r="E818" s="203"/>
      <c r="F818" s="296"/>
      <c r="G818" s="296"/>
      <c r="H818" s="204"/>
      <c r="I818" s="203"/>
      <c r="J818" s="205"/>
      <c r="L818" s="52">
        <f t="shared" si="131"/>
        <v>55</v>
      </c>
      <c r="M818" s="48" t="str">
        <f t="shared" si="132"/>
        <v/>
      </c>
      <c r="N818" s="49" t="str">
        <f t="shared" si="133"/>
        <v/>
      </c>
      <c r="O818" s="49" t="str">
        <f t="shared" si="134"/>
        <v/>
      </c>
      <c r="P818" s="50" t="str">
        <f t="shared" si="135"/>
        <v/>
      </c>
      <c r="Q818" s="49" t="str">
        <f t="shared" si="136"/>
        <v/>
      </c>
      <c r="R818" s="49" t="str">
        <f t="shared" si="137"/>
        <v/>
      </c>
    </row>
    <row r="819" spans="1:18" x14ac:dyDescent="0.2">
      <c r="A819" s="203" t="s">
        <v>1204</v>
      </c>
      <c r="B819" s="203"/>
      <c r="C819" s="203"/>
      <c r="D819" s="203" t="s">
        <v>1205</v>
      </c>
      <c r="E819" s="203"/>
      <c r="F819" s="296"/>
      <c r="G819" s="296"/>
      <c r="H819" s="204"/>
      <c r="I819" s="203"/>
      <c r="J819" s="205"/>
      <c r="L819" s="52">
        <f t="shared" si="131"/>
        <v>55</v>
      </c>
      <c r="M819" s="48" t="str">
        <f t="shared" si="132"/>
        <v/>
      </c>
      <c r="N819" s="49" t="str">
        <f t="shared" si="133"/>
        <v/>
      </c>
      <c r="O819" s="49" t="str">
        <f t="shared" si="134"/>
        <v/>
      </c>
      <c r="P819" s="50" t="str">
        <f t="shared" si="135"/>
        <v/>
      </c>
      <c r="Q819" s="49" t="str">
        <f t="shared" si="136"/>
        <v/>
      </c>
      <c r="R819" s="49" t="str">
        <f t="shared" si="137"/>
        <v/>
      </c>
    </row>
    <row r="820" spans="1:18" ht="15" x14ac:dyDescent="0.2">
      <c r="A820" s="206" t="s">
        <v>1206</v>
      </c>
      <c r="B820" s="207" t="s">
        <v>1</v>
      </c>
      <c r="C820" s="206" t="s">
        <v>2</v>
      </c>
      <c r="D820" s="206" t="s">
        <v>3</v>
      </c>
      <c r="E820" s="290" t="s">
        <v>18</v>
      </c>
      <c r="F820" s="290"/>
      <c r="G820" s="208" t="s">
        <v>4</v>
      </c>
      <c r="H820" s="207" t="s">
        <v>5</v>
      </c>
      <c r="I820" s="207" t="s">
        <v>6</v>
      </c>
      <c r="J820" s="207" t="s">
        <v>7</v>
      </c>
      <c r="L820" s="52">
        <f t="shared" si="131"/>
        <v>55</v>
      </c>
      <c r="M820" s="48" t="str">
        <f t="shared" si="132"/>
        <v/>
      </c>
      <c r="N820" s="49" t="str">
        <f t="shared" si="133"/>
        <v/>
      </c>
      <c r="O820" s="49" t="str">
        <f t="shared" si="134"/>
        <v/>
      </c>
      <c r="P820" s="50" t="str">
        <f t="shared" si="135"/>
        <v/>
      </c>
      <c r="Q820" s="49" t="str">
        <f t="shared" si="136"/>
        <v/>
      </c>
      <c r="R820" s="49" t="str">
        <f t="shared" si="137"/>
        <v/>
      </c>
    </row>
    <row r="821" spans="1:18" ht="14.25" customHeight="1" x14ac:dyDescent="0.2">
      <c r="A821" s="209" t="s">
        <v>19</v>
      </c>
      <c r="B821" s="210" t="s">
        <v>639</v>
      </c>
      <c r="C821" s="209" t="s">
        <v>9</v>
      </c>
      <c r="D821" s="209" t="s">
        <v>640</v>
      </c>
      <c r="E821" s="291" t="s">
        <v>886</v>
      </c>
      <c r="F821" s="291"/>
      <c r="G821" s="211" t="s">
        <v>17</v>
      </c>
      <c r="H821" s="212">
        <v>1</v>
      </c>
      <c r="I821" s="213">
        <f>SUMIF(L:L,$L821,M:M)</f>
        <v>99.32</v>
      </c>
      <c r="J821" s="213">
        <f>TRUNC(H821*I821,2)</f>
        <v>99.32</v>
      </c>
      <c r="L821" s="52">
        <f t="shared" si="131"/>
        <v>55</v>
      </c>
      <c r="M821" s="48" t="str">
        <f t="shared" si="132"/>
        <v/>
      </c>
      <c r="N821" s="49" t="str">
        <f t="shared" si="133"/>
        <v/>
      </c>
      <c r="O821" s="49" t="str">
        <f t="shared" si="134"/>
        <v/>
      </c>
      <c r="P821" s="50" t="str">
        <f t="shared" si="135"/>
        <v xml:space="preserve"> 3.4.1.1.1 </v>
      </c>
      <c r="Q821" s="49">
        <f t="shared" si="136"/>
        <v>99.32</v>
      </c>
      <c r="R821" s="49">
        <f t="shared" si="137"/>
        <v>0</v>
      </c>
    </row>
    <row r="822" spans="1:18" ht="25.5" customHeight="1" x14ac:dyDescent="0.2">
      <c r="A822" s="225" t="s">
        <v>21</v>
      </c>
      <c r="B822" s="226" t="s">
        <v>26</v>
      </c>
      <c r="C822" s="225" t="s">
        <v>9</v>
      </c>
      <c r="D822" s="225" t="s">
        <v>27</v>
      </c>
      <c r="E822" s="292" t="s">
        <v>875</v>
      </c>
      <c r="F822" s="292"/>
      <c r="G822" s="227" t="s">
        <v>25</v>
      </c>
      <c r="H822" s="228">
        <v>3.9557666999999999</v>
      </c>
      <c r="I822" s="229">
        <f>SUMIFS('ANALÍTICA AUXILIARES'!J:J,'ANALÍTICA AUXILIARES'!A:A,"Composição",'ANALÍTICA AUXILIARES'!B:B,$B822)</f>
        <v>25.11</v>
      </c>
      <c r="J822" s="229">
        <f>TRUNC(H822*I822,2)</f>
        <v>99.32</v>
      </c>
      <c r="L822" s="52">
        <f t="shared" si="131"/>
        <v>55</v>
      </c>
      <c r="M822" s="48">
        <f t="shared" si="132"/>
        <v>99.32</v>
      </c>
      <c r="N822" s="49">
        <f t="shared" si="133"/>
        <v>99.32</v>
      </c>
      <c r="O822" s="49" t="str">
        <f t="shared" si="134"/>
        <v/>
      </c>
      <c r="P822" s="50" t="str">
        <f t="shared" si="135"/>
        <v/>
      </c>
      <c r="Q822" s="49" t="str">
        <f t="shared" si="136"/>
        <v/>
      </c>
      <c r="R822" s="49" t="str">
        <f t="shared" si="137"/>
        <v/>
      </c>
    </row>
    <row r="823" spans="1:18" ht="14.25" customHeight="1" x14ac:dyDescent="0.2">
      <c r="A823" s="219"/>
      <c r="B823" s="219"/>
      <c r="C823" s="219"/>
      <c r="D823" s="219"/>
      <c r="E823" s="219"/>
      <c r="F823" s="220"/>
      <c r="G823" s="219"/>
      <c r="H823" s="220"/>
      <c r="I823" s="219"/>
      <c r="J823" s="220"/>
      <c r="L823" s="52">
        <f t="shared" si="131"/>
        <v>55</v>
      </c>
      <c r="M823" s="48" t="str">
        <f t="shared" si="132"/>
        <v/>
      </c>
      <c r="N823" s="49" t="str">
        <f t="shared" si="133"/>
        <v/>
      </c>
      <c r="O823" s="49" t="str">
        <f t="shared" si="134"/>
        <v/>
      </c>
      <c r="P823" s="50" t="str">
        <f t="shared" si="135"/>
        <v/>
      </c>
      <c r="Q823" s="49" t="str">
        <f t="shared" si="136"/>
        <v/>
      </c>
      <c r="R823" s="49" t="str">
        <f t="shared" si="137"/>
        <v/>
      </c>
    </row>
    <row r="824" spans="1:18" ht="14.25" customHeight="1" x14ac:dyDescent="0.2">
      <c r="A824" s="219"/>
      <c r="B824" s="219"/>
      <c r="C824" s="219"/>
      <c r="D824" s="219"/>
      <c r="E824" s="219"/>
      <c r="F824" s="220"/>
      <c r="G824" s="219"/>
      <c r="H824" s="294" t="s">
        <v>36</v>
      </c>
      <c r="I824" s="294"/>
      <c r="J824" s="220">
        <f>TRUNC(SUMIF(L:L,$L824,M:M)*(1+$J$9),2)</f>
        <v>120.11</v>
      </c>
      <c r="L824" s="52">
        <f t="shared" si="131"/>
        <v>55</v>
      </c>
      <c r="M824" s="48" t="str">
        <f t="shared" si="132"/>
        <v/>
      </c>
      <c r="N824" s="49" t="str">
        <f t="shared" si="133"/>
        <v/>
      </c>
      <c r="O824" s="49" t="str">
        <f t="shared" si="134"/>
        <v/>
      </c>
      <c r="P824" s="50" t="str">
        <f t="shared" si="135"/>
        <v/>
      </c>
      <c r="Q824" s="49" t="str">
        <f t="shared" si="136"/>
        <v/>
      </c>
      <c r="R824" s="49" t="str">
        <f t="shared" si="137"/>
        <v/>
      </c>
    </row>
    <row r="825" spans="1:18" ht="14.25" customHeight="1" thickBot="1" x14ac:dyDescent="0.25">
      <c r="A825" s="221"/>
      <c r="B825" s="221"/>
      <c r="C825" s="221"/>
      <c r="D825" s="221"/>
      <c r="E825" s="221"/>
      <c r="F825" s="221"/>
      <c r="G825" s="221" t="s">
        <v>37</v>
      </c>
      <c r="H825" s="222" t="s">
        <v>588</v>
      </c>
      <c r="I825" s="221" t="s">
        <v>38</v>
      </c>
      <c r="J825" s="223">
        <f>TRUNC(J824*H825,2)</f>
        <v>1849.69</v>
      </c>
      <c r="L825" s="52">
        <f t="shared" si="131"/>
        <v>55</v>
      </c>
      <c r="M825" s="48" t="str">
        <f t="shared" si="132"/>
        <v/>
      </c>
      <c r="N825" s="49" t="str">
        <f t="shared" si="133"/>
        <v/>
      </c>
      <c r="O825" s="49" t="str">
        <f t="shared" si="134"/>
        <v/>
      </c>
      <c r="P825" s="50" t="str">
        <f t="shared" si="135"/>
        <v/>
      </c>
      <c r="Q825" s="49" t="str">
        <f t="shared" si="136"/>
        <v/>
      </c>
      <c r="R825" s="49" t="str">
        <f t="shared" si="137"/>
        <v/>
      </c>
    </row>
    <row r="826" spans="1:18" ht="14.25" customHeight="1" thickTop="1" x14ac:dyDescent="0.2">
      <c r="A826" s="224"/>
      <c r="B826" s="224"/>
      <c r="C826" s="224"/>
      <c r="D826" s="224"/>
      <c r="E826" s="224"/>
      <c r="F826" s="224"/>
      <c r="G826" s="224"/>
      <c r="H826" s="224"/>
      <c r="I826" s="224"/>
      <c r="J826" s="224"/>
      <c r="L826" s="52">
        <f t="shared" si="131"/>
        <v>56</v>
      </c>
      <c r="M826" s="48" t="str">
        <f t="shared" si="132"/>
        <v/>
      </c>
      <c r="N826" s="49" t="str">
        <f t="shared" si="133"/>
        <v/>
      </c>
      <c r="O826" s="49" t="str">
        <f t="shared" si="134"/>
        <v/>
      </c>
      <c r="P826" s="50" t="str">
        <f t="shared" si="135"/>
        <v/>
      </c>
      <c r="Q826" s="49" t="str">
        <f t="shared" si="136"/>
        <v/>
      </c>
      <c r="R826" s="49" t="str">
        <f t="shared" si="137"/>
        <v/>
      </c>
    </row>
    <row r="827" spans="1:18" ht="14.25" customHeight="1" x14ac:dyDescent="0.2">
      <c r="A827" s="206" t="s">
        <v>1207</v>
      </c>
      <c r="B827" s="207" t="s">
        <v>1</v>
      </c>
      <c r="C827" s="206" t="s">
        <v>2</v>
      </c>
      <c r="D827" s="206" t="s">
        <v>3</v>
      </c>
      <c r="E827" s="290" t="s">
        <v>18</v>
      </c>
      <c r="F827" s="290"/>
      <c r="G827" s="208" t="s">
        <v>4</v>
      </c>
      <c r="H827" s="207" t="s">
        <v>5</v>
      </c>
      <c r="I827" s="207" t="s">
        <v>6</v>
      </c>
      <c r="J827" s="207" t="s">
        <v>7</v>
      </c>
      <c r="L827" s="52">
        <f t="shared" si="131"/>
        <v>56</v>
      </c>
      <c r="M827" s="48" t="str">
        <f t="shared" si="132"/>
        <v/>
      </c>
      <c r="N827" s="49" t="str">
        <f t="shared" si="133"/>
        <v/>
      </c>
      <c r="O827" s="49" t="str">
        <f t="shared" si="134"/>
        <v/>
      </c>
      <c r="P827" s="50" t="str">
        <f t="shared" si="135"/>
        <v/>
      </c>
      <c r="Q827" s="49" t="str">
        <f t="shared" si="136"/>
        <v/>
      </c>
      <c r="R827" s="49" t="str">
        <f t="shared" si="137"/>
        <v/>
      </c>
    </row>
    <row r="828" spans="1:18" x14ac:dyDescent="0.2">
      <c r="A828" s="209" t="s">
        <v>19</v>
      </c>
      <c r="B828" s="210" t="s">
        <v>1208</v>
      </c>
      <c r="C828" s="209" t="s">
        <v>9</v>
      </c>
      <c r="D828" s="209" t="s">
        <v>1209</v>
      </c>
      <c r="E828" s="291" t="s">
        <v>887</v>
      </c>
      <c r="F828" s="291"/>
      <c r="G828" s="211" t="s">
        <v>17</v>
      </c>
      <c r="H828" s="212">
        <v>1</v>
      </c>
      <c r="I828" s="213">
        <f>SUMIF(L:L,$L828,M:M)</f>
        <v>24.919999999999998</v>
      </c>
      <c r="J828" s="213">
        <f>TRUNC(H828*I828,2)</f>
        <v>24.92</v>
      </c>
      <c r="L828" s="52">
        <f t="shared" si="131"/>
        <v>56</v>
      </c>
      <c r="M828" s="48" t="str">
        <f t="shared" si="132"/>
        <v/>
      </c>
      <c r="N828" s="49" t="str">
        <f t="shared" si="133"/>
        <v/>
      </c>
      <c r="O828" s="49" t="str">
        <f t="shared" si="134"/>
        <v/>
      </c>
      <c r="P828" s="50" t="str">
        <f t="shared" si="135"/>
        <v xml:space="preserve"> 3.4.1.1.2 </v>
      </c>
      <c r="Q828" s="49">
        <f t="shared" si="136"/>
        <v>22.11</v>
      </c>
      <c r="R828" s="49">
        <f t="shared" si="137"/>
        <v>2.81</v>
      </c>
    </row>
    <row r="829" spans="1:18" ht="14.25" customHeight="1" x14ac:dyDescent="0.2">
      <c r="A829" s="225" t="s">
        <v>21</v>
      </c>
      <c r="B829" s="226" t="s">
        <v>26</v>
      </c>
      <c r="C829" s="225" t="s">
        <v>9</v>
      </c>
      <c r="D829" s="225" t="s">
        <v>27</v>
      </c>
      <c r="E829" s="292" t="s">
        <v>875</v>
      </c>
      <c r="F829" s="292"/>
      <c r="G829" s="227" t="s">
        <v>25</v>
      </c>
      <c r="H829" s="228">
        <v>0.88090000000000002</v>
      </c>
      <c r="I829" s="229">
        <f>SUMIFS('ANALÍTICA AUXILIARES'!J:J,'ANALÍTICA AUXILIARES'!A:A,"Composição",'ANALÍTICA AUXILIARES'!B:B,$B829)</f>
        <v>25.11</v>
      </c>
      <c r="J829" s="229">
        <f>TRUNC(H829*I829,2)</f>
        <v>22.11</v>
      </c>
      <c r="L829" s="52">
        <f t="shared" si="131"/>
        <v>56</v>
      </c>
      <c r="M829" s="48">
        <f t="shared" si="132"/>
        <v>22.11</v>
      </c>
      <c r="N829" s="49">
        <f t="shared" si="133"/>
        <v>22.11</v>
      </c>
      <c r="O829" s="49" t="str">
        <f t="shared" si="134"/>
        <v/>
      </c>
      <c r="P829" s="50" t="str">
        <f t="shared" si="135"/>
        <v/>
      </c>
      <c r="Q829" s="49" t="str">
        <f t="shared" si="136"/>
        <v/>
      </c>
      <c r="R829" s="49" t="str">
        <f t="shared" si="137"/>
        <v/>
      </c>
    </row>
    <row r="830" spans="1:18" ht="14.25" customHeight="1" x14ac:dyDescent="0.2">
      <c r="A830" s="225" t="s">
        <v>21</v>
      </c>
      <c r="B830" s="226" t="s">
        <v>1778</v>
      </c>
      <c r="C830" s="225" t="s">
        <v>9</v>
      </c>
      <c r="D830" s="225" t="s">
        <v>1779</v>
      </c>
      <c r="E830" s="292" t="s">
        <v>893</v>
      </c>
      <c r="F830" s="292"/>
      <c r="G830" s="227" t="s">
        <v>41</v>
      </c>
      <c r="H830" s="228">
        <v>9.4200000000000006E-2</v>
      </c>
      <c r="I830" s="229">
        <f>SUMIFS('ANALÍTICA AUXILIARES'!J:J,'ANALÍTICA AUXILIARES'!A:A,"Composição",'ANALÍTICA AUXILIARES'!B:B,$B830)</f>
        <v>10.9</v>
      </c>
      <c r="J830" s="229">
        <f>TRUNC(H830*I830,2)</f>
        <v>1.02</v>
      </c>
      <c r="L830" s="52">
        <f t="shared" si="131"/>
        <v>56</v>
      </c>
      <c r="M830" s="48">
        <f t="shared" si="132"/>
        <v>1.02</v>
      </c>
      <c r="N830" s="49" t="str">
        <f t="shared" si="133"/>
        <v/>
      </c>
      <c r="O830" s="49">
        <f t="shared" si="134"/>
        <v>1.02</v>
      </c>
      <c r="P830" s="50" t="str">
        <f t="shared" si="135"/>
        <v/>
      </c>
      <c r="Q830" s="49" t="str">
        <f t="shared" si="136"/>
        <v/>
      </c>
      <c r="R830" s="49" t="str">
        <f t="shared" si="137"/>
        <v/>
      </c>
    </row>
    <row r="831" spans="1:18" ht="51" x14ac:dyDescent="0.2">
      <c r="A831" s="225" t="s">
        <v>21</v>
      </c>
      <c r="B831" s="226" t="s">
        <v>689</v>
      </c>
      <c r="C831" s="225" t="s">
        <v>9</v>
      </c>
      <c r="D831" s="225" t="s">
        <v>690</v>
      </c>
      <c r="E831" s="292" t="s">
        <v>893</v>
      </c>
      <c r="F831" s="292"/>
      <c r="G831" s="227" t="s">
        <v>42</v>
      </c>
      <c r="H831" s="228">
        <v>5.9999999999999995E-4</v>
      </c>
      <c r="I831" s="229">
        <f>SUMIFS('ANALÍTICA AUXILIARES'!J:J,'ANALÍTICA AUXILIARES'!A:A,"Composição",'ANALÍTICA AUXILIARES'!B:B,$B831)</f>
        <v>78.53</v>
      </c>
      <c r="J831" s="229">
        <f>TRUNC(H831*I831,2)</f>
        <v>0.04</v>
      </c>
      <c r="L831" s="52">
        <f t="shared" si="131"/>
        <v>56</v>
      </c>
      <c r="M831" s="48">
        <f t="shared" si="132"/>
        <v>0.04</v>
      </c>
      <c r="N831" s="49" t="str">
        <f t="shared" si="133"/>
        <v/>
      </c>
      <c r="O831" s="49">
        <f t="shared" si="134"/>
        <v>0.04</v>
      </c>
      <c r="P831" s="50" t="str">
        <f t="shared" si="135"/>
        <v/>
      </c>
      <c r="Q831" s="49" t="str">
        <f t="shared" si="136"/>
        <v/>
      </c>
      <c r="R831" s="49" t="str">
        <f t="shared" si="137"/>
        <v/>
      </c>
    </row>
    <row r="832" spans="1:18" ht="51" x14ac:dyDescent="0.2">
      <c r="A832" s="225" t="s">
        <v>21</v>
      </c>
      <c r="B832" s="226" t="s">
        <v>687</v>
      </c>
      <c r="C832" s="225" t="s">
        <v>9</v>
      </c>
      <c r="D832" s="225" t="s">
        <v>688</v>
      </c>
      <c r="E832" s="292" t="s">
        <v>893</v>
      </c>
      <c r="F832" s="292"/>
      <c r="G832" s="227" t="s">
        <v>41</v>
      </c>
      <c r="H832" s="228">
        <v>5.4000000000000003E-3</v>
      </c>
      <c r="I832" s="229">
        <f>SUMIFS('ANALÍTICA AUXILIARES'!J:J,'ANALÍTICA AUXILIARES'!A:A,"Composição",'ANALÍTICA AUXILIARES'!B:B,$B832)</f>
        <v>324.77999999999997</v>
      </c>
      <c r="J832" s="229">
        <f>TRUNC(H832*I832,2)</f>
        <v>1.75</v>
      </c>
      <c r="L832" s="52">
        <f t="shared" si="131"/>
        <v>56</v>
      </c>
      <c r="M832" s="48">
        <f t="shared" si="132"/>
        <v>1.75</v>
      </c>
      <c r="N832" s="49" t="str">
        <f t="shared" si="133"/>
        <v/>
      </c>
      <c r="O832" s="49">
        <f t="shared" si="134"/>
        <v>1.75</v>
      </c>
      <c r="P832" s="50" t="str">
        <f t="shared" si="135"/>
        <v/>
      </c>
      <c r="Q832" s="49" t="str">
        <f t="shared" si="136"/>
        <v/>
      </c>
      <c r="R832" s="49" t="str">
        <f t="shared" si="137"/>
        <v/>
      </c>
    </row>
    <row r="833" spans="1:18" x14ac:dyDescent="0.2">
      <c r="A833" s="219"/>
      <c r="B833" s="219"/>
      <c r="C833" s="219"/>
      <c r="D833" s="219"/>
      <c r="E833" s="219"/>
      <c r="F833" s="220"/>
      <c r="G833" s="219"/>
      <c r="H833" s="220"/>
      <c r="I833" s="219"/>
      <c r="J833" s="220"/>
      <c r="L833" s="52">
        <f t="shared" si="131"/>
        <v>56</v>
      </c>
      <c r="M833" s="48" t="str">
        <f t="shared" si="132"/>
        <v/>
      </c>
      <c r="N833" s="49" t="str">
        <f t="shared" si="133"/>
        <v/>
      </c>
      <c r="O833" s="49" t="str">
        <f t="shared" si="134"/>
        <v/>
      </c>
      <c r="P833" s="50" t="str">
        <f t="shared" si="135"/>
        <v/>
      </c>
      <c r="Q833" s="49" t="str">
        <f t="shared" si="136"/>
        <v/>
      </c>
      <c r="R833" s="49" t="str">
        <f t="shared" si="137"/>
        <v/>
      </c>
    </row>
    <row r="834" spans="1:18" x14ac:dyDescent="0.2">
      <c r="A834" s="219"/>
      <c r="B834" s="219"/>
      <c r="C834" s="219"/>
      <c r="D834" s="219"/>
      <c r="E834" s="219"/>
      <c r="F834" s="220"/>
      <c r="G834" s="219"/>
      <c r="H834" s="294" t="s">
        <v>36</v>
      </c>
      <c r="I834" s="294"/>
      <c r="J834" s="220">
        <f>TRUNC(SUMIF(L:L,$L834,M:M)*(1+$J$9),2)</f>
        <v>30.13</v>
      </c>
      <c r="L834" s="52">
        <f t="shared" si="131"/>
        <v>56</v>
      </c>
      <c r="M834" s="48" t="str">
        <f t="shared" si="132"/>
        <v/>
      </c>
      <c r="N834" s="49" t="str">
        <f t="shared" si="133"/>
        <v/>
      </c>
      <c r="O834" s="49" t="str">
        <f t="shared" si="134"/>
        <v/>
      </c>
      <c r="P834" s="50" t="str">
        <f t="shared" si="135"/>
        <v/>
      </c>
      <c r="Q834" s="49" t="str">
        <f t="shared" si="136"/>
        <v/>
      </c>
      <c r="R834" s="49" t="str">
        <f t="shared" si="137"/>
        <v/>
      </c>
    </row>
    <row r="835" spans="1:18" ht="38.25" customHeight="1" thickBot="1" x14ac:dyDescent="0.25">
      <c r="A835" s="221"/>
      <c r="B835" s="221"/>
      <c r="C835" s="221"/>
      <c r="D835" s="221"/>
      <c r="E835" s="221"/>
      <c r="F835" s="221"/>
      <c r="G835" s="221" t="s">
        <v>37</v>
      </c>
      <c r="H835" s="222" t="s">
        <v>1780</v>
      </c>
      <c r="I835" s="221" t="s">
        <v>38</v>
      </c>
      <c r="J835" s="223">
        <f>TRUNC(J834*H835,2)</f>
        <v>603.20000000000005</v>
      </c>
      <c r="L835" s="52">
        <f t="shared" si="131"/>
        <v>56</v>
      </c>
      <c r="M835" s="48" t="str">
        <f t="shared" si="132"/>
        <v/>
      </c>
      <c r="N835" s="49" t="str">
        <f t="shared" si="133"/>
        <v/>
      </c>
      <c r="O835" s="49" t="str">
        <f t="shared" si="134"/>
        <v/>
      </c>
      <c r="P835" s="50" t="str">
        <f t="shared" si="135"/>
        <v/>
      </c>
      <c r="Q835" s="49" t="str">
        <f t="shared" si="136"/>
        <v/>
      </c>
      <c r="R835" s="49" t="str">
        <f t="shared" si="137"/>
        <v/>
      </c>
    </row>
    <row r="836" spans="1:18" ht="38.25" customHeight="1" thickTop="1" x14ac:dyDescent="0.2">
      <c r="A836" s="224"/>
      <c r="B836" s="224"/>
      <c r="C836" s="224"/>
      <c r="D836" s="224"/>
      <c r="E836" s="224"/>
      <c r="F836" s="224"/>
      <c r="G836" s="224"/>
      <c r="H836" s="224"/>
      <c r="I836" s="224"/>
      <c r="J836" s="224"/>
      <c r="L836" s="52">
        <f t="shared" ref="L836:L899" si="138">IF(AND(A837&lt;&gt;"",A836=""),L835+1,L835)</f>
        <v>57</v>
      </c>
      <c r="M836" s="48" t="str">
        <f t="shared" ref="M836:M899" si="139">IF(OR(A836="Insumo",A836="Composição Auxiliar"),J836,"")</f>
        <v/>
      </c>
      <c r="N836" s="49" t="str">
        <f t="shared" ref="N836:N899" si="140">IF(ISNUMBER(SEARCH("COM ENCARGOS COMPLEMENTARES",D836)),J836,"")</f>
        <v/>
      </c>
      <c r="O836" s="49" t="str">
        <f t="shared" ref="O836:O899" si="141">IF(N836&lt;&gt;"","",M836)</f>
        <v/>
      </c>
      <c r="P836" s="50" t="str">
        <f t="shared" ref="P836:P899" si="142">IF(A836="Composição",A835,"")</f>
        <v/>
      </c>
      <c r="Q836" s="49" t="str">
        <f t="shared" ref="Q836:Q899" si="143">IF(P836&lt;&gt;"",SUMIF(L836:L841,L836,N836:N841),"")</f>
        <v/>
      </c>
      <c r="R836" s="49" t="str">
        <f t="shared" ref="R836:R899" si="144">IF(P836&lt;&gt;"",SUMIF(L836:L841,L836,O836:O841),"")</f>
        <v/>
      </c>
    </row>
    <row r="837" spans="1:18" x14ac:dyDescent="0.2">
      <c r="A837" s="203" t="s">
        <v>1210</v>
      </c>
      <c r="B837" s="203"/>
      <c r="C837" s="203"/>
      <c r="D837" s="203" t="s">
        <v>1211</v>
      </c>
      <c r="E837" s="203"/>
      <c r="F837" s="296"/>
      <c r="G837" s="296"/>
      <c r="H837" s="204"/>
      <c r="I837" s="203"/>
      <c r="J837" s="205"/>
      <c r="L837" s="52">
        <f t="shared" si="138"/>
        <v>57</v>
      </c>
      <c r="M837" s="48" t="str">
        <f t="shared" si="139"/>
        <v/>
      </c>
      <c r="N837" s="49" t="str">
        <f t="shared" si="140"/>
        <v/>
      </c>
      <c r="O837" s="49" t="str">
        <f t="shared" si="141"/>
        <v/>
      </c>
      <c r="P837" s="50" t="str">
        <f t="shared" si="142"/>
        <v/>
      </c>
      <c r="Q837" s="49" t="str">
        <f t="shared" si="143"/>
        <v/>
      </c>
      <c r="R837" s="49" t="str">
        <f t="shared" si="144"/>
        <v/>
      </c>
    </row>
    <row r="838" spans="1:18" x14ac:dyDescent="0.2">
      <c r="A838" s="203" t="s">
        <v>1212</v>
      </c>
      <c r="B838" s="203"/>
      <c r="C838" s="203"/>
      <c r="D838" s="203" t="s">
        <v>849</v>
      </c>
      <c r="E838" s="203"/>
      <c r="F838" s="296"/>
      <c r="G838" s="296"/>
      <c r="H838" s="204"/>
      <c r="I838" s="203"/>
      <c r="J838" s="205"/>
      <c r="L838" s="52">
        <f t="shared" si="138"/>
        <v>57</v>
      </c>
      <c r="M838" s="48" t="str">
        <f t="shared" si="139"/>
        <v/>
      </c>
      <c r="N838" s="49" t="str">
        <f t="shared" si="140"/>
        <v/>
      </c>
      <c r="O838" s="49" t="str">
        <f t="shared" si="141"/>
        <v/>
      </c>
      <c r="P838" s="50" t="str">
        <f t="shared" si="142"/>
        <v/>
      </c>
      <c r="Q838" s="49" t="str">
        <f t="shared" si="143"/>
        <v/>
      </c>
      <c r="R838" s="49" t="str">
        <f t="shared" si="144"/>
        <v/>
      </c>
    </row>
    <row r="839" spans="1:18" ht="15" x14ac:dyDescent="0.2">
      <c r="A839" s="206" t="s">
        <v>1213</v>
      </c>
      <c r="B839" s="207" t="s">
        <v>1</v>
      </c>
      <c r="C839" s="206" t="s">
        <v>2</v>
      </c>
      <c r="D839" s="206" t="s">
        <v>3</v>
      </c>
      <c r="E839" s="290" t="s">
        <v>18</v>
      </c>
      <c r="F839" s="290"/>
      <c r="G839" s="208" t="s">
        <v>4</v>
      </c>
      <c r="H839" s="207" t="s">
        <v>5</v>
      </c>
      <c r="I839" s="207" t="s">
        <v>6</v>
      </c>
      <c r="J839" s="207" t="s">
        <v>7</v>
      </c>
      <c r="L839" s="52">
        <f t="shared" si="138"/>
        <v>57</v>
      </c>
      <c r="M839" s="48" t="str">
        <f t="shared" si="139"/>
        <v/>
      </c>
      <c r="N839" s="49" t="str">
        <f t="shared" si="140"/>
        <v/>
      </c>
      <c r="O839" s="49" t="str">
        <f t="shared" si="141"/>
        <v/>
      </c>
      <c r="P839" s="50" t="str">
        <f t="shared" si="142"/>
        <v/>
      </c>
      <c r="Q839" s="49" t="str">
        <f t="shared" si="143"/>
        <v/>
      </c>
      <c r="R839" s="49" t="str">
        <f t="shared" si="144"/>
        <v/>
      </c>
    </row>
    <row r="840" spans="1:18" ht="14.25" customHeight="1" x14ac:dyDescent="0.2">
      <c r="A840" s="209" t="s">
        <v>19</v>
      </c>
      <c r="B840" s="210" t="s">
        <v>1214</v>
      </c>
      <c r="C840" s="209" t="s">
        <v>11</v>
      </c>
      <c r="D840" s="209" t="s">
        <v>1215</v>
      </c>
      <c r="E840" s="291" t="s">
        <v>213</v>
      </c>
      <c r="F840" s="291"/>
      <c r="G840" s="211" t="s">
        <v>12</v>
      </c>
      <c r="H840" s="212">
        <v>1</v>
      </c>
      <c r="I840" s="213">
        <f>SUMIF(L:L,$L840,M:M)</f>
        <v>299.65000000000003</v>
      </c>
      <c r="J840" s="213">
        <f t="shared" ref="J840:J847" si="145">TRUNC(H840*I840,2)</f>
        <v>299.64999999999998</v>
      </c>
      <c r="L840" s="52">
        <f t="shared" si="138"/>
        <v>57</v>
      </c>
      <c r="M840" s="48" t="str">
        <f t="shared" si="139"/>
        <v/>
      </c>
      <c r="N840" s="49" t="str">
        <f t="shared" si="140"/>
        <v/>
      </c>
      <c r="O840" s="49" t="str">
        <f t="shared" si="141"/>
        <v/>
      </c>
      <c r="P840" s="50" t="str">
        <f t="shared" si="142"/>
        <v xml:space="preserve"> 3.4.2.1.1 </v>
      </c>
      <c r="Q840" s="49">
        <f t="shared" si="143"/>
        <v>144.76</v>
      </c>
      <c r="R840" s="49">
        <f t="shared" si="144"/>
        <v>1.36</v>
      </c>
    </row>
    <row r="841" spans="1:18" ht="25.5" x14ac:dyDescent="0.2">
      <c r="A841" s="225" t="s">
        <v>21</v>
      </c>
      <c r="B841" s="226" t="s">
        <v>214</v>
      </c>
      <c r="C841" s="225" t="s">
        <v>9</v>
      </c>
      <c r="D841" s="225" t="s">
        <v>215</v>
      </c>
      <c r="E841" s="292" t="s">
        <v>875</v>
      </c>
      <c r="F841" s="292"/>
      <c r="G841" s="227" t="s">
        <v>25</v>
      </c>
      <c r="H841" s="228">
        <v>1</v>
      </c>
      <c r="I841" s="229">
        <f>SUMIFS('ANALÍTICA AUXILIARES'!J:J,'ANALÍTICA AUXILIARES'!A:A,"Composição",'ANALÍTICA AUXILIARES'!B:B,$B841)</f>
        <v>32.270000000000003</v>
      </c>
      <c r="J841" s="229">
        <f t="shared" si="145"/>
        <v>32.270000000000003</v>
      </c>
      <c r="L841" s="52">
        <f t="shared" si="138"/>
        <v>57</v>
      </c>
      <c r="M841" s="48">
        <f t="shared" si="139"/>
        <v>32.270000000000003</v>
      </c>
      <c r="N841" s="49">
        <f t="shared" si="140"/>
        <v>32.270000000000003</v>
      </c>
      <c r="O841" s="49" t="str">
        <f t="shared" si="141"/>
        <v/>
      </c>
      <c r="P841" s="50" t="str">
        <f t="shared" si="142"/>
        <v/>
      </c>
      <c r="Q841" s="49" t="str">
        <f t="shared" si="143"/>
        <v/>
      </c>
      <c r="R841" s="49" t="str">
        <f t="shared" si="144"/>
        <v/>
      </c>
    </row>
    <row r="842" spans="1:18" x14ac:dyDescent="0.2">
      <c r="A842" s="225" t="s">
        <v>21</v>
      </c>
      <c r="B842" s="226" t="s">
        <v>45</v>
      </c>
      <c r="C842" s="225" t="s">
        <v>9</v>
      </c>
      <c r="D842" s="225" t="s">
        <v>46</v>
      </c>
      <c r="E842" s="292" t="s">
        <v>875</v>
      </c>
      <c r="F842" s="292"/>
      <c r="G842" s="227" t="s">
        <v>25</v>
      </c>
      <c r="H842" s="228">
        <v>1.5</v>
      </c>
      <c r="I842" s="229">
        <f>SUMIFS('ANALÍTICA AUXILIARES'!J:J,'ANALÍTICA AUXILIARES'!A:A,"Composição",'ANALÍTICA AUXILIARES'!B:B,$B842)</f>
        <v>32.840000000000003</v>
      </c>
      <c r="J842" s="229">
        <f t="shared" si="145"/>
        <v>49.26</v>
      </c>
      <c r="L842" s="52">
        <f t="shared" si="138"/>
        <v>57</v>
      </c>
      <c r="M842" s="48">
        <f t="shared" si="139"/>
        <v>49.26</v>
      </c>
      <c r="N842" s="49">
        <f t="shared" si="140"/>
        <v>49.26</v>
      </c>
      <c r="O842" s="49" t="str">
        <f t="shared" si="141"/>
        <v/>
      </c>
      <c r="P842" s="50" t="str">
        <f t="shared" si="142"/>
        <v/>
      </c>
      <c r="Q842" s="49" t="str">
        <f t="shared" si="143"/>
        <v/>
      </c>
      <c r="R842" s="49" t="str">
        <f t="shared" si="144"/>
        <v/>
      </c>
    </row>
    <row r="843" spans="1:18" ht="25.5" x14ac:dyDescent="0.2">
      <c r="A843" s="225" t="s">
        <v>21</v>
      </c>
      <c r="B843" s="226" t="s">
        <v>209</v>
      </c>
      <c r="C843" s="225" t="s">
        <v>9</v>
      </c>
      <c r="D843" s="225" t="s">
        <v>210</v>
      </c>
      <c r="E843" s="292" t="s">
        <v>875</v>
      </c>
      <c r="F843" s="292"/>
      <c r="G843" s="227" t="s">
        <v>25</v>
      </c>
      <c r="H843" s="228">
        <v>1</v>
      </c>
      <c r="I843" s="229">
        <f>SUMIFS('ANALÍTICA AUXILIARES'!J:J,'ANALÍTICA AUXILIARES'!A:A,"Composição",'ANALÍTICA AUXILIARES'!B:B,$B843)</f>
        <v>25.57</v>
      </c>
      <c r="J843" s="229">
        <f t="shared" si="145"/>
        <v>25.57</v>
      </c>
      <c r="L843" s="52">
        <f t="shared" si="138"/>
        <v>57</v>
      </c>
      <c r="M843" s="48">
        <f t="shared" si="139"/>
        <v>25.57</v>
      </c>
      <c r="N843" s="49">
        <f t="shared" si="140"/>
        <v>25.57</v>
      </c>
      <c r="O843" s="49" t="str">
        <f t="shared" si="141"/>
        <v/>
      </c>
      <c r="P843" s="50" t="str">
        <f t="shared" si="142"/>
        <v/>
      </c>
      <c r="Q843" s="49" t="str">
        <f t="shared" si="143"/>
        <v/>
      </c>
      <c r="R843" s="49" t="str">
        <f t="shared" si="144"/>
        <v/>
      </c>
    </row>
    <row r="844" spans="1:18" ht="25.5" customHeight="1" x14ac:dyDescent="0.2">
      <c r="A844" s="225" t="s">
        <v>21</v>
      </c>
      <c r="B844" s="226" t="s">
        <v>26</v>
      </c>
      <c r="C844" s="225" t="s">
        <v>9</v>
      </c>
      <c r="D844" s="225" t="s">
        <v>27</v>
      </c>
      <c r="E844" s="292" t="s">
        <v>875</v>
      </c>
      <c r="F844" s="292"/>
      <c r="G844" s="227" t="s">
        <v>25</v>
      </c>
      <c r="H844" s="228">
        <v>1.5</v>
      </c>
      <c r="I844" s="229">
        <f>SUMIFS('ANALÍTICA AUXILIARES'!J:J,'ANALÍTICA AUXILIARES'!A:A,"Composição",'ANALÍTICA AUXILIARES'!B:B,$B844)</f>
        <v>25.11</v>
      </c>
      <c r="J844" s="229">
        <f t="shared" si="145"/>
        <v>37.659999999999997</v>
      </c>
      <c r="L844" s="52">
        <f t="shared" si="138"/>
        <v>57</v>
      </c>
      <c r="M844" s="48">
        <f t="shared" si="139"/>
        <v>37.659999999999997</v>
      </c>
      <c r="N844" s="49">
        <f t="shared" si="140"/>
        <v>37.659999999999997</v>
      </c>
      <c r="O844" s="49" t="str">
        <f t="shared" si="141"/>
        <v/>
      </c>
      <c r="P844" s="50" t="str">
        <f t="shared" si="142"/>
        <v/>
      </c>
      <c r="Q844" s="49" t="str">
        <f t="shared" si="143"/>
        <v/>
      </c>
      <c r="R844" s="49" t="str">
        <f t="shared" si="144"/>
        <v/>
      </c>
    </row>
    <row r="845" spans="1:18" ht="14.25" customHeight="1" x14ac:dyDescent="0.2">
      <c r="A845" s="214" t="s">
        <v>28</v>
      </c>
      <c r="B845" s="215" t="s">
        <v>87</v>
      </c>
      <c r="C845" s="214" t="str">
        <f>VLOOKUP(B845,INSUMOS!$A:$I,2,FALSE)</f>
        <v>SINAPI</v>
      </c>
      <c r="D845" s="214" t="str">
        <f>VLOOKUP(B845,INSUMOS!$A:$I,3,FALSE)</f>
        <v>CIMENTO PORTLAND COMPOSTO CP II-32</v>
      </c>
      <c r="E845" s="293" t="str">
        <f>VLOOKUP(B845,INSUMOS!$A:$I,4,FALSE)</f>
        <v>Material</v>
      </c>
      <c r="F845" s="293"/>
      <c r="G845" s="216" t="str">
        <f>VLOOKUP(B845,INSUMOS!$A:$I,5,FALSE)</f>
        <v>KG</v>
      </c>
      <c r="H845" s="217">
        <v>2</v>
      </c>
      <c r="I845" s="218">
        <f>VLOOKUP(B845,INSUMOS!$A:$I,8,FALSE)</f>
        <v>0.68</v>
      </c>
      <c r="J845" s="218">
        <f t="shared" si="145"/>
        <v>1.36</v>
      </c>
      <c r="L845" s="52">
        <f t="shared" si="138"/>
        <v>57</v>
      </c>
      <c r="M845" s="48">
        <f t="shared" si="139"/>
        <v>1.36</v>
      </c>
      <c r="N845" s="49" t="str">
        <f t="shared" si="140"/>
        <v/>
      </c>
      <c r="O845" s="49">
        <f t="shared" si="141"/>
        <v>1.36</v>
      </c>
      <c r="P845" s="50" t="str">
        <f t="shared" si="142"/>
        <v/>
      </c>
      <c r="Q845" s="49" t="str">
        <f t="shared" si="143"/>
        <v/>
      </c>
      <c r="R845" s="49" t="str">
        <f t="shared" si="144"/>
        <v/>
      </c>
    </row>
    <row r="846" spans="1:18" ht="14.25" customHeight="1" x14ac:dyDescent="0.2">
      <c r="A846" s="214" t="s">
        <v>28</v>
      </c>
      <c r="B846" s="215" t="s">
        <v>1781</v>
      </c>
      <c r="C846" s="214" t="str">
        <f>VLOOKUP(B846,INSUMOS!$A:$I,2,FALSE)</f>
        <v>SINAPI</v>
      </c>
      <c r="D846" s="214" t="str">
        <f>VLOOKUP(B846,INSUMOS!$A:$I,3,FALSE)</f>
        <v>CAIXA INSPECAO, CONCRETO PRE MOLDADO, CIRCULAR, COM TAMPA, D = 60* CM, H= 60* CM</v>
      </c>
      <c r="E846" s="293" t="str">
        <f>VLOOKUP(B846,INSUMOS!$A:$I,4,FALSE)</f>
        <v>Material</v>
      </c>
      <c r="F846" s="293"/>
      <c r="G846" s="216" t="str">
        <f>VLOOKUP(B846,INSUMOS!$A:$I,5,FALSE)</f>
        <v>UN</v>
      </c>
      <c r="H846" s="217">
        <v>1</v>
      </c>
      <c r="I846" s="218">
        <f>VLOOKUP(B846,INSUMOS!$A:$I,8,FALSE)</f>
        <v>153.11000000000001</v>
      </c>
      <c r="J846" s="218">
        <f t="shared" si="145"/>
        <v>153.11000000000001</v>
      </c>
      <c r="L846" s="52">
        <f t="shared" si="138"/>
        <v>57</v>
      </c>
      <c r="M846" s="48">
        <f t="shared" si="139"/>
        <v>153.11000000000001</v>
      </c>
      <c r="N846" s="49" t="str">
        <f t="shared" si="140"/>
        <v/>
      </c>
      <c r="O846" s="49">
        <f t="shared" si="141"/>
        <v>153.11000000000001</v>
      </c>
      <c r="P846" s="50" t="str">
        <f t="shared" si="142"/>
        <v/>
      </c>
      <c r="Q846" s="49" t="str">
        <f t="shared" si="143"/>
        <v/>
      </c>
      <c r="R846" s="49" t="str">
        <f t="shared" si="144"/>
        <v/>
      </c>
    </row>
    <row r="847" spans="1:18" ht="25.5" x14ac:dyDescent="0.2">
      <c r="A847" s="214" t="s">
        <v>28</v>
      </c>
      <c r="B847" s="215" t="s">
        <v>86</v>
      </c>
      <c r="C847" s="214" t="str">
        <f>VLOOKUP(B847,INSUMOS!$A:$I,2,FALSE)</f>
        <v>SINAPI</v>
      </c>
      <c r="D847" s="214" t="str">
        <f>VLOOKUP(B847,INSUMOS!$A:$I,3,FALSE)</f>
        <v>AREIA MEDIA - POSTO JAZIDA/FORNECEDOR (RETIRADO NA JAZIDA, SEM TRANSPORTE)</v>
      </c>
      <c r="E847" s="293" t="str">
        <f>VLOOKUP(B847,INSUMOS!$A:$I,4,FALSE)</f>
        <v>Material</v>
      </c>
      <c r="F847" s="293"/>
      <c r="G847" s="216" t="str">
        <f>VLOOKUP(B847,INSUMOS!$A:$I,5,FALSE)</f>
        <v>m³</v>
      </c>
      <c r="H847" s="217">
        <v>2E-3</v>
      </c>
      <c r="I847" s="218">
        <f>VLOOKUP(B847,INSUMOS!$A:$I,8,FALSE)</f>
        <v>210.23</v>
      </c>
      <c r="J847" s="218">
        <f t="shared" si="145"/>
        <v>0.42</v>
      </c>
      <c r="L847" s="52">
        <f t="shared" si="138"/>
        <v>57</v>
      </c>
      <c r="M847" s="48">
        <f t="shared" si="139"/>
        <v>0.42</v>
      </c>
      <c r="N847" s="49" t="str">
        <f t="shared" si="140"/>
        <v/>
      </c>
      <c r="O847" s="49">
        <f t="shared" si="141"/>
        <v>0.42</v>
      </c>
      <c r="P847" s="50" t="str">
        <f t="shared" si="142"/>
        <v/>
      </c>
      <c r="Q847" s="49" t="str">
        <f t="shared" si="143"/>
        <v/>
      </c>
      <c r="R847" s="49" t="str">
        <f t="shared" si="144"/>
        <v/>
      </c>
    </row>
    <row r="848" spans="1:18" ht="14.25" customHeight="1" x14ac:dyDescent="0.2">
      <c r="A848" s="219"/>
      <c r="B848" s="219"/>
      <c r="C848" s="219"/>
      <c r="D848" s="219"/>
      <c r="E848" s="219"/>
      <c r="F848" s="220"/>
      <c r="G848" s="219"/>
      <c r="H848" s="220"/>
      <c r="I848" s="219"/>
      <c r="J848" s="220"/>
      <c r="L848" s="52">
        <f t="shared" si="138"/>
        <v>57</v>
      </c>
      <c r="M848" s="48" t="str">
        <f t="shared" si="139"/>
        <v/>
      </c>
      <c r="N848" s="49" t="str">
        <f t="shared" si="140"/>
        <v/>
      </c>
      <c r="O848" s="49" t="str">
        <f t="shared" si="141"/>
        <v/>
      </c>
      <c r="P848" s="50" t="str">
        <f t="shared" si="142"/>
        <v/>
      </c>
      <c r="Q848" s="49" t="str">
        <f t="shared" si="143"/>
        <v/>
      </c>
      <c r="R848" s="49" t="str">
        <f t="shared" si="144"/>
        <v/>
      </c>
    </row>
    <row r="849" spans="1:18" ht="14.25" customHeight="1" x14ac:dyDescent="0.2">
      <c r="A849" s="219"/>
      <c r="B849" s="219"/>
      <c r="C849" s="219"/>
      <c r="D849" s="219"/>
      <c r="E849" s="219"/>
      <c r="F849" s="220"/>
      <c r="G849" s="219"/>
      <c r="H849" s="294" t="s">
        <v>36</v>
      </c>
      <c r="I849" s="294"/>
      <c r="J849" s="220">
        <f>TRUNC(SUMIF(L:L,$L849,M:M)*(1+$J$9),2)</f>
        <v>362.39</v>
      </c>
      <c r="L849" s="52">
        <f t="shared" si="138"/>
        <v>57</v>
      </c>
      <c r="M849" s="48" t="str">
        <f t="shared" si="139"/>
        <v/>
      </c>
      <c r="N849" s="49" t="str">
        <f t="shared" si="140"/>
        <v/>
      </c>
      <c r="O849" s="49" t="str">
        <f t="shared" si="141"/>
        <v/>
      </c>
      <c r="P849" s="50" t="str">
        <f t="shared" si="142"/>
        <v/>
      </c>
      <c r="Q849" s="49" t="str">
        <f t="shared" si="143"/>
        <v/>
      </c>
      <c r="R849" s="49" t="str">
        <f t="shared" si="144"/>
        <v/>
      </c>
    </row>
    <row r="850" spans="1:18" ht="15" thickBot="1" x14ac:dyDescent="0.25">
      <c r="A850" s="221"/>
      <c r="B850" s="221"/>
      <c r="C850" s="221"/>
      <c r="D850" s="221"/>
      <c r="E850" s="221"/>
      <c r="F850" s="221"/>
      <c r="G850" s="221" t="s">
        <v>37</v>
      </c>
      <c r="H850" s="222" t="s">
        <v>1632</v>
      </c>
      <c r="I850" s="221" t="s">
        <v>38</v>
      </c>
      <c r="J850" s="223">
        <f>TRUNC(J849*H850,2)</f>
        <v>724.78</v>
      </c>
      <c r="L850" s="52">
        <f t="shared" si="138"/>
        <v>57</v>
      </c>
      <c r="M850" s="48" t="str">
        <f t="shared" si="139"/>
        <v/>
      </c>
      <c r="N850" s="49" t="str">
        <f t="shared" si="140"/>
        <v/>
      </c>
      <c r="O850" s="49" t="str">
        <f t="shared" si="141"/>
        <v/>
      </c>
      <c r="P850" s="50" t="str">
        <f t="shared" si="142"/>
        <v/>
      </c>
      <c r="Q850" s="49" t="str">
        <f t="shared" si="143"/>
        <v/>
      </c>
      <c r="R850" s="49" t="str">
        <f t="shared" si="144"/>
        <v/>
      </c>
    </row>
    <row r="851" spans="1:18" ht="15" thickTop="1" x14ac:dyDescent="0.2">
      <c r="A851" s="224"/>
      <c r="B851" s="224"/>
      <c r="C851" s="224"/>
      <c r="D851" s="224"/>
      <c r="E851" s="224"/>
      <c r="F851" s="224"/>
      <c r="G851" s="224"/>
      <c r="H851" s="224"/>
      <c r="I851" s="224"/>
      <c r="J851" s="224"/>
      <c r="L851" s="52">
        <f t="shared" si="138"/>
        <v>58</v>
      </c>
      <c r="M851" s="48" t="str">
        <f t="shared" si="139"/>
        <v/>
      </c>
      <c r="N851" s="49" t="str">
        <f t="shared" si="140"/>
        <v/>
      </c>
      <c r="O851" s="49" t="str">
        <f t="shared" si="141"/>
        <v/>
      </c>
      <c r="P851" s="50" t="str">
        <f t="shared" si="142"/>
        <v/>
      </c>
      <c r="Q851" s="49" t="str">
        <f t="shared" si="143"/>
        <v/>
      </c>
      <c r="R851" s="49" t="str">
        <f t="shared" si="144"/>
        <v/>
      </c>
    </row>
    <row r="852" spans="1:18" x14ac:dyDescent="0.2">
      <c r="A852" s="203" t="s">
        <v>1216</v>
      </c>
      <c r="B852" s="203"/>
      <c r="C852" s="203"/>
      <c r="D852" s="203" t="s">
        <v>852</v>
      </c>
      <c r="E852" s="203"/>
      <c r="F852" s="296"/>
      <c r="G852" s="296"/>
      <c r="H852" s="204"/>
      <c r="I852" s="203"/>
      <c r="J852" s="205"/>
      <c r="L852" s="52">
        <f t="shared" si="138"/>
        <v>58</v>
      </c>
      <c r="M852" s="48" t="str">
        <f t="shared" si="139"/>
        <v/>
      </c>
      <c r="N852" s="49" t="str">
        <f t="shared" si="140"/>
        <v/>
      </c>
      <c r="O852" s="49" t="str">
        <f t="shared" si="141"/>
        <v/>
      </c>
      <c r="P852" s="50" t="str">
        <f t="shared" si="142"/>
        <v/>
      </c>
      <c r="Q852" s="49" t="str">
        <f t="shared" si="143"/>
        <v/>
      </c>
      <c r="R852" s="49" t="str">
        <f t="shared" si="144"/>
        <v/>
      </c>
    </row>
    <row r="853" spans="1:18" ht="15" x14ac:dyDescent="0.2">
      <c r="A853" s="206" t="s">
        <v>1217</v>
      </c>
      <c r="B853" s="207" t="s">
        <v>1</v>
      </c>
      <c r="C853" s="206" t="s">
        <v>2</v>
      </c>
      <c r="D853" s="206" t="s">
        <v>3</v>
      </c>
      <c r="E853" s="290" t="s">
        <v>18</v>
      </c>
      <c r="F853" s="290"/>
      <c r="G853" s="208" t="s">
        <v>4</v>
      </c>
      <c r="H853" s="207" t="s">
        <v>5</v>
      </c>
      <c r="I853" s="207" t="s">
        <v>6</v>
      </c>
      <c r="J853" s="207" t="s">
        <v>7</v>
      </c>
      <c r="L853" s="52">
        <f t="shared" si="138"/>
        <v>58</v>
      </c>
      <c r="M853" s="48" t="str">
        <f t="shared" si="139"/>
        <v/>
      </c>
      <c r="N853" s="49" t="str">
        <f t="shared" si="140"/>
        <v/>
      </c>
      <c r="O853" s="49" t="str">
        <f t="shared" si="141"/>
        <v/>
      </c>
      <c r="P853" s="50" t="str">
        <f t="shared" si="142"/>
        <v/>
      </c>
      <c r="Q853" s="49" t="str">
        <f t="shared" si="143"/>
        <v/>
      </c>
      <c r="R853" s="49" t="str">
        <f t="shared" si="144"/>
        <v/>
      </c>
    </row>
    <row r="854" spans="1:18" ht="14.25" customHeight="1" x14ac:dyDescent="0.2">
      <c r="A854" s="209" t="s">
        <v>19</v>
      </c>
      <c r="B854" s="210" t="s">
        <v>1218</v>
      </c>
      <c r="C854" s="209" t="s">
        <v>9</v>
      </c>
      <c r="D854" s="209" t="s">
        <v>1219</v>
      </c>
      <c r="E854" s="291" t="s">
        <v>918</v>
      </c>
      <c r="F854" s="291"/>
      <c r="G854" s="211" t="s">
        <v>12</v>
      </c>
      <c r="H854" s="212">
        <v>1</v>
      </c>
      <c r="I854" s="213">
        <f>SUMIF(L:L,$L854,M:M)</f>
        <v>65.259999999999991</v>
      </c>
      <c r="J854" s="213">
        <f t="shared" ref="J854:J860" si="146">TRUNC(H854*I854,2)</f>
        <v>65.260000000000005</v>
      </c>
      <c r="L854" s="52">
        <f t="shared" si="138"/>
        <v>58</v>
      </c>
      <c r="M854" s="48" t="str">
        <f t="shared" si="139"/>
        <v/>
      </c>
      <c r="N854" s="49" t="str">
        <f t="shared" si="140"/>
        <v/>
      </c>
      <c r="O854" s="49" t="str">
        <f t="shared" si="141"/>
        <v/>
      </c>
      <c r="P854" s="50" t="str">
        <f t="shared" si="142"/>
        <v xml:space="preserve"> 3.4.2.2.1 </v>
      </c>
      <c r="Q854" s="49">
        <f t="shared" si="143"/>
        <v>23.049999999999997</v>
      </c>
      <c r="R854" s="49">
        <f t="shared" si="144"/>
        <v>42.179999999999993</v>
      </c>
    </row>
    <row r="855" spans="1:18" ht="14.25" customHeight="1" x14ac:dyDescent="0.2">
      <c r="A855" s="225" t="s">
        <v>21</v>
      </c>
      <c r="B855" s="226" t="s">
        <v>214</v>
      </c>
      <c r="C855" s="225" t="s">
        <v>9</v>
      </c>
      <c r="D855" s="225" t="s">
        <v>215</v>
      </c>
      <c r="E855" s="292" t="s">
        <v>875</v>
      </c>
      <c r="F855" s="292"/>
      <c r="G855" s="227" t="s">
        <v>25</v>
      </c>
      <c r="H855" s="228">
        <v>0.3987</v>
      </c>
      <c r="I855" s="229">
        <f>SUMIFS('ANALÍTICA AUXILIARES'!J:J,'ANALÍTICA AUXILIARES'!A:A,"Composição",'ANALÍTICA AUXILIARES'!B:B,$B855)</f>
        <v>32.270000000000003</v>
      </c>
      <c r="J855" s="229">
        <f t="shared" si="146"/>
        <v>12.86</v>
      </c>
      <c r="L855" s="52">
        <f t="shared" si="138"/>
        <v>58</v>
      </c>
      <c r="M855" s="48">
        <f t="shared" si="139"/>
        <v>12.86</v>
      </c>
      <c r="N855" s="49">
        <f t="shared" si="140"/>
        <v>12.86</v>
      </c>
      <c r="O855" s="49" t="str">
        <f t="shared" si="141"/>
        <v/>
      </c>
      <c r="P855" s="50" t="str">
        <f t="shared" si="142"/>
        <v/>
      </c>
      <c r="Q855" s="49" t="str">
        <f t="shared" si="143"/>
        <v/>
      </c>
      <c r="R855" s="49" t="str">
        <f t="shared" si="144"/>
        <v/>
      </c>
    </row>
    <row r="856" spans="1:18" ht="25.5" x14ac:dyDescent="0.2">
      <c r="A856" s="225" t="s">
        <v>21</v>
      </c>
      <c r="B856" s="226" t="s">
        <v>209</v>
      </c>
      <c r="C856" s="225" t="s">
        <v>9</v>
      </c>
      <c r="D856" s="225" t="s">
        <v>210</v>
      </c>
      <c r="E856" s="292" t="s">
        <v>875</v>
      </c>
      <c r="F856" s="292"/>
      <c r="G856" s="227" t="s">
        <v>25</v>
      </c>
      <c r="H856" s="228">
        <v>0.3987</v>
      </c>
      <c r="I856" s="229">
        <f>SUMIFS('ANALÍTICA AUXILIARES'!J:J,'ANALÍTICA AUXILIARES'!A:A,"Composição",'ANALÍTICA AUXILIARES'!B:B,$B856)</f>
        <v>25.57</v>
      </c>
      <c r="J856" s="229">
        <f t="shared" si="146"/>
        <v>10.19</v>
      </c>
      <c r="L856" s="52">
        <f t="shared" si="138"/>
        <v>58</v>
      </c>
      <c r="M856" s="48">
        <f t="shared" si="139"/>
        <v>10.19</v>
      </c>
      <c r="N856" s="49">
        <f t="shared" si="140"/>
        <v>10.19</v>
      </c>
      <c r="O856" s="49" t="str">
        <f t="shared" si="141"/>
        <v/>
      </c>
      <c r="P856" s="50" t="str">
        <f t="shared" si="142"/>
        <v/>
      </c>
      <c r="Q856" s="49" t="str">
        <f t="shared" si="143"/>
        <v/>
      </c>
      <c r="R856" s="49" t="str">
        <f t="shared" si="144"/>
        <v/>
      </c>
    </row>
    <row r="857" spans="1:18" ht="25.5" x14ac:dyDescent="0.2">
      <c r="A857" s="214" t="s">
        <v>28</v>
      </c>
      <c r="B857" s="215" t="s">
        <v>1783</v>
      </c>
      <c r="C857" s="214" t="str">
        <f>VLOOKUP(B857,INSUMOS!$A:$I,2,FALSE)</f>
        <v>SINAPI</v>
      </c>
      <c r="D857" s="214" t="str">
        <f>VLOOKUP(B857,INSUMOS!$A:$I,3,FALSE)</f>
        <v>CAIXA SIFONADA PVC, 100 X 100 X 50 MM, COM GRELHA REDONDA, BRANCA</v>
      </c>
      <c r="E857" s="293" t="str">
        <f>VLOOKUP(B857,INSUMOS!$A:$I,4,FALSE)</f>
        <v>Material</v>
      </c>
      <c r="F857" s="293"/>
      <c r="G857" s="216" t="str">
        <f>VLOOKUP(B857,INSUMOS!$A:$I,5,FALSE)</f>
        <v>UN</v>
      </c>
      <c r="H857" s="217">
        <v>1</v>
      </c>
      <c r="I857" s="218">
        <f>VLOOKUP(B857,INSUMOS!$A:$I,8,FALSE)</f>
        <v>36.049999999999997</v>
      </c>
      <c r="J857" s="218">
        <f t="shared" si="146"/>
        <v>36.049999999999997</v>
      </c>
      <c r="L857" s="52">
        <f t="shared" si="138"/>
        <v>58</v>
      </c>
      <c r="M857" s="48">
        <f t="shared" si="139"/>
        <v>36.049999999999997</v>
      </c>
      <c r="N857" s="49" t="str">
        <f t="shared" si="140"/>
        <v/>
      </c>
      <c r="O857" s="49">
        <f t="shared" si="141"/>
        <v>36.049999999999997</v>
      </c>
      <c r="P857" s="50" t="str">
        <f t="shared" si="142"/>
        <v/>
      </c>
      <c r="Q857" s="49" t="str">
        <f t="shared" si="143"/>
        <v/>
      </c>
      <c r="R857" s="49" t="str">
        <f t="shared" si="144"/>
        <v/>
      </c>
    </row>
    <row r="858" spans="1:18" ht="14.25" customHeight="1" x14ac:dyDescent="0.2">
      <c r="A858" s="214" t="s">
        <v>28</v>
      </c>
      <c r="B858" s="215" t="s">
        <v>200</v>
      </c>
      <c r="C858" s="214" t="str">
        <f>VLOOKUP(B858,INSUMOS!$A:$I,2,FALSE)</f>
        <v>SINAPI</v>
      </c>
      <c r="D858" s="214" t="str">
        <f>VLOOKUP(B858,INSUMOS!$A:$I,3,FALSE)</f>
        <v>SOLUCAO PREPARADORA / LIMPADORA PARA PVC, FRASCO COM 1000 CM3</v>
      </c>
      <c r="E858" s="293" t="str">
        <f>VLOOKUP(B858,INSUMOS!$A:$I,4,FALSE)</f>
        <v>Material</v>
      </c>
      <c r="F858" s="293"/>
      <c r="G858" s="216" t="str">
        <f>VLOOKUP(B858,INSUMOS!$A:$I,5,FALSE)</f>
        <v>UN</v>
      </c>
      <c r="H858" s="217">
        <v>4.3999999999999997E-2</v>
      </c>
      <c r="I858" s="218">
        <f>VLOOKUP(B858,INSUMOS!$A:$I,8,FALSE)</f>
        <v>88.04</v>
      </c>
      <c r="J858" s="218">
        <f t="shared" si="146"/>
        <v>3.87</v>
      </c>
      <c r="L858" s="52">
        <f t="shared" si="138"/>
        <v>58</v>
      </c>
      <c r="M858" s="48">
        <f t="shared" si="139"/>
        <v>3.87</v>
      </c>
      <c r="N858" s="49" t="str">
        <f t="shared" si="140"/>
        <v/>
      </c>
      <c r="O858" s="49">
        <f t="shared" si="141"/>
        <v>3.87</v>
      </c>
      <c r="P858" s="50" t="str">
        <f t="shared" si="142"/>
        <v/>
      </c>
      <c r="Q858" s="49" t="str">
        <f t="shared" si="143"/>
        <v/>
      </c>
      <c r="R858" s="49" t="str">
        <f t="shared" si="144"/>
        <v/>
      </c>
    </row>
    <row r="859" spans="1:18" x14ac:dyDescent="0.2">
      <c r="A859" s="214" t="s">
        <v>28</v>
      </c>
      <c r="B859" s="215" t="s">
        <v>201</v>
      </c>
      <c r="C859" s="214" t="str">
        <f>VLOOKUP(B859,INSUMOS!$A:$I,2,FALSE)</f>
        <v>SINAPI</v>
      </c>
      <c r="D859" s="214" t="str">
        <f>VLOOKUP(B859,INSUMOS!$A:$I,3,FALSE)</f>
        <v>ADESIVO PLASTICO PARA PVC, FRASCO COM *850* GR</v>
      </c>
      <c r="E859" s="293" t="str">
        <f>VLOOKUP(B859,INSUMOS!$A:$I,4,FALSE)</f>
        <v>Material</v>
      </c>
      <c r="F859" s="293"/>
      <c r="G859" s="216" t="str">
        <f>VLOOKUP(B859,INSUMOS!$A:$I,5,FALSE)</f>
        <v>UN</v>
      </c>
      <c r="H859" s="217">
        <v>2.92E-2</v>
      </c>
      <c r="I859" s="218">
        <f>VLOOKUP(B859,INSUMOS!$A:$I,8,FALSE)</f>
        <v>77.709999999999994</v>
      </c>
      <c r="J859" s="218">
        <f t="shared" si="146"/>
        <v>2.2599999999999998</v>
      </c>
      <c r="L859" s="52">
        <f t="shared" si="138"/>
        <v>58</v>
      </c>
      <c r="M859" s="48">
        <f t="shared" si="139"/>
        <v>2.2599999999999998</v>
      </c>
      <c r="N859" s="49" t="str">
        <f t="shared" si="140"/>
        <v/>
      </c>
      <c r="O859" s="49">
        <f t="shared" si="141"/>
        <v>2.2599999999999998</v>
      </c>
      <c r="P859" s="50" t="str">
        <f t="shared" si="142"/>
        <v/>
      </c>
      <c r="Q859" s="49" t="str">
        <f t="shared" si="143"/>
        <v/>
      </c>
      <c r="R859" s="49" t="str">
        <f t="shared" si="144"/>
        <v/>
      </c>
    </row>
    <row r="860" spans="1:18" x14ac:dyDescent="0.2">
      <c r="A860" s="214" t="s">
        <v>28</v>
      </c>
      <c r="B860" s="215" t="s">
        <v>496</v>
      </c>
      <c r="C860" s="214" t="str">
        <f>VLOOKUP(B860,INSUMOS!$A:$I,2,FALSE)</f>
        <v>SINAPI</v>
      </c>
      <c r="D860" s="214" t="str">
        <f>VLOOKUP(B860,INSUMOS!$A:$I,3,FALSE)</f>
        <v>LIXA D'AGUA EM FOLHA, COR PRETA, GRAO 100</v>
      </c>
      <c r="E860" s="293" t="str">
        <f>VLOOKUP(B860,INSUMOS!$A:$I,4,FALSE)</f>
        <v>Material</v>
      </c>
      <c r="F860" s="293"/>
      <c r="G860" s="216" t="str">
        <f>VLOOKUP(B860,INSUMOS!$A:$I,5,FALSE)</f>
        <v>UN</v>
      </c>
      <c r="H860" s="217">
        <v>1.54E-2</v>
      </c>
      <c r="I860" s="218">
        <f>VLOOKUP(B860,INSUMOS!$A:$I,8,FALSE)</f>
        <v>2.3199999999999998</v>
      </c>
      <c r="J860" s="218">
        <f t="shared" si="146"/>
        <v>0.03</v>
      </c>
      <c r="L860" s="52">
        <f t="shared" si="138"/>
        <v>58</v>
      </c>
      <c r="M860" s="48">
        <f t="shared" si="139"/>
        <v>0.03</v>
      </c>
      <c r="N860" s="49" t="str">
        <f t="shared" si="140"/>
        <v/>
      </c>
      <c r="O860" s="49">
        <f t="shared" si="141"/>
        <v>0.03</v>
      </c>
      <c r="P860" s="50" t="str">
        <f t="shared" si="142"/>
        <v/>
      </c>
      <c r="Q860" s="49" t="str">
        <f t="shared" si="143"/>
        <v/>
      </c>
      <c r="R860" s="49" t="str">
        <f t="shared" si="144"/>
        <v/>
      </c>
    </row>
    <row r="861" spans="1:18" ht="25.5" customHeight="1" x14ac:dyDescent="0.2">
      <c r="A861" s="219"/>
      <c r="B861" s="219"/>
      <c r="C861" s="219"/>
      <c r="D861" s="219"/>
      <c r="E861" s="219"/>
      <c r="F861" s="220"/>
      <c r="G861" s="219"/>
      <c r="H861" s="220"/>
      <c r="I861" s="219"/>
      <c r="J861" s="220"/>
      <c r="L861" s="52">
        <f t="shared" si="138"/>
        <v>58</v>
      </c>
      <c r="M861" s="48" t="str">
        <f t="shared" si="139"/>
        <v/>
      </c>
      <c r="N861" s="49" t="str">
        <f t="shared" si="140"/>
        <v/>
      </c>
      <c r="O861" s="49" t="str">
        <f t="shared" si="141"/>
        <v/>
      </c>
      <c r="P861" s="50" t="str">
        <f t="shared" si="142"/>
        <v/>
      </c>
      <c r="Q861" s="49" t="str">
        <f t="shared" si="143"/>
        <v/>
      </c>
      <c r="R861" s="49" t="str">
        <f t="shared" si="144"/>
        <v/>
      </c>
    </row>
    <row r="862" spans="1:18" ht="14.25" customHeight="1" x14ac:dyDescent="0.2">
      <c r="A862" s="219"/>
      <c r="B862" s="219"/>
      <c r="C862" s="219"/>
      <c r="D862" s="219"/>
      <c r="E862" s="219"/>
      <c r="F862" s="220"/>
      <c r="G862" s="219"/>
      <c r="H862" s="294" t="s">
        <v>36</v>
      </c>
      <c r="I862" s="294"/>
      <c r="J862" s="220">
        <f>TRUNC(SUMIF(L:L,$L862,M:M)*(1+$J$9),2)</f>
        <v>78.92</v>
      </c>
      <c r="L862" s="52">
        <f t="shared" si="138"/>
        <v>58</v>
      </c>
      <c r="M862" s="48" t="str">
        <f t="shared" si="139"/>
        <v/>
      </c>
      <c r="N862" s="49" t="str">
        <f t="shared" si="140"/>
        <v/>
      </c>
      <c r="O862" s="49" t="str">
        <f t="shared" si="141"/>
        <v/>
      </c>
      <c r="P862" s="50" t="str">
        <f t="shared" si="142"/>
        <v/>
      </c>
      <c r="Q862" s="49" t="str">
        <f t="shared" si="143"/>
        <v/>
      </c>
      <c r="R862" s="49" t="str">
        <f t="shared" si="144"/>
        <v/>
      </c>
    </row>
    <row r="863" spans="1:18" ht="14.25" customHeight="1" thickBot="1" x14ac:dyDescent="0.25">
      <c r="A863" s="221"/>
      <c r="B863" s="221"/>
      <c r="C863" s="221"/>
      <c r="D863" s="221"/>
      <c r="E863" s="221"/>
      <c r="F863" s="221"/>
      <c r="G863" s="221" t="s">
        <v>37</v>
      </c>
      <c r="H863" s="222" t="s">
        <v>995</v>
      </c>
      <c r="I863" s="221" t="s">
        <v>38</v>
      </c>
      <c r="J863" s="223">
        <f>TRUNC(J862*H863,2)</f>
        <v>552.44000000000005</v>
      </c>
      <c r="L863" s="52">
        <f t="shared" si="138"/>
        <v>58</v>
      </c>
      <c r="M863" s="48" t="str">
        <f t="shared" si="139"/>
        <v/>
      </c>
      <c r="N863" s="49" t="str">
        <f t="shared" si="140"/>
        <v/>
      </c>
      <c r="O863" s="49" t="str">
        <f t="shared" si="141"/>
        <v/>
      </c>
      <c r="P863" s="50" t="str">
        <f t="shared" si="142"/>
        <v/>
      </c>
      <c r="Q863" s="49" t="str">
        <f t="shared" si="143"/>
        <v/>
      </c>
      <c r="R863" s="49" t="str">
        <f t="shared" si="144"/>
        <v/>
      </c>
    </row>
    <row r="864" spans="1:18" ht="14.25" customHeight="1" thickTop="1" x14ac:dyDescent="0.2">
      <c r="A864" s="224"/>
      <c r="B864" s="224"/>
      <c r="C864" s="224"/>
      <c r="D864" s="224"/>
      <c r="E864" s="224"/>
      <c r="F864" s="224"/>
      <c r="G864" s="224"/>
      <c r="H864" s="224"/>
      <c r="I864" s="224"/>
      <c r="J864" s="224"/>
      <c r="L864" s="52">
        <f t="shared" si="138"/>
        <v>59</v>
      </c>
      <c r="M864" s="48" t="str">
        <f t="shared" si="139"/>
        <v/>
      </c>
      <c r="N864" s="49" t="str">
        <f t="shared" si="140"/>
        <v/>
      </c>
      <c r="O864" s="49" t="str">
        <f t="shared" si="141"/>
        <v/>
      </c>
      <c r="P864" s="50" t="str">
        <f t="shared" si="142"/>
        <v/>
      </c>
      <c r="Q864" s="49" t="str">
        <f t="shared" si="143"/>
        <v/>
      </c>
      <c r="R864" s="49" t="str">
        <f t="shared" si="144"/>
        <v/>
      </c>
    </row>
    <row r="865" spans="1:18" x14ac:dyDescent="0.2">
      <c r="A865" s="203" t="s">
        <v>1220</v>
      </c>
      <c r="B865" s="203"/>
      <c r="C865" s="203"/>
      <c r="D865" s="203" t="s">
        <v>1221</v>
      </c>
      <c r="E865" s="203"/>
      <c r="F865" s="296"/>
      <c r="G865" s="296"/>
      <c r="H865" s="204"/>
      <c r="I865" s="203"/>
      <c r="J865" s="205"/>
      <c r="L865" s="52">
        <f t="shared" si="138"/>
        <v>59</v>
      </c>
      <c r="M865" s="48" t="str">
        <f t="shared" si="139"/>
        <v/>
      </c>
      <c r="N865" s="49" t="str">
        <f t="shared" si="140"/>
        <v/>
      </c>
      <c r="O865" s="49" t="str">
        <f t="shared" si="141"/>
        <v/>
      </c>
      <c r="P865" s="50" t="str">
        <f t="shared" si="142"/>
        <v/>
      </c>
      <c r="Q865" s="49" t="str">
        <f t="shared" si="143"/>
        <v/>
      </c>
      <c r="R865" s="49" t="str">
        <f t="shared" si="144"/>
        <v/>
      </c>
    </row>
    <row r="866" spans="1:18" ht="14.25" customHeight="1" x14ac:dyDescent="0.2">
      <c r="A866" s="206" t="s">
        <v>1222</v>
      </c>
      <c r="B866" s="207" t="s">
        <v>1</v>
      </c>
      <c r="C866" s="206" t="s">
        <v>2</v>
      </c>
      <c r="D866" s="206" t="s">
        <v>3</v>
      </c>
      <c r="E866" s="290" t="s">
        <v>18</v>
      </c>
      <c r="F866" s="290"/>
      <c r="G866" s="208" t="s">
        <v>4</v>
      </c>
      <c r="H866" s="207" t="s">
        <v>5</v>
      </c>
      <c r="I866" s="207" t="s">
        <v>6</v>
      </c>
      <c r="J866" s="207" t="s">
        <v>7</v>
      </c>
      <c r="L866" s="52">
        <f t="shared" si="138"/>
        <v>59</v>
      </c>
      <c r="M866" s="48" t="str">
        <f t="shared" si="139"/>
        <v/>
      </c>
      <c r="N866" s="49" t="str">
        <f t="shared" si="140"/>
        <v/>
      </c>
      <c r="O866" s="49" t="str">
        <f t="shared" si="141"/>
        <v/>
      </c>
      <c r="P866" s="50" t="str">
        <f t="shared" si="142"/>
        <v/>
      </c>
      <c r="Q866" s="49" t="str">
        <f t="shared" si="143"/>
        <v/>
      </c>
      <c r="R866" s="49" t="str">
        <f t="shared" si="144"/>
        <v/>
      </c>
    </row>
    <row r="867" spans="1:18" x14ac:dyDescent="0.2">
      <c r="A867" s="209" t="s">
        <v>19</v>
      </c>
      <c r="B867" s="210" t="s">
        <v>1223</v>
      </c>
      <c r="C867" s="209" t="s">
        <v>9</v>
      </c>
      <c r="D867" s="209" t="s">
        <v>1224</v>
      </c>
      <c r="E867" s="291" t="s">
        <v>213</v>
      </c>
      <c r="F867" s="291"/>
      <c r="G867" s="211" t="s">
        <v>12</v>
      </c>
      <c r="H867" s="212">
        <v>1</v>
      </c>
      <c r="I867" s="213">
        <f>SUMIF(L:L,$L867,M:M)</f>
        <v>18.04</v>
      </c>
      <c r="J867" s="213">
        <f t="shared" ref="J867:J872" si="147">TRUNC(H867*I867,2)</f>
        <v>18.04</v>
      </c>
      <c r="L867" s="52">
        <f t="shared" si="138"/>
        <v>59</v>
      </c>
      <c r="M867" s="48" t="str">
        <f t="shared" si="139"/>
        <v/>
      </c>
      <c r="N867" s="49" t="str">
        <f t="shared" si="140"/>
        <v/>
      </c>
      <c r="O867" s="49" t="str">
        <f t="shared" si="141"/>
        <v/>
      </c>
      <c r="P867" s="50" t="str">
        <f t="shared" si="142"/>
        <v xml:space="preserve"> 3.4.2.3.1 </v>
      </c>
      <c r="Q867" s="49">
        <f t="shared" si="143"/>
        <v>14.33</v>
      </c>
      <c r="R867" s="49">
        <f t="shared" si="144"/>
        <v>3.71</v>
      </c>
    </row>
    <row r="868" spans="1:18" x14ac:dyDescent="0.2">
      <c r="A868" s="225" t="s">
        <v>21</v>
      </c>
      <c r="B868" s="226" t="s">
        <v>26</v>
      </c>
      <c r="C868" s="225" t="s">
        <v>9</v>
      </c>
      <c r="D868" s="225" t="s">
        <v>27</v>
      </c>
      <c r="E868" s="292" t="s">
        <v>875</v>
      </c>
      <c r="F868" s="292"/>
      <c r="G868" s="227" t="s">
        <v>25</v>
      </c>
      <c r="H868" s="228">
        <v>0.25</v>
      </c>
      <c r="I868" s="229">
        <f>SUMIFS('ANALÍTICA AUXILIARES'!J:J,'ANALÍTICA AUXILIARES'!A:A,"Composição",'ANALÍTICA AUXILIARES'!B:B,$B868)</f>
        <v>25.11</v>
      </c>
      <c r="J868" s="229">
        <f t="shared" si="147"/>
        <v>6.27</v>
      </c>
      <c r="L868" s="52">
        <f t="shared" si="138"/>
        <v>59</v>
      </c>
      <c r="M868" s="48">
        <f t="shared" si="139"/>
        <v>6.27</v>
      </c>
      <c r="N868" s="49">
        <f t="shared" si="140"/>
        <v>6.27</v>
      </c>
      <c r="O868" s="49" t="str">
        <f t="shared" si="141"/>
        <v/>
      </c>
      <c r="P868" s="50" t="str">
        <f t="shared" si="142"/>
        <v/>
      </c>
      <c r="Q868" s="49" t="str">
        <f t="shared" si="143"/>
        <v/>
      </c>
      <c r="R868" s="49" t="str">
        <f t="shared" si="144"/>
        <v/>
      </c>
    </row>
    <row r="869" spans="1:18" ht="14.25" customHeight="1" x14ac:dyDescent="0.2">
      <c r="A869" s="225" t="s">
        <v>21</v>
      </c>
      <c r="B869" s="226" t="s">
        <v>214</v>
      </c>
      <c r="C869" s="225" t="s">
        <v>9</v>
      </c>
      <c r="D869" s="225" t="s">
        <v>215</v>
      </c>
      <c r="E869" s="292" t="s">
        <v>875</v>
      </c>
      <c r="F869" s="292"/>
      <c r="G869" s="227" t="s">
        <v>25</v>
      </c>
      <c r="H869" s="228">
        <v>0.25</v>
      </c>
      <c r="I869" s="229">
        <f>SUMIFS('ANALÍTICA AUXILIARES'!J:J,'ANALÍTICA AUXILIARES'!A:A,"Composição",'ANALÍTICA AUXILIARES'!B:B,$B869)</f>
        <v>32.270000000000003</v>
      </c>
      <c r="J869" s="229">
        <f t="shared" si="147"/>
        <v>8.06</v>
      </c>
      <c r="L869" s="52">
        <f t="shared" si="138"/>
        <v>59</v>
      </c>
      <c r="M869" s="48">
        <f t="shared" si="139"/>
        <v>8.06</v>
      </c>
      <c r="N869" s="49">
        <f t="shared" si="140"/>
        <v>8.06</v>
      </c>
      <c r="O869" s="49" t="str">
        <f t="shared" si="141"/>
        <v/>
      </c>
      <c r="P869" s="50" t="str">
        <f t="shared" si="142"/>
        <v/>
      </c>
      <c r="Q869" s="49" t="str">
        <f t="shared" si="143"/>
        <v/>
      </c>
      <c r="R869" s="49" t="str">
        <f t="shared" si="144"/>
        <v/>
      </c>
    </row>
    <row r="870" spans="1:18" x14ac:dyDescent="0.2">
      <c r="A870" s="214" t="s">
        <v>28</v>
      </c>
      <c r="B870" s="215" t="s">
        <v>201</v>
      </c>
      <c r="C870" s="214" t="str">
        <f>VLOOKUP(B870,INSUMOS!$A:$I,2,FALSE)</f>
        <v>SINAPI</v>
      </c>
      <c r="D870" s="214" t="str">
        <f>VLOOKUP(B870,INSUMOS!$A:$I,3,FALSE)</f>
        <v>ADESIVO PLASTICO PARA PVC, FRASCO COM *850* GR</v>
      </c>
      <c r="E870" s="293" t="str">
        <f>VLOOKUP(B870,INSUMOS!$A:$I,4,FALSE)</f>
        <v>Material</v>
      </c>
      <c r="F870" s="293"/>
      <c r="G870" s="216" t="str">
        <f>VLOOKUP(B870,INSUMOS!$A:$I,5,FALSE)</f>
        <v>UN</v>
      </c>
      <c r="H870" s="217">
        <v>1.18E-2</v>
      </c>
      <c r="I870" s="218">
        <f>VLOOKUP(B870,INSUMOS!$A:$I,8,FALSE)</f>
        <v>77.709999999999994</v>
      </c>
      <c r="J870" s="218">
        <f t="shared" si="147"/>
        <v>0.91</v>
      </c>
      <c r="L870" s="52">
        <f t="shared" si="138"/>
        <v>59</v>
      </c>
      <c r="M870" s="48">
        <f t="shared" si="139"/>
        <v>0.91</v>
      </c>
      <c r="N870" s="49" t="str">
        <f t="shared" si="140"/>
        <v/>
      </c>
      <c r="O870" s="49">
        <f t="shared" si="141"/>
        <v>0.91</v>
      </c>
      <c r="P870" s="50" t="str">
        <f t="shared" si="142"/>
        <v/>
      </c>
      <c r="Q870" s="49" t="str">
        <f t="shared" si="143"/>
        <v/>
      </c>
      <c r="R870" s="49" t="str">
        <f t="shared" si="144"/>
        <v/>
      </c>
    </row>
    <row r="871" spans="1:18" ht="25.5" customHeight="1" x14ac:dyDescent="0.2">
      <c r="A871" s="214" t="s">
        <v>28</v>
      </c>
      <c r="B871" s="215" t="s">
        <v>200</v>
      </c>
      <c r="C871" s="214" t="str">
        <f>VLOOKUP(B871,INSUMOS!$A:$I,2,FALSE)</f>
        <v>SINAPI</v>
      </c>
      <c r="D871" s="214" t="str">
        <f>VLOOKUP(B871,INSUMOS!$A:$I,3,FALSE)</f>
        <v>SOLUCAO PREPARADORA / LIMPADORA PARA PVC, FRASCO COM 1000 CM3</v>
      </c>
      <c r="E871" s="293" t="str">
        <f>VLOOKUP(B871,INSUMOS!$A:$I,4,FALSE)</f>
        <v>Material</v>
      </c>
      <c r="F871" s="293"/>
      <c r="G871" s="216" t="str">
        <f>VLOOKUP(B871,INSUMOS!$A:$I,5,FALSE)</f>
        <v>UN</v>
      </c>
      <c r="H871" s="217">
        <v>5.0000000000000001E-3</v>
      </c>
      <c r="I871" s="218">
        <f>VLOOKUP(B871,INSUMOS!$A:$I,8,FALSE)</f>
        <v>88.04</v>
      </c>
      <c r="J871" s="218">
        <f t="shared" si="147"/>
        <v>0.44</v>
      </c>
      <c r="L871" s="52">
        <f t="shared" si="138"/>
        <v>59</v>
      </c>
      <c r="M871" s="48">
        <f t="shared" si="139"/>
        <v>0.44</v>
      </c>
      <c r="N871" s="49" t="str">
        <f t="shared" si="140"/>
        <v/>
      </c>
      <c r="O871" s="49">
        <f t="shared" si="141"/>
        <v>0.44</v>
      </c>
      <c r="P871" s="50" t="str">
        <f t="shared" si="142"/>
        <v/>
      </c>
      <c r="Q871" s="49" t="str">
        <f t="shared" si="143"/>
        <v/>
      </c>
      <c r="R871" s="49" t="str">
        <f t="shared" si="144"/>
        <v/>
      </c>
    </row>
    <row r="872" spans="1:18" ht="14.25" customHeight="1" x14ac:dyDescent="0.2">
      <c r="A872" s="214" t="s">
        <v>28</v>
      </c>
      <c r="B872" s="215" t="s">
        <v>517</v>
      </c>
      <c r="C872" s="214" t="str">
        <f>VLOOKUP(B872,INSUMOS!$A:$I,2,FALSE)</f>
        <v>SINAPI</v>
      </c>
      <c r="D872" s="214" t="str">
        <f>VLOOKUP(B872,INSUMOS!$A:$I,3,FALSE)</f>
        <v>JOELHO PVC, SOLDAVEL, BB, 90 GRAUS, SEM ANEL, DN 40 MM, PARA ESGOTO PREDIAL SECUNDARIO</v>
      </c>
      <c r="E872" s="293" t="str">
        <f>VLOOKUP(B872,INSUMOS!$A:$I,4,FALSE)</f>
        <v>Material</v>
      </c>
      <c r="F872" s="293"/>
      <c r="G872" s="216" t="str">
        <f>VLOOKUP(B872,INSUMOS!$A:$I,5,FALSE)</f>
        <v>UN</v>
      </c>
      <c r="H872" s="217">
        <v>1</v>
      </c>
      <c r="I872" s="218">
        <f>VLOOKUP(B872,INSUMOS!$A:$I,8,FALSE)</f>
        <v>2.36</v>
      </c>
      <c r="J872" s="218">
        <f t="shared" si="147"/>
        <v>2.36</v>
      </c>
      <c r="L872" s="52">
        <f t="shared" si="138"/>
        <v>59</v>
      </c>
      <c r="M872" s="48">
        <f t="shared" si="139"/>
        <v>2.36</v>
      </c>
      <c r="N872" s="49" t="str">
        <f t="shared" si="140"/>
        <v/>
      </c>
      <c r="O872" s="49">
        <f t="shared" si="141"/>
        <v>2.36</v>
      </c>
      <c r="P872" s="50" t="str">
        <f t="shared" si="142"/>
        <v/>
      </c>
      <c r="Q872" s="49" t="str">
        <f t="shared" si="143"/>
        <v/>
      </c>
      <c r="R872" s="49" t="str">
        <f t="shared" si="144"/>
        <v/>
      </c>
    </row>
    <row r="873" spans="1:18" ht="14.25" customHeight="1" x14ac:dyDescent="0.2">
      <c r="A873" s="219"/>
      <c r="B873" s="219"/>
      <c r="C873" s="219"/>
      <c r="D873" s="219"/>
      <c r="E873" s="219"/>
      <c r="F873" s="220"/>
      <c r="G873" s="219"/>
      <c r="H873" s="220"/>
      <c r="I873" s="219"/>
      <c r="J873" s="220"/>
      <c r="L873" s="52">
        <f t="shared" si="138"/>
        <v>59</v>
      </c>
      <c r="M873" s="48" t="str">
        <f t="shared" si="139"/>
        <v/>
      </c>
      <c r="N873" s="49" t="str">
        <f t="shared" si="140"/>
        <v/>
      </c>
      <c r="O873" s="49" t="str">
        <f t="shared" si="141"/>
        <v/>
      </c>
      <c r="P873" s="50" t="str">
        <f t="shared" si="142"/>
        <v/>
      </c>
      <c r="Q873" s="49" t="str">
        <f t="shared" si="143"/>
        <v/>
      </c>
      <c r="R873" s="49" t="str">
        <f t="shared" si="144"/>
        <v/>
      </c>
    </row>
    <row r="874" spans="1:18" ht="14.25" customHeight="1" x14ac:dyDescent="0.2">
      <c r="A874" s="219"/>
      <c r="B874" s="219"/>
      <c r="C874" s="219"/>
      <c r="D874" s="219"/>
      <c r="E874" s="219"/>
      <c r="F874" s="220"/>
      <c r="G874" s="219"/>
      <c r="H874" s="294" t="s">
        <v>36</v>
      </c>
      <c r="I874" s="294"/>
      <c r="J874" s="220">
        <f>TRUNC(SUMIF(L:L,$L874,M:M)*(1+$J$9),2)</f>
        <v>21.81</v>
      </c>
      <c r="L874" s="52">
        <f t="shared" si="138"/>
        <v>59</v>
      </c>
      <c r="M874" s="48" t="str">
        <f t="shared" si="139"/>
        <v/>
      </c>
      <c r="N874" s="49" t="str">
        <f t="shared" si="140"/>
        <v/>
      </c>
      <c r="O874" s="49" t="str">
        <f t="shared" si="141"/>
        <v/>
      </c>
      <c r="P874" s="50" t="str">
        <f t="shared" si="142"/>
        <v/>
      </c>
      <c r="Q874" s="49" t="str">
        <f t="shared" si="143"/>
        <v/>
      </c>
      <c r="R874" s="49" t="str">
        <f t="shared" si="144"/>
        <v/>
      </c>
    </row>
    <row r="875" spans="1:18" ht="15" thickBot="1" x14ac:dyDescent="0.25">
      <c r="A875" s="221"/>
      <c r="B875" s="221"/>
      <c r="C875" s="221"/>
      <c r="D875" s="221"/>
      <c r="E875" s="221"/>
      <c r="F875" s="221"/>
      <c r="G875" s="221" t="s">
        <v>37</v>
      </c>
      <c r="H875" s="222" t="s">
        <v>1632</v>
      </c>
      <c r="I875" s="221" t="s">
        <v>38</v>
      </c>
      <c r="J875" s="223">
        <f>TRUNC(J874*H875,2)</f>
        <v>43.62</v>
      </c>
      <c r="L875" s="52">
        <f t="shared" si="138"/>
        <v>59</v>
      </c>
      <c r="M875" s="48" t="str">
        <f t="shared" si="139"/>
        <v/>
      </c>
      <c r="N875" s="49" t="str">
        <f t="shared" si="140"/>
        <v/>
      </c>
      <c r="O875" s="49" t="str">
        <f t="shared" si="141"/>
        <v/>
      </c>
      <c r="P875" s="50" t="str">
        <f t="shared" si="142"/>
        <v/>
      </c>
      <c r="Q875" s="49" t="str">
        <f t="shared" si="143"/>
        <v/>
      </c>
      <c r="R875" s="49" t="str">
        <f t="shared" si="144"/>
        <v/>
      </c>
    </row>
    <row r="876" spans="1:18" ht="14.25" customHeight="1" thickTop="1" x14ac:dyDescent="0.2">
      <c r="A876" s="224"/>
      <c r="B876" s="224"/>
      <c r="C876" s="224"/>
      <c r="D876" s="224"/>
      <c r="E876" s="224"/>
      <c r="F876" s="224"/>
      <c r="G876" s="224"/>
      <c r="H876" s="224"/>
      <c r="I876" s="224"/>
      <c r="J876" s="224"/>
      <c r="L876" s="52">
        <f t="shared" si="138"/>
        <v>60</v>
      </c>
      <c r="M876" s="48" t="str">
        <f t="shared" si="139"/>
        <v/>
      </c>
      <c r="N876" s="49" t="str">
        <f t="shared" si="140"/>
        <v/>
      </c>
      <c r="O876" s="49" t="str">
        <f t="shared" si="141"/>
        <v/>
      </c>
      <c r="P876" s="50" t="str">
        <f t="shared" si="142"/>
        <v/>
      </c>
      <c r="Q876" s="49" t="str">
        <f t="shared" si="143"/>
        <v/>
      </c>
      <c r="R876" s="49" t="str">
        <f t="shared" si="144"/>
        <v/>
      </c>
    </row>
    <row r="877" spans="1:18" ht="14.25" customHeight="1" x14ac:dyDescent="0.2">
      <c r="A877" s="206" t="s">
        <v>1225</v>
      </c>
      <c r="B877" s="207" t="s">
        <v>1</v>
      </c>
      <c r="C877" s="206" t="s">
        <v>2</v>
      </c>
      <c r="D877" s="206" t="s">
        <v>3</v>
      </c>
      <c r="E877" s="290" t="s">
        <v>18</v>
      </c>
      <c r="F877" s="290"/>
      <c r="G877" s="208" t="s">
        <v>4</v>
      </c>
      <c r="H877" s="207" t="s">
        <v>5</v>
      </c>
      <c r="I877" s="207" t="s">
        <v>6</v>
      </c>
      <c r="J877" s="207" t="s">
        <v>7</v>
      </c>
      <c r="L877" s="52">
        <f t="shared" si="138"/>
        <v>60</v>
      </c>
      <c r="M877" s="48" t="str">
        <f t="shared" si="139"/>
        <v/>
      </c>
      <c r="N877" s="49" t="str">
        <f t="shared" si="140"/>
        <v/>
      </c>
      <c r="O877" s="49" t="str">
        <f t="shared" si="141"/>
        <v/>
      </c>
      <c r="P877" s="50" t="str">
        <f t="shared" si="142"/>
        <v/>
      </c>
      <c r="Q877" s="49" t="str">
        <f t="shared" si="143"/>
        <v/>
      </c>
      <c r="R877" s="49" t="str">
        <f t="shared" si="144"/>
        <v/>
      </c>
    </row>
    <row r="878" spans="1:18" ht="14.25" customHeight="1" x14ac:dyDescent="0.2">
      <c r="A878" s="209" t="s">
        <v>19</v>
      </c>
      <c r="B878" s="210" t="s">
        <v>615</v>
      </c>
      <c r="C878" s="209" t="s">
        <v>9</v>
      </c>
      <c r="D878" s="209" t="s">
        <v>616</v>
      </c>
      <c r="E878" s="291" t="s">
        <v>914</v>
      </c>
      <c r="F878" s="291"/>
      <c r="G878" s="211" t="s">
        <v>12</v>
      </c>
      <c r="H878" s="212">
        <v>1</v>
      </c>
      <c r="I878" s="213">
        <f>SUMIF(L:L,$L878,M:M)</f>
        <v>12.04</v>
      </c>
      <c r="J878" s="213">
        <f t="shared" ref="J878:J884" si="148">TRUNC(H878*I878,2)</f>
        <v>12.04</v>
      </c>
      <c r="L878" s="52">
        <f t="shared" si="138"/>
        <v>60</v>
      </c>
      <c r="M878" s="48" t="str">
        <f t="shared" si="139"/>
        <v/>
      </c>
      <c r="N878" s="49" t="str">
        <f t="shared" si="140"/>
        <v/>
      </c>
      <c r="O878" s="49" t="str">
        <f t="shared" si="141"/>
        <v/>
      </c>
      <c r="P878" s="50" t="str">
        <f t="shared" si="142"/>
        <v xml:space="preserve"> 3.4.2.3.2 </v>
      </c>
      <c r="Q878" s="49">
        <f t="shared" si="143"/>
        <v>7.33</v>
      </c>
      <c r="R878" s="49">
        <f t="shared" si="144"/>
        <v>2.09</v>
      </c>
    </row>
    <row r="879" spans="1:18" ht="25.5" x14ac:dyDescent="0.2">
      <c r="A879" s="225" t="s">
        <v>21</v>
      </c>
      <c r="B879" s="226" t="s">
        <v>214</v>
      </c>
      <c r="C879" s="225" t="s">
        <v>9</v>
      </c>
      <c r="D879" s="225" t="s">
        <v>215</v>
      </c>
      <c r="E879" s="292" t="s">
        <v>875</v>
      </c>
      <c r="F879" s="292"/>
      <c r="G879" s="227" t="s">
        <v>25</v>
      </c>
      <c r="H879" s="228">
        <v>0.127</v>
      </c>
      <c r="I879" s="229">
        <f>SUMIFS('ANALÍTICA AUXILIARES'!J:J,'ANALÍTICA AUXILIARES'!A:A,"Composição",'ANALÍTICA AUXILIARES'!B:B,$B879)</f>
        <v>32.270000000000003</v>
      </c>
      <c r="J879" s="229">
        <f t="shared" si="148"/>
        <v>4.09</v>
      </c>
      <c r="L879" s="52">
        <f t="shared" si="138"/>
        <v>60</v>
      </c>
      <c r="M879" s="48">
        <f t="shared" si="139"/>
        <v>4.09</v>
      </c>
      <c r="N879" s="49">
        <f t="shared" si="140"/>
        <v>4.09</v>
      </c>
      <c r="O879" s="49" t="str">
        <f t="shared" si="141"/>
        <v/>
      </c>
      <c r="P879" s="50" t="str">
        <f t="shared" si="142"/>
        <v/>
      </c>
      <c r="Q879" s="49" t="str">
        <f t="shared" si="143"/>
        <v/>
      </c>
      <c r="R879" s="49" t="str">
        <f t="shared" si="144"/>
        <v/>
      </c>
    </row>
    <row r="880" spans="1:18" ht="25.5" x14ac:dyDescent="0.2">
      <c r="A880" s="225" t="s">
        <v>21</v>
      </c>
      <c r="B880" s="226" t="s">
        <v>209</v>
      </c>
      <c r="C880" s="225" t="s">
        <v>9</v>
      </c>
      <c r="D880" s="225" t="s">
        <v>210</v>
      </c>
      <c r="E880" s="292" t="s">
        <v>875</v>
      </c>
      <c r="F880" s="292"/>
      <c r="G880" s="227" t="s">
        <v>25</v>
      </c>
      <c r="H880" s="228">
        <v>0.127</v>
      </c>
      <c r="I880" s="229">
        <f>SUMIFS('ANALÍTICA AUXILIARES'!J:J,'ANALÍTICA AUXILIARES'!A:A,"Composição",'ANALÍTICA AUXILIARES'!B:B,$B880)</f>
        <v>25.57</v>
      </c>
      <c r="J880" s="229">
        <f t="shared" si="148"/>
        <v>3.24</v>
      </c>
      <c r="L880" s="52">
        <f t="shared" si="138"/>
        <v>60</v>
      </c>
      <c r="M880" s="48">
        <f t="shared" si="139"/>
        <v>3.24</v>
      </c>
      <c r="N880" s="49">
        <f t="shared" si="140"/>
        <v>3.24</v>
      </c>
      <c r="O880" s="49" t="str">
        <f t="shared" si="141"/>
        <v/>
      </c>
      <c r="P880" s="50" t="str">
        <f t="shared" si="142"/>
        <v/>
      </c>
      <c r="Q880" s="49" t="str">
        <f t="shared" si="143"/>
        <v/>
      </c>
      <c r="R880" s="49" t="str">
        <f t="shared" si="144"/>
        <v/>
      </c>
    </row>
    <row r="881" spans="1:18" ht="14.25" customHeight="1" x14ac:dyDescent="0.2">
      <c r="A881" s="214" t="s">
        <v>28</v>
      </c>
      <c r="B881" s="215" t="s">
        <v>200</v>
      </c>
      <c r="C881" s="214" t="str">
        <f>VLOOKUP(B881,INSUMOS!$A:$I,2,FALSE)</f>
        <v>SINAPI</v>
      </c>
      <c r="D881" s="214" t="str">
        <f>VLOOKUP(B881,INSUMOS!$A:$I,3,FALSE)</f>
        <v>SOLUCAO PREPARADORA / LIMPADORA PARA PVC, FRASCO COM 1000 CM3</v>
      </c>
      <c r="E881" s="293" t="str">
        <f>VLOOKUP(B881,INSUMOS!$A:$I,4,FALSE)</f>
        <v>Material</v>
      </c>
      <c r="F881" s="293"/>
      <c r="G881" s="216" t="str">
        <f>VLOOKUP(B881,INSUMOS!$A:$I,5,FALSE)</f>
        <v>UN</v>
      </c>
      <c r="H881" s="217">
        <v>1.4999999999999999E-2</v>
      </c>
      <c r="I881" s="218">
        <f>VLOOKUP(B881,INSUMOS!$A:$I,8,FALSE)</f>
        <v>88.04</v>
      </c>
      <c r="J881" s="218">
        <f t="shared" si="148"/>
        <v>1.32</v>
      </c>
      <c r="L881" s="52">
        <f t="shared" si="138"/>
        <v>60</v>
      </c>
      <c r="M881" s="48">
        <f t="shared" si="139"/>
        <v>1.32</v>
      </c>
      <c r="N881" s="49" t="str">
        <f t="shared" si="140"/>
        <v/>
      </c>
      <c r="O881" s="49">
        <f t="shared" si="141"/>
        <v>1.32</v>
      </c>
      <c r="P881" s="50" t="str">
        <f t="shared" si="142"/>
        <v/>
      </c>
      <c r="Q881" s="49" t="str">
        <f t="shared" si="143"/>
        <v/>
      </c>
      <c r="R881" s="49" t="str">
        <f t="shared" si="144"/>
        <v/>
      </c>
    </row>
    <row r="882" spans="1:18" ht="25.5" customHeight="1" x14ac:dyDescent="0.2">
      <c r="A882" s="214" t="s">
        <v>28</v>
      </c>
      <c r="B882" s="215" t="s">
        <v>496</v>
      </c>
      <c r="C882" s="214" t="str">
        <f>VLOOKUP(B882,INSUMOS!$A:$I,2,FALSE)</f>
        <v>SINAPI</v>
      </c>
      <c r="D882" s="214" t="str">
        <f>VLOOKUP(B882,INSUMOS!$A:$I,3,FALSE)</f>
        <v>LIXA D'AGUA EM FOLHA, COR PRETA, GRAO 100</v>
      </c>
      <c r="E882" s="293" t="str">
        <f>VLOOKUP(B882,INSUMOS!$A:$I,4,FALSE)</f>
        <v>Material</v>
      </c>
      <c r="F882" s="293"/>
      <c r="G882" s="216" t="str">
        <f>VLOOKUP(B882,INSUMOS!$A:$I,5,FALSE)</f>
        <v>UN</v>
      </c>
      <c r="H882" s="217">
        <v>7.1000000000000004E-3</v>
      </c>
      <c r="I882" s="218">
        <f>VLOOKUP(B882,INSUMOS!$A:$I,8,FALSE)</f>
        <v>2.3199999999999998</v>
      </c>
      <c r="J882" s="218">
        <f t="shared" si="148"/>
        <v>0.01</v>
      </c>
      <c r="L882" s="52">
        <f t="shared" si="138"/>
        <v>60</v>
      </c>
      <c r="M882" s="48">
        <f t="shared" si="139"/>
        <v>0.01</v>
      </c>
      <c r="N882" s="49" t="str">
        <f t="shared" si="140"/>
        <v/>
      </c>
      <c r="O882" s="49">
        <f t="shared" si="141"/>
        <v>0.01</v>
      </c>
      <c r="P882" s="50" t="str">
        <f t="shared" si="142"/>
        <v/>
      </c>
      <c r="Q882" s="49" t="str">
        <f t="shared" si="143"/>
        <v/>
      </c>
      <c r="R882" s="49" t="str">
        <f t="shared" si="144"/>
        <v/>
      </c>
    </row>
    <row r="883" spans="1:18" ht="14.25" customHeight="1" x14ac:dyDescent="0.2">
      <c r="A883" s="214" t="s">
        <v>28</v>
      </c>
      <c r="B883" s="215" t="s">
        <v>201</v>
      </c>
      <c r="C883" s="214" t="str">
        <f>VLOOKUP(B883,INSUMOS!$A:$I,2,FALSE)</f>
        <v>SINAPI</v>
      </c>
      <c r="D883" s="214" t="str">
        <f>VLOOKUP(B883,INSUMOS!$A:$I,3,FALSE)</f>
        <v>ADESIVO PLASTICO PARA PVC, FRASCO COM *850* GR</v>
      </c>
      <c r="E883" s="293" t="str">
        <f>VLOOKUP(B883,INSUMOS!$A:$I,4,FALSE)</f>
        <v>Material</v>
      </c>
      <c r="F883" s="293"/>
      <c r="G883" s="216" t="str">
        <f>VLOOKUP(B883,INSUMOS!$A:$I,5,FALSE)</f>
        <v>UN</v>
      </c>
      <c r="H883" s="217">
        <v>9.9000000000000008E-3</v>
      </c>
      <c r="I883" s="218">
        <f>VLOOKUP(B883,INSUMOS!$A:$I,8,FALSE)</f>
        <v>77.709999999999994</v>
      </c>
      <c r="J883" s="218">
        <f t="shared" si="148"/>
        <v>0.76</v>
      </c>
      <c r="L883" s="52">
        <f t="shared" si="138"/>
        <v>60</v>
      </c>
      <c r="M883" s="48">
        <f t="shared" si="139"/>
        <v>0.76</v>
      </c>
      <c r="N883" s="49" t="str">
        <f t="shared" si="140"/>
        <v/>
      </c>
      <c r="O883" s="49">
        <f t="shared" si="141"/>
        <v>0.76</v>
      </c>
      <c r="P883" s="50" t="str">
        <f t="shared" si="142"/>
        <v/>
      </c>
      <c r="Q883" s="49" t="str">
        <f t="shared" si="143"/>
        <v/>
      </c>
      <c r="R883" s="49" t="str">
        <f t="shared" si="144"/>
        <v/>
      </c>
    </row>
    <row r="884" spans="1:18" ht="14.25" customHeight="1" x14ac:dyDescent="0.2">
      <c r="A884" s="214" t="s">
        <v>28</v>
      </c>
      <c r="B884" s="215" t="s">
        <v>562</v>
      </c>
      <c r="C884" s="214" t="str">
        <f>VLOOKUP(B884,INSUMOS!$A:$I,2,FALSE)</f>
        <v>SINAPI</v>
      </c>
      <c r="D884" s="214" t="str">
        <f>VLOOKUP(B884,INSUMOS!$A:$I,3,FALSE)</f>
        <v>JOELHO PVC, SOLDAVEL, BB, 45 GRAUS, DN 40 MM, PARA ESGOTO PREDIAL</v>
      </c>
      <c r="E884" s="293" t="str">
        <f>VLOOKUP(B884,INSUMOS!$A:$I,4,FALSE)</f>
        <v>Material</v>
      </c>
      <c r="F884" s="293"/>
      <c r="G884" s="216" t="str">
        <f>VLOOKUP(B884,INSUMOS!$A:$I,5,FALSE)</f>
        <v>UN</v>
      </c>
      <c r="H884" s="217">
        <v>1</v>
      </c>
      <c r="I884" s="218">
        <f>VLOOKUP(B884,INSUMOS!$A:$I,8,FALSE)</f>
        <v>2.62</v>
      </c>
      <c r="J884" s="218">
        <f t="shared" si="148"/>
        <v>2.62</v>
      </c>
      <c r="L884" s="52">
        <f t="shared" si="138"/>
        <v>60</v>
      </c>
      <c r="M884" s="48">
        <f t="shared" si="139"/>
        <v>2.62</v>
      </c>
      <c r="N884" s="49" t="str">
        <f t="shared" si="140"/>
        <v/>
      </c>
      <c r="O884" s="49">
        <f t="shared" si="141"/>
        <v>2.62</v>
      </c>
      <c r="P884" s="50" t="str">
        <f t="shared" si="142"/>
        <v/>
      </c>
      <c r="Q884" s="49" t="str">
        <f t="shared" si="143"/>
        <v/>
      </c>
      <c r="R884" s="49" t="str">
        <f t="shared" si="144"/>
        <v/>
      </c>
    </row>
    <row r="885" spans="1:18" ht="14.25" customHeight="1" x14ac:dyDescent="0.2">
      <c r="A885" s="219"/>
      <c r="B885" s="219"/>
      <c r="C885" s="219"/>
      <c r="D885" s="219"/>
      <c r="E885" s="219"/>
      <c r="F885" s="220"/>
      <c r="G885" s="219"/>
      <c r="H885" s="220"/>
      <c r="I885" s="219"/>
      <c r="J885" s="220"/>
      <c r="L885" s="52">
        <f t="shared" si="138"/>
        <v>60</v>
      </c>
      <c r="M885" s="48" t="str">
        <f t="shared" si="139"/>
        <v/>
      </c>
      <c r="N885" s="49" t="str">
        <f t="shared" si="140"/>
        <v/>
      </c>
      <c r="O885" s="49" t="str">
        <f t="shared" si="141"/>
        <v/>
      </c>
      <c r="P885" s="50" t="str">
        <f t="shared" si="142"/>
        <v/>
      </c>
      <c r="Q885" s="49" t="str">
        <f t="shared" si="143"/>
        <v/>
      </c>
      <c r="R885" s="49" t="str">
        <f t="shared" si="144"/>
        <v/>
      </c>
    </row>
    <row r="886" spans="1:18" ht="14.25" customHeight="1" x14ac:dyDescent="0.2">
      <c r="A886" s="219"/>
      <c r="B886" s="219"/>
      <c r="C886" s="219"/>
      <c r="D886" s="219"/>
      <c r="E886" s="219"/>
      <c r="F886" s="220"/>
      <c r="G886" s="219"/>
      <c r="H886" s="294" t="s">
        <v>36</v>
      </c>
      <c r="I886" s="294"/>
      <c r="J886" s="220">
        <f>TRUNC(SUMIF(L:L,$L886,M:M)*(1+$J$9),2)</f>
        <v>14.56</v>
      </c>
      <c r="L886" s="52">
        <f t="shared" si="138"/>
        <v>60</v>
      </c>
      <c r="M886" s="48" t="str">
        <f t="shared" si="139"/>
        <v/>
      </c>
      <c r="N886" s="49" t="str">
        <f t="shared" si="140"/>
        <v/>
      </c>
      <c r="O886" s="49" t="str">
        <f t="shared" si="141"/>
        <v/>
      </c>
      <c r="P886" s="50" t="str">
        <f t="shared" si="142"/>
        <v/>
      </c>
      <c r="Q886" s="49" t="str">
        <f t="shared" si="143"/>
        <v/>
      </c>
      <c r="R886" s="49" t="str">
        <f t="shared" si="144"/>
        <v/>
      </c>
    </row>
    <row r="887" spans="1:18" ht="14.25" customHeight="1" thickBot="1" x14ac:dyDescent="0.25">
      <c r="A887" s="221"/>
      <c r="B887" s="221"/>
      <c r="C887" s="221"/>
      <c r="D887" s="221"/>
      <c r="E887" s="221"/>
      <c r="F887" s="221"/>
      <c r="G887" s="221" t="s">
        <v>37</v>
      </c>
      <c r="H887" s="222" t="s">
        <v>1701</v>
      </c>
      <c r="I887" s="221" t="s">
        <v>38</v>
      </c>
      <c r="J887" s="223">
        <f>TRUNC(J886*H887,2)</f>
        <v>14.56</v>
      </c>
      <c r="L887" s="52">
        <f t="shared" si="138"/>
        <v>60</v>
      </c>
      <c r="M887" s="48" t="str">
        <f t="shared" si="139"/>
        <v/>
      </c>
      <c r="N887" s="49" t="str">
        <f t="shared" si="140"/>
        <v/>
      </c>
      <c r="O887" s="49" t="str">
        <f t="shared" si="141"/>
        <v/>
      </c>
      <c r="P887" s="50" t="str">
        <f t="shared" si="142"/>
        <v/>
      </c>
      <c r="Q887" s="49" t="str">
        <f t="shared" si="143"/>
        <v/>
      </c>
      <c r="R887" s="49" t="str">
        <f t="shared" si="144"/>
        <v/>
      </c>
    </row>
    <row r="888" spans="1:18" ht="15" thickTop="1" x14ac:dyDescent="0.2">
      <c r="A888" s="224"/>
      <c r="B888" s="224"/>
      <c r="C888" s="224"/>
      <c r="D888" s="224"/>
      <c r="E888" s="224"/>
      <c r="F888" s="224"/>
      <c r="G888" s="224"/>
      <c r="H888" s="224"/>
      <c r="I888" s="224"/>
      <c r="J888" s="224"/>
      <c r="L888" s="52">
        <f t="shared" si="138"/>
        <v>61</v>
      </c>
      <c r="M888" s="48" t="str">
        <f t="shared" si="139"/>
        <v/>
      </c>
      <c r="N888" s="49" t="str">
        <f t="shared" si="140"/>
        <v/>
      </c>
      <c r="O888" s="49" t="str">
        <f t="shared" si="141"/>
        <v/>
      </c>
      <c r="P888" s="50" t="str">
        <f t="shared" si="142"/>
        <v/>
      </c>
      <c r="Q888" s="49" t="str">
        <f t="shared" si="143"/>
        <v/>
      </c>
      <c r="R888" s="49" t="str">
        <f t="shared" si="144"/>
        <v/>
      </c>
    </row>
    <row r="889" spans="1:18" ht="14.25" customHeight="1" x14ac:dyDescent="0.2">
      <c r="A889" s="206" t="s">
        <v>1226</v>
      </c>
      <c r="B889" s="207" t="s">
        <v>1</v>
      </c>
      <c r="C889" s="206" t="s">
        <v>2</v>
      </c>
      <c r="D889" s="206" t="s">
        <v>3</v>
      </c>
      <c r="E889" s="290" t="s">
        <v>18</v>
      </c>
      <c r="F889" s="290"/>
      <c r="G889" s="208" t="s">
        <v>4</v>
      </c>
      <c r="H889" s="207" t="s">
        <v>5</v>
      </c>
      <c r="I889" s="207" t="s">
        <v>6</v>
      </c>
      <c r="J889" s="207" t="s">
        <v>7</v>
      </c>
      <c r="L889" s="52">
        <f t="shared" si="138"/>
        <v>61</v>
      </c>
      <c r="M889" s="48" t="str">
        <f t="shared" si="139"/>
        <v/>
      </c>
      <c r="N889" s="49" t="str">
        <f t="shared" si="140"/>
        <v/>
      </c>
      <c r="O889" s="49" t="str">
        <f t="shared" si="141"/>
        <v/>
      </c>
      <c r="P889" s="50" t="str">
        <f t="shared" si="142"/>
        <v/>
      </c>
      <c r="Q889" s="49" t="str">
        <f t="shared" si="143"/>
        <v/>
      </c>
      <c r="R889" s="49" t="str">
        <f t="shared" si="144"/>
        <v/>
      </c>
    </row>
    <row r="890" spans="1:18" ht="38.25" x14ac:dyDescent="0.2">
      <c r="A890" s="209" t="s">
        <v>19</v>
      </c>
      <c r="B890" s="210" t="s">
        <v>1227</v>
      </c>
      <c r="C890" s="209" t="s">
        <v>9</v>
      </c>
      <c r="D890" s="209" t="s">
        <v>1228</v>
      </c>
      <c r="E890" s="291" t="s">
        <v>914</v>
      </c>
      <c r="F890" s="291"/>
      <c r="G890" s="211" t="s">
        <v>12</v>
      </c>
      <c r="H890" s="212">
        <v>1</v>
      </c>
      <c r="I890" s="213">
        <f>SUMIF(L:L,$L890,M:M)</f>
        <v>10.93</v>
      </c>
      <c r="J890" s="213">
        <f t="shared" ref="J890:J895" si="149">TRUNC(H890*I890,2)</f>
        <v>10.93</v>
      </c>
      <c r="L890" s="52">
        <f t="shared" si="138"/>
        <v>61</v>
      </c>
      <c r="M890" s="48" t="str">
        <f t="shared" si="139"/>
        <v/>
      </c>
      <c r="N890" s="49" t="str">
        <f t="shared" si="140"/>
        <v/>
      </c>
      <c r="O890" s="49" t="str">
        <f t="shared" si="141"/>
        <v/>
      </c>
      <c r="P890" s="50" t="str">
        <f t="shared" si="142"/>
        <v xml:space="preserve"> 3.4.2.3.3 </v>
      </c>
      <c r="Q890" s="49">
        <f t="shared" si="143"/>
        <v>1.9700000000000002</v>
      </c>
      <c r="R890" s="49">
        <f t="shared" si="144"/>
        <v>8.9600000000000009</v>
      </c>
    </row>
    <row r="891" spans="1:18" ht="14.25" customHeight="1" x14ac:dyDescent="0.2">
      <c r="A891" s="225" t="s">
        <v>21</v>
      </c>
      <c r="B891" s="226" t="s">
        <v>214</v>
      </c>
      <c r="C891" s="225" t="s">
        <v>9</v>
      </c>
      <c r="D891" s="225" t="s">
        <v>215</v>
      </c>
      <c r="E891" s="292" t="s">
        <v>875</v>
      </c>
      <c r="F891" s="292"/>
      <c r="G891" s="227" t="s">
        <v>25</v>
      </c>
      <c r="H891" s="228">
        <v>3.4299999999999997E-2</v>
      </c>
      <c r="I891" s="229">
        <f>SUMIFS('ANALÍTICA AUXILIARES'!J:J,'ANALÍTICA AUXILIARES'!A:A,"Composição",'ANALÍTICA AUXILIARES'!B:B,$B891)</f>
        <v>32.270000000000003</v>
      </c>
      <c r="J891" s="229">
        <f t="shared" si="149"/>
        <v>1.1000000000000001</v>
      </c>
      <c r="L891" s="52">
        <f t="shared" si="138"/>
        <v>61</v>
      </c>
      <c r="M891" s="48">
        <f t="shared" si="139"/>
        <v>1.1000000000000001</v>
      </c>
      <c r="N891" s="49">
        <f t="shared" si="140"/>
        <v>1.1000000000000001</v>
      </c>
      <c r="O891" s="49" t="str">
        <f t="shared" si="141"/>
        <v/>
      </c>
      <c r="P891" s="50" t="str">
        <f t="shared" si="142"/>
        <v/>
      </c>
      <c r="Q891" s="49" t="str">
        <f t="shared" si="143"/>
        <v/>
      </c>
      <c r="R891" s="49" t="str">
        <f t="shared" si="144"/>
        <v/>
      </c>
    </row>
    <row r="892" spans="1:18" ht="25.5" x14ac:dyDescent="0.2">
      <c r="A892" s="225" t="s">
        <v>21</v>
      </c>
      <c r="B892" s="226" t="s">
        <v>209</v>
      </c>
      <c r="C892" s="225" t="s">
        <v>9</v>
      </c>
      <c r="D892" s="225" t="s">
        <v>210</v>
      </c>
      <c r="E892" s="292" t="s">
        <v>875</v>
      </c>
      <c r="F892" s="292"/>
      <c r="G892" s="227" t="s">
        <v>25</v>
      </c>
      <c r="H892" s="228">
        <v>3.4299999999999997E-2</v>
      </c>
      <c r="I892" s="229">
        <f>SUMIFS('ANALÍTICA AUXILIARES'!J:J,'ANALÍTICA AUXILIARES'!A:A,"Composição",'ANALÍTICA AUXILIARES'!B:B,$B892)</f>
        <v>25.57</v>
      </c>
      <c r="J892" s="229">
        <f t="shared" si="149"/>
        <v>0.87</v>
      </c>
      <c r="L892" s="52">
        <f t="shared" si="138"/>
        <v>61</v>
      </c>
      <c r="M892" s="48">
        <f t="shared" si="139"/>
        <v>0.87</v>
      </c>
      <c r="N892" s="49">
        <f t="shared" si="140"/>
        <v>0.87</v>
      </c>
      <c r="O892" s="49" t="str">
        <f t="shared" si="141"/>
        <v/>
      </c>
      <c r="P892" s="50" t="str">
        <f t="shared" si="142"/>
        <v/>
      </c>
      <c r="Q892" s="49" t="str">
        <f t="shared" si="143"/>
        <v/>
      </c>
      <c r="R892" s="49" t="str">
        <f t="shared" si="144"/>
        <v/>
      </c>
    </row>
    <row r="893" spans="1:18" ht="25.5" customHeight="1" x14ac:dyDescent="0.2">
      <c r="A893" s="214" t="s">
        <v>28</v>
      </c>
      <c r="B893" s="215" t="s">
        <v>477</v>
      </c>
      <c r="C893" s="214" t="str">
        <f>VLOOKUP(B893,INSUMOS!$A:$I,2,FALSE)</f>
        <v>SINAPI</v>
      </c>
      <c r="D893" s="214" t="str">
        <f>VLOOKUP(B893,INSUMOS!$A:$I,3,FALSE)</f>
        <v>ANEL BORRACHA PARA TUBO ESGOTO PREDIAL, DN 50 MM (NBR 5688)</v>
      </c>
      <c r="E893" s="293" t="str">
        <f>VLOOKUP(B893,INSUMOS!$A:$I,4,FALSE)</f>
        <v>Material</v>
      </c>
      <c r="F893" s="293"/>
      <c r="G893" s="216" t="str">
        <f>VLOOKUP(B893,INSUMOS!$A:$I,5,FALSE)</f>
        <v>UN</v>
      </c>
      <c r="H893" s="217">
        <v>2</v>
      </c>
      <c r="I893" s="218">
        <f>VLOOKUP(B893,INSUMOS!$A:$I,8,FALSE)</f>
        <v>1.56</v>
      </c>
      <c r="J893" s="218">
        <f t="shared" si="149"/>
        <v>3.12</v>
      </c>
      <c r="L893" s="52">
        <f t="shared" si="138"/>
        <v>61</v>
      </c>
      <c r="M893" s="48">
        <f t="shared" si="139"/>
        <v>3.12</v>
      </c>
      <c r="N893" s="49" t="str">
        <f t="shared" si="140"/>
        <v/>
      </c>
      <c r="O893" s="49">
        <f t="shared" si="141"/>
        <v>3.12</v>
      </c>
      <c r="P893" s="50" t="str">
        <f t="shared" si="142"/>
        <v/>
      </c>
      <c r="Q893" s="49" t="str">
        <f t="shared" si="143"/>
        <v/>
      </c>
      <c r="R893" s="49" t="str">
        <f t="shared" si="144"/>
        <v/>
      </c>
    </row>
    <row r="894" spans="1:18" ht="14.25" customHeight="1" x14ac:dyDescent="0.2">
      <c r="A894" s="214" t="s">
        <v>28</v>
      </c>
      <c r="B894" s="215" t="s">
        <v>455</v>
      </c>
      <c r="C894" s="214" t="str">
        <f>VLOOKUP(B894,INSUMOS!$A:$I,2,FALSE)</f>
        <v>SINAPI</v>
      </c>
      <c r="D894" s="214" t="str">
        <f>VLOOKUP(B894,INSUMOS!$A:$I,3,FALSE)</f>
        <v>PASTA LUBRIFICANTE PARA TUBOS E CONEXOES COM JUNTA ELASTICA, EMBALAGEM DE *400* GR (USO EM PVC, ACO, POLIETILENO E OUTROS)</v>
      </c>
      <c r="E894" s="293" t="str">
        <f>VLOOKUP(B894,INSUMOS!$A:$I,4,FALSE)</f>
        <v>Material</v>
      </c>
      <c r="F894" s="293"/>
      <c r="G894" s="216" t="str">
        <f>VLOOKUP(B894,INSUMOS!$A:$I,5,FALSE)</f>
        <v>UN</v>
      </c>
      <c r="H894" s="217">
        <v>0.05</v>
      </c>
      <c r="I894" s="218">
        <f>VLOOKUP(B894,INSUMOS!$A:$I,8,FALSE)</f>
        <v>32.07</v>
      </c>
      <c r="J894" s="218">
        <f t="shared" si="149"/>
        <v>1.6</v>
      </c>
      <c r="L894" s="52">
        <f t="shared" si="138"/>
        <v>61</v>
      </c>
      <c r="M894" s="48">
        <f t="shared" si="139"/>
        <v>1.6</v>
      </c>
      <c r="N894" s="49" t="str">
        <f t="shared" si="140"/>
        <v/>
      </c>
      <c r="O894" s="49">
        <f t="shared" si="141"/>
        <v>1.6</v>
      </c>
      <c r="P894" s="50" t="str">
        <f t="shared" si="142"/>
        <v/>
      </c>
      <c r="Q894" s="49" t="str">
        <f t="shared" si="143"/>
        <v/>
      </c>
      <c r="R894" s="49" t="str">
        <f t="shared" si="144"/>
        <v/>
      </c>
    </row>
    <row r="895" spans="1:18" ht="14.25" customHeight="1" x14ac:dyDescent="0.2">
      <c r="A895" s="214" t="s">
        <v>28</v>
      </c>
      <c r="B895" s="215" t="s">
        <v>1786</v>
      </c>
      <c r="C895" s="214" t="str">
        <f>VLOOKUP(B895,INSUMOS!$A:$I,2,FALSE)</f>
        <v>SINAPI</v>
      </c>
      <c r="D895" s="214" t="str">
        <f>VLOOKUP(B895,INSUMOS!$A:$I,3,FALSE)</f>
        <v>JOELHO PVC, SOLDAVEL, PB, 45 GRAUS, DN 50 MM, PARA ESGOTO PREDIAL</v>
      </c>
      <c r="E895" s="293" t="str">
        <f>VLOOKUP(B895,INSUMOS!$A:$I,4,FALSE)</f>
        <v>Material</v>
      </c>
      <c r="F895" s="293"/>
      <c r="G895" s="216" t="str">
        <f>VLOOKUP(B895,INSUMOS!$A:$I,5,FALSE)</f>
        <v>UN</v>
      </c>
      <c r="H895" s="217">
        <v>1</v>
      </c>
      <c r="I895" s="218">
        <f>VLOOKUP(B895,INSUMOS!$A:$I,8,FALSE)</f>
        <v>4.24</v>
      </c>
      <c r="J895" s="218">
        <f t="shared" si="149"/>
        <v>4.24</v>
      </c>
      <c r="L895" s="52">
        <f t="shared" si="138"/>
        <v>61</v>
      </c>
      <c r="M895" s="48">
        <f t="shared" si="139"/>
        <v>4.24</v>
      </c>
      <c r="N895" s="49" t="str">
        <f t="shared" si="140"/>
        <v/>
      </c>
      <c r="O895" s="49">
        <f t="shared" si="141"/>
        <v>4.24</v>
      </c>
      <c r="P895" s="50" t="str">
        <f t="shared" si="142"/>
        <v/>
      </c>
      <c r="Q895" s="49" t="str">
        <f t="shared" si="143"/>
        <v/>
      </c>
      <c r="R895" s="49" t="str">
        <f t="shared" si="144"/>
        <v/>
      </c>
    </row>
    <row r="896" spans="1:18" ht="14.25" customHeight="1" x14ac:dyDescent="0.2">
      <c r="A896" s="219"/>
      <c r="B896" s="219"/>
      <c r="C896" s="219"/>
      <c r="D896" s="219"/>
      <c r="E896" s="219"/>
      <c r="F896" s="220"/>
      <c r="G896" s="219"/>
      <c r="H896" s="220"/>
      <c r="I896" s="219"/>
      <c r="J896" s="220"/>
      <c r="L896" s="52">
        <f t="shared" si="138"/>
        <v>61</v>
      </c>
      <c r="M896" s="48" t="str">
        <f t="shared" si="139"/>
        <v/>
      </c>
      <c r="N896" s="49" t="str">
        <f t="shared" si="140"/>
        <v/>
      </c>
      <c r="O896" s="49" t="str">
        <f t="shared" si="141"/>
        <v/>
      </c>
      <c r="P896" s="50" t="str">
        <f t="shared" si="142"/>
        <v/>
      </c>
      <c r="Q896" s="49" t="str">
        <f t="shared" si="143"/>
        <v/>
      </c>
      <c r="R896" s="49" t="str">
        <f t="shared" si="144"/>
        <v/>
      </c>
    </row>
    <row r="897" spans="1:18" x14ac:dyDescent="0.2">
      <c r="A897" s="219"/>
      <c r="B897" s="219"/>
      <c r="C897" s="219"/>
      <c r="D897" s="219"/>
      <c r="E897" s="219"/>
      <c r="F897" s="220"/>
      <c r="G897" s="219"/>
      <c r="H897" s="294" t="s">
        <v>36</v>
      </c>
      <c r="I897" s="294"/>
      <c r="J897" s="220">
        <f>TRUNC(SUMIF(L:L,$L897,M:M)*(1+$J$9),2)</f>
        <v>13.21</v>
      </c>
      <c r="L897" s="52">
        <f t="shared" si="138"/>
        <v>61</v>
      </c>
      <c r="M897" s="48" t="str">
        <f t="shared" si="139"/>
        <v/>
      </c>
      <c r="N897" s="49" t="str">
        <f t="shared" si="140"/>
        <v/>
      </c>
      <c r="O897" s="49" t="str">
        <f t="shared" si="141"/>
        <v/>
      </c>
      <c r="P897" s="50" t="str">
        <f t="shared" si="142"/>
        <v/>
      </c>
      <c r="Q897" s="49" t="str">
        <f t="shared" si="143"/>
        <v/>
      </c>
      <c r="R897" s="49" t="str">
        <f t="shared" si="144"/>
        <v/>
      </c>
    </row>
    <row r="898" spans="1:18" ht="15" thickBot="1" x14ac:dyDescent="0.25">
      <c r="A898" s="221"/>
      <c r="B898" s="221"/>
      <c r="C898" s="221"/>
      <c r="D898" s="221"/>
      <c r="E898" s="221"/>
      <c r="F898" s="221"/>
      <c r="G898" s="221" t="s">
        <v>37</v>
      </c>
      <c r="H898" s="222" t="s">
        <v>1632</v>
      </c>
      <c r="I898" s="221" t="s">
        <v>38</v>
      </c>
      <c r="J898" s="223">
        <f>TRUNC(J897*H898,2)</f>
        <v>26.42</v>
      </c>
      <c r="L898" s="52">
        <f t="shared" si="138"/>
        <v>61</v>
      </c>
      <c r="M898" s="48" t="str">
        <f t="shared" si="139"/>
        <v/>
      </c>
      <c r="N898" s="49" t="str">
        <f t="shared" si="140"/>
        <v/>
      </c>
      <c r="O898" s="49" t="str">
        <f t="shared" si="141"/>
        <v/>
      </c>
      <c r="P898" s="50" t="str">
        <f t="shared" si="142"/>
        <v/>
      </c>
      <c r="Q898" s="49" t="str">
        <f t="shared" si="143"/>
        <v/>
      </c>
      <c r="R898" s="49" t="str">
        <f t="shared" si="144"/>
        <v/>
      </c>
    </row>
    <row r="899" spans="1:18" ht="14.25" customHeight="1" thickTop="1" x14ac:dyDescent="0.2">
      <c r="A899" s="224"/>
      <c r="B899" s="224"/>
      <c r="C899" s="224"/>
      <c r="D899" s="224"/>
      <c r="E899" s="224"/>
      <c r="F899" s="224"/>
      <c r="G899" s="224"/>
      <c r="H899" s="224"/>
      <c r="I899" s="224"/>
      <c r="J899" s="224"/>
      <c r="L899" s="52">
        <f t="shared" si="138"/>
        <v>62</v>
      </c>
      <c r="M899" s="48" t="str">
        <f t="shared" si="139"/>
        <v/>
      </c>
      <c r="N899" s="49" t="str">
        <f t="shared" si="140"/>
        <v/>
      </c>
      <c r="O899" s="49" t="str">
        <f t="shared" si="141"/>
        <v/>
      </c>
      <c r="P899" s="50" t="str">
        <f t="shared" si="142"/>
        <v/>
      </c>
      <c r="Q899" s="49" t="str">
        <f t="shared" si="143"/>
        <v/>
      </c>
      <c r="R899" s="49" t="str">
        <f t="shared" si="144"/>
        <v/>
      </c>
    </row>
    <row r="900" spans="1:18" ht="14.25" customHeight="1" x14ac:dyDescent="0.2">
      <c r="A900" s="206" t="s">
        <v>1229</v>
      </c>
      <c r="B900" s="207" t="s">
        <v>1</v>
      </c>
      <c r="C900" s="206" t="s">
        <v>2</v>
      </c>
      <c r="D900" s="206" t="s">
        <v>3</v>
      </c>
      <c r="E900" s="290" t="s">
        <v>18</v>
      </c>
      <c r="F900" s="290"/>
      <c r="G900" s="208" t="s">
        <v>4</v>
      </c>
      <c r="H900" s="207" t="s">
        <v>5</v>
      </c>
      <c r="I900" s="207" t="s">
        <v>6</v>
      </c>
      <c r="J900" s="207" t="s">
        <v>7</v>
      </c>
      <c r="L900" s="52">
        <f t="shared" ref="L900:L963" si="150">IF(AND(A901&lt;&gt;"",A900=""),L899+1,L899)</f>
        <v>62</v>
      </c>
      <c r="M900" s="48" t="str">
        <f t="shared" ref="M900:M963" si="151">IF(OR(A900="Insumo",A900="Composição Auxiliar"),J900,"")</f>
        <v/>
      </c>
      <c r="N900" s="49" t="str">
        <f t="shared" ref="N900:N963" si="152">IF(ISNUMBER(SEARCH("COM ENCARGOS COMPLEMENTARES",D900)),J900,"")</f>
        <v/>
      </c>
      <c r="O900" s="49" t="str">
        <f t="shared" ref="O900:O963" si="153">IF(N900&lt;&gt;"","",M900)</f>
        <v/>
      </c>
      <c r="P900" s="50" t="str">
        <f t="shared" ref="P900:P963" si="154">IF(A900="Composição",A899,"")</f>
        <v/>
      </c>
      <c r="Q900" s="49" t="str">
        <f t="shared" ref="Q900:Q963" si="155">IF(P900&lt;&gt;"",SUMIF(L900:L905,L900,N900:N905),"")</f>
        <v/>
      </c>
      <c r="R900" s="49" t="str">
        <f t="shared" ref="R900:R963" si="156">IF(P900&lt;&gt;"",SUMIF(L900:L905,L900,O900:O905),"")</f>
        <v/>
      </c>
    </row>
    <row r="901" spans="1:18" ht="38.25" x14ac:dyDescent="0.2">
      <c r="A901" s="209" t="s">
        <v>19</v>
      </c>
      <c r="B901" s="210" t="s">
        <v>607</v>
      </c>
      <c r="C901" s="209" t="s">
        <v>9</v>
      </c>
      <c r="D901" s="209" t="s">
        <v>608</v>
      </c>
      <c r="E901" s="291" t="s">
        <v>914</v>
      </c>
      <c r="F901" s="291"/>
      <c r="G901" s="211" t="s">
        <v>14</v>
      </c>
      <c r="H901" s="212">
        <v>1</v>
      </c>
      <c r="I901" s="213">
        <f>SUMIF(L:L,$L901,M:M)</f>
        <v>24.64</v>
      </c>
      <c r="J901" s="213">
        <f>TRUNC(H901*I901,2)</f>
        <v>24.64</v>
      </c>
      <c r="L901" s="52">
        <f t="shared" si="150"/>
        <v>62</v>
      </c>
      <c r="M901" s="48" t="str">
        <f t="shared" si="151"/>
        <v/>
      </c>
      <c r="N901" s="49" t="str">
        <f t="shared" si="152"/>
        <v/>
      </c>
      <c r="O901" s="49" t="str">
        <f t="shared" si="153"/>
        <v/>
      </c>
      <c r="P901" s="50" t="str">
        <f t="shared" si="154"/>
        <v xml:space="preserve"> 3.4.2.3.4 </v>
      </c>
      <c r="Q901" s="49">
        <f t="shared" si="155"/>
        <v>16.939999999999998</v>
      </c>
      <c r="R901" s="49">
        <f t="shared" si="156"/>
        <v>7.7</v>
      </c>
    </row>
    <row r="902" spans="1:18" ht="25.5" x14ac:dyDescent="0.2">
      <c r="A902" s="225" t="s">
        <v>21</v>
      </c>
      <c r="B902" s="226" t="s">
        <v>214</v>
      </c>
      <c r="C902" s="225" t="s">
        <v>9</v>
      </c>
      <c r="D902" s="225" t="s">
        <v>215</v>
      </c>
      <c r="E902" s="292" t="s">
        <v>875</v>
      </c>
      <c r="F902" s="292"/>
      <c r="G902" s="227" t="s">
        <v>25</v>
      </c>
      <c r="H902" s="228">
        <v>0.29299999999999998</v>
      </c>
      <c r="I902" s="229">
        <f>SUMIFS('ANALÍTICA AUXILIARES'!J:J,'ANALÍTICA AUXILIARES'!A:A,"Composição",'ANALÍTICA AUXILIARES'!B:B,$B902)</f>
        <v>32.270000000000003</v>
      </c>
      <c r="J902" s="229">
        <f>TRUNC(H902*I902,2)</f>
        <v>9.4499999999999993</v>
      </c>
      <c r="L902" s="52">
        <f t="shared" si="150"/>
        <v>62</v>
      </c>
      <c r="M902" s="48">
        <f t="shared" si="151"/>
        <v>9.4499999999999993</v>
      </c>
      <c r="N902" s="49">
        <f t="shared" si="152"/>
        <v>9.4499999999999993</v>
      </c>
      <c r="O902" s="49" t="str">
        <f t="shared" si="153"/>
        <v/>
      </c>
      <c r="P902" s="50" t="str">
        <f t="shared" si="154"/>
        <v/>
      </c>
      <c r="Q902" s="49" t="str">
        <f t="shared" si="155"/>
        <v/>
      </c>
      <c r="R902" s="49" t="str">
        <f t="shared" si="156"/>
        <v/>
      </c>
    </row>
    <row r="903" spans="1:18" ht="25.5" x14ac:dyDescent="0.2">
      <c r="A903" s="225" t="s">
        <v>21</v>
      </c>
      <c r="B903" s="226" t="s">
        <v>209</v>
      </c>
      <c r="C903" s="225" t="s">
        <v>9</v>
      </c>
      <c r="D903" s="225" t="s">
        <v>210</v>
      </c>
      <c r="E903" s="292" t="s">
        <v>875</v>
      </c>
      <c r="F903" s="292"/>
      <c r="G903" s="227" t="s">
        <v>25</v>
      </c>
      <c r="H903" s="228">
        <v>0.29299999999999998</v>
      </c>
      <c r="I903" s="229">
        <f>SUMIFS('ANALÍTICA AUXILIARES'!J:J,'ANALÍTICA AUXILIARES'!A:A,"Composição",'ANALÍTICA AUXILIARES'!B:B,$B903)</f>
        <v>25.57</v>
      </c>
      <c r="J903" s="229">
        <f>TRUNC(H903*I903,2)</f>
        <v>7.49</v>
      </c>
      <c r="L903" s="52">
        <f t="shared" si="150"/>
        <v>62</v>
      </c>
      <c r="M903" s="48">
        <f t="shared" si="151"/>
        <v>7.49</v>
      </c>
      <c r="N903" s="49">
        <f t="shared" si="152"/>
        <v>7.49</v>
      </c>
      <c r="O903" s="49" t="str">
        <f t="shared" si="153"/>
        <v/>
      </c>
      <c r="P903" s="50" t="str">
        <f t="shared" si="154"/>
        <v/>
      </c>
      <c r="Q903" s="49" t="str">
        <f t="shared" si="155"/>
        <v/>
      </c>
      <c r="R903" s="49" t="str">
        <f t="shared" si="156"/>
        <v/>
      </c>
    </row>
    <row r="904" spans="1:18" ht="25.5" customHeight="1" x14ac:dyDescent="0.2">
      <c r="A904" s="214" t="s">
        <v>28</v>
      </c>
      <c r="B904" s="215" t="s">
        <v>448</v>
      </c>
      <c r="C904" s="214" t="str">
        <f>VLOOKUP(B904,INSUMOS!$A:$I,2,FALSE)</f>
        <v>SINAPI</v>
      </c>
      <c r="D904" s="214" t="str">
        <f>VLOOKUP(B904,INSUMOS!$A:$I,3,FALSE)</f>
        <v>TUBO PVC SERIE NORMAL, DN 40 MM, PARA ESGOTO PREDIAL (NBR 5688)</v>
      </c>
      <c r="E904" s="293" t="str">
        <f>VLOOKUP(B904,INSUMOS!$A:$I,4,FALSE)</f>
        <v>Material</v>
      </c>
      <c r="F904" s="293"/>
      <c r="G904" s="216" t="str">
        <f>VLOOKUP(B904,INSUMOS!$A:$I,5,FALSE)</f>
        <v>M</v>
      </c>
      <c r="H904" s="217">
        <v>1.0548999999999999</v>
      </c>
      <c r="I904" s="218">
        <f>VLOOKUP(B904,INSUMOS!$A:$I,8,FALSE)</f>
        <v>7.28</v>
      </c>
      <c r="J904" s="218">
        <f>TRUNC(H904*I904,2)</f>
        <v>7.67</v>
      </c>
      <c r="L904" s="52">
        <f t="shared" si="150"/>
        <v>62</v>
      </c>
      <c r="M904" s="48">
        <f t="shared" si="151"/>
        <v>7.67</v>
      </c>
      <c r="N904" s="49" t="str">
        <f t="shared" si="152"/>
        <v/>
      </c>
      <c r="O904" s="49">
        <f t="shared" si="153"/>
        <v>7.67</v>
      </c>
      <c r="P904" s="50" t="str">
        <f t="shared" si="154"/>
        <v/>
      </c>
      <c r="Q904" s="49" t="str">
        <f t="shared" si="155"/>
        <v/>
      </c>
      <c r="R904" s="49" t="str">
        <f t="shared" si="156"/>
        <v/>
      </c>
    </row>
    <row r="905" spans="1:18" x14ac:dyDescent="0.2">
      <c r="A905" s="214" t="s">
        <v>28</v>
      </c>
      <c r="B905" s="215" t="s">
        <v>496</v>
      </c>
      <c r="C905" s="214" t="str">
        <f>VLOOKUP(B905,INSUMOS!$A:$I,2,FALSE)</f>
        <v>SINAPI</v>
      </c>
      <c r="D905" s="214" t="str">
        <f>VLOOKUP(B905,INSUMOS!$A:$I,3,FALSE)</f>
        <v>LIXA D'AGUA EM FOLHA, COR PRETA, GRAO 100</v>
      </c>
      <c r="E905" s="293" t="str">
        <f>VLOOKUP(B905,INSUMOS!$A:$I,4,FALSE)</f>
        <v>Material</v>
      </c>
      <c r="F905" s="293"/>
      <c r="G905" s="216" t="str">
        <f>VLOOKUP(B905,INSUMOS!$A:$I,5,FALSE)</f>
        <v>UN</v>
      </c>
      <c r="H905" s="217">
        <v>1.6299999999999999E-2</v>
      </c>
      <c r="I905" s="218">
        <f>VLOOKUP(B905,INSUMOS!$A:$I,8,FALSE)</f>
        <v>2.3199999999999998</v>
      </c>
      <c r="J905" s="218">
        <f>TRUNC(H905*I905,2)</f>
        <v>0.03</v>
      </c>
      <c r="L905" s="52">
        <f t="shared" si="150"/>
        <v>62</v>
      </c>
      <c r="M905" s="48">
        <f t="shared" si="151"/>
        <v>0.03</v>
      </c>
      <c r="N905" s="49" t="str">
        <f t="shared" si="152"/>
        <v/>
      </c>
      <c r="O905" s="49">
        <f t="shared" si="153"/>
        <v>0.03</v>
      </c>
      <c r="P905" s="50" t="str">
        <f t="shared" si="154"/>
        <v/>
      </c>
      <c r="Q905" s="49" t="str">
        <f t="shared" si="155"/>
        <v/>
      </c>
      <c r="R905" s="49" t="str">
        <f t="shared" si="156"/>
        <v/>
      </c>
    </row>
    <row r="906" spans="1:18" ht="14.25" customHeight="1" x14ac:dyDescent="0.2">
      <c r="A906" s="219"/>
      <c r="B906" s="219"/>
      <c r="C906" s="219"/>
      <c r="D906" s="219"/>
      <c r="E906" s="219"/>
      <c r="F906" s="220"/>
      <c r="G906" s="219"/>
      <c r="H906" s="220"/>
      <c r="I906" s="219"/>
      <c r="J906" s="220"/>
      <c r="L906" s="52">
        <f t="shared" si="150"/>
        <v>62</v>
      </c>
      <c r="M906" s="48" t="str">
        <f t="shared" si="151"/>
        <v/>
      </c>
      <c r="N906" s="49" t="str">
        <f t="shared" si="152"/>
        <v/>
      </c>
      <c r="O906" s="49" t="str">
        <f t="shared" si="153"/>
        <v/>
      </c>
      <c r="P906" s="50" t="str">
        <f t="shared" si="154"/>
        <v/>
      </c>
      <c r="Q906" s="49" t="str">
        <f t="shared" si="155"/>
        <v/>
      </c>
      <c r="R906" s="49" t="str">
        <f t="shared" si="156"/>
        <v/>
      </c>
    </row>
    <row r="907" spans="1:18" ht="14.25" customHeight="1" x14ac:dyDescent="0.2">
      <c r="A907" s="219"/>
      <c r="B907" s="219"/>
      <c r="C907" s="219"/>
      <c r="D907" s="219"/>
      <c r="E907" s="219"/>
      <c r="F907" s="220"/>
      <c r="G907" s="219"/>
      <c r="H907" s="294" t="s">
        <v>36</v>
      </c>
      <c r="I907" s="294"/>
      <c r="J907" s="220">
        <f>TRUNC(SUMIF(L:L,$L907,M:M)*(1+$J$9),2)</f>
        <v>29.79</v>
      </c>
      <c r="L907" s="52">
        <f t="shared" si="150"/>
        <v>62</v>
      </c>
      <c r="M907" s="48" t="str">
        <f t="shared" si="151"/>
        <v/>
      </c>
      <c r="N907" s="49" t="str">
        <f t="shared" si="152"/>
        <v/>
      </c>
      <c r="O907" s="49" t="str">
        <f t="shared" si="153"/>
        <v/>
      </c>
      <c r="P907" s="50" t="str">
        <f t="shared" si="154"/>
        <v/>
      </c>
      <c r="Q907" s="49" t="str">
        <f t="shared" si="155"/>
        <v/>
      </c>
      <c r="R907" s="49" t="str">
        <f t="shared" si="156"/>
        <v/>
      </c>
    </row>
    <row r="908" spans="1:18" ht="25.5" customHeight="1" thickBot="1" x14ac:dyDescent="0.25">
      <c r="A908" s="221"/>
      <c r="B908" s="221"/>
      <c r="C908" s="221"/>
      <c r="D908" s="221"/>
      <c r="E908" s="221"/>
      <c r="F908" s="221"/>
      <c r="G908" s="221" t="s">
        <v>37</v>
      </c>
      <c r="H908" s="222" t="s">
        <v>1789</v>
      </c>
      <c r="I908" s="221" t="s">
        <v>38</v>
      </c>
      <c r="J908" s="223">
        <f>TRUNC(J907*H908,2)</f>
        <v>142.99</v>
      </c>
      <c r="L908" s="52">
        <f t="shared" si="150"/>
        <v>62</v>
      </c>
      <c r="M908" s="48" t="str">
        <f t="shared" si="151"/>
        <v/>
      </c>
      <c r="N908" s="49" t="str">
        <f t="shared" si="152"/>
        <v/>
      </c>
      <c r="O908" s="49" t="str">
        <f t="shared" si="153"/>
        <v/>
      </c>
      <c r="P908" s="50" t="str">
        <f t="shared" si="154"/>
        <v/>
      </c>
      <c r="Q908" s="49" t="str">
        <f t="shared" si="155"/>
        <v/>
      </c>
      <c r="R908" s="49" t="str">
        <f t="shared" si="156"/>
        <v/>
      </c>
    </row>
    <row r="909" spans="1:18" ht="25.5" customHeight="1" thickTop="1" x14ac:dyDescent="0.2">
      <c r="A909" s="224"/>
      <c r="B909" s="224"/>
      <c r="C909" s="224"/>
      <c r="D909" s="224"/>
      <c r="E909" s="224"/>
      <c r="F909" s="224"/>
      <c r="G909" s="224"/>
      <c r="H909" s="224"/>
      <c r="I909" s="224"/>
      <c r="J909" s="224"/>
      <c r="L909" s="52">
        <f t="shared" si="150"/>
        <v>63</v>
      </c>
      <c r="M909" s="48" t="str">
        <f t="shared" si="151"/>
        <v/>
      </c>
      <c r="N909" s="49" t="str">
        <f t="shared" si="152"/>
        <v/>
      </c>
      <c r="O909" s="49" t="str">
        <f t="shared" si="153"/>
        <v/>
      </c>
      <c r="P909" s="50" t="str">
        <f t="shared" si="154"/>
        <v/>
      </c>
      <c r="Q909" s="49" t="str">
        <f t="shared" si="155"/>
        <v/>
      </c>
      <c r="R909" s="49" t="str">
        <f t="shared" si="156"/>
        <v/>
      </c>
    </row>
    <row r="910" spans="1:18" ht="15" x14ac:dyDescent="0.2">
      <c r="A910" s="206" t="s">
        <v>1230</v>
      </c>
      <c r="B910" s="207" t="s">
        <v>1</v>
      </c>
      <c r="C910" s="206" t="s">
        <v>2</v>
      </c>
      <c r="D910" s="206" t="s">
        <v>3</v>
      </c>
      <c r="E910" s="290" t="s">
        <v>18</v>
      </c>
      <c r="F910" s="290"/>
      <c r="G910" s="208" t="s">
        <v>4</v>
      </c>
      <c r="H910" s="207" t="s">
        <v>5</v>
      </c>
      <c r="I910" s="207" t="s">
        <v>6</v>
      </c>
      <c r="J910" s="207" t="s">
        <v>7</v>
      </c>
      <c r="L910" s="52">
        <f t="shared" si="150"/>
        <v>63</v>
      </c>
      <c r="M910" s="48" t="str">
        <f t="shared" si="151"/>
        <v/>
      </c>
      <c r="N910" s="49" t="str">
        <f t="shared" si="152"/>
        <v/>
      </c>
      <c r="O910" s="49" t="str">
        <f t="shared" si="153"/>
        <v/>
      </c>
      <c r="P910" s="50" t="str">
        <f t="shared" si="154"/>
        <v/>
      </c>
      <c r="Q910" s="49" t="str">
        <f t="shared" si="155"/>
        <v/>
      </c>
      <c r="R910" s="49" t="str">
        <f t="shared" si="156"/>
        <v/>
      </c>
    </row>
    <row r="911" spans="1:18" ht="38.25" x14ac:dyDescent="0.2">
      <c r="A911" s="209" t="s">
        <v>19</v>
      </c>
      <c r="B911" s="210" t="s">
        <v>609</v>
      </c>
      <c r="C911" s="209" t="s">
        <v>9</v>
      </c>
      <c r="D911" s="209" t="s">
        <v>610</v>
      </c>
      <c r="E911" s="291" t="s">
        <v>914</v>
      </c>
      <c r="F911" s="291"/>
      <c r="G911" s="211" t="s">
        <v>14</v>
      </c>
      <c r="H911" s="212">
        <v>1</v>
      </c>
      <c r="I911" s="213">
        <f>SUMIF(L:L,$L911,M:M)</f>
        <v>31.119999999999997</v>
      </c>
      <c r="J911" s="213">
        <f>TRUNC(H911*I911,2)</f>
        <v>31.12</v>
      </c>
      <c r="L911" s="52">
        <f t="shared" si="150"/>
        <v>63</v>
      </c>
      <c r="M911" s="48" t="str">
        <f t="shared" si="151"/>
        <v/>
      </c>
      <c r="N911" s="49" t="str">
        <f t="shared" si="152"/>
        <v/>
      </c>
      <c r="O911" s="49" t="str">
        <f t="shared" si="153"/>
        <v/>
      </c>
      <c r="P911" s="50" t="str">
        <f t="shared" si="154"/>
        <v xml:space="preserve"> 3.4.2.3.5 </v>
      </c>
      <c r="Q911" s="49">
        <f t="shared" si="155"/>
        <v>18.39</v>
      </c>
      <c r="R911" s="49">
        <f t="shared" si="156"/>
        <v>12.729999999999999</v>
      </c>
    </row>
    <row r="912" spans="1:18" ht="14.25" customHeight="1" x14ac:dyDescent="0.2">
      <c r="A912" s="225" t="s">
        <v>21</v>
      </c>
      <c r="B912" s="226" t="s">
        <v>209</v>
      </c>
      <c r="C912" s="225" t="s">
        <v>9</v>
      </c>
      <c r="D912" s="225" t="s">
        <v>210</v>
      </c>
      <c r="E912" s="292" t="s">
        <v>875</v>
      </c>
      <c r="F912" s="292"/>
      <c r="G912" s="227" t="s">
        <v>25</v>
      </c>
      <c r="H912" s="228">
        <v>0.31819999999999998</v>
      </c>
      <c r="I912" s="229">
        <f>SUMIFS('ANALÍTICA AUXILIARES'!J:J,'ANALÍTICA AUXILIARES'!A:A,"Composição",'ANALÍTICA AUXILIARES'!B:B,$B912)</f>
        <v>25.57</v>
      </c>
      <c r="J912" s="229">
        <f>TRUNC(H912*I912,2)</f>
        <v>8.1300000000000008</v>
      </c>
      <c r="L912" s="52">
        <f t="shared" si="150"/>
        <v>63</v>
      </c>
      <c r="M912" s="48">
        <f t="shared" si="151"/>
        <v>8.1300000000000008</v>
      </c>
      <c r="N912" s="49">
        <f t="shared" si="152"/>
        <v>8.1300000000000008</v>
      </c>
      <c r="O912" s="49" t="str">
        <f t="shared" si="153"/>
        <v/>
      </c>
      <c r="P912" s="50" t="str">
        <f t="shared" si="154"/>
        <v/>
      </c>
      <c r="Q912" s="49" t="str">
        <f t="shared" si="155"/>
        <v/>
      </c>
      <c r="R912" s="49" t="str">
        <f t="shared" si="156"/>
        <v/>
      </c>
    </row>
    <row r="913" spans="1:18" ht="25.5" x14ac:dyDescent="0.2">
      <c r="A913" s="225" t="s">
        <v>21</v>
      </c>
      <c r="B913" s="226" t="s">
        <v>214</v>
      </c>
      <c r="C913" s="225" t="s">
        <v>9</v>
      </c>
      <c r="D913" s="225" t="s">
        <v>215</v>
      </c>
      <c r="E913" s="292" t="s">
        <v>875</v>
      </c>
      <c r="F913" s="292"/>
      <c r="G913" s="227" t="s">
        <v>25</v>
      </c>
      <c r="H913" s="228">
        <v>0.31819999999999998</v>
      </c>
      <c r="I913" s="229">
        <f>SUMIFS('ANALÍTICA AUXILIARES'!J:J,'ANALÍTICA AUXILIARES'!A:A,"Composição",'ANALÍTICA AUXILIARES'!B:B,$B913)</f>
        <v>32.270000000000003</v>
      </c>
      <c r="J913" s="229">
        <f>TRUNC(H913*I913,2)</f>
        <v>10.26</v>
      </c>
      <c r="L913" s="52">
        <f t="shared" si="150"/>
        <v>63</v>
      </c>
      <c r="M913" s="48">
        <f t="shared" si="151"/>
        <v>10.26</v>
      </c>
      <c r="N913" s="49">
        <f t="shared" si="152"/>
        <v>10.26</v>
      </c>
      <c r="O913" s="49" t="str">
        <f t="shared" si="153"/>
        <v/>
      </c>
      <c r="P913" s="50" t="str">
        <f t="shared" si="154"/>
        <v/>
      </c>
      <c r="Q913" s="49" t="str">
        <f t="shared" si="155"/>
        <v/>
      </c>
      <c r="R913" s="49" t="str">
        <f t="shared" si="156"/>
        <v/>
      </c>
    </row>
    <row r="914" spans="1:18" ht="14.25" customHeight="1" x14ac:dyDescent="0.2">
      <c r="A914" s="214" t="s">
        <v>28</v>
      </c>
      <c r="B914" s="215" t="s">
        <v>496</v>
      </c>
      <c r="C914" s="214" t="str">
        <f>VLOOKUP(B914,INSUMOS!$A:$I,2,FALSE)</f>
        <v>SINAPI</v>
      </c>
      <c r="D914" s="214" t="str">
        <f>VLOOKUP(B914,INSUMOS!$A:$I,3,FALSE)</f>
        <v>LIXA D'AGUA EM FOLHA, COR PRETA, GRAO 100</v>
      </c>
      <c r="E914" s="293" t="str">
        <f>VLOOKUP(B914,INSUMOS!$A:$I,4,FALSE)</f>
        <v>Material</v>
      </c>
      <c r="F914" s="293"/>
      <c r="G914" s="216" t="str">
        <f>VLOOKUP(B914,INSUMOS!$A:$I,5,FALSE)</f>
        <v>UN</v>
      </c>
      <c r="H914" s="217">
        <v>1.77E-2</v>
      </c>
      <c r="I914" s="218">
        <f>VLOOKUP(B914,INSUMOS!$A:$I,8,FALSE)</f>
        <v>2.3199999999999998</v>
      </c>
      <c r="J914" s="218">
        <f>TRUNC(H914*I914,2)</f>
        <v>0.04</v>
      </c>
      <c r="L914" s="52">
        <f t="shared" si="150"/>
        <v>63</v>
      </c>
      <c r="M914" s="48">
        <f t="shared" si="151"/>
        <v>0.04</v>
      </c>
      <c r="N914" s="49" t="str">
        <f t="shared" si="152"/>
        <v/>
      </c>
      <c r="O914" s="49">
        <f t="shared" si="153"/>
        <v>0.04</v>
      </c>
      <c r="P914" s="50" t="str">
        <f t="shared" si="154"/>
        <v/>
      </c>
      <c r="Q914" s="49" t="str">
        <f t="shared" si="155"/>
        <v/>
      </c>
      <c r="R914" s="49" t="str">
        <f t="shared" si="156"/>
        <v/>
      </c>
    </row>
    <row r="915" spans="1:18" ht="14.25" customHeight="1" x14ac:dyDescent="0.2">
      <c r="A915" s="214" t="s">
        <v>28</v>
      </c>
      <c r="B915" s="215" t="s">
        <v>436</v>
      </c>
      <c r="C915" s="214" t="str">
        <f>VLOOKUP(B915,INSUMOS!$A:$I,2,FALSE)</f>
        <v>SINAPI</v>
      </c>
      <c r="D915" s="214" t="str">
        <f>VLOOKUP(B915,INSUMOS!$A:$I,3,FALSE)</f>
        <v>TUBO PVC SERIE NORMAL, DN 50 MM, PARA ESGOTO PREDIAL (NBR 5688)</v>
      </c>
      <c r="E915" s="293" t="str">
        <f>VLOOKUP(B915,INSUMOS!$A:$I,4,FALSE)</f>
        <v>Material</v>
      </c>
      <c r="F915" s="293"/>
      <c r="G915" s="216" t="str">
        <f>VLOOKUP(B915,INSUMOS!$A:$I,5,FALSE)</f>
        <v>M</v>
      </c>
      <c r="H915" s="217">
        <v>1.0548999999999999</v>
      </c>
      <c r="I915" s="218">
        <f>VLOOKUP(B915,INSUMOS!$A:$I,8,FALSE)</f>
        <v>12.03</v>
      </c>
      <c r="J915" s="218">
        <f>TRUNC(H915*I915,2)</f>
        <v>12.69</v>
      </c>
      <c r="L915" s="52">
        <f t="shared" si="150"/>
        <v>63</v>
      </c>
      <c r="M915" s="48">
        <f t="shared" si="151"/>
        <v>12.69</v>
      </c>
      <c r="N915" s="49" t="str">
        <f t="shared" si="152"/>
        <v/>
      </c>
      <c r="O915" s="49">
        <f t="shared" si="153"/>
        <v>12.69</v>
      </c>
      <c r="P915" s="50" t="str">
        <f t="shared" si="154"/>
        <v/>
      </c>
      <c r="Q915" s="49" t="str">
        <f t="shared" si="155"/>
        <v/>
      </c>
      <c r="R915" s="49" t="str">
        <f t="shared" si="156"/>
        <v/>
      </c>
    </row>
    <row r="916" spans="1:18" x14ac:dyDescent="0.2">
      <c r="A916" s="219"/>
      <c r="B916" s="219"/>
      <c r="C916" s="219"/>
      <c r="D916" s="219"/>
      <c r="E916" s="219"/>
      <c r="F916" s="220"/>
      <c r="G916" s="219"/>
      <c r="H916" s="220"/>
      <c r="I916" s="219"/>
      <c r="J916" s="220"/>
      <c r="L916" s="52">
        <f t="shared" si="150"/>
        <v>63</v>
      </c>
      <c r="M916" s="48" t="str">
        <f t="shared" si="151"/>
        <v/>
      </c>
      <c r="N916" s="49" t="str">
        <f t="shared" si="152"/>
        <v/>
      </c>
      <c r="O916" s="49" t="str">
        <f t="shared" si="153"/>
        <v/>
      </c>
      <c r="P916" s="50" t="str">
        <f t="shared" si="154"/>
        <v/>
      </c>
      <c r="Q916" s="49" t="str">
        <f t="shared" si="155"/>
        <v/>
      </c>
      <c r="R916" s="49" t="str">
        <f t="shared" si="156"/>
        <v/>
      </c>
    </row>
    <row r="917" spans="1:18" x14ac:dyDescent="0.2">
      <c r="A917" s="219"/>
      <c r="B917" s="219"/>
      <c r="C917" s="219"/>
      <c r="D917" s="219"/>
      <c r="E917" s="219"/>
      <c r="F917" s="220"/>
      <c r="G917" s="219"/>
      <c r="H917" s="294" t="s">
        <v>36</v>
      </c>
      <c r="I917" s="294"/>
      <c r="J917" s="220">
        <f>TRUNC(SUMIF(L:L,$L917,M:M)*(1+$J$9),2)</f>
        <v>37.630000000000003</v>
      </c>
      <c r="L917" s="52">
        <f t="shared" si="150"/>
        <v>63</v>
      </c>
      <c r="M917" s="48" t="str">
        <f t="shared" si="151"/>
        <v/>
      </c>
      <c r="N917" s="49" t="str">
        <f t="shared" si="152"/>
        <v/>
      </c>
      <c r="O917" s="49" t="str">
        <f t="shared" si="153"/>
        <v/>
      </c>
      <c r="P917" s="50" t="str">
        <f t="shared" si="154"/>
        <v/>
      </c>
      <c r="Q917" s="49" t="str">
        <f t="shared" si="155"/>
        <v/>
      </c>
      <c r="R917" s="49" t="str">
        <f t="shared" si="156"/>
        <v/>
      </c>
    </row>
    <row r="918" spans="1:18" ht="25.5" customHeight="1" thickBot="1" x14ac:dyDescent="0.25">
      <c r="A918" s="221"/>
      <c r="B918" s="221"/>
      <c r="C918" s="221"/>
      <c r="D918" s="221"/>
      <c r="E918" s="221"/>
      <c r="F918" s="221"/>
      <c r="G918" s="221" t="s">
        <v>37</v>
      </c>
      <c r="H918" s="222" t="s">
        <v>1790</v>
      </c>
      <c r="I918" s="221" t="s">
        <v>38</v>
      </c>
      <c r="J918" s="223">
        <f>TRUNC(J917*H918,2)</f>
        <v>402.64</v>
      </c>
      <c r="L918" s="52">
        <f t="shared" si="150"/>
        <v>63</v>
      </c>
      <c r="M918" s="48" t="str">
        <f t="shared" si="151"/>
        <v/>
      </c>
      <c r="N918" s="49" t="str">
        <f t="shared" si="152"/>
        <v/>
      </c>
      <c r="O918" s="49" t="str">
        <f t="shared" si="153"/>
        <v/>
      </c>
      <c r="P918" s="50" t="str">
        <f t="shared" si="154"/>
        <v/>
      </c>
      <c r="Q918" s="49" t="str">
        <f t="shared" si="155"/>
        <v/>
      </c>
      <c r="R918" s="49" t="str">
        <f t="shared" si="156"/>
        <v/>
      </c>
    </row>
    <row r="919" spans="1:18" ht="14.25" customHeight="1" thickTop="1" x14ac:dyDescent="0.2">
      <c r="A919" s="224"/>
      <c r="B919" s="224"/>
      <c r="C919" s="224"/>
      <c r="D919" s="224"/>
      <c r="E919" s="224"/>
      <c r="F919" s="224"/>
      <c r="G919" s="224"/>
      <c r="H919" s="224"/>
      <c r="I919" s="224"/>
      <c r="J919" s="224"/>
      <c r="L919" s="52">
        <f t="shared" si="150"/>
        <v>64</v>
      </c>
      <c r="M919" s="48" t="str">
        <f t="shared" si="151"/>
        <v/>
      </c>
      <c r="N919" s="49" t="str">
        <f t="shared" si="152"/>
        <v/>
      </c>
      <c r="O919" s="49" t="str">
        <f t="shared" si="153"/>
        <v/>
      </c>
      <c r="P919" s="50" t="str">
        <f t="shared" si="154"/>
        <v/>
      </c>
      <c r="Q919" s="49" t="str">
        <f t="shared" si="155"/>
        <v/>
      </c>
      <c r="R919" s="49" t="str">
        <f t="shared" si="156"/>
        <v/>
      </c>
    </row>
    <row r="920" spans="1:18" ht="14.25" customHeight="1" x14ac:dyDescent="0.2">
      <c r="A920" s="206" t="s">
        <v>1231</v>
      </c>
      <c r="B920" s="207" t="s">
        <v>1</v>
      </c>
      <c r="C920" s="206" t="s">
        <v>2</v>
      </c>
      <c r="D920" s="206" t="s">
        <v>3</v>
      </c>
      <c r="E920" s="290" t="s">
        <v>18</v>
      </c>
      <c r="F920" s="290"/>
      <c r="G920" s="208" t="s">
        <v>4</v>
      </c>
      <c r="H920" s="207" t="s">
        <v>5</v>
      </c>
      <c r="I920" s="207" t="s">
        <v>6</v>
      </c>
      <c r="J920" s="207" t="s">
        <v>7</v>
      </c>
      <c r="L920" s="52">
        <f t="shared" si="150"/>
        <v>64</v>
      </c>
      <c r="M920" s="48" t="str">
        <f t="shared" si="151"/>
        <v/>
      </c>
      <c r="N920" s="49" t="str">
        <f t="shared" si="152"/>
        <v/>
      </c>
      <c r="O920" s="49" t="str">
        <f t="shared" si="153"/>
        <v/>
      </c>
      <c r="P920" s="50" t="str">
        <f t="shared" si="154"/>
        <v/>
      </c>
      <c r="Q920" s="49" t="str">
        <f t="shared" si="155"/>
        <v/>
      </c>
      <c r="R920" s="49" t="str">
        <f t="shared" si="156"/>
        <v/>
      </c>
    </row>
    <row r="921" spans="1:18" ht="25.5" x14ac:dyDescent="0.2">
      <c r="A921" s="209" t="s">
        <v>19</v>
      </c>
      <c r="B921" s="210" t="s">
        <v>1232</v>
      </c>
      <c r="C921" s="209" t="s">
        <v>9</v>
      </c>
      <c r="D921" s="209" t="s">
        <v>1233</v>
      </c>
      <c r="E921" s="291" t="s">
        <v>915</v>
      </c>
      <c r="F921" s="291"/>
      <c r="G921" s="211" t="s">
        <v>14</v>
      </c>
      <c r="H921" s="212">
        <v>1</v>
      </c>
      <c r="I921" s="213">
        <f>SUMIF(L:L,$L921,M:M)</f>
        <v>83.320000000000007</v>
      </c>
      <c r="J921" s="213">
        <f>TRUNC(H921*I921,2)</f>
        <v>83.32</v>
      </c>
      <c r="L921" s="52">
        <f t="shared" si="150"/>
        <v>64</v>
      </c>
      <c r="M921" s="48" t="str">
        <f t="shared" si="151"/>
        <v/>
      </c>
      <c r="N921" s="49" t="str">
        <f t="shared" si="152"/>
        <v/>
      </c>
      <c r="O921" s="49" t="str">
        <f t="shared" si="153"/>
        <v/>
      </c>
      <c r="P921" s="50" t="str">
        <f t="shared" si="154"/>
        <v xml:space="preserve"> 3.4.2.3.6 </v>
      </c>
      <c r="Q921" s="49">
        <f t="shared" si="155"/>
        <v>14.64</v>
      </c>
      <c r="R921" s="49">
        <f t="shared" si="156"/>
        <v>68.680000000000007</v>
      </c>
    </row>
    <row r="922" spans="1:18" ht="25.5" x14ac:dyDescent="0.2">
      <c r="A922" s="225" t="s">
        <v>21</v>
      </c>
      <c r="B922" s="226" t="s">
        <v>209</v>
      </c>
      <c r="C922" s="225" t="s">
        <v>9</v>
      </c>
      <c r="D922" s="225" t="s">
        <v>210</v>
      </c>
      <c r="E922" s="292" t="s">
        <v>875</v>
      </c>
      <c r="F922" s="292"/>
      <c r="G922" s="227" t="s">
        <v>25</v>
      </c>
      <c r="H922" s="228">
        <v>0.25330000000000003</v>
      </c>
      <c r="I922" s="229">
        <f>SUMIFS('ANALÍTICA AUXILIARES'!J:J,'ANALÍTICA AUXILIARES'!A:A,"Composição",'ANALÍTICA AUXILIARES'!B:B,$B922)</f>
        <v>25.57</v>
      </c>
      <c r="J922" s="229">
        <f>TRUNC(H922*I922,2)</f>
        <v>6.47</v>
      </c>
      <c r="L922" s="52">
        <f t="shared" si="150"/>
        <v>64</v>
      </c>
      <c r="M922" s="48">
        <f t="shared" si="151"/>
        <v>6.47</v>
      </c>
      <c r="N922" s="49">
        <f t="shared" si="152"/>
        <v>6.47</v>
      </c>
      <c r="O922" s="49" t="str">
        <f t="shared" si="153"/>
        <v/>
      </c>
      <c r="P922" s="50" t="str">
        <f t="shared" si="154"/>
        <v/>
      </c>
      <c r="Q922" s="49" t="str">
        <f t="shared" si="155"/>
        <v/>
      </c>
      <c r="R922" s="49" t="str">
        <f t="shared" si="156"/>
        <v/>
      </c>
    </row>
    <row r="923" spans="1:18" ht="14.25" customHeight="1" x14ac:dyDescent="0.2">
      <c r="A923" s="225" t="s">
        <v>21</v>
      </c>
      <c r="B923" s="226" t="s">
        <v>214</v>
      </c>
      <c r="C923" s="225" t="s">
        <v>9</v>
      </c>
      <c r="D923" s="225" t="s">
        <v>215</v>
      </c>
      <c r="E923" s="292" t="s">
        <v>875</v>
      </c>
      <c r="F923" s="292"/>
      <c r="G923" s="227" t="s">
        <v>25</v>
      </c>
      <c r="H923" s="228">
        <v>0.25330000000000003</v>
      </c>
      <c r="I923" s="229">
        <f>SUMIFS('ANALÍTICA AUXILIARES'!J:J,'ANALÍTICA AUXILIARES'!A:A,"Composição",'ANALÍTICA AUXILIARES'!B:B,$B923)</f>
        <v>32.270000000000003</v>
      </c>
      <c r="J923" s="229">
        <f>TRUNC(H923*I923,2)</f>
        <v>8.17</v>
      </c>
      <c r="L923" s="52">
        <f t="shared" si="150"/>
        <v>64</v>
      </c>
      <c r="M923" s="48">
        <f t="shared" si="151"/>
        <v>8.17</v>
      </c>
      <c r="N923" s="49">
        <f t="shared" si="152"/>
        <v>8.17</v>
      </c>
      <c r="O923" s="49" t="str">
        <f t="shared" si="153"/>
        <v/>
      </c>
      <c r="P923" s="50" t="str">
        <f t="shared" si="154"/>
        <v/>
      </c>
      <c r="Q923" s="49" t="str">
        <f t="shared" si="155"/>
        <v/>
      </c>
      <c r="R923" s="49" t="str">
        <f t="shared" si="156"/>
        <v/>
      </c>
    </row>
    <row r="924" spans="1:18" ht="14.25" customHeight="1" x14ac:dyDescent="0.2">
      <c r="A924" s="214" t="s">
        <v>28</v>
      </c>
      <c r="B924" s="215" t="s">
        <v>1791</v>
      </c>
      <c r="C924" s="214" t="str">
        <f>VLOOKUP(B924,INSUMOS!$A:$I,2,FALSE)</f>
        <v>SINAPI</v>
      </c>
      <c r="D924" s="214" t="str">
        <f>VLOOKUP(B924,INSUMOS!$A:$I,3,FALSE)</f>
        <v>TUBO PVC, SERIE R, DN 150 MM, PARA ESGOTO OU AGUAS PLUVIAIS PREDIAL (NBR 5688)</v>
      </c>
      <c r="E924" s="293" t="str">
        <f>VLOOKUP(B924,INSUMOS!$A:$I,4,FALSE)</f>
        <v>Material</v>
      </c>
      <c r="F924" s="293"/>
      <c r="G924" s="216" t="str">
        <f>VLOOKUP(B924,INSUMOS!$A:$I,5,FALSE)</f>
        <v>M</v>
      </c>
      <c r="H924" s="217">
        <v>1.0353000000000001</v>
      </c>
      <c r="I924" s="218">
        <f>VLOOKUP(B924,INSUMOS!$A:$I,8,FALSE)</f>
        <v>66.31</v>
      </c>
      <c r="J924" s="218">
        <f>TRUNC(H924*I924,2)</f>
        <v>68.650000000000006</v>
      </c>
      <c r="L924" s="52">
        <f t="shared" si="150"/>
        <v>64</v>
      </c>
      <c r="M924" s="48">
        <f t="shared" si="151"/>
        <v>68.650000000000006</v>
      </c>
      <c r="N924" s="49" t="str">
        <f t="shared" si="152"/>
        <v/>
      </c>
      <c r="O924" s="49">
        <f t="shared" si="153"/>
        <v>68.650000000000006</v>
      </c>
      <c r="P924" s="50" t="str">
        <f t="shared" si="154"/>
        <v/>
      </c>
      <c r="Q924" s="49" t="str">
        <f t="shared" si="155"/>
        <v/>
      </c>
      <c r="R924" s="49" t="str">
        <f t="shared" si="156"/>
        <v/>
      </c>
    </row>
    <row r="925" spans="1:18" x14ac:dyDescent="0.2">
      <c r="A925" s="214" t="s">
        <v>28</v>
      </c>
      <c r="B925" s="215" t="s">
        <v>496</v>
      </c>
      <c r="C925" s="214" t="str">
        <f>VLOOKUP(B925,INSUMOS!$A:$I,2,FALSE)</f>
        <v>SINAPI</v>
      </c>
      <c r="D925" s="214" t="str">
        <f>VLOOKUP(B925,INSUMOS!$A:$I,3,FALSE)</f>
        <v>LIXA D'AGUA EM FOLHA, COR PRETA, GRAO 100</v>
      </c>
      <c r="E925" s="293" t="str">
        <f>VLOOKUP(B925,INSUMOS!$A:$I,4,FALSE)</f>
        <v>Material</v>
      </c>
      <c r="F925" s="293"/>
      <c r="G925" s="216" t="str">
        <f>VLOOKUP(B925,INSUMOS!$A:$I,5,FALSE)</f>
        <v>UN</v>
      </c>
      <c r="H925" s="217">
        <v>1.41E-2</v>
      </c>
      <c r="I925" s="218">
        <f>VLOOKUP(B925,INSUMOS!$A:$I,8,FALSE)</f>
        <v>2.3199999999999998</v>
      </c>
      <c r="J925" s="218">
        <f>TRUNC(H925*I925,2)</f>
        <v>0.03</v>
      </c>
      <c r="L925" s="52">
        <f t="shared" si="150"/>
        <v>64</v>
      </c>
      <c r="M925" s="48">
        <f t="shared" si="151"/>
        <v>0.03</v>
      </c>
      <c r="N925" s="49" t="str">
        <f t="shared" si="152"/>
        <v/>
      </c>
      <c r="O925" s="49">
        <f t="shared" si="153"/>
        <v>0.03</v>
      </c>
      <c r="P925" s="50" t="str">
        <f t="shared" si="154"/>
        <v/>
      </c>
      <c r="Q925" s="49" t="str">
        <f t="shared" si="155"/>
        <v/>
      </c>
      <c r="R925" s="49" t="str">
        <f t="shared" si="156"/>
        <v/>
      </c>
    </row>
    <row r="926" spans="1:18" x14ac:dyDescent="0.2">
      <c r="A926" s="219"/>
      <c r="B926" s="219"/>
      <c r="C926" s="219"/>
      <c r="D926" s="219"/>
      <c r="E926" s="219"/>
      <c r="F926" s="220"/>
      <c r="G926" s="219"/>
      <c r="H926" s="220"/>
      <c r="I926" s="219"/>
      <c r="J926" s="220"/>
      <c r="L926" s="52">
        <f t="shared" si="150"/>
        <v>64</v>
      </c>
      <c r="M926" s="48" t="str">
        <f t="shared" si="151"/>
        <v/>
      </c>
      <c r="N926" s="49" t="str">
        <f t="shared" si="152"/>
        <v/>
      </c>
      <c r="O926" s="49" t="str">
        <f t="shared" si="153"/>
        <v/>
      </c>
      <c r="P926" s="50" t="str">
        <f t="shared" si="154"/>
        <v/>
      </c>
      <c r="Q926" s="49" t="str">
        <f t="shared" si="155"/>
        <v/>
      </c>
      <c r="R926" s="49" t="str">
        <f t="shared" si="156"/>
        <v/>
      </c>
    </row>
    <row r="927" spans="1:18" x14ac:dyDescent="0.2">
      <c r="A927" s="219"/>
      <c r="B927" s="219"/>
      <c r="C927" s="219"/>
      <c r="D927" s="219"/>
      <c r="E927" s="219"/>
      <c r="F927" s="220"/>
      <c r="G927" s="219"/>
      <c r="H927" s="294" t="s">
        <v>36</v>
      </c>
      <c r="I927" s="294"/>
      <c r="J927" s="220">
        <f>TRUNC(SUMIF(L:L,$L927,M:M)*(1+$J$9),2)</f>
        <v>100.76</v>
      </c>
      <c r="L927" s="52">
        <f t="shared" si="150"/>
        <v>64</v>
      </c>
      <c r="M927" s="48" t="str">
        <f t="shared" si="151"/>
        <v/>
      </c>
      <c r="N927" s="49" t="str">
        <f t="shared" si="152"/>
        <v/>
      </c>
      <c r="O927" s="49" t="str">
        <f t="shared" si="153"/>
        <v/>
      </c>
      <c r="P927" s="50" t="str">
        <f t="shared" si="154"/>
        <v/>
      </c>
      <c r="Q927" s="49" t="str">
        <f t="shared" si="155"/>
        <v/>
      </c>
      <c r="R927" s="49" t="str">
        <f t="shared" si="156"/>
        <v/>
      </c>
    </row>
    <row r="928" spans="1:18" ht="15" thickBot="1" x14ac:dyDescent="0.25">
      <c r="A928" s="221"/>
      <c r="B928" s="221"/>
      <c r="C928" s="221"/>
      <c r="D928" s="221"/>
      <c r="E928" s="221"/>
      <c r="F928" s="221"/>
      <c r="G928" s="221" t="s">
        <v>37</v>
      </c>
      <c r="H928" s="222" t="s">
        <v>1793</v>
      </c>
      <c r="I928" s="221" t="s">
        <v>38</v>
      </c>
      <c r="J928" s="223">
        <f>TRUNC(J927*H928,2)</f>
        <v>6750.92</v>
      </c>
      <c r="L928" s="52">
        <f t="shared" si="150"/>
        <v>64</v>
      </c>
      <c r="M928" s="48" t="str">
        <f t="shared" si="151"/>
        <v/>
      </c>
      <c r="N928" s="49" t="str">
        <f t="shared" si="152"/>
        <v/>
      </c>
      <c r="O928" s="49" t="str">
        <f t="shared" si="153"/>
        <v/>
      </c>
      <c r="P928" s="50" t="str">
        <f t="shared" si="154"/>
        <v/>
      </c>
      <c r="Q928" s="49" t="str">
        <f t="shared" si="155"/>
        <v/>
      </c>
      <c r="R928" s="49" t="str">
        <f t="shared" si="156"/>
        <v/>
      </c>
    </row>
    <row r="929" spans="1:18" ht="25.5" customHeight="1" thickTop="1" x14ac:dyDescent="0.2">
      <c r="A929" s="224"/>
      <c r="B929" s="224"/>
      <c r="C929" s="224"/>
      <c r="D929" s="224"/>
      <c r="E929" s="224"/>
      <c r="F929" s="224"/>
      <c r="G929" s="224"/>
      <c r="H929" s="224"/>
      <c r="I929" s="224"/>
      <c r="J929" s="224"/>
      <c r="L929" s="52">
        <f t="shared" si="150"/>
        <v>65</v>
      </c>
      <c r="M929" s="48" t="str">
        <f t="shared" si="151"/>
        <v/>
      </c>
      <c r="N929" s="49" t="str">
        <f t="shared" si="152"/>
        <v/>
      </c>
      <c r="O929" s="49" t="str">
        <f t="shared" si="153"/>
        <v/>
      </c>
      <c r="P929" s="50" t="str">
        <f t="shared" si="154"/>
        <v/>
      </c>
      <c r="Q929" s="49" t="str">
        <f t="shared" si="155"/>
        <v/>
      </c>
      <c r="R929" s="49" t="str">
        <f t="shared" si="156"/>
        <v/>
      </c>
    </row>
    <row r="930" spans="1:18" ht="25.5" customHeight="1" x14ac:dyDescent="0.2">
      <c r="A930" s="206" t="s">
        <v>1234</v>
      </c>
      <c r="B930" s="207" t="s">
        <v>1</v>
      </c>
      <c r="C930" s="206" t="s">
        <v>2</v>
      </c>
      <c r="D930" s="206" t="s">
        <v>3</v>
      </c>
      <c r="E930" s="290" t="s">
        <v>18</v>
      </c>
      <c r="F930" s="290"/>
      <c r="G930" s="208" t="s">
        <v>4</v>
      </c>
      <c r="H930" s="207" t="s">
        <v>5</v>
      </c>
      <c r="I930" s="207" t="s">
        <v>6</v>
      </c>
      <c r="J930" s="207" t="s">
        <v>7</v>
      </c>
      <c r="L930" s="52">
        <f t="shared" si="150"/>
        <v>65</v>
      </c>
      <c r="M930" s="48" t="str">
        <f t="shared" si="151"/>
        <v/>
      </c>
      <c r="N930" s="49" t="str">
        <f t="shared" si="152"/>
        <v/>
      </c>
      <c r="O930" s="49" t="str">
        <f t="shared" si="153"/>
        <v/>
      </c>
      <c r="P930" s="50" t="str">
        <f t="shared" si="154"/>
        <v/>
      </c>
      <c r="Q930" s="49" t="str">
        <f t="shared" si="155"/>
        <v/>
      </c>
      <c r="R930" s="49" t="str">
        <f t="shared" si="156"/>
        <v/>
      </c>
    </row>
    <row r="931" spans="1:18" ht="38.25" customHeight="1" x14ac:dyDescent="0.2">
      <c r="A931" s="209" t="s">
        <v>19</v>
      </c>
      <c r="B931" s="210" t="s">
        <v>1235</v>
      </c>
      <c r="C931" s="209" t="s">
        <v>9</v>
      </c>
      <c r="D931" s="209" t="s">
        <v>1236</v>
      </c>
      <c r="E931" s="291" t="s">
        <v>915</v>
      </c>
      <c r="F931" s="291"/>
      <c r="G931" s="211" t="s">
        <v>12</v>
      </c>
      <c r="H931" s="212">
        <v>1</v>
      </c>
      <c r="I931" s="213">
        <f>SUMIF(L:L,$L931,M:M)</f>
        <v>208.02</v>
      </c>
      <c r="J931" s="213">
        <f t="shared" ref="J931:J936" si="157">TRUNC(H931*I931,2)</f>
        <v>208.02</v>
      </c>
      <c r="L931" s="52">
        <f t="shared" si="150"/>
        <v>65</v>
      </c>
      <c r="M931" s="48" t="str">
        <f t="shared" si="151"/>
        <v/>
      </c>
      <c r="N931" s="49" t="str">
        <f t="shared" si="152"/>
        <v/>
      </c>
      <c r="O931" s="49" t="str">
        <f t="shared" si="153"/>
        <v/>
      </c>
      <c r="P931" s="50" t="str">
        <f t="shared" si="154"/>
        <v xml:space="preserve"> 3.4.2.3.7 </v>
      </c>
      <c r="Q931" s="49">
        <f t="shared" si="155"/>
        <v>36.33</v>
      </c>
      <c r="R931" s="49">
        <f t="shared" si="156"/>
        <v>171.69</v>
      </c>
    </row>
    <row r="932" spans="1:18" ht="14.25" customHeight="1" x14ac:dyDescent="0.2">
      <c r="A932" s="225" t="s">
        <v>21</v>
      </c>
      <c r="B932" s="226" t="s">
        <v>209</v>
      </c>
      <c r="C932" s="225" t="s">
        <v>9</v>
      </c>
      <c r="D932" s="225" t="s">
        <v>210</v>
      </c>
      <c r="E932" s="292" t="s">
        <v>875</v>
      </c>
      <c r="F932" s="292"/>
      <c r="G932" s="227" t="s">
        <v>25</v>
      </c>
      <c r="H932" s="228">
        <v>0.62839999999999996</v>
      </c>
      <c r="I932" s="229">
        <f>SUMIFS('ANALÍTICA AUXILIARES'!J:J,'ANALÍTICA AUXILIARES'!A:A,"Composição",'ANALÍTICA AUXILIARES'!B:B,$B932)</f>
        <v>25.57</v>
      </c>
      <c r="J932" s="229">
        <f t="shared" si="157"/>
        <v>16.059999999999999</v>
      </c>
      <c r="L932" s="52">
        <f t="shared" si="150"/>
        <v>65</v>
      </c>
      <c r="M932" s="48">
        <f t="shared" si="151"/>
        <v>16.059999999999999</v>
      </c>
      <c r="N932" s="49">
        <f t="shared" si="152"/>
        <v>16.059999999999999</v>
      </c>
      <c r="O932" s="49" t="str">
        <f t="shared" si="153"/>
        <v/>
      </c>
      <c r="P932" s="50" t="str">
        <f t="shared" si="154"/>
        <v/>
      </c>
      <c r="Q932" s="49" t="str">
        <f t="shared" si="155"/>
        <v/>
      </c>
      <c r="R932" s="49" t="str">
        <f t="shared" si="156"/>
        <v/>
      </c>
    </row>
    <row r="933" spans="1:18" ht="14.25" customHeight="1" x14ac:dyDescent="0.2">
      <c r="A933" s="225" t="s">
        <v>21</v>
      </c>
      <c r="B933" s="226" t="s">
        <v>214</v>
      </c>
      <c r="C933" s="225" t="s">
        <v>9</v>
      </c>
      <c r="D933" s="225" t="s">
        <v>215</v>
      </c>
      <c r="E933" s="292" t="s">
        <v>875</v>
      </c>
      <c r="F933" s="292"/>
      <c r="G933" s="227" t="s">
        <v>25</v>
      </c>
      <c r="H933" s="228">
        <v>0.62839999999999996</v>
      </c>
      <c r="I933" s="229">
        <f>SUMIFS('ANALÍTICA AUXILIARES'!J:J,'ANALÍTICA AUXILIARES'!A:A,"Composição",'ANALÍTICA AUXILIARES'!B:B,$B933)</f>
        <v>32.270000000000003</v>
      </c>
      <c r="J933" s="229">
        <f t="shared" si="157"/>
        <v>20.27</v>
      </c>
      <c r="L933" s="52">
        <f t="shared" si="150"/>
        <v>65</v>
      </c>
      <c r="M933" s="48">
        <f t="shared" si="151"/>
        <v>20.27</v>
      </c>
      <c r="N933" s="49">
        <f t="shared" si="152"/>
        <v>20.27</v>
      </c>
      <c r="O933" s="49" t="str">
        <f t="shared" si="153"/>
        <v/>
      </c>
      <c r="P933" s="50" t="str">
        <f t="shared" si="154"/>
        <v/>
      </c>
      <c r="Q933" s="49" t="str">
        <f t="shared" si="155"/>
        <v/>
      </c>
      <c r="R933" s="49" t="str">
        <f t="shared" si="156"/>
        <v/>
      </c>
    </row>
    <row r="934" spans="1:18" ht="25.5" x14ac:dyDescent="0.2">
      <c r="A934" s="214" t="s">
        <v>28</v>
      </c>
      <c r="B934" s="215" t="s">
        <v>1794</v>
      </c>
      <c r="C934" s="214" t="str">
        <f>VLOOKUP(B934,INSUMOS!$A:$I,2,FALSE)</f>
        <v>SINAPI</v>
      </c>
      <c r="D934" s="214" t="str">
        <f>VLOOKUP(B934,INSUMOS!$A:$I,3,FALSE)</f>
        <v>ANEL BORRACHA, DN 150 MM, PARA TUBO SERIE REFORCADA ESGOTO PREDIAL</v>
      </c>
      <c r="E934" s="293" t="str">
        <f>VLOOKUP(B934,INSUMOS!$A:$I,4,FALSE)</f>
        <v>Material</v>
      </c>
      <c r="F934" s="293"/>
      <c r="G934" s="216" t="str">
        <f>VLOOKUP(B934,INSUMOS!$A:$I,5,FALSE)</f>
        <v>UN</v>
      </c>
      <c r="H934" s="217">
        <v>3</v>
      </c>
      <c r="I934" s="218">
        <f>VLOOKUP(B934,INSUMOS!$A:$I,8,FALSE)</f>
        <v>11.2</v>
      </c>
      <c r="J934" s="218">
        <f t="shared" si="157"/>
        <v>33.6</v>
      </c>
      <c r="L934" s="52">
        <f t="shared" si="150"/>
        <v>65</v>
      </c>
      <c r="M934" s="48">
        <f t="shared" si="151"/>
        <v>33.6</v>
      </c>
      <c r="N934" s="49" t="str">
        <f t="shared" si="152"/>
        <v/>
      </c>
      <c r="O934" s="49">
        <f t="shared" si="153"/>
        <v>33.6</v>
      </c>
      <c r="P934" s="50" t="str">
        <f t="shared" si="154"/>
        <v/>
      </c>
      <c r="Q934" s="49" t="str">
        <f t="shared" si="155"/>
        <v/>
      </c>
      <c r="R934" s="49" t="str">
        <f t="shared" si="156"/>
        <v/>
      </c>
    </row>
    <row r="935" spans="1:18" ht="14.25" customHeight="1" x14ac:dyDescent="0.2">
      <c r="A935" s="214" t="s">
        <v>28</v>
      </c>
      <c r="B935" s="215" t="s">
        <v>455</v>
      </c>
      <c r="C935" s="214" t="str">
        <f>VLOOKUP(B935,INSUMOS!$A:$I,2,FALSE)</f>
        <v>SINAPI</v>
      </c>
      <c r="D935" s="214" t="str">
        <f>VLOOKUP(B935,INSUMOS!$A:$I,3,FALSE)</f>
        <v>PASTA LUBRIFICANTE PARA TUBOS E CONEXOES COM JUNTA ELASTICA, EMBALAGEM DE *400* GR (USO EM PVC, ACO, POLIETILENO E OUTROS)</v>
      </c>
      <c r="E935" s="293" t="str">
        <f>VLOOKUP(B935,INSUMOS!$A:$I,4,FALSE)</f>
        <v>Material</v>
      </c>
      <c r="F935" s="293"/>
      <c r="G935" s="216" t="str">
        <f>VLOOKUP(B935,INSUMOS!$A:$I,5,FALSE)</f>
        <v>UN</v>
      </c>
      <c r="H935" s="217">
        <v>0.26250000000000001</v>
      </c>
      <c r="I935" s="218">
        <f>VLOOKUP(B935,INSUMOS!$A:$I,8,FALSE)</f>
        <v>32.07</v>
      </c>
      <c r="J935" s="218">
        <f t="shared" si="157"/>
        <v>8.41</v>
      </c>
      <c r="L935" s="52">
        <f t="shared" si="150"/>
        <v>65</v>
      </c>
      <c r="M935" s="48">
        <f t="shared" si="151"/>
        <v>8.41</v>
      </c>
      <c r="N935" s="49" t="str">
        <f t="shared" si="152"/>
        <v/>
      </c>
      <c r="O935" s="49">
        <f t="shared" si="153"/>
        <v>8.41</v>
      </c>
      <c r="P935" s="50" t="str">
        <f t="shared" si="154"/>
        <v/>
      </c>
      <c r="Q935" s="49" t="str">
        <f t="shared" si="155"/>
        <v/>
      </c>
      <c r="R935" s="49" t="str">
        <f t="shared" si="156"/>
        <v/>
      </c>
    </row>
    <row r="936" spans="1:18" x14ac:dyDescent="0.2">
      <c r="A936" s="214" t="s">
        <v>28</v>
      </c>
      <c r="B936" s="215" t="s">
        <v>1796</v>
      </c>
      <c r="C936" s="214" t="str">
        <f>VLOOKUP(B936,INSUMOS!$A:$I,2,FALSE)</f>
        <v>SINAPI</v>
      </c>
      <c r="D936" s="214" t="str">
        <f>VLOOKUP(B936,INSUMOS!$A:$I,3,FALSE)</f>
        <v>TE, PVC, SERIE R, 150 X 150 MM, PARA ESGOTO PREDIAL</v>
      </c>
      <c r="E936" s="293" t="str">
        <f>VLOOKUP(B936,INSUMOS!$A:$I,4,FALSE)</f>
        <v>Material</v>
      </c>
      <c r="F936" s="293"/>
      <c r="G936" s="216" t="str">
        <f>VLOOKUP(B936,INSUMOS!$A:$I,5,FALSE)</f>
        <v>UN</v>
      </c>
      <c r="H936" s="217">
        <v>1</v>
      </c>
      <c r="I936" s="218">
        <f>VLOOKUP(B936,INSUMOS!$A:$I,8,FALSE)</f>
        <v>129.68</v>
      </c>
      <c r="J936" s="218">
        <f t="shared" si="157"/>
        <v>129.68</v>
      </c>
      <c r="L936" s="52">
        <f t="shared" si="150"/>
        <v>65</v>
      </c>
      <c r="M936" s="48">
        <f t="shared" si="151"/>
        <v>129.68</v>
      </c>
      <c r="N936" s="49" t="str">
        <f t="shared" si="152"/>
        <v/>
      </c>
      <c r="O936" s="49">
        <f t="shared" si="153"/>
        <v>129.68</v>
      </c>
      <c r="P936" s="50" t="str">
        <f t="shared" si="154"/>
        <v/>
      </c>
      <c r="Q936" s="49" t="str">
        <f t="shared" si="155"/>
        <v/>
      </c>
      <c r="R936" s="49" t="str">
        <f t="shared" si="156"/>
        <v/>
      </c>
    </row>
    <row r="937" spans="1:18" x14ac:dyDescent="0.2">
      <c r="A937" s="219"/>
      <c r="B937" s="219"/>
      <c r="C937" s="219"/>
      <c r="D937" s="219"/>
      <c r="E937" s="219"/>
      <c r="F937" s="220"/>
      <c r="G937" s="219"/>
      <c r="H937" s="220"/>
      <c r="I937" s="219"/>
      <c r="J937" s="220"/>
      <c r="L937" s="52">
        <f t="shared" si="150"/>
        <v>65</v>
      </c>
      <c r="M937" s="48" t="str">
        <f t="shared" si="151"/>
        <v/>
      </c>
      <c r="N937" s="49" t="str">
        <f t="shared" si="152"/>
        <v/>
      </c>
      <c r="O937" s="49" t="str">
        <f t="shared" si="153"/>
        <v/>
      </c>
      <c r="P937" s="50" t="str">
        <f t="shared" si="154"/>
        <v/>
      </c>
      <c r="Q937" s="49" t="str">
        <f t="shared" si="155"/>
        <v/>
      </c>
      <c r="R937" s="49" t="str">
        <f t="shared" si="156"/>
        <v/>
      </c>
    </row>
    <row r="938" spans="1:18" x14ac:dyDescent="0.2">
      <c r="A938" s="219"/>
      <c r="B938" s="219"/>
      <c r="C938" s="219"/>
      <c r="D938" s="219"/>
      <c r="E938" s="219"/>
      <c r="F938" s="220"/>
      <c r="G938" s="219"/>
      <c r="H938" s="294" t="s">
        <v>36</v>
      </c>
      <c r="I938" s="294"/>
      <c r="J938" s="220">
        <f>TRUNC(SUMIF(L:L,$L938,M:M)*(1+$J$9),2)</f>
        <v>251.57</v>
      </c>
      <c r="L938" s="52">
        <f t="shared" si="150"/>
        <v>65</v>
      </c>
      <c r="M938" s="48" t="str">
        <f t="shared" si="151"/>
        <v/>
      </c>
      <c r="N938" s="49" t="str">
        <f t="shared" si="152"/>
        <v/>
      </c>
      <c r="O938" s="49" t="str">
        <f t="shared" si="153"/>
        <v/>
      </c>
      <c r="P938" s="50" t="str">
        <f t="shared" si="154"/>
        <v/>
      </c>
      <c r="Q938" s="49" t="str">
        <f t="shared" si="155"/>
        <v/>
      </c>
      <c r="R938" s="49" t="str">
        <f t="shared" si="156"/>
        <v/>
      </c>
    </row>
    <row r="939" spans="1:18" ht="15" thickBot="1" x14ac:dyDescent="0.25">
      <c r="A939" s="221"/>
      <c r="B939" s="221"/>
      <c r="C939" s="221"/>
      <c r="D939" s="221"/>
      <c r="E939" s="221"/>
      <c r="F939" s="221"/>
      <c r="G939" s="221" t="s">
        <v>37</v>
      </c>
      <c r="H939" s="222" t="s">
        <v>1701</v>
      </c>
      <c r="I939" s="221" t="s">
        <v>38</v>
      </c>
      <c r="J939" s="223">
        <f>TRUNC(J938*H939,2)</f>
        <v>251.57</v>
      </c>
      <c r="L939" s="52">
        <f t="shared" si="150"/>
        <v>65</v>
      </c>
      <c r="M939" s="48" t="str">
        <f t="shared" si="151"/>
        <v/>
      </c>
      <c r="N939" s="49" t="str">
        <f t="shared" si="152"/>
        <v/>
      </c>
      <c r="O939" s="49" t="str">
        <f t="shared" si="153"/>
        <v/>
      </c>
      <c r="P939" s="50" t="str">
        <f t="shared" si="154"/>
        <v/>
      </c>
      <c r="Q939" s="49" t="str">
        <f t="shared" si="155"/>
        <v/>
      </c>
      <c r="R939" s="49" t="str">
        <f t="shared" si="156"/>
        <v/>
      </c>
    </row>
    <row r="940" spans="1:18" ht="25.5" customHeight="1" thickTop="1" x14ac:dyDescent="0.2">
      <c r="A940" s="224"/>
      <c r="B940" s="224"/>
      <c r="C940" s="224"/>
      <c r="D940" s="224"/>
      <c r="E940" s="224"/>
      <c r="F940" s="224"/>
      <c r="G940" s="224"/>
      <c r="H940" s="224"/>
      <c r="I940" s="224"/>
      <c r="J940" s="224"/>
      <c r="L940" s="52">
        <f t="shared" si="150"/>
        <v>66</v>
      </c>
      <c r="M940" s="48" t="str">
        <f t="shared" si="151"/>
        <v/>
      </c>
      <c r="N940" s="49" t="str">
        <f t="shared" si="152"/>
        <v/>
      </c>
      <c r="O940" s="49" t="str">
        <f t="shared" si="153"/>
        <v/>
      </c>
      <c r="P940" s="50" t="str">
        <f t="shared" si="154"/>
        <v/>
      </c>
      <c r="Q940" s="49" t="str">
        <f t="shared" si="155"/>
        <v/>
      </c>
      <c r="R940" s="49" t="str">
        <f t="shared" si="156"/>
        <v/>
      </c>
    </row>
    <row r="941" spans="1:18" ht="14.25" customHeight="1" x14ac:dyDescent="0.2">
      <c r="A941" s="206" t="s">
        <v>1237</v>
      </c>
      <c r="B941" s="207" t="s">
        <v>1</v>
      </c>
      <c r="C941" s="206" t="s">
        <v>2</v>
      </c>
      <c r="D941" s="206" t="s">
        <v>3</v>
      </c>
      <c r="E941" s="290" t="s">
        <v>18</v>
      </c>
      <c r="F941" s="290"/>
      <c r="G941" s="208" t="s">
        <v>4</v>
      </c>
      <c r="H941" s="207" t="s">
        <v>5</v>
      </c>
      <c r="I941" s="207" t="s">
        <v>6</v>
      </c>
      <c r="J941" s="207" t="s">
        <v>7</v>
      </c>
      <c r="L941" s="52">
        <f t="shared" si="150"/>
        <v>66</v>
      </c>
      <c r="M941" s="48" t="str">
        <f t="shared" si="151"/>
        <v/>
      </c>
      <c r="N941" s="49" t="str">
        <f t="shared" si="152"/>
        <v/>
      </c>
      <c r="O941" s="49" t="str">
        <f t="shared" si="153"/>
        <v/>
      </c>
      <c r="P941" s="50" t="str">
        <f t="shared" si="154"/>
        <v/>
      </c>
      <c r="Q941" s="49" t="str">
        <f t="shared" si="155"/>
        <v/>
      </c>
      <c r="R941" s="49" t="str">
        <f t="shared" si="156"/>
        <v/>
      </c>
    </row>
    <row r="942" spans="1:18" ht="38.25" x14ac:dyDescent="0.2">
      <c r="A942" s="209" t="s">
        <v>19</v>
      </c>
      <c r="B942" s="210" t="s">
        <v>1238</v>
      </c>
      <c r="C942" s="209" t="s">
        <v>9</v>
      </c>
      <c r="D942" s="209" t="s">
        <v>1239</v>
      </c>
      <c r="E942" s="291" t="s">
        <v>915</v>
      </c>
      <c r="F942" s="291"/>
      <c r="G942" s="211" t="s">
        <v>12</v>
      </c>
      <c r="H942" s="212">
        <v>1</v>
      </c>
      <c r="I942" s="213">
        <f>SUMIF(L:L,$L942,M:M)</f>
        <v>129.25</v>
      </c>
      <c r="J942" s="213">
        <f t="shared" ref="J942:J947" si="158">TRUNC(H942*I942,2)</f>
        <v>129.25</v>
      </c>
      <c r="L942" s="52">
        <f t="shared" si="150"/>
        <v>66</v>
      </c>
      <c r="M942" s="48" t="str">
        <f t="shared" si="151"/>
        <v/>
      </c>
      <c r="N942" s="49" t="str">
        <f t="shared" si="152"/>
        <v/>
      </c>
      <c r="O942" s="49" t="str">
        <f t="shared" si="153"/>
        <v/>
      </c>
      <c r="P942" s="50" t="str">
        <f t="shared" si="154"/>
        <v xml:space="preserve"> 3.4.2.3.8 </v>
      </c>
      <c r="Q942" s="49">
        <f t="shared" si="155"/>
        <v>15.040000000000001</v>
      </c>
      <c r="R942" s="49">
        <f t="shared" si="156"/>
        <v>114.21000000000001</v>
      </c>
    </row>
    <row r="943" spans="1:18" ht="25.5" x14ac:dyDescent="0.2">
      <c r="A943" s="225" t="s">
        <v>21</v>
      </c>
      <c r="B943" s="226" t="s">
        <v>214</v>
      </c>
      <c r="C943" s="225" t="s">
        <v>9</v>
      </c>
      <c r="D943" s="225" t="s">
        <v>215</v>
      </c>
      <c r="E943" s="292" t="s">
        <v>875</v>
      </c>
      <c r="F943" s="292"/>
      <c r="G943" s="227" t="s">
        <v>25</v>
      </c>
      <c r="H943" s="228">
        <v>0.2601</v>
      </c>
      <c r="I943" s="229">
        <f>SUMIFS('ANALÍTICA AUXILIARES'!J:J,'ANALÍTICA AUXILIARES'!A:A,"Composição",'ANALÍTICA AUXILIARES'!B:B,$B943)</f>
        <v>32.270000000000003</v>
      </c>
      <c r="J943" s="229">
        <f t="shared" si="158"/>
        <v>8.39</v>
      </c>
      <c r="L943" s="52">
        <f t="shared" si="150"/>
        <v>66</v>
      </c>
      <c r="M943" s="48">
        <f t="shared" si="151"/>
        <v>8.39</v>
      </c>
      <c r="N943" s="49">
        <f t="shared" si="152"/>
        <v>8.39</v>
      </c>
      <c r="O943" s="49" t="str">
        <f t="shared" si="153"/>
        <v/>
      </c>
      <c r="P943" s="50" t="str">
        <f t="shared" si="154"/>
        <v/>
      </c>
      <c r="Q943" s="49" t="str">
        <f t="shared" si="155"/>
        <v/>
      </c>
      <c r="R943" s="49" t="str">
        <f t="shared" si="156"/>
        <v/>
      </c>
    </row>
    <row r="944" spans="1:18" ht="25.5" x14ac:dyDescent="0.2">
      <c r="A944" s="225" t="s">
        <v>21</v>
      </c>
      <c r="B944" s="226" t="s">
        <v>209</v>
      </c>
      <c r="C944" s="225" t="s">
        <v>9</v>
      </c>
      <c r="D944" s="225" t="s">
        <v>210</v>
      </c>
      <c r="E944" s="292" t="s">
        <v>875</v>
      </c>
      <c r="F944" s="292"/>
      <c r="G944" s="227" t="s">
        <v>25</v>
      </c>
      <c r="H944" s="228">
        <v>0.2601</v>
      </c>
      <c r="I944" s="229">
        <f>SUMIFS('ANALÍTICA AUXILIARES'!J:J,'ANALÍTICA AUXILIARES'!A:A,"Composição",'ANALÍTICA AUXILIARES'!B:B,$B944)</f>
        <v>25.57</v>
      </c>
      <c r="J944" s="229">
        <f t="shared" si="158"/>
        <v>6.65</v>
      </c>
      <c r="L944" s="52">
        <f t="shared" si="150"/>
        <v>66</v>
      </c>
      <c r="M944" s="48">
        <f t="shared" si="151"/>
        <v>6.65</v>
      </c>
      <c r="N944" s="49">
        <f t="shared" si="152"/>
        <v>6.65</v>
      </c>
      <c r="O944" s="49" t="str">
        <f t="shared" si="153"/>
        <v/>
      </c>
      <c r="P944" s="50" t="str">
        <f t="shared" si="154"/>
        <v/>
      </c>
      <c r="Q944" s="49" t="str">
        <f t="shared" si="155"/>
        <v/>
      </c>
      <c r="R944" s="49" t="str">
        <f t="shared" si="156"/>
        <v/>
      </c>
    </row>
    <row r="945" spans="1:18" ht="14.25" customHeight="1" x14ac:dyDescent="0.2">
      <c r="A945" s="214" t="s">
        <v>28</v>
      </c>
      <c r="B945" s="215" t="s">
        <v>455</v>
      </c>
      <c r="C945" s="214" t="str">
        <f>VLOOKUP(B945,INSUMOS!$A:$I,2,FALSE)</f>
        <v>SINAPI</v>
      </c>
      <c r="D945" s="214" t="str">
        <f>VLOOKUP(B945,INSUMOS!$A:$I,3,FALSE)</f>
        <v>PASTA LUBRIFICANTE PARA TUBOS E CONEXOES COM JUNTA ELASTICA, EMBALAGEM DE *400* GR (USO EM PVC, ACO, POLIETILENO E OUTROS)</v>
      </c>
      <c r="E945" s="293" t="str">
        <f>VLOOKUP(B945,INSUMOS!$A:$I,4,FALSE)</f>
        <v>Material</v>
      </c>
      <c r="F945" s="293"/>
      <c r="G945" s="216" t="str">
        <f>VLOOKUP(B945,INSUMOS!$A:$I,5,FALSE)</f>
        <v>UN</v>
      </c>
      <c r="H945" s="217">
        <v>0.17499999999999999</v>
      </c>
      <c r="I945" s="218">
        <f>VLOOKUP(B945,INSUMOS!$A:$I,8,FALSE)</f>
        <v>32.07</v>
      </c>
      <c r="J945" s="218">
        <f t="shared" si="158"/>
        <v>5.61</v>
      </c>
      <c r="L945" s="52">
        <f t="shared" si="150"/>
        <v>66</v>
      </c>
      <c r="M945" s="48">
        <f t="shared" si="151"/>
        <v>5.61</v>
      </c>
      <c r="N945" s="49" t="str">
        <f t="shared" si="152"/>
        <v/>
      </c>
      <c r="O945" s="49">
        <f t="shared" si="153"/>
        <v>5.61</v>
      </c>
      <c r="P945" s="50" t="str">
        <f t="shared" si="154"/>
        <v/>
      </c>
      <c r="Q945" s="49" t="str">
        <f t="shared" si="155"/>
        <v/>
      </c>
      <c r="R945" s="49" t="str">
        <f t="shared" si="156"/>
        <v/>
      </c>
    </row>
    <row r="946" spans="1:18" ht="25.5" x14ac:dyDescent="0.2">
      <c r="A946" s="214" t="s">
        <v>28</v>
      </c>
      <c r="B946" s="215" t="s">
        <v>1794</v>
      </c>
      <c r="C946" s="214" t="str">
        <f>VLOOKUP(B946,INSUMOS!$A:$I,2,FALSE)</f>
        <v>SINAPI</v>
      </c>
      <c r="D946" s="214" t="str">
        <f>VLOOKUP(B946,INSUMOS!$A:$I,3,FALSE)</f>
        <v>ANEL BORRACHA, DN 150 MM, PARA TUBO SERIE REFORCADA ESGOTO PREDIAL</v>
      </c>
      <c r="E946" s="293" t="str">
        <f>VLOOKUP(B946,INSUMOS!$A:$I,4,FALSE)</f>
        <v>Material</v>
      </c>
      <c r="F946" s="293"/>
      <c r="G946" s="216" t="str">
        <f>VLOOKUP(B946,INSUMOS!$A:$I,5,FALSE)</f>
        <v>UN</v>
      </c>
      <c r="H946" s="217">
        <v>2</v>
      </c>
      <c r="I946" s="218">
        <f>VLOOKUP(B946,INSUMOS!$A:$I,8,FALSE)</f>
        <v>11.2</v>
      </c>
      <c r="J946" s="218">
        <f t="shared" si="158"/>
        <v>22.4</v>
      </c>
      <c r="L946" s="52">
        <f t="shared" si="150"/>
        <v>66</v>
      </c>
      <c r="M946" s="48">
        <f t="shared" si="151"/>
        <v>22.4</v>
      </c>
      <c r="N946" s="49" t="str">
        <f t="shared" si="152"/>
        <v/>
      </c>
      <c r="O946" s="49">
        <f t="shared" si="153"/>
        <v>22.4</v>
      </c>
      <c r="P946" s="50" t="str">
        <f t="shared" si="154"/>
        <v/>
      </c>
      <c r="Q946" s="49" t="str">
        <f t="shared" si="155"/>
        <v/>
      </c>
      <c r="R946" s="49" t="str">
        <f t="shared" si="156"/>
        <v/>
      </c>
    </row>
    <row r="947" spans="1:18" ht="14.25" customHeight="1" x14ac:dyDescent="0.2">
      <c r="A947" s="214" t="s">
        <v>28</v>
      </c>
      <c r="B947" s="215" t="s">
        <v>1798</v>
      </c>
      <c r="C947" s="214" t="str">
        <f>VLOOKUP(B947,INSUMOS!$A:$I,2,FALSE)</f>
        <v>SINAPI</v>
      </c>
      <c r="D947" s="214" t="str">
        <f>VLOOKUP(B947,INSUMOS!$A:$I,3,FALSE)</f>
        <v>JOELHO, PVC SERIE R, 90 GRAUS, DN 150 MM, PARA ESGOTO PREDIAL</v>
      </c>
      <c r="E947" s="293" t="str">
        <f>VLOOKUP(B947,INSUMOS!$A:$I,4,FALSE)</f>
        <v>Material</v>
      </c>
      <c r="F947" s="293"/>
      <c r="G947" s="216" t="str">
        <f>VLOOKUP(B947,INSUMOS!$A:$I,5,FALSE)</f>
        <v>UN</v>
      </c>
      <c r="H947" s="217">
        <v>1</v>
      </c>
      <c r="I947" s="218">
        <f>VLOOKUP(B947,INSUMOS!$A:$I,8,FALSE)</f>
        <v>86.2</v>
      </c>
      <c r="J947" s="218">
        <f t="shared" si="158"/>
        <v>86.2</v>
      </c>
      <c r="L947" s="52">
        <f t="shared" si="150"/>
        <v>66</v>
      </c>
      <c r="M947" s="48">
        <f t="shared" si="151"/>
        <v>86.2</v>
      </c>
      <c r="N947" s="49" t="str">
        <f t="shared" si="152"/>
        <v/>
      </c>
      <c r="O947" s="49">
        <f t="shared" si="153"/>
        <v>86.2</v>
      </c>
      <c r="P947" s="50" t="str">
        <f t="shared" si="154"/>
        <v/>
      </c>
      <c r="Q947" s="49" t="str">
        <f t="shared" si="155"/>
        <v/>
      </c>
      <c r="R947" s="49" t="str">
        <f t="shared" si="156"/>
        <v/>
      </c>
    </row>
    <row r="948" spans="1:18" ht="14.25" customHeight="1" x14ac:dyDescent="0.2">
      <c r="A948" s="219"/>
      <c r="B948" s="219"/>
      <c r="C948" s="219"/>
      <c r="D948" s="219"/>
      <c r="E948" s="219"/>
      <c r="F948" s="220"/>
      <c r="G948" s="219"/>
      <c r="H948" s="220"/>
      <c r="I948" s="219"/>
      <c r="J948" s="220"/>
      <c r="L948" s="52">
        <f t="shared" si="150"/>
        <v>66</v>
      </c>
      <c r="M948" s="48" t="str">
        <f t="shared" si="151"/>
        <v/>
      </c>
      <c r="N948" s="49" t="str">
        <f t="shared" si="152"/>
        <v/>
      </c>
      <c r="O948" s="49" t="str">
        <f t="shared" si="153"/>
        <v/>
      </c>
      <c r="P948" s="50" t="str">
        <f t="shared" si="154"/>
        <v/>
      </c>
      <c r="Q948" s="49" t="str">
        <f t="shared" si="155"/>
        <v/>
      </c>
      <c r="R948" s="49" t="str">
        <f t="shared" si="156"/>
        <v/>
      </c>
    </row>
    <row r="949" spans="1:18" ht="14.25" customHeight="1" x14ac:dyDescent="0.2">
      <c r="A949" s="219"/>
      <c r="B949" s="219"/>
      <c r="C949" s="219"/>
      <c r="D949" s="219"/>
      <c r="E949" s="219"/>
      <c r="F949" s="220"/>
      <c r="G949" s="219"/>
      <c r="H949" s="294" t="s">
        <v>36</v>
      </c>
      <c r="I949" s="294"/>
      <c r="J949" s="220">
        <f>TRUNC(SUMIF(L:L,$L949,M:M)*(1+$J$9),2)</f>
        <v>156.31</v>
      </c>
      <c r="L949" s="52">
        <f t="shared" si="150"/>
        <v>66</v>
      </c>
      <c r="M949" s="48" t="str">
        <f t="shared" si="151"/>
        <v/>
      </c>
      <c r="N949" s="49" t="str">
        <f t="shared" si="152"/>
        <v/>
      </c>
      <c r="O949" s="49" t="str">
        <f t="shared" si="153"/>
        <v/>
      </c>
      <c r="P949" s="50" t="str">
        <f t="shared" si="154"/>
        <v/>
      </c>
      <c r="Q949" s="49" t="str">
        <f t="shared" si="155"/>
        <v/>
      </c>
      <c r="R949" s="49" t="str">
        <f t="shared" si="156"/>
        <v/>
      </c>
    </row>
    <row r="950" spans="1:18" ht="25.5" customHeight="1" thickBot="1" x14ac:dyDescent="0.25">
      <c r="A950" s="221"/>
      <c r="B950" s="221"/>
      <c r="C950" s="221"/>
      <c r="D950" s="221"/>
      <c r="E950" s="221"/>
      <c r="F950" s="221"/>
      <c r="G950" s="221" t="s">
        <v>37</v>
      </c>
      <c r="H950" s="222" t="s">
        <v>1456</v>
      </c>
      <c r="I950" s="221" t="s">
        <v>38</v>
      </c>
      <c r="J950" s="223">
        <f>TRUNC(J949*H950,2)</f>
        <v>937.86</v>
      </c>
      <c r="L950" s="52">
        <f t="shared" si="150"/>
        <v>66</v>
      </c>
      <c r="M950" s="48" t="str">
        <f t="shared" si="151"/>
        <v/>
      </c>
      <c r="N950" s="49" t="str">
        <f t="shared" si="152"/>
        <v/>
      </c>
      <c r="O950" s="49" t="str">
        <f t="shared" si="153"/>
        <v/>
      </c>
      <c r="P950" s="50" t="str">
        <f t="shared" si="154"/>
        <v/>
      </c>
      <c r="Q950" s="49" t="str">
        <f t="shared" si="155"/>
        <v/>
      </c>
      <c r="R950" s="49" t="str">
        <f t="shared" si="156"/>
        <v/>
      </c>
    </row>
    <row r="951" spans="1:18" ht="14.25" customHeight="1" thickTop="1" x14ac:dyDescent="0.2">
      <c r="A951" s="224"/>
      <c r="B951" s="224"/>
      <c r="C951" s="224"/>
      <c r="D951" s="224"/>
      <c r="E951" s="224"/>
      <c r="F951" s="224"/>
      <c r="G951" s="224"/>
      <c r="H951" s="224"/>
      <c r="I951" s="224"/>
      <c r="J951" s="224"/>
      <c r="L951" s="52">
        <f t="shared" si="150"/>
        <v>67</v>
      </c>
      <c r="M951" s="48" t="str">
        <f t="shared" si="151"/>
        <v/>
      </c>
      <c r="N951" s="49" t="str">
        <f t="shared" si="152"/>
        <v/>
      </c>
      <c r="O951" s="49" t="str">
        <f t="shared" si="153"/>
        <v/>
      </c>
      <c r="P951" s="50" t="str">
        <f t="shared" si="154"/>
        <v/>
      </c>
      <c r="Q951" s="49" t="str">
        <f t="shared" si="155"/>
        <v/>
      </c>
      <c r="R951" s="49" t="str">
        <f t="shared" si="156"/>
        <v/>
      </c>
    </row>
    <row r="952" spans="1:18" x14ac:dyDescent="0.2">
      <c r="A952" s="203" t="s">
        <v>1240</v>
      </c>
      <c r="B952" s="203"/>
      <c r="C952" s="203"/>
      <c r="D952" s="203" t="s">
        <v>847</v>
      </c>
      <c r="E952" s="203"/>
      <c r="F952" s="296"/>
      <c r="G952" s="296"/>
      <c r="H952" s="204"/>
      <c r="I952" s="203"/>
      <c r="J952" s="205"/>
      <c r="L952" s="52">
        <f t="shared" si="150"/>
        <v>67</v>
      </c>
      <c r="M952" s="48" t="str">
        <f t="shared" si="151"/>
        <v/>
      </c>
      <c r="N952" s="49" t="str">
        <f t="shared" si="152"/>
        <v/>
      </c>
      <c r="O952" s="49" t="str">
        <f t="shared" si="153"/>
        <v/>
      </c>
      <c r="P952" s="50" t="str">
        <f t="shared" si="154"/>
        <v/>
      </c>
      <c r="Q952" s="49" t="str">
        <f t="shared" si="155"/>
        <v/>
      </c>
      <c r="R952" s="49" t="str">
        <f t="shared" si="156"/>
        <v/>
      </c>
    </row>
    <row r="953" spans="1:18" ht="14.25" customHeight="1" x14ac:dyDescent="0.2">
      <c r="A953" s="203" t="s">
        <v>1241</v>
      </c>
      <c r="B953" s="203"/>
      <c r="C953" s="203"/>
      <c r="D953" s="203" t="s">
        <v>848</v>
      </c>
      <c r="E953" s="203"/>
      <c r="F953" s="296"/>
      <c r="G953" s="296"/>
      <c r="H953" s="204"/>
      <c r="I953" s="203"/>
      <c r="J953" s="205"/>
      <c r="L953" s="52">
        <f t="shared" si="150"/>
        <v>67</v>
      </c>
      <c r="M953" s="48" t="str">
        <f t="shared" si="151"/>
        <v/>
      </c>
      <c r="N953" s="49" t="str">
        <f t="shared" si="152"/>
        <v/>
      </c>
      <c r="O953" s="49" t="str">
        <f t="shared" si="153"/>
        <v/>
      </c>
      <c r="P953" s="50" t="str">
        <f t="shared" si="154"/>
        <v/>
      </c>
      <c r="Q953" s="49" t="str">
        <f t="shared" si="155"/>
        <v/>
      </c>
      <c r="R953" s="49" t="str">
        <f t="shared" si="156"/>
        <v/>
      </c>
    </row>
    <row r="954" spans="1:18" x14ac:dyDescent="0.2">
      <c r="A954" s="203" t="s">
        <v>1242</v>
      </c>
      <c r="B954" s="203"/>
      <c r="C954" s="203"/>
      <c r="D954" s="203" t="s">
        <v>1243</v>
      </c>
      <c r="E954" s="203"/>
      <c r="F954" s="296"/>
      <c r="G954" s="296"/>
      <c r="H954" s="204"/>
      <c r="I954" s="203"/>
      <c r="J954" s="205"/>
      <c r="L954" s="52">
        <f t="shared" si="150"/>
        <v>67</v>
      </c>
      <c r="M954" s="48" t="str">
        <f t="shared" si="151"/>
        <v/>
      </c>
      <c r="N954" s="49" t="str">
        <f t="shared" si="152"/>
        <v/>
      </c>
      <c r="O954" s="49" t="str">
        <f t="shared" si="153"/>
        <v/>
      </c>
      <c r="P954" s="50" t="str">
        <f t="shared" si="154"/>
        <v/>
      </c>
      <c r="Q954" s="49" t="str">
        <f t="shared" si="155"/>
        <v/>
      </c>
      <c r="R954" s="49" t="str">
        <f t="shared" si="156"/>
        <v/>
      </c>
    </row>
    <row r="955" spans="1:18" ht="14.25" customHeight="1" x14ac:dyDescent="0.2">
      <c r="A955" s="203" t="s">
        <v>1244</v>
      </c>
      <c r="B955" s="203"/>
      <c r="C955" s="203"/>
      <c r="D955" s="203" t="s">
        <v>1245</v>
      </c>
      <c r="E955" s="203"/>
      <c r="F955" s="296"/>
      <c r="G955" s="296"/>
      <c r="H955" s="204"/>
      <c r="I955" s="203"/>
      <c r="J955" s="205"/>
      <c r="L955" s="52">
        <f t="shared" si="150"/>
        <v>67</v>
      </c>
      <c r="M955" s="48" t="str">
        <f t="shared" si="151"/>
        <v/>
      </c>
      <c r="N955" s="49" t="str">
        <f t="shared" si="152"/>
        <v/>
      </c>
      <c r="O955" s="49" t="str">
        <f t="shared" si="153"/>
        <v/>
      </c>
      <c r="P955" s="50" t="str">
        <f t="shared" si="154"/>
        <v/>
      </c>
      <c r="Q955" s="49" t="str">
        <f t="shared" si="155"/>
        <v/>
      </c>
      <c r="R955" s="49" t="str">
        <f t="shared" si="156"/>
        <v/>
      </c>
    </row>
    <row r="956" spans="1:18" ht="15" x14ac:dyDescent="0.2">
      <c r="A956" s="206" t="s">
        <v>1246</v>
      </c>
      <c r="B956" s="207" t="s">
        <v>1</v>
      </c>
      <c r="C956" s="206" t="s">
        <v>2</v>
      </c>
      <c r="D956" s="206" t="s">
        <v>3</v>
      </c>
      <c r="E956" s="290" t="s">
        <v>18</v>
      </c>
      <c r="F956" s="290"/>
      <c r="G956" s="208" t="s">
        <v>4</v>
      </c>
      <c r="H956" s="207" t="s">
        <v>5</v>
      </c>
      <c r="I956" s="207" t="s">
        <v>6</v>
      </c>
      <c r="J956" s="207" t="s">
        <v>7</v>
      </c>
      <c r="L956" s="52">
        <f t="shared" si="150"/>
        <v>67</v>
      </c>
      <c r="M956" s="48" t="str">
        <f t="shared" si="151"/>
        <v/>
      </c>
      <c r="N956" s="49" t="str">
        <f t="shared" si="152"/>
        <v/>
      </c>
      <c r="O956" s="49" t="str">
        <f t="shared" si="153"/>
        <v/>
      </c>
      <c r="P956" s="50" t="str">
        <f t="shared" si="154"/>
        <v/>
      </c>
      <c r="Q956" s="49" t="str">
        <f t="shared" si="155"/>
        <v/>
      </c>
      <c r="R956" s="49" t="str">
        <f t="shared" si="156"/>
        <v/>
      </c>
    </row>
    <row r="957" spans="1:18" ht="25.5" x14ac:dyDescent="0.2">
      <c r="A957" s="209" t="s">
        <v>19</v>
      </c>
      <c r="B957" s="210" t="s">
        <v>1247</v>
      </c>
      <c r="C957" s="209" t="s">
        <v>9</v>
      </c>
      <c r="D957" s="209" t="s">
        <v>1248</v>
      </c>
      <c r="E957" s="291" t="s">
        <v>921</v>
      </c>
      <c r="F957" s="291"/>
      <c r="G957" s="211" t="s">
        <v>12</v>
      </c>
      <c r="H957" s="212">
        <v>1</v>
      </c>
      <c r="I957" s="213">
        <f>SUMIF(L:L,$L957,M:M)</f>
        <v>701.47</v>
      </c>
      <c r="J957" s="213">
        <f>TRUNC(H957*I957,2)</f>
        <v>701.47</v>
      </c>
      <c r="L957" s="52">
        <f t="shared" si="150"/>
        <v>67</v>
      </c>
      <c r="M957" s="48" t="str">
        <f t="shared" si="151"/>
        <v/>
      </c>
      <c r="N957" s="49" t="str">
        <f t="shared" si="152"/>
        <v/>
      </c>
      <c r="O957" s="49" t="str">
        <f t="shared" si="153"/>
        <v/>
      </c>
      <c r="P957" s="50" t="str">
        <f t="shared" si="154"/>
        <v xml:space="preserve"> 3.5.1.1.1.1 </v>
      </c>
      <c r="Q957" s="49">
        <f t="shared" si="155"/>
        <v>121.58</v>
      </c>
      <c r="R957" s="49">
        <f t="shared" si="156"/>
        <v>579.89</v>
      </c>
    </row>
    <row r="958" spans="1:18" ht="14.25" customHeight="1" x14ac:dyDescent="0.2">
      <c r="A958" s="225" t="s">
        <v>21</v>
      </c>
      <c r="B958" s="226" t="s">
        <v>726</v>
      </c>
      <c r="C958" s="225" t="s">
        <v>9</v>
      </c>
      <c r="D958" s="225" t="s">
        <v>727</v>
      </c>
      <c r="E958" s="292" t="s">
        <v>706</v>
      </c>
      <c r="F958" s="292"/>
      <c r="G958" s="227" t="s">
        <v>17</v>
      </c>
      <c r="H958" s="228">
        <v>1.9199999999999998E-2</v>
      </c>
      <c r="I958" s="229">
        <f>SUMIFS('ANALÍTICA AUXILIARES'!J:J,'ANALÍTICA AUXILIARES'!A:A,"Composição",'ANALÍTICA AUXILIARES'!B:B,$B958)</f>
        <v>890.16</v>
      </c>
      <c r="J958" s="229">
        <f>TRUNC(H958*I958,2)</f>
        <v>17.09</v>
      </c>
      <c r="L958" s="52">
        <f t="shared" si="150"/>
        <v>67</v>
      </c>
      <c r="M958" s="48">
        <f t="shared" si="151"/>
        <v>17.09</v>
      </c>
      <c r="N958" s="49" t="str">
        <f t="shared" si="152"/>
        <v/>
      </c>
      <c r="O958" s="49">
        <f t="shared" si="153"/>
        <v>17.09</v>
      </c>
      <c r="P958" s="50" t="str">
        <f t="shared" si="154"/>
        <v/>
      </c>
      <c r="Q958" s="49" t="str">
        <f t="shared" si="155"/>
        <v/>
      </c>
      <c r="R958" s="49" t="str">
        <f t="shared" si="156"/>
        <v/>
      </c>
    </row>
    <row r="959" spans="1:18" ht="14.25" customHeight="1" x14ac:dyDescent="0.2">
      <c r="A959" s="225" t="s">
        <v>21</v>
      </c>
      <c r="B959" s="226" t="s">
        <v>205</v>
      </c>
      <c r="C959" s="225" t="s">
        <v>9</v>
      </c>
      <c r="D959" s="225" t="s">
        <v>206</v>
      </c>
      <c r="E959" s="292" t="s">
        <v>875</v>
      </c>
      <c r="F959" s="292"/>
      <c r="G959" s="227" t="s">
        <v>25</v>
      </c>
      <c r="H959" s="228">
        <v>2.0377000000000001</v>
      </c>
      <c r="I959" s="229">
        <f>SUMIFS('ANALÍTICA AUXILIARES'!J:J,'ANALÍTICA AUXILIARES'!A:A,"Composição",'ANALÍTICA AUXILIARES'!B:B,$B959)</f>
        <v>26.42</v>
      </c>
      <c r="J959" s="229">
        <f>TRUNC(H959*I959,2)</f>
        <v>53.83</v>
      </c>
      <c r="L959" s="52">
        <f t="shared" si="150"/>
        <v>67</v>
      </c>
      <c r="M959" s="48">
        <f t="shared" si="151"/>
        <v>53.83</v>
      </c>
      <c r="N959" s="49">
        <f t="shared" si="152"/>
        <v>53.83</v>
      </c>
      <c r="O959" s="49" t="str">
        <f t="shared" si="153"/>
        <v/>
      </c>
      <c r="P959" s="50" t="str">
        <f t="shared" si="154"/>
        <v/>
      </c>
      <c r="Q959" s="49" t="str">
        <f t="shared" si="155"/>
        <v/>
      </c>
      <c r="R959" s="49" t="str">
        <f t="shared" si="156"/>
        <v/>
      </c>
    </row>
    <row r="960" spans="1:18" ht="14.25" customHeight="1" x14ac:dyDescent="0.2">
      <c r="A960" s="225" t="s">
        <v>21</v>
      </c>
      <c r="B960" s="226" t="s">
        <v>220</v>
      </c>
      <c r="C960" s="225" t="s">
        <v>9</v>
      </c>
      <c r="D960" s="225" t="s">
        <v>221</v>
      </c>
      <c r="E960" s="292" t="s">
        <v>875</v>
      </c>
      <c r="F960" s="292"/>
      <c r="G960" s="227" t="s">
        <v>25</v>
      </c>
      <c r="H960" s="228">
        <v>2.0377000000000001</v>
      </c>
      <c r="I960" s="229">
        <f>SUMIFS('ANALÍTICA AUXILIARES'!J:J,'ANALÍTICA AUXILIARES'!A:A,"Composição",'ANALÍTICA AUXILIARES'!B:B,$B960)</f>
        <v>33.25</v>
      </c>
      <c r="J960" s="229">
        <f>TRUNC(H960*I960,2)</f>
        <v>67.75</v>
      </c>
      <c r="L960" s="52">
        <f t="shared" si="150"/>
        <v>67</v>
      </c>
      <c r="M960" s="48">
        <f t="shared" si="151"/>
        <v>67.75</v>
      </c>
      <c r="N960" s="49">
        <f t="shared" si="152"/>
        <v>67.75</v>
      </c>
      <c r="O960" s="49" t="str">
        <f t="shared" si="153"/>
        <v/>
      </c>
      <c r="P960" s="50" t="str">
        <f t="shared" si="154"/>
        <v/>
      </c>
      <c r="Q960" s="49" t="str">
        <f t="shared" si="155"/>
        <v/>
      </c>
      <c r="R960" s="49" t="str">
        <f t="shared" si="156"/>
        <v/>
      </c>
    </row>
    <row r="961" spans="1:18" ht="14.25" customHeight="1" x14ac:dyDescent="0.2">
      <c r="A961" s="214" t="s">
        <v>28</v>
      </c>
      <c r="B961" s="215" t="s">
        <v>1800</v>
      </c>
      <c r="C961" s="214" t="str">
        <f>VLOOKUP(B961,INSUMOS!$A:$I,2,FALSE)</f>
        <v>SINAPI</v>
      </c>
      <c r="D961" s="214" t="str">
        <f>VLOOKUP(B961,INSUMOS!$A:$I,3,FALSE)</f>
        <v>QUADRO DE DISTRIBUICAO COM BARRAMENTO TRIFASICO, DE EMBUTIR, EM CHAPA DE ACO GALVANIZADO, PARA 30 DISJUNTORES DIN, 150 A</v>
      </c>
      <c r="E961" s="293" t="str">
        <f>VLOOKUP(B961,INSUMOS!$A:$I,4,FALSE)</f>
        <v>Material</v>
      </c>
      <c r="F961" s="293"/>
      <c r="G961" s="216" t="str">
        <f>VLOOKUP(B961,INSUMOS!$A:$I,5,FALSE)</f>
        <v>UN</v>
      </c>
      <c r="H961" s="217">
        <v>1</v>
      </c>
      <c r="I961" s="218">
        <f>VLOOKUP(B961,INSUMOS!$A:$I,8,FALSE)</f>
        <v>562.79999999999995</v>
      </c>
      <c r="J961" s="218">
        <f>TRUNC(H961*I961,2)</f>
        <v>562.79999999999995</v>
      </c>
      <c r="L961" s="52">
        <f t="shared" si="150"/>
        <v>67</v>
      </c>
      <c r="M961" s="48">
        <f t="shared" si="151"/>
        <v>562.79999999999995</v>
      </c>
      <c r="N961" s="49" t="str">
        <f t="shared" si="152"/>
        <v/>
      </c>
      <c r="O961" s="49">
        <f t="shared" si="153"/>
        <v>562.79999999999995</v>
      </c>
      <c r="P961" s="50" t="str">
        <f t="shared" si="154"/>
        <v/>
      </c>
      <c r="Q961" s="49" t="str">
        <f t="shared" si="155"/>
        <v/>
      </c>
      <c r="R961" s="49" t="str">
        <f t="shared" si="156"/>
        <v/>
      </c>
    </row>
    <row r="962" spans="1:18" x14ac:dyDescent="0.2">
      <c r="A962" s="219"/>
      <c r="B962" s="219"/>
      <c r="C962" s="219"/>
      <c r="D962" s="219"/>
      <c r="E962" s="219"/>
      <c r="F962" s="220"/>
      <c r="G962" s="219"/>
      <c r="H962" s="220"/>
      <c r="I962" s="219"/>
      <c r="J962" s="220"/>
      <c r="L962" s="52">
        <f t="shared" si="150"/>
        <v>67</v>
      </c>
      <c r="M962" s="48" t="str">
        <f t="shared" si="151"/>
        <v/>
      </c>
      <c r="N962" s="49" t="str">
        <f t="shared" si="152"/>
        <v/>
      </c>
      <c r="O962" s="49" t="str">
        <f t="shared" si="153"/>
        <v/>
      </c>
      <c r="P962" s="50" t="str">
        <f t="shared" si="154"/>
        <v/>
      </c>
      <c r="Q962" s="49" t="str">
        <f t="shared" si="155"/>
        <v/>
      </c>
      <c r="R962" s="49" t="str">
        <f t="shared" si="156"/>
        <v/>
      </c>
    </row>
    <row r="963" spans="1:18" x14ac:dyDescent="0.2">
      <c r="A963" s="219"/>
      <c r="B963" s="219"/>
      <c r="C963" s="219"/>
      <c r="D963" s="219"/>
      <c r="E963" s="219"/>
      <c r="F963" s="220"/>
      <c r="G963" s="219"/>
      <c r="H963" s="294" t="s">
        <v>36</v>
      </c>
      <c r="I963" s="294"/>
      <c r="J963" s="220">
        <f>TRUNC(SUMIF(L:L,$L963,M:M)*(1+$J$9),2)</f>
        <v>848.35</v>
      </c>
      <c r="L963" s="52">
        <f t="shared" si="150"/>
        <v>67</v>
      </c>
      <c r="M963" s="48" t="str">
        <f t="shared" si="151"/>
        <v/>
      </c>
      <c r="N963" s="49" t="str">
        <f t="shared" si="152"/>
        <v/>
      </c>
      <c r="O963" s="49" t="str">
        <f t="shared" si="153"/>
        <v/>
      </c>
      <c r="P963" s="50" t="str">
        <f t="shared" si="154"/>
        <v/>
      </c>
      <c r="Q963" s="49" t="str">
        <f t="shared" si="155"/>
        <v/>
      </c>
      <c r="R963" s="49" t="str">
        <f t="shared" si="156"/>
        <v/>
      </c>
    </row>
    <row r="964" spans="1:18" ht="14.25" customHeight="1" thickBot="1" x14ac:dyDescent="0.25">
      <c r="A964" s="221"/>
      <c r="B964" s="221"/>
      <c r="C964" s="221"/>
      <c r="D964" s="221"/>
      <c r="E964" s="221"/>
      <c r="F964" s="221"/>
      <c r="G964" s="221" t="s">
        <v>37</v>
      </c>
      <c r="H964" s="222" t="s">
        <v>1701</v>
      </c>
      <c r="I964" s="221" t="s">
        <v>38</v>
      </c>
      <c r="J964" s="223">
        <f>TRUNC(J963*H964,2)</f>
        <v>848.35</v>
      </c>
      <c r="L964" s="52">
        <f t="shared" ref="L964:L1027" si="159">IF(AND(A965&lt;&gt;"",A964=""),L963+1,L963)</f>
        <v>67</v>
      </c>
      <c r="M964" s="48" t="str">
        <f t="shared" ref="M964:M1027" si="160">IF(OR(A964="Insumo",A964="Composição Auxiliar"),J964,"")</f>
        <v/>
      </c>
      <c r="N964" s="49" t="str">
        <f t="shared" ref="N964:N1027" si="161">IF(ISNUMBER(SEARCH("COM ENCARGOS COMPLEMENTARES",D964)),J964,"")</f>
        <v/>
      </c>
      <c r="O964" s="49" t="str">
        <f t="shared" ref="O964:O1027" si="162">IF(N964&lt;&gt;"","",M964)</f>
        <v/>
      </c>
      <c r="P964" s="50" t="str">
        <f t="shared" ref="P964:P1027" si="163">IF(A964="Composição",A963,"")</f>
        <v/>
      </c>
      <c r="Q964" s="49" t="str">
        <f t="shared" ref="Q964:Q1027" si="164">IF(P964&lt;&gt;"",SUMIF(L964:L969,L964,N964:N969),"")</f>
        <v/>
      </c>
      <c r="R964" s="49" t="str">
        <f t="shared" ref="R964:R1027" si="165">IF(P964&lt;&gt;"",SUMIF(L964:L969,L964,O964:O969),"")</f>
        <v/>
      </c>
    </row>
    <row r="965" spans="1:18" ht="15" thickTop="1" x14ac:dyDescent="0.2">
      <c r="A965" s="224"/>
      <c r="B965" s="224"/>
      <c r="C965" s="224"/>
      <c r="D965" s="224"/>
      <c r="E965" s="224"/>
      <c r="F965" s="224"/>
      <c r="G965" s="224"/>
      <c r="H965" s="224"/>
      <c r="I965" s="224"/>
      <c r="J965" s="224"/>
      <c r="L965" s="52">
        <f t="shared" si="159"/>
        <v>68</v>
      </c>
      <c r="M965" s="48" t="str">
        <f t="shared" si="160"/>
        <v/>
      </c>
      <c r="N965" s="49" t="str">
        <f t="shared" si="161"/>
        <v/>
      </c>
      <c r="O965" s="49" t="str">
        <f t="shared" si="162"/>
        <v/>
      </c>
      <c r="P965" s="50" t="str">
        <f t="shared" si="163"/>
        <v/>
      </c>
      <c r="Q965" s="49" t="str">
        <f t="shared" si="164"/>
        <v/>
      </c>
      <c r="R965" s="49" t="str">
        <f t="shared" si="165"/>
        <v/>
      </c>
    </row>
    <row r="966" spans="1:18" ht="14.25" customHeight="1" x14ac:dyDescent="0.2">
      <c r="A966" s="206" t="s">
        <v>1249</v>
      </c>
      <c r="B966" s="207" t="s">
        <v>1</v>
      </c>
      <c r="C966" s="206" t="s">
        <v>2</v>
      </c>
      <c r="D966" s="206" t="s">
        <v>3</v>
      </c>
      <c r="E966" s="290" t="s">
        <v>18</v>
      </c>
      <c r="F966" s="290"/>
      <c r="G966" s="208" t="s">
        <v>4</v>
      </c>
      <c r="H966" s="207" t="s">
        <v>5</v>
      </c>
      <c r="I966" s="207" t="s">
        <v>6</v>
      </c>
      <c r="J966" s="207" t="s">
        <v>7</v>
      </c>
      <c r="L966" s="52">
        <f t="shared" si="159"/>
        <v>68</v>
      </c>
      <c r="M966" s="48" t="str">
        <f t="shared" si="160"/>
        <v/>
      </c>
      <c r="N966" s="49" t="str">
        <f t="shared" si="161"/>
        <v/>
      </c>
      <c r="O966" s="49" t="str">
        <f t="shared" si="162"/>
        <v/>
      </c>
      <c r="P966" s="50" t="str">
        <f t="shared" si="163"/>
        <v/>
      </c>
      <c r="Q966" s="49" t="str">
        <f t="shared" si="164"/>
        <v/>
      </c>
      <c r="R966" s="49" t="str">
        <f t="shared" si="165"/>
        <v/>
      </c>
    </row>
    <row r="967" spans="1:18" ht="25.5" x14ac:dyDescent="0.2">
      <c r="A967" s="209" t="s">
        <v>19</v>
      </c>
      <c r="B967" s="210" t="s">
        <v>1250</v>
      </c>
      <c r="C967" s="209" t="s">
        <v>9</v>
      </c>
      <c r="D967" s="209" t="s">
        <v>1251</v>
      </c>
      <c r="E967" s="291" t="s">
        <v>921</v>
      </c>
      <c r="F967" s="291"/>
      <c r="G967" s="211" t="s">
        <v>12</v>
      </c>
      <c r="H967" s="212">
        <v>1</v>
      </c>
      <c r="I967" s="213">
        <f>SUMIF(L:L,$L967,M:M)</f>
        <v>1327.23</v>
      </c>
      <c r="J967" s="213">
        <f>TRUNC(H967*I967,2)</f>
        <v>1327.23</v>
      </c>
      <c r="L967" s="52">
        <f t="shared" si="159"/>
        <v>68</v>
      </c>
      <c r="M967" s="48" t="str">
        <f t="shared" si="160"/>
        <v/>
      </c>
      <c r="N967" s="49" t="str">
        <f t="shared" si="161"/>
        <v/>
      </c>
      <c r="O967" s="49" t="str">
        <f t="shared" si="162"/>
        <v/>
      </c>
      <c r="P967" s="50" t="str">
        <f t="shared" si="163"/>
        <v xml:space="preserve"> 3.5.1.1.1.2 </v>
      </c>
      <c r="Q967" s="49">
        <f t="shared" si="164"/>
        <v>121.69999999999999</v>
      </c>
      <c r="R967" s="49">
        <f t="shared" si="165"/>
        <v>1205.53</v>
      </c>
    </row>
    <row r="968" spans="1:18" x14ac:dyDescent="0.2">
      <c r="A968" s="225" t="s">
        <v>21</v>
      </c>
      <c r="B968" s="226" t="s">
        <v>205</v>
      </c>
      <c r="C968" s="225" t="s">
        <v>9</v>
      </c>
      <c r="D968" s="225" t="s">
        <v>206</v>
      </c>
      <c r="E968" s="292" t="s">
        <v>875</v>
      </c>
      <c r="F968" s="292"/>
      <c r="G968" s="227" t="s">
        <v>25</v>
      </c>
      <c r="H968" s="228">
        <v>2.0396999999999998</v>
      </c>
      <c r="I968" s="229">
        <f>SUMIFS('ANALÍTICA AUXILIARES'!J:J,'ANALÍTICA AUXILIARES'!A:A,"Composição",'ANALÍTICA AUXILIARES'!B:B,$B968)</f>
        <v>26.42</v>
      </c>
      <c r="J968" s="229">
        <f>TRUNC(H968*I968,2)</f>
        <v>53.88</v>
      </c>
      <c r="L968" s="52">
        <f t="shared" si="159"/>
        <v>68</v>
      </c>
      <c r="M968" s="48">
        <f t="shared" si="160"/>
        <v>53.88</v>
      </c>
      <c r="N968" s="49">
        <f t="shared" si="161"/>
        <v>53.88</v>
      </c>
      <c r="O968" s="49" t="str">
        <f t="shared" si="162"/>
        <v/>
      </c>
      <c r="P968" s="50" t="str">
        <f t="shared" si="163"/>
        <v/>
      </c>
      <c r="Q968" s="49" t="str">
        <f t="shared" si="164"/>
        <v/>
      </c>
      <c r="R968" s="49" t="str">
        <f t="shared" si="165"/>
        <v/>
      </c>
    </row>
    <row r="969" spans="1:18" ht="14.25" customHeight="1" x14ac:dyDescent="0.2">
      <c r="A969" s="225" t="s">
        <v>21</v>
      </c>
      <c r="B969" s="226" t="s">
        <v>220</v>
      </c>
      <c r="C969" s="225" t="s">
        <v>9</v>
      </c>
      <c r="D969" s="225" t="s">
        <v>221</v>
      </c>
      <c r="E969" s="292" t="s">
        <v>875</v>
      </c>
      <c r="F969" s="292"/>
      <c r="G969" s="227" t="s">
        <v>25</v>
      </c>
      <c r="H969" s="228">
        <v>2.0396999999999998</v>
      </c>
      <c r="I969" s="229">
        <f>SUMIFS('ANALÍTICA AUXILIARES'!J:J,'ANALÍTICA AUXILIARES'!A:A,"Composição",'ANALÍTICA AUXILIARES'!B:B,$B969)</f>
        <v>33.25</v>
      </c>
      <c r="J969" s="229">
        <f>TRUNC(H969*I969,2)</f>
        <v>67.819999999999993</v>
      </c>
      <c r="L969" s="52">
        <f t="shared" si="159"/>
        <v>68</v>
      </c>
      <c r="M969" s="48">
        <f t="shared" si="160"/>
        <v>67.819999999999993</v>
      </c>
      <c r="N969" s="49">
        <f t="shared" si="161"/>
        <v>67.819999999999993</v>
      </c>
      <c r="O969" s="49" t="str">
        <f t="shared" si="162"/>
        <v/>
      </c>
      <c r="P969" s="50" t="str">
        <f t="shared" si="163"/>
        <v/>
      </c>
      <c r="Q969" s="49" t="str">
        <f t="shared" si="164"/>
        <v/>
      </c>
      <c r="R969" s="49" t="str">
        <f t="shared" si="165"/>
        <v/>
      </c>
    </row>
    <row r="970" spans="1:18" ht="14.25" customHeight="1" x14ac:dyDescent="0.2">
      <c r="A970" s="225" t="s">
        <v>21</v>
      </c>
      <c r="B970" s="226" t="s">
        <v>726</v>
      </c>
      <c r="C970" s="225" t="s">
        <v>9</v>
      </c>
      <c r="D970" s="225" t="s">
        <v>727</v>
      </c>
      <c r="E970" s="292" t="s">
        <v>706</v>
      </c>
      <c r="F970" s="292"/>
      <c r="G970" s="227" t="s">
        <v>17</v>
      </c>
      <c r="H970" s="228">
        <v>1.9400000000000001E-2</v>
      </c>
      <c r="I970" s="229">
        <f>SUMIFS('ANALÍTICA AUXILIARES'!J:J,'ANALÍTICA AUXILIARES'!A:A,"Composição",'ANALÍTICA AUXILIARES'!B:B,$B970)</f>
        <v>890.16</v>
      </c>
      <c r="J970" s="229">
        <f>TRUNC(H970*I970,2)</f>
        <v>17.260000000000002</v>
      </c>
      <c r="L970" s="52">
        <f t="shared" si="159"/>
        <v>68</v>
      </c>
      <c r="M970" s="48">
        <f t="shared" si="160"/>
        <v>17.260000000000002</v>
      </c>
      <c r="N970" s="49" t="str">
        <f t="shared" si="161"/>
        <v/>
      </c>
      <c r="O970" s="49">
        <f t="shared" si="162"/>
        <v>17.260000000000002</v>
      </c>
      <c r="P970" s="50" t="str">
        <f t="shared" si="163"/>
        <v/>
      </c>
      <c r="Q970" s="49" t="str">
        <f t="shared" si="164"/>
        <v/>
      </c>
      <c r="R970" s="49" t="str">
        <f t="shared" si="165"/>
        <v/>
      </c>
    </row>
    <row r="971" spans="1:18" ht="14.25" customHeight="1" x14ac:dyDescent="0.2">
      <c r="A971" s="214" t="s">
        <v>28</v>
      </c>
      <c r="B971" s="215" t="s">
        <v>1802</v>
      </c>
      <c r="C971" s="214" t="str">
        <f>VLOOKUP(B971,INSUMOS!$A:$I,2,FALSE)</f>
        <v>SINAPI</v>
      </c>
      <c r="D971" s="214" t="str">
        <f>VLOOKUP(B971,INSUMOS!$A:$I,3,FALSE)</f>
        <v>QUADRO DE DISTRIBUICAO COM BARRAMENTO TRIFASICO, DE EMBUTIR, EM CHAPA DE ACO GALVANIZADO, PARA 30 DISJUNTORES DIN, 225 A</v>
      </c>
      <c r="E971" s="293" t="str">
        <f>VLOOKUP(B971,INSUMOS!$A:$I,4,FALSE)</f>
        <v>Material</v>
      </c>
      <c r="F971" s="293"/>
      <c r="G971" s="216" t="str">
        <f>VLOOKUP(B971,INSUMOS!$A:$I,5,FALSE)</f>
        <v>UN</v>
      </c>
      <c r="H971" s="217">
        <v>1</v>
      </c>
      <c r="I971" s="218">
        <f>VLOOKUP(B971,INSUMOS!$A:$I,8,FALSE)</f>
        <v>1188.27</v>
      </c>
      <c r="J971" s="218">
        <f>TRUNC(H971*I971,2)</f>
        <v>1188.27</v>
      </c>
      <c r="L971" s="52">
        <f t="shared" si="159"/>
        <v>68</v>
      </c>
      <c r="M971" s="48">
        <f t="shared" si="160"/>
        <v>1188.27</v>
      </c>
      <c r="N971" s="49" t="str">
        <f t="shared" si="161"/>
        <v/>
      </c>
      <c r="O971" s="49">
        <f t="shared" si="162"/>
        <v>1188.27</v>
      </c>
      <c r="P971" s="50" t="str">
        <f t="shared" si="163"/>
        <v/>
      </c>
      <c r="Q971" s="49" t="str">
        <f t="shared" si="164"/>
        <v/>
      </c>
      <c r="R971" s="49" t="str">
        <f t="shared" si="165"/>
        <v/>
      </c>
    </row>
    <row r="972" spans="1:18" ht="14.25" customHeight="1" x14ac:dyDescent="0.2">
      <c r="A972" s="219"/>
      <c r="B972" s="219"/>
      <c r="C972" s="219"/>
      <c r="D972" s="219"/>
      <c r="E972" s="219"/>
      <c r="F972" s="220"/>
      <c r="G972" s="219"/>
      <c r="H972" s="220"/>
      <c r="I972" s="219"/>
      <c r="J972" s="220"/>
      <c r="L972" s="52">
        <f t="shared" si="159"/>
        <v>68</v>
      </c>
      <c r="M972" s="48" t="str">
        <f t="shared" si="160"/>
        <v/>
      </c>
      <c r="N972" s="49" t="str">
        <f t="shared" si="161"/>
        <v/>
      </c>
      <c r="O972" s="49" t="str">
        <f t="shared" si="162"/>
        <v/>
      </c>
      <c r="P972" s="50" t="str">
        <f t="shared" si="163"/>
        <v/>
      </c>
      <c r="Q972" s="49" t="str">
        <f t="shared" si="164"/>
        <v/>
      </c>
      <c r="R972" s="49" t="str">
        <f t="shared" si="165"/>
        <v/>
      </c>
    </row>
    <row r="973" spans="1:18" x14ac:dyDescent="0.2">
      <c r="A973" s="219"/>
      <c r="B973" s="219"/>
      <c r="C973" s="219"/>
      <c r="D973" s="219"/>
      <c r="E973" s="219"/>
      <c r="F973" s="220"/>
      <c r="G973" s="219"/>
      <c r="H973" s="294" t="s">
        <v>36</v>
      </c>
      <c r="I973" s="294"/>
      <c r="J973" s="220">
        <f>TRUNC(SUMIF(L:L,$L973,M:M)*(1+$J$9),2)</f>
        <v>1605.15</v>
      </c>
      <c r="L973" s="52">
        <f t="shared" si="159"/>
        <v>68</v>
      </c>
      <c r="M973" s="48" t="str">
        <f t="shared" si="160"/>
        <v/>
      </c>
      <c r="N973" s="49" t="str">
        <f t="shared" si="161"/>
        <v/>
      </c>
      <c r="O973" s="49" t="str">
        <f t="shared" si="162"/>
        <v/>
      </c>
      <c r="P973" s="50" t="str">
        <f t="shared" si="163"/>
        <v/>
      </c>
      <c r="Q973" s="49" t="str">
        <f t="shared" si="164"/>
        <v/>
      </c>
      <c r="R973" s="49" t="str">
        <f t="shared" si="165"/>
        <v/>
      </c>
    </row>
    <row r="974" spans="1:18" ht="15" thickBot="1" x14ac:dyDescent="0.25">
      <c r="A974" s="221"/>
      <c r="B974" s="221"/>
      <c r="C974" s="221"/>
      <c r="D974" s="221"/>
      <c r="E974" s="221"/>
      <c r="F974" s="221"/>
      <c r="G974" s="221" t="s">
        <v>37</v>
      </c>
      <c r="H974" s="222" t="s">
        <v>1701</v>
      </c>
      <c r="I974" s="221" t="s">
        <v>38</v>
      </c>
      <c r="J974" s="223">
        <f>TRUNC(J973*H974,2)</f>
        <v>1605.15</v>
      </c>
      <c r="L974" s="52">
        <f t="shared" si="159"/>
        <v>68</v>
      </c>
      <c r="M974" s="48" t="str">
        <f t="shared" si="160"/>
        <v/>
      </c>
      <c r="N974" s="49" t="str">
        <f t="shared" si="161"/>
        <v/>
      </c>
      <c r="O974" s="49" t="str">
        <f t="shared" si="162"/>
        <v/>
      </c>
      <c r="P974" s="50" t="str">
        <f t="shared" si="163"/>
        <v/>
      </c>
      <c r="Q974" s="49" t="str">
        <f t="shared" si="164"/>
        <v/>
      </c>
      <c r="R974" s="49" t="str">
        <f t="shared" si="165"/>
        <v/>
      </c>
    </row>
    <row r="975" spans="1:18" ht="14.25" customHeight="1" thickTop="1" x14ac:dyDescent="0.2">
      <c r="A975" s="224"/>
      <c r="B975" s="224"/>
      <c r="C975" s="224"/>
      <c r="D975" s="224"/>
      <c r="E975" s="224"/>
      <c r="F975" s="224"/>
      <c r="G975" s="224"/>
      <c r="H975" s="224"/>
      <c r="I975" s="224"/>
      <c r="J975" s="224"/>
      <c r="L975" s="52">
        <f t="shared" si="159"/>
        <v>69</v>
      </c>
      <c r="M975" s="48" t="str">
        <f t="shared" si="160"/>
        <v/>
      </c>
      <c r="N975" s="49" t="str">
        <f t="shared" si="161"/>
        <v/>
      </c>
      <c r="O975" s="49" t="str">
        <f t="shared" si="162"/>
        <v/>
      </c>
      <c r="P975" s="50" t="str">
        <f t="shared" si="163"/>
        <v/>
      </c>
      <c r="Q975" s="49" t="str">
        <f t="shared" si="164"/>
        <v/>
      </c>
      <c r="R975" s="49" t="str">
        <f t="shared" si="165"/>
        <v/>
      </c>
    </row>
    <row r="976" spans="1:18" ht="15" x14ac:dyDescent="0.2">
      <c r="A976" s="206" t="s">
        <v>1252</v>
      </c>
      <c r="B976" s="207" t="s">
        <v>1</v>
      </c>
      <c r="C976" s="206" t="s">
        <v>2</v>
      </c>
      <c r="D976" s="206" t="s">
        <v>3</v>
      </c>
      <c r="E976" s="290" t="s">
        <v>18</v>
      </c>
      <c r="F976" s="290"/>
      <c r="G976" s="208" t="s">
        <v>4</v>
      </c>
      <c r="H976" s="207" t="s">
        <v>5</v>
      </c>
      <c r="I976" s="207" t="s">
        <v>6</v>
      </c>
      <c r="J976" s="207" t="s">
        <v>7</v>
      </c>
      <c r="L976" s="52">
        <f t="shared" si="159"/>
        <v>69</v>
      </c>
      <c r="M976" s="48" t="str">
        <f t="shared" si="160"/>
        <v/>
      </c>
      <c r="N976" s="49" t="str">
        <f t="shared" si="161"/>
        <v/>
      </c>
      <c r="O976" s="49" t="str">
        <f t="shared" si="162"/>
        <v/>
      </c>
      <c r="P976" s="50" t="str">
        <f t="shared" si="163"/>
        <v/>
      </c>
      <c r="Q976" s="49" t="str">
        <f t="shared" si="164"/>
        <v/>
      </c>
      <c r="R976" s="49" t="str">
        <f t="shared" si="165"/>
        <v/>
      </c>
    </row>
    <row r="977" spans="1:18" ht="25.5" x14ac:dyDescent="0.2">
      <c r="A977" s="209" t="s">
        <v>19</v>
      </c>
      <c r="B977" s="210" t="s">
        <v>1247</v>
      </c>
      <c r="C977" s="209" t="s">
        <v>9</v>
      </c>
      <c r="D977" s="209" t="s">
        <v>1253</v>
      </c>
      <c r="E977" s="291" t="s">
        <v>921</v>
      </c>
      <c r="F977" s="291"/>
      <c r="G977" s="211" t="s">
        <v>12</v>
      </c>
      <c r="H977" s="212">
        <v>1</v>
      </c>
      <c r="I977" s="213">
        <f>SUMIF(L:L,$L977,M:M)</f>
        <v>701.47</v>
      </c>
      <c r="J977" s="213">
        <f>TRUNC(H977*I977,2)</f>
        <v>701.47</v>
      </c>
      <c r="L977" s="52">
        <f t="shared" si="159"/>
        <v>69</v>
      </c>
      <c r="M977" s="48" t="str">
        <f t="shared" si="160"/>
        <v/>
      </c>
      <c r="N977" s="49" t="str">
        <f t="shared" si="161"/>
        <v/>
      </c>
      <c r="O977" s="49" t="str">
        <f t="shared" si="162"/>
        <v/>
      </c>
      <c r="P977" s="50" t="str">
        <f t="shared" si="163"/>
        <v xml:space="preserve"> 3.5.1.1.1.3 </v>
      </c>
      <c r="Q977" s="49">
        <f t="shared" si="164"/>
        <v>121.58</v>
      </c>
      <c r="R977" s="49">
        <f t="shared" si="165"/>
        <v>579.89</v>
      </c>
    </row>
    <row r="978" spans="1:18" ht="38.25" x14ac:dyDescent="0.2">
      <c r="A978" s="225" t="s">
        <v>21</v>
      </c>
      <c r="B978" s="226" t="s">
        <v>726</v>
      </c>
      <c r="C978" s="225" t="s">
        <v>9</v>
      </c>
      <c r="D978" s="225" t="s">
        <v>727</v>
      </c>
      <c r="E978" s="292" t="s">
        <v>706</v>
      </c>
      <c r="F978" s="292"/>
      <c r="G978" s="227" t="s">
        <v>17</v>
      </c>
      <c r="H978" s="228">
        <v>1.9199999999999998E-2</v>
      </c>
      <c r="I978" s="229">
        <f>SUMIFS('ANALÍTICA AUXILIARES'!J:J,'ANALÍTICA AUXILIARES'!A:A,"Composição",'ANALÍTICA AUXILIARES'!B:B,$B978)</f>
        <v>890.16</v>
      </c>
      <c r="J978" s="229">
        <f>TRUNC(H978*I978,2)</f>
        <v>17.09</v>
      </c>
      <c r="L978" s="52">
        <f t="shared" si="159"/>
        <v>69</v>
      </c>
      <c r="M978" s="48">
        <f t="shared" si="160"/>
        <v>17.09</v>
      </c>
      <c r="N978" s="49" t="str">
        <f t="shared" si="161"/>
        <v/>
      </c>
      <c r="O978" s="49">
        <f t="shared" si="162"/>
        <v>17.09</v>
      </c>
      <c r="P978" s="50" t="str">
        <f t="shared" si="163"/>
        <v/>
      </c>
      <c r="Q978" s="49" t="str">
        <f t="shared" si="164"/>
        <v/>
      </c>
      <c r="R978" s="49" t="str">
        <f t="shared" si="165"/>
        <v/>
      </c>
    </row>
    <row r="979" spans="1:18" ht="38.25" customHeight="1" x14ac:dyDescent="0.2">
      <c r="A979" s="225" t="s">
        <v>21</v>
      </c>
      <c r="B979" s="226" t="s">
        <v>205</v>
      </c>
      <c r="C979" s="225" t="s">
        <v>9</v>
      </c>
      <c r="D979" s="225" t="s">
        <v>206</v>
      </c>
      <c r="E979" s="292" t="s">
        <v>875</v>
      </c>
      <c r="F979" s="292"/>
      <c r="G979" s="227" t="s">
        <v>25</v>
      </c>
      <c r="H979" s="228">
        <v>2.0377000000000001</v>
      </c>
      <c r="I979" s="229">
        <f>SUMIFS('ANALÍTICA AUXILIARES'!J:J,'ANALÍTICA AUXILIARES'!A:A,"Composição",'ANALÍTICA AUXILIARES'!B:B,$B979)</f>
        <v>26.42</v>
      </c>
      <c r="J979" s="229">
        <f>TRUNC(H979*I979,2)</f>
        <v>53.83</v>
      </c>
      <c r="L979" s="52">
        <f t="shared" si="159"/>
        <v>69</v>
      </c>
      <c r="M979" s="48">
        <f t="shared" si="160"/>
        <v>53.83</v>
      </c>
      <c r="N979" s="49">
        <f t="shared" si="161"/>
        <v>53.83</v>
      </c>
      <c r="O979" s="49" t="str">
        <f t="shared" si="162"/>
        <v/>
      </c>
      <c r="P979" s="50" t="str">
        <f t="shared" si="163"/>
        <v/>
      </c>
      <c r="Q979" s="49" t="str">
        <f t="shared" si="164"/>
        <v/>
      </c>
      <c r="R979" s="49" t="str">
        <f t="shared" si="165"/>
        <v/>
      </c>
    </row>
    <row r="980" spans="1:18" ht="14.25" customHeight="1" x14ac:dyDescent="0.2">
      <c r="A980" s="225" t="s">
        <v>21</v>
      </c>
      <c r="B980" s="226" t="s">
        <v>220</v>
      </c>
      <c r="C980" s="225" t="s">
        <v>9</v>
      </c>
      <c r="D980" s="225" t="s">
        <v>221</v>
      </c>
      <c r="E980" s="292" t="s">
        <v>875</v>
      </c>
      <c r="F980" s="292"/>
      <c r="G980" s="227" t="s">
        <v>25</v>
      </c>
      <c r="H980" s="228">
        <v>2.0377000000000001</v>
      </c>
      <c r="I980" s="229">
        <f>SUMIFS('ANALÍTICA AUXILIARES'!J:J,'ANALÍTICA AUXILIARES'!A:A,"Composição",'ANALÍTICA AUXILIARES'!B:B,$B980)</f>
        <v>33.25</v>
      </c>
      <c r="J980" s="229">
        <f>TRUNC(H980*I980,2)</f>
        <v>67.75</v>
      </c>
      <c r="L980" s="52">
        <f t="shared" si="159"/>
        <v>69</v>
      </c>
      <c r="M980" s="48">
        <f t="shared" si="160"/>
        <v>67.75</v>
      </c>
      <c r="N980" s="49">
        <f t="shared" si="161"/>
        <v>67.75</v>
      </c>
      <c r="O980" s="49" t="str">
        <f t="shared" si="162"/>
        <v/>
      </c>
      <c r="P980" s="50" t="str">
        <f t="shared" si="163"/>
        <v/>
      </c>
      <c r="Q980" s="49" t="str">
        <f t="shared" si="164"/>
        <v/>
      </c>
      <c r="R980" s="49" t="str">
        <f t="shared" si="165"/>
        <v/>
      </c>
    </row>
    <row r="981" spans="1:18" ht="14.25" customHeight="1" x14ac:dyDescent="0.2">
      <c r="A981" s="214" t="s">
        <v>28</v>
      </c>
      <c r="B981" s="215" t="s">
        <v>1800</v>
      </c>
      <c r="C981" s="214" t="str">
        <f>VLOOKUP(B981,INSUMOS!$A:$I,2,FALSE)</f>
        <v>SINAPI</v>
      </c>
      <c r="D981" s="214" t="str">
        <f>VLOOKUP(B981,INSUMOS!$A:$I,3,FALSE)</f>
        <v>QUADRO DE DISTRIBUICAO COM BARRAMENTO TRIFASICO, DE EMBUTIR, EM CHAPA DE ACO GALVANIZADO, PARA 30 DISJUNTORES DIN, 150 A</v>
      </c>
      <c r="E981" s="293" t="str">
        <f>VLOOKUP(B981,INSUMOS!$A:$I,4,FALSE)</f>
        <v>Material</v>
      </c>
      <c r="F981" s="293"/>
      <c r="G981" s="216" t="str">
        <f>VLOOKUP(B981,INSUMOS!$A:$I,5,FALSE)</f>
        <v>UN</v>
      </c>
      <c r="H981" s="217">
        <v>1</v>
      </c>
      <c r="I981" s="218">
        <f>VLOOKUP(B981,INSUMOS!$A:$I,8,FALSE)</f>
        <v>562.79999999999995</v>
      </c>
      <c r="J981" s="218">
        <f>TRUNC(H981*I981,2)</f>
        <v>562.79999999999995</v>
      </c>
      <c r="L981" s="52">
        <f t="shared" si="159"/>
        <v>69</v>
      </c>
      <c r="M981" s="48">
        <f t="shared" si="160"/>
        <v>562.79999999999995</v>
      </c>
      <c r="N981" s="49" t="str">
        <f t="shared" si="161"/>
        <v/>
      </c>
      <c r="O981" s="49">
        <f t="shared" si="162"/>
        <v>562.79999999999995</v>
      </c>
      <c r="P981" s="50" t="str">
        <f t="shared" si="163"/>
        <v/>
      </c>
      <c r="Q981" s="49" t="str">
        <f t="shared" si="164"/>
        <v/>
      </c>
      <c r="R981" s="49" t="str">
        <f t="shared" si="165"/>
        <v/>
      </c>
    </row>
    <row r="982" spans="1:18" ht="14.25" customHeight="1" x14ac:dyDescent="0.2">
      <c r="A982" s="219"/>
      <c r="B982" s="219"/>
      <c r="C982" s="219"/>
      <c r="D982" s="219"/>
      <c r="E982" s="219"/>
      <c r="F982" s="220"/>
      <c r="G982" s="219"/>
      <c r="H982" s="220"/>
      <c r="I982" s="219"/>
      <c r="J982" s="220"/>
      <c r="L982" s="52">
        <f t="shared" si="159"/>
        <v>69</v>
      </c>
      <c r="M982" s="48" t="str">
        <f t="shared" si="160"/>
        <v/>
      </c>
      <c r="N982" s="49" t="str">
        <f t="shared" si="161"/>
        <v/>
      </c>
      <c r="O982" s="49" t="str">
        <f t="shared" si="162"/>
        <v/>
      </c>
      <c r="P982" s="50" t="str">
        <f t="shared" si="163"/>
        <v/>
      </c>
      <c r="Q982" s="49" t="str">
        <f t="shared" si="164"/>
        <v/>
      </c>
      <c r="R982" s="49" t="str">
        <f t="shared" si="165"/>
        <v/>
      </c>
    </row>
    <row r="983" spans="1:18" ht="14.25" customHeight="1" x14ac:dyDescent="0.2">
      <c r="A983" s="219"/>
      <c r="B983" s="219"/>
      <c r="C983" s="219"/>
      <c r="D983" s="219"/>
      <c r="E983" s="219"/>
      <c r="F983" s="220"/>
      <c r="G983" s="219"/>
      <c r="H983" s="294" t="s">
        <v>36</v>
      </c>
      <c r="I983" s="294"/>
      <c r="J983" s="220">
        <f>TRUNC(SUMIF(L:L,$L983,M:M)*(1+$J$9),2)</f>
        <v>848.35</v>
      </c>
      <c r="L983" s="52">
        <f t="shared" si="159"/>
        <v>69</v>
      </c>
      <c r="M983" s="48" t="str">
        <f t="shared" si="160"/>
        <v/>
      </c>
      <c r="N983" s="49" t="str">
        <f t="shared" si="161"/>
        <v/>
      </c>
      <c r="O983" s="49" t="str">
        <f t="shared" si="162"/>
        <v/>
      </c>
      <c r="P983" s="50" t="str">
        <f t="shared" si="163"/>
        <v/>
      </c>
      <c r="Q983" s="49" t="str">
        <f t="shared" si="164"/>
        <v/>
      </c>
      <c r="R983" s="49" t="str">
        <f t="shared" si="165"/>
        <v/>
      </c>
    </row>
    <row r="984" spans="1:18" ht="15" thickBot="1" x14ac:dyDescent="0.25">
      <c r="A984" s="221"/>
      <c r="B984" s="221"/>
      <c r="C984" s="221"/>
      <c r="D984" s="221"/>
      <c r="E984" s="221"/>
      <c r="F984" s="221"/>
      <c r="G984" s="221" t="s">
        <v>37</v>
      </c>
      <c r="H984" s="222" t="s">
        <v>1701</v>
      </c>
      <c r="I984" s="221" t="s">
        <v>38</v>
      </c>
      <c r="J984" s="223">
        <f>TRUNC(J983*H984,2)</f>
        <v>848.35</v>
      </c>
      <c r="L984" s="52">
        <f t="shared" si="159"/>
        <v>69</v>
      </c>
      <c r="M984" s="48" t="str">
        <f t="shared" si="160"/>
        <v/>
      </c>
      <c r="N984" s="49" t="str">
        <f t="shared" si="161"/>
        <v/>
      </c>
      <c r="O984" s="49" t="str">
        <f t="shared" si="162"/>
        <v/>
      </c>
      <c r="P984" s="50" t="str">
        <f t="shared" si="163"/>
        <v/>
      </c>
      <c r="Q984" s="49" t="str">
        <f t="shared" si="164"/>
        <v/>
      </c>
      <c r="R984" s="49" t="str">
        <f t="shared" si="165"/>
        <v/>
      </c>
    </row>
    <row r="985" spans="1:18" ht="15" thickTop="1" x14ac:dyDescent="0.2">
      <c r="A985" s="224"/>
      <c r="B985" s="224"/>
      <c r="C985" s="224"/>
      <c r="D985" s="224"/>
      <c r="E985" s="224"/>
      <c r="F985" s="224"/>
      <c r="G985" s="224"/>
      <c r="H985" s="224"/>
      <c r="I985" s="224"/>
      <c r="J985" s="224"/>
      <c r="L985" s="52">
        <f t="shared" si="159"/>
        <v>70</v>
      </c>
      <c r="M985" s="48" t="str">
        <f t="shared" si="160"/>
        <v/>
      </c>
      <c r="N985" s="49" t="str">
        <f t="shared" si="161"/>
        <v/>
      </c>
      <c r="O985" s="49" t="str">
        <f t="shared" si="162"/>
        <v/>
      </c>
      <c r="P985" s="50" t="str">
        <f t="shared" si="163"/>
        <v/>
      </c>
      <c r="Q985" s="49" t="str">
        <f t="shared" si="164"/>
        <v/>
      </c>
      <c r="R985" s="49" t="str">
        <f t="shared" si="165"/>
        <v/>
      </c>
    </row>
    <row r="986" spans="1:18" ht="14.25" customHeight="1" x14ac:dyDescent="0.2">
      <c r="A986" s="206" t="s">
        <v>1254</v>
      </c>
      <c r="B986" s="207" t="s">
        <v>1</v>
      </c>
      <c r="C986" s="206" t="s">
        <v>2</v>
      </c>
      <c r="D986" s="206" t="s">
        <v>3</v>
      </c>
      <c r="E986" s="290" t="s">
        <v>18</v>
      </c>
      <c r="F986" s="290"/>
      <c r="G986" s="208" t="s">
        <v>4</v>
      </c>
      <c r="H986" s="207" t="s">
        <v>5</v>
      </c>
      <c r="I986" s="207" t="s">
        <v>6</v>
      </c>
      <c r="J986" s="207" t="s">
        <v>7</v>
      </c>
      <c r="L986" s="52">
        <f t="shared" si="159"/>
        <v>70</v>
      </c>
      <c r="M986" s="48" t="str">
        <f t="shared" si="160"/>
        <v/>
      </c>
      <c r="N986" s="49" t="str">
        <f t="shared" si="161"/>
        <v/>
      </c>
      <c r="O986" s="49" t="str">
        <f t="shared" si="162"/>
        <v/>
      </c>
      <c r="P986" s="50" t="str">
        <f t="shared" si="163"/>
        <v/>
      </c>
      <c r="Q986" s="49" t="str">
        <f t="shared" si="164"/>
        <v/>
      </c>
      <c r="R986" s="49" t="str">
        <f t="shared" si="165"/>
        <v/>
      </c>
    </row>
    <row r="987" spans="1:18" ht="25.5" customHeight="1" x14ac:dyDescent="0.2">
      <c r="A987" s="209" t="s">
        <v>19</v>
      </c>
      <c r="B987" s="210" t="s">
        <v>920</v>
      </c>
      <c r="C987" s="209" t="s">
        <v>9</v>
      </c>
      <c r="D987" s="209" t="s">
        <v>1255</v>
      </c>
      <c r="E987" s="291" t="s">
        <v>921</v>
      </c>
      <c r="F987" s="291"/>
      <c r="G987" s="211" t="s">
        <v>12</v>
      </c>
      <c r="H987" s="212">
        <v>1</v>
      </c>
      <c r="I987" s="213">
        <f>SUMIF(L:L,$L987,M:M)</f>
        <v>18.34</v>
      </c>
      <c r="J987" s="213">
        <f>TRUNC(H987*I987,2)</f>
        <v>18.34</v>
      </c>
      <c r="L987" s="52">
        <f t="shared" si="159"/>
        <v>70</v>
      </c>
      <c r="M987" s="48" t="str">
        <f t="shared" si="160"/>
        <v/>
      </c>
      <c r="N987" s="49" t="str">
        <f t="shared" si="161"/>
        <v/>
      </c>
      <c r="O987" s="49" t="str">
        <f t="shared" si="162"/>
        <v/>
      </c>
      <c r="P987" s="50" t="str">
        <f t="shared" si="163"/>
        <v xml:space="preserve"> 3.5.1.1.1.4 </v>
      </c>
      <c r="Q987" s="49">
        <f t="shared" si="164"/>
        <v>2.7800000000000002</v>
      </c>
      <c r="R987" s="49">
        <f t="shared" si="165"/>
        <v>15.56</v>
      </c>
    </row>
    <row r="988" spans="1:18" ht="25.5" customHeight="1" x14ac:dyDescent="0.2">
      <c r="A988" s="225" t="s">
        <v>21</v>
      </c>
      <c r="B988" s="226" t="s">
        <v>205</v>
      </c>
      <c r="C988" s="225" t="s">
        <v>9</v>
      </c>
      <c r="D988" s="225" t="s">
        <v>206</v>
      </c>
      <c r="E988" s="292" t="s">
        <v>875</v>
      </c>
      <c r="F988" s="292"/>
      <c r="G988" s="227" t="s">
        <v>25</v>
      </c>
      <c r="H988" s="228">
        <v>4.6843000000000003E-2</v>
      </c>
      <c r="I988" s="229">
        <f>SUMIFS('ANALÍTICA AUXILIARES'!J:J,'ANALÍTICA AUXILIARES'!A:A,"Composição",'ANALÍTICA AUXILIARES'!B:B,$B988)</f>
        <v>26.42</v>
      </c>
      <c r="J988" s="229">
        <f>TRUNC(H988*I988,2)</f>
        <v>1.23</v>
      </c>
      <c r="L988" s="52">
        <f t="shared" si="159"/>
        <v>70</v>
      </c>
      <c r="M988" s="48">
        <f t="shared" si="160"/>
        <v>1.23</v>
      </c>
      <c r="N988" s="49">
        <f t="shared" si="161"/>
        <v>1.23</v>
      </c>
      <c r="O988" s="49" t="str">
        <f t="shared" si="162"/>
        <v/>
      </c>
      <c r="P988" s="50" t="str">
        <f t="shared" si="163"/>
        <v/>
      </c>
      <c r="Q988" s="49" t="str">
        <f t="shared" si="164"/>
        <v/>
      </c>
      <c r="R988" s="49" t="str">
        <f t="shared" si="165"/>
        <v/>
      </c>
    </row>
    <row r="989" spans="1:18" ht="14.25" customHeight="1" x14ac:dyDescent="0.2">
      <c r="A989" s="225" t="s">
        <v>21</v>
      </c>
      <c r="B989" s="226" t="s">
        <v>220</v>
      </c>
      <c r="C989" s="225" t="s">
        <v>9</v>
      </c>
      <c r="D989" s="225" t="s">
        <v>221</v>
      </c>
      <c r="E989" s="292" t="s">
        <v>875</v>
      </c>
      <c r="F989" s="292"/>
      <c r="G989" s="227" t="s">
        <v>25</v>
      </c>
      <c r="H989" s="228">
        <v>4.6843000000000003E-2</v>
      </c>
      <c r="I989" s="229">
        <f>SUMIFS('ANALÍTICA AUXILIARES'!J:J,'ANALÍTICA AUXILIARES'!A:A,"Composição",'ANALÍTICA AUXILIARES'!B:B,$B989)</f>
        <v>33.25</v>
      </c>
      <c r="J989" s="229">
        <f>TRUNC(H989*I989,2)</f>
        <v>1.55</v>
      </c>
      <c r="L989" s="52">
        <f t="shared" si="159"/>
        <v>70</v>
      </c>
      <c r="M989" s="48">
        <f t="shared" si="160"/>
        <v>1.55</v>
      </c>
      <c r="N989" s="49">
        <f t="shared" si="161"/>
        <v>1.55</v>
      </c>
      <c r="O989" s="49" t="str">
        <f t="shared" si="162"/>
        <v/>
      </c>
      <c r="P989" s="50" t="str">
        <f t="shared" si="163"/>
        <v/>
      </c>
      <c r="Q989" s="49" t="str">
        <f t="shared" si="164"/>
        <v/>
      </c>
      <c r="R989" s="49" t="str">
        <f t="shared" si="165"/>
        <v/>
      </c>
    </row>
    <row r="990" spans="1:18" ht="25.5" x14ac:dyDescent="0.2">
      <c r="A990" s="214" t="s">
        <v>28</v>
      </c>
      <c r="B990" s="215" t="s">
        <v>924</v>
      </c>
      <c r="C990" s="214" t="str">
        <f>VLOOKUP(B990,INSUMOS!$A:$I,2,FALSE)</f>
        <v>SINAPI</v>
      </c>
      <c r="D990" s="214" t="str">
        <f>VLOOKUP(B990,INSUMOS!$A:$I,3,FALSE)</f>
        <v>DISJUNTOR TERMOMAGNETICO PARA TRILHO DIN (IEC), MONOPOLAR, 6 - 32 A</v>
      </c>
      <c r="E990" s="293" t="str">
        <f>VLOOKUP(B990,INSUMOS!$A:$I,4,FALSE)</f>
        <v>Material</v>
      </c>
      <c r="F990" s="293"/>
      <c r="G990" s="216" t="str">
        <f>VLOOKUP(B990,INSUMOS!$A:$I,5,FALSE)</f>
        <v>UN</v>
      </c>
      <c r="H990" s="217">
        <v>1</v>
      </c>
      <c r="I990" s="218">
        <f>VLOOKUP(B990,INSUMOS!$A:$I,8,FALSE)</f>
        <v>14.08</v>
      </c>
      <c r="J990" s="218">
        <f>TRUNC(H990*I990,2)</f>
        <v>14.08</v>
      </c>
      <c r="L990" s="52">
        <f t="shared" si="159"/>
        <v>70</v>
      </c>
      <c r="M990" s="48">
        <f t="shared" si="160"/>
        <v>14.08</v>
      </c>
      <c r="N990" s="49" t="str">
        <f t="shared" si="161"/>
        <v/>
      </c>
      <c r="O990" s="49">
        <f t="shared" si="162"/>
        <v>14.08</v>
      </c>
      <c r="P990" s="50" t="str">
        <f t="shared" si="163"/>
        <v/>
      </c>
      <c r="Q990" s="49" t="str">
        <f t="shared" si="164"/>
        <v/>
      </c>
      <c r="R990" s="49" t="str">
        <f t="shared" si="165"/>
        <v/>
      </c>
    </row>
    <row r="991" spans="1:18" ht="25.5" customHeight="1" x14ac:dyDescent="0.2">
      <c r="A991" s="214" t="s">
        <v>28</v>
      </c>
      <c r="B991" s="215" t="s">
        <v>922</v>
      </c>
      <c r="C991" s="214" t="str">
        <f>VLOOKUP(B991,INSUMOS!$A:$I,2,FALSE)</f>
        <v>SINAPI</v>
      </c>
      <c r="D991" s="214" t="str">
        <f>VLOOKUP(B991,INSUMOS!$A:$I,3,FALSE)</f>
        <v>TERMINAL A COMPRESSAO EM COBRE ESTANHADO PARA CABO 4 MM2, 1 FURO E 1 COMPRESSAO, PARA PARAFUSO DE FIXACAO M5</v>
      </c>
      <c r="E991" s="293" t="str">
        <f>VLOOKUP(B991,INSUMOS!$A:$I,4,FALSE)</f>
        <v>Material</v>
      </c>
      <c r="F991" s="293"/>
      <c r="G991" s="216" t="str">
        <f>VLOOKUP(B991,INSUMOS!$A:$I,5,FALSE)</f>
        <v>UN</v>
      </c>
      <c r="H991" s="217">
        <v>1</v>
      </c>
      <c r="I991" s="218">
        <f>VLOOKUP(B991,INSUMOS!$A:$I,8,FALSE)</f>
        <v>1.48</v>
      </c>
      <c r="J991" s="218">
        <f>TRUNC(H991*I991,2)</f>
        <v>1.48</v>
      </c>
      <c r="L991" s="52">
        <f t="shared" si="159"/>
        <v>70</v>
      </c>
      <c r="M991" s="48">
        <f t="shared" si="160"/>
        <v>1.48</v>
      </c>
      <c r="N991" s="49" t="str">
        <f t="shared" si="161"/>
        <v/>
      </c>
      <c r="O991" s="49">
        <f t="shared" si="162"/>
        <v>1.48</v>
      </c>
      <c r="P991" s="50" t="str">
        <f t="shared" si="163"/>
        <v/>
      </c>
      <c r="Q991" s="49" t="str">
        <f t="shared" si="164"/>
        <v/>
      </c>
      <c r="R991" s="49" t="str">
        <f t="shared" si="165"/>
        <v/>
      </c>
    </row>
    <row r="992" spans="1:18" ht="14.25" customHeight="1" x14ac:dyDescent="0.2">
      <c r="A992" s="219"/>
      <c r="B992" s="219"/>
      <c r="C992" s="219"/>
      <c r="D992" s="219"/>
      <c r="E992" s="219"/>
      <c r="F992" s="220"/>
      <c r="G992" s="219"/>
      <c r="H992" s="220"/>
      <c r="I992" s="219"/>
      <c r="J992" s="220"/>
      <c r="L992" s="52">
        <f t="shared" si="159"/>
        <v>70</v>
      </c>
      <c r="M992" s="48" t="str">
        <f t="shared" si="160"/>
        <v/>
      </c>
      <c r="N992" s="49" t="str">
        <f t="shared" si="161"/>
        <v/>
      </c>
      <c r="O992" s="49" t="str">
        <f t="shared" si="162"/>
        <v/>
      </c>
      <c r="P992" s="50" t="str">
        <f t="shared" si="163"/>
        <v/>
      </c>
      <c r="Q992" s="49" t="str">
        <f t="shared" si="164"/>
        <v/>
      </c>
      <c r="R992" s="49" t="str">
        <f t="shared" si="165"/>
        <v/>
      </c>
    </row>
    <row r="993" spans="1:18" ht="14.25" customHeight="1" x14ac:dyDescent="0.2">
      <c r="A993" s="219"/>
      <c r="B993" s="219"/>
      <c r="C993" s="219"/>
      <c r="D993" s="219"/>
      <c r="E993" s="219"/>
      <c r="F993" s="220"/>
      <c r="G993" s="219"/>
      <c r="H993" s="294" t="s">
        <v>36</v>
      </c>
      <c r="I993" s="294"/>
      <c r="J993" s="220">
        <f>TRUNC(SUMIF(L:L,$L993,M:M)*(1+$J$9),2)</f>
        <v>22.18</v>
      </c>
      <c r="L993" s="52">
        <f t="shared" si="159"/>
        <v>70</v>
      </c>
      <c r="M993" s="48" t="str">
        <f t="shared" si="160"/>
        <v/>
      </c>
      <c r="N993" s="49" t="str">
        <f t="shared" si="161"/>
        <v/>
      </c>
      <c r="O993" s="49" t="str">
        <f t="shared" si="162"/>
        <v/>
      </c>
      <c r="P993" s="50" t="str">
        <f t="shared" si="163"/>
        <v/>
      </c>
      <c r="Q993" s="49" t="str">
        <f t="shared" si="164"/>
        <v/>
      </c>
      <c r="R993" s="49" t="str">
        <f t="shared" si="165"/>
        <v/>
      </c>
    </row>
    <row r="994" spans="1:18" ht="14.25" customHeight="1" thickBot="1" x14ac:dyDescent="0.25">
      <c r="A994" s="221"/>
      <c r="B994" s="221"/>
      <c r="C994" s="221"/>
      <c r="D994" s="221"/>
      <c r="E994" s="221"/>
      <c r="F994" s="221"/>
      <c r="G994" s="221" t="s">
        <v>37</v>
      </c>
      <c r="H994" s="222" t="s">
        <v>1804</v>
      </c>
      <c r="I994" s="221" t="s">
        <v>38</v>
      </c>
      <c r="J994" s="223">
        <f>TRUNC(J993*H994,2)</f>
        <v>243.98</v>
      </c>
      <c r="L994" s="52">
        <f t="shared" si="159"/>
        <v>70</v>
      </c>
      <c r="M994" s="48" t="str">
        <f t="shared" si="160"/>
        <v/>
      </c>
      <c r="N994" s="49" t="str">
        <f t="shared" si="161"/>
        <v/>
      </c>
      <c r="O994" s="49" t="str">
        <f t="shared" si="162"/>
        <v/>
      </c>
      <c r="P994" s="50" t="str">
        <f t="shared" si="163"/>
        <v/>
      </c>
      <c r="Q994" s="49" t="str">
        <f t="shared" si="164"/>
        <v/>
      </c>
      <c r="R994" s="49" t="str">
        <f t="shared" si="165"/>
        <v/>
      </c>
    </row>
    <row r="995" spans="1:18" ht="25.5" customHeight="1" thickTop="1" x14ac:dyDescent="0.2">
      <c r="A995" s="224"/>
      <c r="B995" s="224"/>
      <c r="C995" s="224"/>
      <c r="D995" s="224"/>
      <c r="E995" s="224"/>
      <c r="F995" s="224"/>
      <c r="G995" s="224"/>
      <c r="H995" s="224"/>
      <c r="I995" s="224"/>
      <c r="J995" s="224"/>
      <c r="L995" s="52">
        <f t="shared" si="159"/>
        <v>71</v>
      </c>
      <c r="M995" s="48" t="str">
        <f t="shared" si="160"/>
        <v/>
      </c>
      <c r="N995" s="49" t="str">
        <f t="shared" si="161"/>
        <v/>
      </c>
      <c r="O995" s="49" t="str">
        <f t="shared" si="162"/>
        <v/>
      </c>
      <c r="P995" s="50" t="str">
        <f t="shared" si="163"/>
        <v/>
      </c>
      <c r="Q995" s="49" t="str">
        <f t="shared" si="164"/>
        <v/>
      </c>
      <c r="R995" s="49" t="str">
        <f t="shared" si="165"/>
        <v/>
      </c>
    </row>
    <row r="996" spans="1:18" ht="25.5" customHeight="1" x14ac:dyDescent="0.2">
      <c r="A996" s="206" t="s">
        <v>1256</v>
      </c>
      <c r="B996" s="207" t="s">
        <v>1</v>
      </c>
      <c r="C996" s="206" t="s">
        <v>2</v>
      </c>
      <c r="D996" s="206" t="s">
        <v>3</v>
      </c>
      <c r="E996" s="290" t="s">
        <v>18</v>
      </c>
      <c r="F996" s="290"/>
      <c r="G996" s="208" t="s">
        <v>4</v>
      </c>
      <c r="H996" s="207" t="s">
        <v>5</v>
      </c>
      <c r="I996" s="207" t="s">
        <v>6</v>
      </c>
      <c r="J996" s="207" t="s">
        <v>7</v>
      </c>
      <c r="L996" s="52">
        <f t="shared" si="159"/>
        <v>71</v>
      </c>
      <c r="M996" s="48" t="str">
        <f t="shared" si="160"/>
        <v/>
      </c>
      <c r="N996" s="49" t="str">
        <f t="shared" si="161"/>
        <v/>
      </c>
      <c r="O996" s="49" t="str">
        <f t="shared" si="162"/>
        <v/>
      </c>
      <c r="P996" s="50" t="str">
        <f t="shared" si="163"/>
        <v/>
      </c>
      <c r="Q996" s="49" t="str">
        <f t="shared" si="164"/>
        <v/>
      </c>
      <c r="R996" s="49" t="str">
        <f t="shared" si="165"/>
        <v/>
      </c>
    </row>
    <row r="997" spans="1:18" ht="25.5" customHeight="1" x14ac:dyDescent="0.2">
      <c r="A997" s="209" t="s">
        <v>19</v>
      </c>
      <c r="B997" s="210" t="s">
        <v>927</v>
      </c>
      <c r="C997" s="209" t="s">
        <v>11</v>
      </c>
      <c r="D997" s="209" t="s">
        <v>1257</v>
      </c>
      <c r="E997" s="291" t="s">
        <v>222</v>
      </c>
      <c r="F997" s="291"/>
      <c r="G997" s="211" t="s">
        <v>12</v>
      </c>
      <c r="H997" s="212">
        <v>1</v>
      </c>
      <c r="I997" s="213">
        <f>SUMIF(L:L,$L997,M:M)</f>
        <v>690.98</v>
      </c>
      <c r="J997" s="213">
        <f>TRUNC(H997*I997,2)</f>
        <v>690.98</v>
      </c>
      <c r="L997" s="52">
        <f t="shared" si="159"/>
        <v>71</v>
      </c>
      <c r="M997" s="48" t="str">
        <f t="shared" si="160"/>
        <v/>
      </c>
      <c r="N997" s="49" t="str">
        <f t="shared" si="161"/>
        <v/>
      </c>
      <c r="O997" s="49" t="str">
        <f t="shared" si="162"/>
        <v/>
      </c>
      <c r="P997" s="50" t="str">
        <f t="shared" si="163"/>
        <v xml:space="preserve"> 3.5.1.1.1.5 </v>
      </c>
      <c r="Q997" s="49">
        <f t="shared" si="164"/>
        <v>78.94</v>
      </c>
      <c r="R997" s="49">
        <f t="shared" si="165"/>
        <v>612.04</v>
      </c>
    </row>
    <row r="998" spans="1:18" ht="14.25" customHeight="1" x14ac:dyDescent="0.2">
      <c r="A998" s="225" t="s">
        <v>21</v>
      </c>
      <c r="B998" s="226" t="s">
        <v>220</v>
      </c>
      <c r="C998" s="225" t="s">
        <v>9</v>
      </c>
      <c r="D998" s="225" t="s">
        <v>221</v>
      </c>
      <c r="E998" s="292" t="s">
        <v>875</v>
      </c>
      <c r="F998" s="292"/>
      <c r="G998" s="227" t="s">
        <v>25</v>
      </c>
      <c r="H998" s="228">
        <v>1.3231999999999999</v>
      </c>
      <c r="I998" s="229">
        <f>SUMIFS('ANALÍTICA AUXILIARES'!J:J,'ANALÍTICA AUXILIARES'!A:A,"Composição",'ANALÍTICA AUXILIARES'!B:B,$B998)</f>
        <v>33.25</v>
      </c>
      <c r="J998" s="229">
        <f>TRUNC(H998*I998,2)</f>
        <v>43.99</v>
      </c>
      <c r="L998" s="52">
        <f t="shared" si="159"/>
        <v>71</v>
      </c>
      <c r="M998" s="48">
        <f t="shared" si="160"/>
        <v>43.99</v>
      </c>
      <c r="N998" s="49">
        <f t="shared" si="161"/>
        <v>43.99</v>
      </c>
      <c r="O998" s="49" t="str">
        <f t="shared" si="162"/>
        <v/>
      </c>
      <c r="P998" s="50" t="str">
        <f t="shared" si="163"/>
        <v/>
      </c>
      <c r="Q998" s="49" t="str">
        <f t="shared" si="164"/>
        <v/>
      </c>
      <c r="R998" s="49" t="str">
        <f t="shared" si="165"/>
        <v/>
      </c>
    </row>
    <row r="999" spans="1:18" ht="14.25" customHeight="1" x14ac:dyDescent="0.2">
      <c r="A999" s="225" t="s">
        <v>21</v>
      </c>
      <c r="B999" s="226" t="s">
        <v>205</v>
      </c>
      <c r="C999" s="225" t="s">
        <v>9</v>
      </c>
      <c r="D999" s="225" t="s">
        <v>206</v>
      </c>
      <c r="E999" s="292" t="s">
        <v>875</v>
      </c>
      <c r="F999" s="292"/>
      <c r="G999" s="227" t="s">
        <v>25</v>
      </c>
      <c r="H999" s="228">
        <v>1.3231999999999999</v>
      </c>
      <c r="I999" s="229">
        <f>SUMIFS('ANALÍTICA AUXILIARES'!J:J,'ANALÍTICA AUXILIARES'!A:A,"Composição",'ANALÍTICA AUXILIARES'!B:B,$B999)</f>
        <v>26.42</v>
      </c>
      <c r="J999" s="229">
        <f>TRUNC(H999*I999,2)</f>
        <v>34.950000000000003</v>
      </c>
      <c r="L999" s="52">
        <f t="shared" si="159"/>
        <v>71</v>
      </c>
      <c r="M999" s="48">
        <f t="shared" si="160"/>
        <v>34.950000000000003</v>
      </c>
      <c r="N999" s="49">
        <f t="shared" si="161"/>
        <v>34.950000000000003</v>
      </c>
      <c r="O999" s="49" t="str">
        <f t="shared" si="162"/>
        <v/>
      </c>
      <c r="P999" s="50" t="str">
        <f t="shared" si="163"/>
        <v/>
      </c>
      <c r="Q999" s="49" t="str">
        <f t="shared" si="164"/>
        <v/>
      </c>
      <c r="R999" s="49" t="str">
        <f t="shared" si="165"/>
        <v/>
      </c>
    </row>
    <row r="1000" spans="1:18" ht="25.5" x14ac:dyDescent="0.2">
      <c r="A1000" s="214" t="s">
        <v>28</v>
      </c>
      <c r="B1000" s="215" t="s">
        <v>929</v>
      </c>
      <c r="C1000" s="214" t="str">
        <f>VLOOKUP(B1000,INSUMOS!$A:$I,2,FALSE)</f>
        <v>SINAPI</v>
      </c>
      <c r="D1000" s="214" t="str">
        <f>VLOOKUP(B1000,INSUMOS!$A:$I,3,FALSE)</f>
        <v>DISJUNTOR TERMOMAGNETICO TRIPOLAR 150 A / 600 V, TIPO FXD / ICC - 35 KA</v>
      </c>
      <c r="E1000" s="293" t="str">
        <f>VLOOKUP(B1000,INSUMOS!$A:$I,4,FALSE)</f>
        <v>Material</v>
      </c>
      <c r="F1000" s="293"/>
      <c r="G1000" s="216" t="str">
        <f>VLOOKUP(B1000,INSUMOS!$A:$I,5,FALSE)</f>
        <v>UN</v>
      </c>
      <c r="H1000" s="217">
        <v>1</v>
      </c>
      <c r="I1000" s="218">
        <f>VLOOKUP(B1000,INSUMOS!$A:$I,8,FALSE)</f>
        <v>612.04</v>
      </c>
      <c r="J1000" s="218">
        <f>TRUNC(H1000*I1000,2)</f>
        <v>612.04</v>
      </c>
      <c r="L1000" s="52">
        <f t="shared" si="159"/>
        <v>71</v>
      </c>
      <c r="M1000" s="48">
        <f t="shared" si="160"/>
        <v>612.04</v>
      </c>
      <c r="N1000" s="49" t="str">
        <f t="shared" si="161"/>
        <v/>
      </c>
      <c r="O1000" s="49">
        <f t="shared" si="162"/>
        <v>612.04</v>
      </c>
      <c r="P1000" s="50" t="str">
        <f t="shared" si="163"/>
        <v/>
      </c>
      <c r="Q1000" s="49" t="str">
        <f t="shared" si="164"/>
        <v/>
      </c>
      <c r="R1000" s="49" t="str">
        <f t="shared" si="165"/>
        <v/>
      </c>
    </row>
    <row r="1001" spans="1:18" ht="14.25" customHeight="1" x14ac:dyDescent="0.2">
      <c r="A1001" s="219"/>
      <c r="B1001" s="219"/>
      <c r="C1001" s="219"/>
      <c r="D1001" s="219"/>
      <c r="E1001" s="219"/>
      <c r="F1001" s="220"/>
      <c r="G1001" s="219"/>
      <c r="H1001" s="220"/>
      <c r="I1001" s="219"/>
      <c r="J1001" s="220"/>
      <c r="L1001" s="52">
        <f t="shared" si="159"/>
        <v>71</v>
      </c>
      <c r="M1001" s="48" t="str">
        <f t="shared" si="160"/>
        <v/>
      </c>
      <c r="N1001" s="49" t="str">
        <f t="shared" si="161"/>
        <v/>
      </c>
      <c r="O1001" s="49" t="str">
        <f t="shared" si="162"/>
        <v/>
      </c>
      <c r="P1001" s="50" t="str">
        <f t="shared" si="163"/>
        <v/>
      </c>
      <c r="Q1001" s="49" t="str">
        <f t="shared" si="164"/>
        <v/>
      </c>
      <c r="R1001" s="49" t="str">
        <f t="shared" si="165"/>
        <v/>
      </c>
    </row>
    <row r="1002" spans="1:18" x14ac:dyDescent="0.2">
      <c r="A1002" s="219"/>
      <c r="B1002" s="219"/>
      <c r="C1002" s="219"/>
      <c r="D1002" s="219"/>
      <c r="E1002" s="219"/>
      <c r="F1002" s="220"/>
      <c r="G1002" s="219"/>
      <c r="H1002" s="294" t="s">
        <v>36</v>
      </c>
      <c r="I1002" s="294"/>
      <c r="J1002" s="220">
        <f>TRUNC(SUMIF(L:L,$L1002,M:M)*(1+$J$9),2)</f>
        <v>835.67</v>
      </c>
      <c r="L1002" s="52">
        <f t="shared" si="159"/>
        <v>71</v>
      </c>
      <c r="M1002" s="48" t="str">
        <f t="shared" si="160"/>
        <v/>
      </c>
      <c r="N1002" s="49" t="str">
        <f t="shared" si="161"/>
        <v/>
      </c>
      <c r="O1002" s="49" t="str">
        <f t="shared" si="162"/>
        <v/>
      </c>
      <c r="P1002" s="50" t="str">
        <f t="shared" si="163"/>
        <v/>
      </c>
      <c r="Q1002" s="49" t="str">
        <f t="shared" si="164"/>
        <v/>
      </c>
      <c r="R1002" s="49" t="str">
        <f t="shared" si="165"/>
        <v/>
      </c>
    </row>
    <row r="1003" spans="1:18" ht="15" thickBot="1" x14ac:dyDescent="0.25">
      <c r="A1003" s="221"/>
      <c r="B1003" s="221"/>
      <c r="C1003" s="221"/>
      <c r="D1003" s="221"/>
      <c r="E1003" s="221"/>
      <c r="F1003" s="221"/>
      <c r="G1003" s="221" t="s">
        <v>37</v>
      </c>
      <c r="H1003" s="222" t="s">
        <v>1632</v>
      </c>
      <c r="I1003" s="221" t="s">
        <v>38</v>
      </c>
      <c r="J1003" s="223">
        <f>TRUNC(J1002*H1003,2)</f>
        <v>1671.34</v>
      </c>
      <c r="L1003" s="52">
        <f t="shared" si="159"/>
        <v>71</v>
      </c>
      <c r="M1003" s="48" t="str">
        <f t="shared" si="160"/>
        <v/>
      </c>
      <c r="N1003" s="49" t="str">
        <f t="shared" si="161"/>
        <v/>
      </c>
      <c r="O1003" s="49" t="str">
        <f t="shared" si="162"/>
        <v/>
      </c>
      <c r="P1003" s="50" t="str">
        <f t="shared" si="163"/>
        <v/>
      </c>
      <c r="Q1003" s="49" t="str">
        <f t="shared" si="164"/>
        <v/>
      </c>
      <c r="R1003" s="49" t="str">
        <f t="shared" si="165"/>
        <v/>
      </c>
    </row>
    <row r="1004" spans="1:18" ht="15" thickTop="1" x14ac:dyDescent="0.2">
      <c r="A1004" s="224"/>
      <c r="B1004" s="224"/>
      <c r="C1004" s="224"/>
      <c r="D1004" s="224"/>
      <c r="E1004" s="224"/>
      <c r="F1004" s="224"/>
      <c r="G1004" s="224"/>
      <c r="H1004" s="224"/>
      <c r="I1004" s="224"/>
      <c r="J1004" s="224"/>
      <c r="L1004" s="52">
        <f t="shared" si="159"/>
        <v>72</v>
      </c>
      <c r="M1004" s="48" t="str">
        <f t="shared" si="160"/>
        <v/>
      </c>
      <c r="N1004" s="49" t="str">
        <f t="shared" si="161"/>
        <v/>
      </c>
      <c r="O1004" s="49" t="str">
        <f t="shared" si="162"/>
        <v/>
      </c>
      <c r="P1004" s="50" t="str">
        <f t="shared" si="163"/>
        <v/>
      </c>
      <c r="Q1004" s="49" t="str">
        <f t="shared" si="164"/>
        <v/>
      </c>
      <c r="R1004" s="49" t="str">
        <f t="shared" si="165"/>
        <v/>
      </c>
    </row>
    <row r="1005" spans="1:18" ht="25.5" customHeight="1" x14ac:dyDescent="0.2">
      <c r="A1005" s="206" t="s">
        <v>1258</v>
      </c>
      <c r="B1005" s="207" t="s">
        <v>1</v>
      </c>
      <c r="C1005" s="206" t="s">
        <v>2</v>
      </c>
      <c r="D1005" s="206" t="s">
        <v>3</v>
      </c>
      <c r="E1005" s="290" t="s">
        <v>18</v>
      </c>
      <c r="F1005" s="290"/>
      <c r="G1005" s="208" t="s">
        <v>4</v>
      </c>
      <c r="H1005" s="207" t="s">
        <v>5</v>
      </c>
      <c r="I1005" s="207" t="s">
        <v>6</v>
      </c>
      <c r="J1005" s="207" t="s">
        <v>7</v>
      </c>
      <c r="L1005" s="52">
        <f t="shared" si="159"/>
        <v>72</v>
      </c>
      <c r="M1005" s="48" t="str">
        <f t="shared" si="160"/>
        <v/>
      </c>
      <c r="N1005" s="49" t="str">
        <f t="shared" si="161"/>
        <v/>
      </c>
      <c r="O1005" s="49" t="str">
        <f t="shared" si="162"/>
        <v/>
      </c>
      <c r="P1005" s="50" t="str">
        <f t="shared" si="163"/>
        <v/>
      </c>
      <c r="Q1005" s="49" t="str">
        <f t="shared" si="164"/>
        <v/>
      </c>
      <c r="R1005" s="49" t="str">
        <f t="shared" si="165"/>
        <v/>
      </c>
    </row>
    <row r="1006" spans="1:18" ht="14.25" customHeight="1" x14ac:dyDescent="0.2">
      <c r="A1006" s="209" t="s">
        <v>19</v>
      </c>
      <c r="B1006" s="210" t="s">
        <v>920</v>
      </c>
      <c r="C1006" s="209" t="s">
        <v>9</v>
      </c>
      <c r="D1006" s="209" t="s">
        <v>1259</v>
      </c>
      <c r="E1006" s="291" t="s">
        <v>921</v>
      </c>
      <c r="F1006" s="291"/>
      <c r="G1006" s="211" t="s">
        <v>12</v>
      </c>
      <c r="H1006" s="212">
        <v>1</v>
      </c>
      <c r="I1006" s="213">
        <f>SUMIF(L:L,$L1006,M:M)</f>
        <v>18.34</v>
      </c>
      <c r="J1006" s="213">
        <f>TRUNC(H1006*I1006,2)</f>
        <v>18.34</v>
      </c>
      <c r="L1006" s="52">
        <f t="shared" si="159"/>
        <v>72</v>
      </c>
      <c r="M1006" s="48" t="str">
        <f t="shared" si="160"/>
        <v/>
      </c>
      <c r="N1006" s="49" t="str">
        <f t="shared" si="161"/>
        <v/>
      </c>
      <c r="O1006" s="49" t="str">
        <f t="shared" si="162"/>
        <v/>
      </c>
      <c r="P1006" s="50" t="str">
        <f t="shared" si="163"/>
        <v xml:space="preserve"> 3.5.1.1.1.6 </v>
      </c>
      <c r="Q1006" s="49">
        <f t="shared" si="164"/>
        <v>2.7800000000000002</v>
      </c>
      <c r="R1006" s="49">
        <f t="shared" si="165"/>
        <v>15.56</v>
      </c>
    </row>
    <row r="1007" spans="1:18" ht="14.25" customHeight="1" x14ac:dyDescent="0.2">
      <c r="A1007" s="225" t="s">
        <v>21</v>
      </c>
      <c r="B1007" s="226" t="s">
        <v>205</v>
      </c>
      <c r="C1007" s="225" t="s">
        <v>9</v>
      </c>
      <c r="D1007" s="225" t="s">
        <v>206</v>
      </c>
      <c r="E1007" s="292" t="s">
        <v>875</v>
      </c>
      <c r="F1007" s="292"/>
      <c r="G1007" s="227" t="s">
        <v>25</v>
      </c>
      <c r="H1007" s="228">
        <v>4.6843000000000003E-2</v>
      </c>
      <c r="I1007" s="229">
        <f>SUMIFS('ANALÍTICA AUXILIARES'!J:J,'ANALÍTICA AUXILIARES'!A:A,"Composição",'ANALÍTICA AUXILIARES'!B:B,$B1007)</f>
        <v>26.42</v>
      </c>
      <c r="J1007" s="229">
        <f>TRUNC(H1007*I1007,2)</f>
        <v>1.23</v>
      </c>
      <c r="L1007" s="52">
        <f t="shared" si="159"/>
        <v>72</v>
      </c>
      <c r="M1007" s="48">
        <f t="shared" si="160"/>
        <v>1.23</v>
      </c>
      <c r="N1007" s="49">
        <f t="shared" si="161"/>
        <v>1.23</v>
      </c>
      <c r="O1007" s="49" t="str">
        <f t="shared" si="162"/>
        <v/>
      </c>
      <c r="P1007" s="50" t="str">
        <f t="shared" si="163"/>
        <v/>
      </c>
      <c r="Q1007" s="49" t="str">
        <f t="shared" si="164"/>
        <v/>
      </c>
      <c r="R1007" s="49" t="str">
        <f t="shared" si="165"/>
        <v/>
      </c>
    </row>
    <row r="1008" spans="1:18" ht="25.5" customHeight="1" x14ac:dyDescent="0.2">
      <c r="A1008" s="225" t="s">
        <v>21</v>
      </c>
      <c r="B1008" s="226" t="s">
        <v>220</v>
      </c>
      <c r="C1008" s="225" t="s">
        <v>9</v>
      </c>
      <c r="D1008" s="225" t="s">
        <v>221</v>
      </c>
      <c r="E1008" s="292" t="s">
        <v>875</v>
      </c>
      <c r="F1008" s="292"/>
      <c r="G1008" s="227" t="s">
        <v>25</v>
      </c>
      <c r="H1008" s="228">
        <v>4.6843000000000003E-2</v>
      </c>
      <c r="I1008" s="229">
        <f>SUMIFS('ANALÍTICA AUXILIARES'!J:J,'ANALÍTICA AUXILIARES'!A:A,"Composição",'ANALÍTICA AUXILIARES'!B:B,$B1008)</f>
        <v>33.25</v>
      </c>
      <c r="J1008" s="229">
        <f>TRUNC(H1008*I1008,2)</f>
        <v>1.55</v>
      </c>
      <c r="L1008" s="52">
        <f t="shared" si="159"/>
        <v>72</v>
      </c>
      <c r="M1008" s="48">
        <f t="shared" si="160"/>
        <v>1.55</v>
      </c>
      <c r="N1008" s="49">
        <f t="shared" si="161"/>
        <v>1.55</v>
      </c>
      <c r="O1008" s="49" t="str">
        <f t="shared" si="162"/>
        <v/>
      </c>
      <c r="P1008" s="50" t="str">
        <f t="shared" si="163"/>
        <v/>
      </c>
      <c r="Q1008" s="49" t="str">
        <f t="shared" si="164"/>
        <v/>
      </c>
      <c r="R1008" s="49" t="str">
        <f t="shared" si="165"/>
        <v/>
      </c>
    </row>
    <row r="1009" spans="1:18" ht="25.5" x14ac:dyDescent="0.2">
      <c r="A1009" s="214" t="s">
        <v>28</v>
      </c>
      <c r="B1009" s="215" t="s">
        <v>924</v>
      </c>
      <c r="C1009" s="214" t="str">
        <f>VLOOKUP(B1009,INSUMOS!$A:$I,2,FALSE)</f>
        <v>SINAPI</v>
      </c>
      <c r="D1009" s="214" t="str">
        <f>VLOOKUP(B1009,INSUMOS!$A:$I,3,FALSE)</f>
        <v>DISJUNTOR TERMOMAGNETICO PARA TRILHO DIN (IEC), MONOPOLAR, 6 - 32 A</v>
      </c>
      <c r="E1009" s="293" t="str">
        <f>VLOOKUP(B1009,INSUMOS!$A:$I,4,FALSE)</f>
        <v>Material</v>
      </c>
      <c r="F1009" s="293"/>
      <c r="G1009" s="216" t="str">
        <f>VLOOKUP(B1009,INSUMOS!$A:$I,5,FALSE)</f>
        <v>UN</v>
      </c>
      <c r="H1009" s="217">
        <v>1</v>
      </c>
      <c r="I1009" s="218">
        <f>VLOOKUP(B1009,INSUMOS!$A:$I,8,FALSE)</f>
        <v>14.08</v>
      </c>
      <c r="J1009" s="218">
        <f>TRUNC(H1009*I1009,2)</f>
        <v>14.08</v>
      </c>
      <c r="L1009" s="52">
        <f t="shared" si="159"/>
        <v>72</v>
      </c>
      <c r="M1009" s="48">
        <f t="shared" si="160"/>
        <v>14.08</v>
      </c>
      <c r="N1009" s="49" t="str">
        <f t="shared" si="161"/>
        <v/>
      </c>
      <c r="O1009" s="49">
        <f t="shared" si="162"/>
        <v>14.08</v>
      </c>
      <c r="P1009" s="50" t="str">
        <f t="shared" si="163"/>
        <v/>
      </c>
      <c r="Q1009" s="49" t="str">
        <f t="shared" si="164"/>
        <v/>
      </c>
      <c r="R1009" s="49" t="str">
        <f t="shared" si="165"/>
        <v/>
      </c>
    </row>
    <row r="1010" spans="1:18" ht="25.5" x14ac:dyDescent="0.2">
      <c r="A1010" s="214" t="s">
        <v>28</v>
      </c>
      <c r="B1010" s="215" t="s">
        <v>922</v>
      </c>
      <c r="C1010" s="214" t="str">
        <f>VLOOKUP(B1010,INSUMOS!$A:$I,2,FALSE)</f>
        <v>SINAPI</v>
      </c>
      <c r="D1010" s="214" t="str">
        <f>VLOOKUP(B1010,INSUMOS!$A:$I,3,FALSE)</f>
        <v>TERMINAL A COMPRESSAO EM COBRE ESTANHADO PARA CABO 4 MM2, 1 FURO E 1 COMPRESSAO, PARA PARAFUSO DE FIXACAO M5</v>
      </c>
      <c r="E1010" s="293" t="str">
        <f>VLOOKUP(B1010,INSUMOS!$A:$I,4,FALSE)</f>
        <v>Material</v>
      </c>
      <c r="F1010" s="293"/>
      <c r="G1010" s="216" t="str">
        <f>VLOOKUP(B1010,INSUMOS!$A:$I,5,FALSE)</f>
        <v>UN</v>
      </c>
      <c r="H1010" s="217">
        <v>1</v>
      </c>
      <c r="I1010" s="218">
        <f>VLOOKUP(B1010,INSUMOS!$A:$I,8,FALSE)</f>
        <v>1.48</v>
      </c>
      <c r="J1010" s="218">
        <f>TRUNC(H1010*I1010,2)</f>
        <v>1.48</v>
      </c>
      <c r="L1010" s="52">
        <f t="shared" si="159"/>
        <v>72</v>
      </c>
      <c r="M1010" s="48">
        <f t="shared" si="160"/>
        <v>1.48</v>
      </c>
      <c r="N1010" s="49" t="str">
        <f t="shared" si="161"/>
        <v/>
      </c>
      <c r="O1010" s="49">
        <f t="shared" si="162"/>
        <v>1.48</v>
      </c>
      <c r="P1010" s="50" t="str">
        <f t="shared" si="163"/>
        <v/>
      </c>
      <c r="Q1010" s="49" t="str">
        <f t="shared" si="164"/>
        <v/>
      </c>
      <c r="R1010" s="49" t="str">
        <f t="shared" si="165"/>
        <v/>
      </c>
    </row>
    <row r="1011" spans="1:18" x14ac:dyDescent="0.2">
      <c r="A1011" s="219"/>
      <c r="B1011" s="219"/>
      <c r="C1011" s="219"/>
      <c r="D1011" s="219"/>
      <c r="E1011" s="219"/>
      <c r="F1011" s="220"/>
      <c r="G1011" s="219"/>
      <c r="H1011" s="220"/>
      <c r="I1011" s="219"/>
      <c r="J1011" s="220"/>
      <c r="L1011" s="52">
        <f t="shared" si="159"/>
        <v>72</v>
      </c>
      <c r="M1011" s="48" t="str">
        <f t="shared" si="160"/>
        <v/>
      </c>
      <c r="N1011" s="49" t="str">
        <f t="shared" si="161"/>
        <v/>
      </c>
      <c r="O1011" s="49" t="str">
        <f t="shared" si="162"/>
        <v/>
      </c>
      <c r="P1011" s="50" t="str">
        <f t="shared" si="163"/>
        <v/>
      </c>
      <c r="Q1011" s="49" t="str">
        <f t="shared" si="164"/>
        <v/>
      </c>
      <c r="R1011" s="49" t="str">
        <f t="shared" si="165"/>
        <v/>
      </c>
    </row>
    <row r="1012" spans="1:18" ht="14.25" customHeight="1" x14ac:dyDescent="0.2">
      <c r="A1012" s="219"/>
      <c r="B1012" s="219"/>
      <c r="C1012" s="219"/>
      <c r="D1012" s="219"/>
      <c r="E1012" s="219"/>
      <c r="F1012" s="220"/>
      <c r="G1012" s="219"/>
      <c r="H1012" s="294" t="s">
        <v>36</v>
      </c>
      <c r="I1012" s="294"/>
      <c r="J1012" s="220">
        <f>TRUNC(SUMIF(L:L,$L1012,M:M)*(1+$J$9),2)</f>
        <v>22.18</v>
      </c>
      <c r="L1012" s="52">
        <f t="shared" si="159"/>
        <v>72</v>
      </c>
      <c r="M1012" s="48" t="str">
        <f t="shared" si="160"/>
        <v/>
      </c>
      <c r="N1012" s="49" t="str">
        <f t="shared" si="161"/>
        <v/>
      </c>
      <c r="O1012" s="49" t="str">
        <f t="shared" si="162"/>
        <v/>
      </c>
      <c r="P1012" s="50" t="str">
        <f t="shared" si="163"/>
        <v/>
      </c>
      <c r="Q1012" s="49" t="str">
        <f t="shared" si="164"/>
        <v/>
      </c>
      <c r="R1012" s="49" t="str">
        <f t="shared" si="165"/>
        <v/>
      </c>
    </row>
    <row r="1013" spans="1:18" ht="15" thickBot="1" x14ac:dyDescent="0.25">
      <c r="A1013" s="221"/>
      <c r="B1013" s="221"/>
      <c r="C1013" s="221"/>
      <c r="D1013" s="221"/>
      <c r="E1013" s="221"/>
      <c r="F1013" s="221"/>
      <c r="G1013" s="221" t="s">
        <v>37</v>
      </c>
      <c r="H1013" s="222" t="s">
        <v>995</v>
      </c>
      <c r="I1013" s="221" t="s">
        <v>38</v>
      </c>
      <c r="J1013" s="223">
        <f>TRUNC(J1012*H1013,2)</f>
        <v>155.26</v>
      </c>
      <c r="L1013" s="52">
        <f t="shared" si="159"/>
        <v>72</v>
      </c>
      <c r="M1013" s="48" t="str">
        <f t="shared" si="160"/>
        <v/>
      </c>
      <c r="N1013" s="49" t="str">
        <f t="shared" si="161"/>
        <v/>
      </c>
      <c r="O1013" s="49" t="str">
        <f t="shared" si="162"/>
        <v/>
      </c>
      <c r="P1013" s="50" t="str">
        <f t="shared" si="163"/>
        <v/>
      </c>
      <c r="Q1013" s="49" t="str">
        <f t="shared" si="164"/>
        <v/>
      </c>
      <c r="R1013" s="49" t="str">
        <f t="shared" si="165"/>
        <v/>
      </c>
    </row>
    <row r="1014" spans="1:18" ht="15" thickTop="1" x14ac:dyDescent="0.2">
      <c r="A1014" s="224"/>
      <c r="B1014" s="224"/>
      <c r="C1014" s="224"/>
      <c r="D1014" s="224"/>
      <c r="E1014" s="224"/>
      <c r="F1014" s="224"/>
      <c r="G1014" s="224"/>
      <c r="H1014" s="224"/>
      <c r="I1014" s="224"/>
      <c r="J1014" s="224"/>
      <c r="L1014" s="52">
        <f t="shared" si="159"/>
        <v>73</v>
      </c>
      <c r="M1014" s="48" t="str">
        <f t="shared" si="160"/>
        <v/>
      </c>
      <c r="N1014" s="49" t="str">
        <f t="shared" si="161"/>
        <v/>
      </c>
      <c r="O1014" s="49" t="str">
        <f t="shared" si="162"/>
        <v/>
      </c>
      <c r="P1014" s="50" t="str">
        <f t="shared" si="163"/>
        <v/>
      </c>
      <c r="Q1014" s="49" t="str">
        <f t="shared" si="164"/>
        <v/>
      </c>
      <c r="R1014" s="49" t="str">
        <f t="shared" si="165"/>
        <v/>
      </c>
    </row>
    <row r="1015" spans="1:18" ht="15" x14ac:dyDescent="0.2">
      <c r="A1015" s="206" t="s">
        <v>1260</v>
      </c>
      <c r="B1015" s="207" t="s">
        <v>1</v>
      </c>
      <c r="C1015" s="206" t="s">
        <v>2</v>
      </c>
      <c r="D1015" s="206" t="s">
        <v>3</v>
      </c>
      <c r="E1015" s="290" t="s">
        <v>18</v>
      </c>
      <c r="F1015" s="290"/>
      <c r="G1015" s="208" t="s">
        <v>4</v>
      </c>
      <c r="H1015" s="207" t="s">
        <v>5</v>
      </c>
      <c r="I1015" s="207" t="s">
        <v>6</v>
      </c>
      <c r="J1015" s="207" t="s">
        <v>7</v>
      </c>
      <c r="L1015" s="52">
        <f t="shared" si="159"/>
        <v>73</v>
      </c>
      <c r="M1015" s="48" t="str">
        <f t="shared" si="160"/>
        <v/>
      </c>
      <c r="N1015" s="49" t="str">
        <f t="shared" si="161"/>
        <v/>
      </c>
      <c r="O1015" s="49" t="str">
        <f t="shared" si="162"/>
        <v/>
      </c>
      <c r="P1015" s="50" t="str">
        <f t="shared" si="163"/>
        <v/>
      </c>
      <c r="Q1015" s="49" t="str">
        <f t="shared" si="164"/>
        <v/>
      </c>
      <c r="R1015" s="49" t="str">
        <f t="shared" si="165"/>
        <v/>
      </c>
    </row>
    <row r="1016" spans="1:18" ht="25.5" x14ac:dyDescent="0.2">
      <c r="A1016" s="209" t="s">
        <v>19</v>
      </c>
      <c r="B1016" s="210" t="s">
        <v>1261</v>
      </c>
      <c r="C1016" s="209" t="s">
        <v>11</v>
      </c>
      <c r="D1016" s="209" t="s">
        <v>1262</v>
      </c>
      <c r="E1016" s="291" t="s">
        <v>222</v>
      </c>
      <c r="F1016" s="291"/>
      <c r="G1016" s="211" t="s">
        <v>12</v>
      </c>
      <c r="H1016" s="212">
        <v>1</v>
      </c>
      <c r="I1016" s="213">
        <f>SUMIF(L:L,$L1016,M:M)</f>
        <v>221.81</v>
      </c>
      <c r="J1016" s="213">
        <f>TRUNC(H1016*I1016,2)</f>
        <v>221.81</v>
      </c>
      <c r="L1016" s="52">
        <f t="shared" si="159"/>
        <v>73</v>
      </c>
      <c r="M1016" s="48" t="str">
        <f t="shared" si="160"/>
        <v/>
      </c>
      <c r="N1016" s="49" t="str">
        <f t="shared" si="161"/>
        <v/>
      </c>
      <c r="O1016" s="49" t="str">
        <f t="shared" si="162"/>
        <v/>
      </c>
      <c r="P1016" s="50" t="str">
        <f t="shared" si="163"/>
        <v xml:space="preserve"> 3.5.1.1.1.7 </v>
      </c>
      <c r="Q1016" s="49">
        <f t="shared" si="164"/>
        <v>59.67</v>
      </c>
      <c r="R1016" s="49">
        <f t="shared" si="165"/>
        <v>162.13999999999999</v>
      </c>
    </row>
    <row r="1017" spans="1:18" ht="14.25" customHeight="1" x14ac:dyDescent="0.2">
      <c r="A1017" s="225" t="s">
        <v>21</v>
      </c>
      <c r="B1017" s="226" t="s">
        <v>205</v>
      </c>
      <c r="C1017" s="225" t="s">
        <v>9</v>
      </c>
      <c r="D1017" s="225" t="s">
        <v>206</v>
      </c>
      <c r="E1017" s="292" t="s">
        <v>875</v>
      </c>
      <c r="F1017" s="292"/>
      <c r="G1017" s="227" t="s">
        <v>25</v>
      </c>
      <c r="H1017" s="228">
        <v>1</v>
      </c>
      <c r="I1017" s="229">
        <f>SUMIFS('ANALÍTICA AUXILIARES'!J:J,'ANALÍTICA AUXILIARES'!A:A,"Composição",'ANALÍTICA AUXILIARES'!B:B,$B1017)</f>
        <v>26.42</v>
      </c>
      <c r="J1017" s="229">
        <f>TRUNC(H1017*I1017,2)</f>
        <v>26.42</v>
      </c>
      <c r="L1017" s="52">
        <f t="shared" si="159"/>
        <v>73</v>
      </c>
      <c r="M1017" s="48">
        <f t="shared" si="160"/>
        <v>26.42</v>
      </c>
      <c r="N1017" s="49">
        <f t="shared" si="161"/>
        <v>26.42</v>
      </c>
      <c r="O1017" s="49" t="str">
        <f t="shared" si="162"/>
        <v/>
      </c>
      <c r="P1017" s="50" t="str">
        <f t="shared" si="163"/>
        <v/>
      </c>
      <c r="Q1017" s="49" t="str">
        <f t="shared" si="164"/>
        <v/>
      </c>
      <c r="R1017" s="49" t="str">
        <f t="shared" si="165"/>
        <v/>
      </c>
    </row>
    <row r="1018" spans="1:18" x14ac:dyDescent="0.2">
      <c r="A1018" s="225" t="s">
        <v>21</v>
      </c>
      <c r="B1018" s="226" t="s">
        <v>220</v>
      </c>
      <c r="C1018" s="225" t="s">
        <v>9</v>
      </c>
      <c r="D1018" s="225" t="s">
        <v>221</v>
      </c>
      <c r="E1018" s="292" t="s">
        <v>875</v>
      </c>
      <c r="F1018" s="292"/>
      <c r="G1018" s="227" t="s">
        <v>25</v>
      </c>
      <c r="H1018" s="228">
        <v>1</v>
      </c>
      <c r="I1018" s="229">
        <f>SUMIFS('ANALÍTICA AUXILIARES'!J:J,'ANALÍTICA AUXILIARES'!A:A,"Composição",'ANALÍTICA AUXILIARES'!B:B,$B1018)</f>
        <v>33.25</v>
      </c>
      <c r="J1018" s="229">
        <f>TRUNC(H1018*I1018,2)</f>
        <v>33.25</v>
      </c>
      <c r="L1018" s="52">
        <f t="shared" si="159"/>
        <v>73</v>
      </c>
      <c r="M1018" s="48">
        <f t="shared" si="160"/>
        <v>33.25</v>
      </c>
      <c r="N1018" s="49">
        <f t="shared" si="161"/>
        <v>33.25</v>
      </c>
      <c r="O1018" s="49" t="str">
        <f t="shared" si="162"/>
        <v/>
      </c>
      <c r="P1018" s="50" t="str">
        <f t="shared" si="163"/>
        <v/>
      </c>
      <c r="Q1018" s="49" t="str">
        <f t="shared" si="164"/>
        <v/>
      </c>
      <c r="R1018" s="49" t="str">
        <f t="shared" si="165"/>
        <v/>
      </c>
    </row>
    <row r="1019" spans="1:18" ht="25.5" x14ac:dyDescent="0.2">
      <c r="A1019" s="214" t="s">
        <v>28</v>
      </c>
      <c r="B1019" s="215" t="s">
        <v>1805</v>
      </c>
      <c r="C1019" s="214" t="str">
        <f>VLOOKUP(B1019,INSUMOS!$A:$I,2,FALSE)</f>
        <v>AGETOP CIVIL</v>
      </c>
      <c r="D1019" s="214" t="str">
        <f>VLOOKUP(B1019,INSUMOS!$A:$I,3,FALSE)</f>
        <v>INTERRUPTOR DIFERENCIAL RESIDUAL(DR) TETRAPOLAR DE 25A-30mA</v>
      </c>
      <c r="E1019" s="293" t="str">
        <f>VLOOKUP(B1019,INSUMOS!$A:$I,4,FALSE)</f>
        <v>Material</v>
      </c>
      <c r="F1019" s="293"/>
      <c r="G1019" s="216" t="str">
        <f>VLOOKUP(B1019,INSUMOS!$A:$I,5,FALSE)</f>
        <v>un</v>
      </c>
      <c r="H1019" s="217">
        <v>1</v>
      </c>
      <c r="I1019" s="218">
        <f>VLOOKUP(B1019,INSUMOS!$A:$I,8,FALSE)</f>
        <v>162.13999999999999</v>
      </c>
      <c r="J1019" s="218">
        <f>TRUNC(H1019*I1019,2)</f>
        <v>162.13999999999999</v>
      </c>
      <c r="L1019" s="52">
        <f t="shared" si="159"/>
        <v>73</v>
      </c>
      <c r="M1019" s="48">
        <f t="shared" si="160"/>
        <v>162.13999999999999</v>
      </c>
      <c r="N1019" s="49" t="str">
        <f t="shared" si="161"/>
        <v/>
      </c>
      <c r="O1019" s="49">
        <f t="shared" si="162"/>
        <v>162.13999999999999</v>
      </c>
      <c r="P1019" s="50" t="str">
        <f t="shared" si="163"/>
        <v/>
      </c>
      <c r="Q1019" s="49" t="str">
        <f t="shared" si="164"/>
        <v/>
      </c>
      <c r="R1019" s="49" t="str">
        <f t="shared" si="165"/>
        <v/>
      </c>
    </row>
    <row r="1020" spans="1:18" ht="14.25" customHeight="1" x14ac:dyDescent="0.2">
      <c r="A1020" s="219"/>
      <c r="B1020" s="219"/>
      <c r="C1020" s="219"/>
      <c r="D1020" s="219"/>
      <c r="E1020" s="219"/>
      <c r="F1020" s="220"/>
      <c r="G1020" s="219"/>
      <c r="H1020" s="220"/>
      <c r="I1020" s="219"/>
      <c r="J1020" s="220"/>
      <c r="L1020" s="52">
        <f t="shared" si="159"/>
        <v>73</v>
      </c>
      <c r="M1020" s="48" t="str">
        <f t="shared" si="160"/>
        <v/>
      </c>
      <c r="N1020" s="49" t="str">
        <f t="shared" si="161"/>
        <v/>
      </c>
      <c r="O1020" s="49" t="str">
        <f t="shared" si="162"/>
        <v/>
      </c>
      <c r="P1020" s="50" t="str">
        <f t="shared" si="163"/>
        <v/>
      </c>
      <c r="Q1020" s="49" t="str">
        <f t="shared" si="164"/>
        <v/>
      </c>
      <c r="R1020" s="49" t="str">
        <f t="shared" si="165"/>
        <v/>
      </c>
    </row>
    <row r="1021" spans="1:18" x14ac:dyDescent="0.2">
      <c r="A1021" s="219"/>
      <c r="B1021" s="219"/>
      <c r="C1021" s="219"/>
      <c r="D1021" s="219"/>
      <c r="E1021" s="219"/>
      <c r="F1021" s="220"/>
      <c r="G1021" s="219"/>
      <c r="H1021" s="294" t="s">
        <v>36</v>
      </c>
      <c r="I1021" s="294"/>
      <c r="J1021" s="220">
        <f>TRUNC(SUMIF(L:L,$L1021,M:M)*(1+$J$9),2)</f>
        <v>268.25</v>
      </c>
      <c r="L1021" s="52">
        <f t="shared" si="159"/>
        <v>73</v>
      </c>
      <c r="M1021" s="48" t="str">
        <f t="shared" si="160"/>
        <v/>
      </c>
      <c r="N1021" s="49" t="str">
        <f t="shared" si="161"/>
        <v/>
      </c>
      <c r="O1021" s="49" t="str">
        <f t="shared" si="162"/>
        <v/>
      </c>
      <c r="P1021" s="50" t="str">
        <f t="shared" si="163"/>
        <v/>
      </c>
      <c r="Q1021" s="49" t="str">
        <f t="shared" si="164"/>
        <v/>
      </c>
      <c r="R1021" s="49" t="str">
        <f t="shared" si="165"/>
        <v/>
      </c>
    </row>
    <row r="1022" spans="1:18" ht="15" thickBot="1" x14ac:dyDescent="0.25">
      <c r="A1022" s="221"/>
      <c r="B1022" s="221"/>
      <c r="C1022" s="221"/>
      <c r="D1022" s="221"/>
      <c r="E1022" s="221"/>
      <c r="F1022" s="221"/>
      <c r="G1022" s="221" t="s">
        <v>37</v>
      </c>
      <c r="H1022" s="222" t="s">
        <v>1632</v>
      </c>
      <c r="I1022" s="221" t="s">
        <v>38</v>
      </c>
      <c r="J1022" s="223">
        <f>TRUNC(J1021*H1022,2)</f>
        <v>536.5</v>
      </c>
      <c r="L1022" s="52">
        <f t="shared" si="159"/>
        <v>73</v>
      </c>
      <c r="M1022" s="48" t="str">
        <f t="shared" si="160"/>
        <v/>
      </c>
      <c r="N1022" s="49" t="str">
        <f t="shared" si="161"/>
        <v/>
      </c>
      <c r="O1022" s="49" t="str">
        <f t="shared" si="162"/>
        <v/>
      </c>
      <c r="P1022" s="50" t="str">
        <f t="shared" si="163"/>
        <v/>
      </c>
      <c r="Q1022" s="49" t="str">
        <f t="shared" si="164"/>
        <v/>
      </c>
      <c r="R1022" s="49" t="str">
        <f t="shared" si="165"/>
        <v/>
      </c>
    </row>
    <row r="1023" spans="1:18" ht="14.25" customHeight="1" thickTop="1" x14ac:dyDescent="0.2">
      <c r="A1023" s="224"/>
      <c r="B1023" s="224"/>
      <c r="C1023" s="224"/>
      <c r="D1023" s="224"/>
      <c r="E1023" s="224"/>
      <c r="F1023" s="224"/>
      <c r="G1023" s="224"/>
      <c r="H1023" s="224"/>
      <c r="I1023" s="224"/>
      <c r="J1023" s="224"/>
      <c r="L1023" s="52">
        <f t="shared" si="159"/>
        <v>74</v>
      </c>
      <c r="M1023" s="48" t="str">
        <f t="shared" si="160"/>
        <v/>
      </c>
      <c r="N1023" s="49" t="str">
        <f t="shared" si="161"/>
        <v/>
      </c>
      <c r="O1023" s="49" t="str">
        <f t="shared" si="162"/>
        <v/>
      </c>
      <c r="P1023" s="50" t="str">
        <f t="shared" si="163"/>
        <v/>
      </c>
      <c r="Q1023" s="49" t="str">
        <f t="shared" si="164"/>
        <v/>
      </c>
      <c r="R1023" s="49" t="str">
        <f t="shared" si="165"/>
        <v/>
      </c>
    </row>
    <row r="1024" spans="1:18" ht="14.25" customHeight="1" x14ac:dyDescent="0.2">
      <c r="A1024" s="206" t="s">
        <v>1263</v>
      </c>
      <c r="B1024" s="207" t="s">
        <v>1</v>
      </c>
      <c r="C1024" s="206" t="s">
        <v>2</v>
      </c>
      <c r="D1024" s="206" t="s">
        <v>3</v>
      </c>
      <c r="E1024" s="290" t="s">
        <v>18</v>
      </c>
      <c r="F1024" s="290"/>
      <c r="G1024" s="208" t="s">
        <v>4</v>
      </c>
      <c r="H1024" s="207" t="s">
        <v>5</v>
      </c>
      <c r="I1024" s="207" t="s">
        <v>6</v>
      </c>
      <c r="J1024" s="207" t="s">
        <v>7</v>
      </c>
      <c r="L1024" s="52">
        <f t="shared" si="159"/>
        <v>74</v>
      </c>
      <c r="M1024" s="48" t="str">
        <f t="shared" si="160"/>
        <v/>
      </c>
      <c r="N1024" s="49" t="str">
        <f t="shared" si="161"/>
        <v/>
      </c>
      <c r="O1024" s="49" t="str">
        <f t="shared" si="162"/>
        <v/>
      </c>
      <c r="P1024" s="50" t="str">
        <f t="shared" si="163"/>
        <v/>
      </c>
      <c r="Q1024" s="49" t="str">
        <f t="shared" si="164"/>
        <v/>
      </c>
      <c r="R1024" s="49" t="str">
        <f t="shared" si="165"/>
        <v/>
      </c>
    </row>
    <row r="1025" spans="1:18" ht="14.25" customHeight="1" x14ac:dyDescent="0.2">
      <c r="A1025" s="209" t="s">
        <v>19</v>
      </c>
      <c r="B1025" s="210" t="s">
        <v>1264</v>
      </c>
      <c r="C1025" s="209" t="s">
        <v>9</v>
      </c>
      <c r="D1025" s="209" t="s">
        <v>1265</v>
      </c>
      <c r="E1025" s="291" t="s">
        <v>921</v>
      </c>
      <c r="F1025" s="291"/>
      <c r="G1025" s="211" t="s">
        <v>12</v>
      </c>
      <c r="H1025" s="212">
        <v>1</v>
      </c>
      <c r="I1025" s="213">
        <f>SUMIF(L:L,$L1025,M:M)</f>
        <v>119.74</v>
      </c>
      <c r="J1025" s="213">
        <f>TRUNC(H1025*I1025,2)</f>
        <v>119.74</v>
      </c>
      <c r="L1025" s="52">
        <f t="shared" si="159"/>
        <v>74</v>
      </c>
      <c r="M1025" s="48" t="str">
        <f t="shared" si="160"/>
        <v/>
      </c>
      <c r="N1025" s="49" t="str">
        <f t="shared" si="161"/>
        <v/>
      </c>
      <c r="O1025" s="49" t="str">
        <f t="shared" si="162"/>
        <v/>
      </c>
      <c r="P1025" s="50" t="str">
        <f t="shared" si="163"/>
        <v xml:space="preserve"> 3.5.1.1.1.8 </v>
      </c>
      <c r="Q1025" s="49">
        <f t="shared" si="164"/>
        <v>15.52</v>
      </c>
      <c r="R1025" s="49">
        <f t="shared" si="165"/>
        <v>104.22</v>
      </c>
    </row>
    <row r="1026" spans="1:18" x14ac:dyDescent="0.2">
      <c r="A1026" s="225" t="s">
        <v>21</v>
      </c>
      <c r="B1026" s="226" t="s">
        <v>205</v>
      </c>
      <c r="C1026" s="225" t="s">
        <v>9</v>
      </c>
      <c r="D1026" s="225" t="s">
        <v>206</v>
      </c>
      <c r="E1026" s="292" t="s">
        <v>875</v>
      </c>
      <c r="F1026" s="292"/>
      <c r="G1026" s="227" t="s">
        <v>25</v>
      </c>
      <c r="H1026" s="228">
        <v>0.26037700000000003</v>
      </c>
      <c r="I1026" s="229">
        <f>SUMIFS('ANALÍTICA AUXILIARES'!J:J,'ANALÍTICA AUXILIARES'!A:A,"Composição",'ANALÍTICA AUXILIARES'!B:B,$B1026)</f>
        <v>26.42</v>
      </c>
      <c r="J1026" s="229">
        <f>TRUNC(H1026*I1026,2)</f>
        <v>6.87</v>
      </c>
      <c r="L1026" s="52">
        <f t="shared" si="159"/>
        <v>74</v>
      </c>
      <c r="M1026" s="48">
        <f t="shared" si="160"/>
        <v>6.87</v>
      </c>
      <c r="N1026" s="49">
        <f t="shared" si="161"/>
        <v>6.87</v>
      </c>
      <c r="O1026" s="49" t="str">
        <f t="shared" si="162"/>
        <v/>
      </c>
      <c r="P1026" s="50" t="str">
        <f t="shared" si="163"/>
        <v/>
      </c>
      <c r="Q1026" s="49" t="str">
        <f t="shared" si="164"/>
        <v/>
      </c>
      <c r="R1026" s="49" t="str">
        <f t="shared" si="165"/>
        <v/>
      </c>
    </row>
    <row r="1027" spans="1:18" x14ac:dyDescent="0.2">
      <c r="A1027" s="225" t="s">
        <v>21</v>
      </c>
      <c r="B1027" s="226" t="s">
        <v>220</v>
      </c>
      <c r="C1027" s="225" t="s">
        <v>9</v>
      </c>
      <c r="D1027" s="225" t="s">
        <v>221</v>
      </c>
      <c r="E1027" s="292" t="s">
        <v>875</v>
      </c>
      <c r="F1027" s="292"/>
      <c r="G1027" s="227" t="s">
        <v>25</v>
      </c>
      <c r="H1027" s="228">
        <v>0.26037700000000003</v>
      </c>
      <c r="I1027" s="229">
        <f>SUMIFS('ANALÍTICA AUXILIARES'!J:J,'ANALÍTICA AUXILIARES'!A:A,"Composição",'ANALÍTICA AUXILIARES'!B:B,$B1027)</f>
        <v>33.25</v>
      </c>
      <c r="J1027" s="229">
        <f>TRUNC(H1027*I1027,2)</f>
        <v>8.65</v>
      </c>
      <c r="L1027" s="52">
        <f t="shared" si="159"/>
        <v>74</v>
      </c>
      <c r="M1027" s="48">
        <f t="shared" si="160"/>
        <v>8.65</v>
      </c>
      <c r="N1027" s="49">
        <f t="shared" si="161"/>
        <v>8.65</v>
      </c>
      <c r="O1027" s="49" t="str">
        <f t="shared" si="162"/>
        <v/>
      </c>
      <c r="P1027" s="50" t="str">
        <f t="shared" si="163"/>
        <v/>
      </c>
      <c r="Q1027" s="49" t="str">
        <f t="shared" si="164"/>
        <v/>
      </c>
      <c r="R1027" s="49" t="str">
        <f t="shared" si="165"/>
        <v/>
      </c>
    </row>
    <row r="1028" spans="1:18" ht="25.5" x14ac:dyDescent="0.2">
      <c r="A1028" s="214" t="s">
        <v>28</v>
      </c>
      <c r="B1028" s="215" t="s">
        <v>937</v>
      </c>
      <c r="C1028" s="214" t="str">
        <f>VLOOKUP(B1028,INSUMOS!$A:$I,2,FALSE)</f>
        <v>SINAPI</v>
      </c>
      <c r="D1028" s="214" t="str">
        <f>VLOOKUP(B1028,INSUMOS!$A:$I,3,FALSE)</f>
        <v>DISJUNTOR TERMOMAGNETICO PARA TRILHO DIN (IEC), TRIPOLAR, 10 - 50 A</v>
      </c>
      <c r="E1028" s="293" t="str">
        <f>VLOOKUP(B1028,INSUMOS!$A:$I,4,FALSE)</f>
        <v>Material</v>
      </c>
      <c r="F1028" s="293"/>
      <c r="G1028" s="216" t="str">
        <f>VLOOKUP(B1028,INSUMOS!$A:$I,5,FALSE)</f>
        <v>UN</v>
      </c>
      <c r="H1028" s="217">
        <v>1</v>
      </c>
      <c r="I1028" s="218">
        <f>VLOOKUP(B1028,INSUMOS!$A:$I,8,FALSE)</f>
        <v>98.91</v>
      </c>
      <c r="J1028" s="218">
        <f>TRUNC(H1028*I1028,2)</f>
        <v>98.91</v>
      </c>
      <c r="L1028" s="52">
        <f t="shared" ref="L1028:L1091" si="166">IF(AND(A1029&lt;&gt;"",A1028=""),L1027+1,L1027)</f>
        <v>74</v>
      </c>
      <c r="M1028" s="48">
        <f t="shared" ref="M1028:M1091" si="167">IF(OR(A1028="Insumo",A1028="Composição Auxiliar"),J1028,"")</f>
        <v>98.91</v>
      </c>
      <c r="N1028" s="49" t="str">
        <f t="shared" ref="N1028:N1091" si="168">IF(ISNUMBER(SEARCH("COM ENCARGOS COMPLEMENTARES",D1028)),J1028,"")</f>
        <v/>
      </c>
      <c r="O1028" s="49">
        <f t="shared" ref="O1028:O1091" si="169">IF(N1028&lt;&gt;"","",M1028)</f>
        <v>98.91</v>
      </c>
      <c r="P1028" s="50" t="str">
        <f t="shared" ref="P1028:P1091" si="170">IF(A1028="Composição",A1027,"")</f>
        <v/>
      </c>
      <c r="Q1028" s="49" t="str">
        <f t="shared" ref="Q1028:Q1091" si="171">IF(P1028&lt;&gt;"",SUMIF(L1028:L1033,L1028,N1028:N1033),"")</f>
        <v/>
      </c>
      <c r="R1028" s="49" t="str">
        <f t="shared" ref="R1028:R1091" si="172">IF(P1028&lt;&gt;"",SUMIF(L1028:L1033,L1028,O1028:O1033),"")</f>
        <v/>
      </c>
    </row>
    <row r="1029" spans="1:18" ht="14.25" customHeight="1" x14ac:dyDescent="0.2">
      <c r="A1029" s="214" t="s">
        <v>28</v>
      </c>
      <c r="B1029" s="215" t="s">
        <v>1807</v>
      </c>
      <c r="C1029" s="214" t="str">
        <f>VLOOKUP(B1029,INSUMOS!$A:$I,2,FALSE)</f>
        <v>SINAPI</v>
      </c>
      <c r="D1029" s="214" t="str">
        <f>VLOOKUP(B1029,INSUMOS!$A:$I,3,FALSE)</f>
        <v>TERMINAL A COMPRESSAO EM COBRE ESTANHADO PARA CABO 6 MM2, 1 FURO E 1 COMPRESSAO, PARA PARAFUSO DE FIXACAO M6</v>
      </c>
      <c r="E1029" s="293" t="str">
        <f>VLOOKUP(B1029,INSUMOS!$A:$I,4,FALSE)</f>
        <v>Material</v>
      </c>
      <c r="F1029" s="293"/>
      <c r="G1029" s="216" t="str">
        <f>VLOOKUP(B1029,INSUMOS!$A:$I,5,FALSE)</f>
        <v>UN</v>
      </c>
      <c r="H1029" s="217">
        <v>3</v>
      </c>
      <c r="I1029" s="218">
        <f>VLOOKUP(B1029,INSUMOS!$A:$I,8,FALSE)</f>
        <v>1.77</v>
      </c>
      <c r="J1029" s="218">
        <f>TRUNC(H1029*I1029,2)</f>
        <v>5.31</v>
      </c>
      <c r="L1029" s="52">
        <f t="shared" si="166"/>
        <v>74</v>
      </c>
      <c r="M1029" s="48">
        <f t="shared" si="167"/>
        <v>5.31</v>
      </c>
      <c r="N1029" s="49" t="str">
        <f t="shared" si="168"/>
        <v/>
      </c>
      <c r="O1029" s="49">
        <f t="shared" si="169"/>
        <v>5.31</v>
      </c>
      <c r="P1029" s="50" t="str">
        <f t="shared" si="170"/>
        <v/>
      </c>
      <c r="Q1029" s="49" t="str">
        <f t="shared" si="171"/>
        <v/>
      </c>
      <c r="R1029" s="49" t="str">
        <f t="shared" si="172"/>
        <v/>
      </c>
    </row>
    <row r="1030" spans="1:18" x14ac:dyDescent="0.2">
      <c r="A1030" s="219"/>
      <c r="B1030" s="219"/>
      <c r="C1030" s="219"/>
      <c r="D1030" s="219"/>
      <c r="E1030" s="219"/>
      <c r="F1030" s="220"/>
      <c r="G1030" s="219"/>
      <c r="H1030" s="220"/>
      <c r="I1030" s="219"/>
      <c r="J1030" s="220"/>
      <c r="L1030" s="52">
        <f t="shared" si="166"/>
        <v>74</v>
      </c>
      <c r="M1030" s="48" t="str">
        <f t="shared" si="167"/>
        <v/>
      </c>
      <c r="N1030" s="49" t="str">
        <f t="shared" si="168"/>
        <v/>
      </c>
      <c r="O1030" s="49" t="str">
        <f t="shared" si="169"/>
        <v/>
      </c>
      <c r="P1030" s="50" t="str">
        <f t="shared" si="170"/>
        <v/>
      </c>
      <c r="Q1030" s="49" t="str">
        <f t="shared" si="171"/>
        <v/>
      </c>
      <c r="R1030" s="49" t="str">
        <f t="shared" si="172"/>
        <v/>
      </c>
    </row>
    <row r="1031" spans="1:18" x14ac:dyDescent="0.2">
      <c r="A1031" s="219"/>
      <c r="B1031" s="219"/>
      <c r="C1031" s="219"/>
      <c r="D1031" s="219"/>
      <c r="E1031" s="219"/>
      <c r="F1031" s="220"/>
      <c r="G1031" s="219"/>
      <c r="H1031" s="294" t="s">
        <v>36</v>
      </c>
      <c r="I1031" s="294"/>
      <c r="J1031" s="220">
        <f>TRUNC(SUMIF(L:L,$L1031,M:M)*(1+$J$9),2)</f>
        <v>144.81</v>
      </c>
      <c r="L1031" s="52">
        <f t="shared" si="166"/>
        <v>74</v>
      </c>
      <c r="M1031" s="48" t="str">
        <f t="shared" si="167"/>
        <v/>
      </c>
      <c r="N1031" s="49" t="str">
        <f t="shared" si="168"/>
        <v/>
      </c>
      <c r="O1031" s="49" t="str">
        <f t="shared" si="169"/>
        <v/>
      </c>
      <c r="P1031" s="50" t="str">
        <f t="shared" si="170"/>
        <v/>
      </c>
      <c r="Q1031" s="49" t="str">
        <f t="shared" si="171"/>
        <v/>
      </c>
      <c r="R1031" s="49" t="str">
        <f t="shared" si="172"/>
        <v/>
      </c>
    </row>
    <row r="1032" spans="1:18" ht="15" thickBot="1" x14ac:dyDescent="0.25">
      <c r="A1032" s="221"/>
      <c r="B1032" s="221"/>
      <c r="C1032" s="221"/>
      <c r="D1032" s="221"/>
      <c r="E1032" s="221"/>
      <c r="F1032" s="221"/>
      <c r="G1032" s="221" t="s">
        <v>37</v>
      </c>
      <c r="H1032" s="222" t="s">
        <v>1632</v>
      </c>
      <c r="I1032" s="221" t="s">
        <v>38</v>
      </c>
      <c r="J1032" s="223">
        <f>TRUNC(J1031*H1032,2)</f>
        <v>289.62</v>
      </c>
      <c r="L1032" s="52">
        <f t="shared" si="166"/>
        <v>74</v>
      </c>
      <c r="M1032" s="48" t="str">
        <f t="shared" si="167"/>
        <v/>
      </c>
      <c r="N1032" s="49" t="str">
        <f t="shared" si="168"/>
        <v/>
      </c>
      <c r="O1032" s="49" t="str">
        <f t="shared" si="169"/>
        <v/>
      </c>
      <c r="P1032" s="50" t="str">
        <f t="shared" si="170"/>
        <v/>
      </c>
      <c r="Q1032" s="49" t="str">
        <f t="shared" si="171"/>
        <v/>
      </c>
      <c r="R1032" s="49" t="str">
        <f t="shared" si="172"/>
        <v/>
      </c>
    </row>
    <row r="1033" spans="1:18" ht="15" thickTop="1" x14ac:dyDescent="0.2">
      <c r="A1033" s="224"/>
      <c r="B1033" s="224"/>
      <c r="C1033" s="224"/>
      <c r="D1033" s="224"/>
      <c r="E1033" s="224"/>
      <c r="F1033" s="224"/>
      <c r="G1033" s="224"/>
      <c r="H1033" s="224"/>
      <c r="I1033" s="224"/>
      <c r="J1033" s="224"/>
      <c r="L1033" s="52">
        <f t="shared" si="166"/>
        <v>75</v>
      </c>
      <c r="M1033" s="48" t="str">
        <f t="shared" si="167"/>
        <v/>
      </c>
      <c r="N1033" s="49" t="str">
        <f t="shared" si="168"/>
        <v/>
      </c>
      <c r="O1033" s="49" t="str">
        <f t="shared" si="169"/>
        <v/>
      </c>
      <c r="P1033" s="50" t="str">
        <f t="shared" si="170"/>
        <v/>
      </c>
      <c r="Q1033" s="49" t="str">
        <f t="shared" si="171"/>
        <v/>
      </c>
      <c r="R1033" s="49" t="str">
        <f t="shared" si="172"/>
        <v/>
      </c>
    </row>
    <row r="1034" spans="1:18" ht="14.25" customHeight="1" x14ac:dyDescent="0.2">
      <c r="A1034" s="206" t="s">
        <v>1266</v>
      </c>
      <c r="B1034" s="207" t="s">
        <v>1</v>
      </c>
      <c r="C1034" s="206" t="s">
        <v>2</v>
      </c>
      <c r="D1034" s="206" t="s">
        <v>3</v>
      </c>
      <c r="E1034" s="290" t="s">
        <v>18</v>
      </c>
      <c r="F1034" s="290"/>
      <c r="G1034" s="208" t="s">
        <v>4</v>
      </c>
      <c r="H1034" s="207" t="s">
        <v>5</v>
      </c>
      <c r="I1034" s="207" t="s">
        <v>6</v>
      </c>
      <c r="J1034" s="207" t="s">
        <v>7</v>
      </c>
      <c r="L1034" s="52">
        <f t="shared" si="166"/>
        <v>75</v>
      </c>
      <c r="M1034" s="48" t="str">
        <f t="shared" si="167"/>
        <v/>
      </c>
      <c r="N1034" s="49" t="str">
        <f t="shared" si="168"/>
        <v/>
      </c>
      <c r="O1034" s="49" t="str">
        <f t="shared" si="169"/>
        <v/>
      </c>
      <c r="P1034" s="50" t="str">
        <f t="shared" si="170"/>
        <v/>
      </c>
      <c r="Q1034" s="49" t="str">
        <f t="shared" si="171"/>
        <v/>
      </c>
      <c r="R1034" s="49" t="str">
        <f t="shared" si="172"/>
        <v/>
      </c>
    </row>
    <row r="1035" spans="1:18" ht="14.25" customHeight="1" x14ac:dyDescent="0.2">
      <c r="A1035" s="209" t="s">
        <v>19</v>
      </c>
      <c r="B1035" s="210" t="s">
        <v>934</v>
      </c>
      <c r="C1035" s="209" t="s">
        <v>9</v>
      </c>
      <c r="D1035" s="209" t="s">
        <v>1267</v>
      </c>
      <c r="E1035" s="291" t="s">
        <v>921</v>
      </c>
      <c r="F1035" s="291"/>
      <c r="G1035" s="211" t="s">
        <v>12</v>
      </c>
      <c r="H1035" s="212">
        <v>1</v>
      </c>
      <c r="I1035" s="213">
        <f>SUMIF(L:L,$L1035,M:M)</f>
        <v>137.32</v>
      </c>
      <c r="J1035" s="213">
        <f>TRUNC(H1035*I1035,2)</f>
        <v>137.32</v>
      </c>
      <c r="L1035" s="52">
        <f t="shared" si="166"/>
        <v>75</v>
      </c>
      <c r="M1035" s="48" t="str">
        <f t="shared" si="167"/>
        <v/>
      </c>
      <c r="N1035" s="49" t="str">
        <f t="shared" si="168"/>
        <v/>
      </c>
      <c r="O1035" s="49" t="str">
        <f t="shared" si="169"/>
        <v/>
      </c>
      <c r="P1035" s="50" t="str">
        <f t="shared" si="170"/>
        <v xml:space="preserve"> 3.5.1.1.1.9 </v>
      </c>
      <c r="Q1035" s="49">
        <f t="shared" si="171"/>
        <v>31.6</v>
      </c>
      <c r="R1035" s="49">
        <f t="shared" si="172"/>
        <v>105.72</v>
      </c>
    </row>
    <row r="1036" spans="1:18" ht="14.25" customHeight="1" x14ac:dyDescent="0.2">
      <c r="A1036" s="225" t="s">
        <v>21</v>
      </c>
      <c r="B1036" s="226" t="s">
        <v>220</v>
      </c>
      <c r="C1036" s="225" t="s">
        <v>9</v>
      </c>
      <c r="D1036" s="225" t="s">
        <v>221</v>
      </c>
      <c r="E1036" s="292" t="s">
        <v>875</v>
      </c>
      <c r="F1036" s="292"/>
      <c r="G1036" s="227" t="s">
        <v>25</v>
      </c>
      <c r="H1036" s="228">
        <v>0.52974500000000002</v>
      </c>
      <c r="I1036" s="229">
        <f>SUMIFS('ANALÍTICA AUXILIARES'!J:J,'ANALÍTICA AUXILIARES'!A:A,"Composição",'ANALÍTICA AUXILIARES'!B:B,$B1036)</f>
        <v>33.25</v>
      </c>
      <c r="J1036" s="229">
        <f>TRUNC(H1036*I1036,2)</f>
        <v>17.61</v>
      </c>
      <c r="L1036" s="52">
        <f t="shared" si="166"/>
        <v>75</v>
      </c>
      <c r="M1036" s="48">
        <f t="shared" si="167"/>
        <v>17.61</v>
      </c>
      <c r="N1036" s="49">
        <f t="shared" si="168"/>
        <v>17.61</v>
      </c>
      <c r="O1036" s="49" t="str">
        <f t="shared" si="169"/>
        <v/>
      </c>
      <c r="P1036" s="50" t="str">
        <f t="shared" si="170"/>
        <v/>
      </c>
      <c r="Q1036" s="49" t="str">
        <f t="shared" si="171"/>
        <v/>
      </c>
      <c r="R1036" s="49" t="str">
        <f t="shared" si="172"/>
        <v/>
      </c>
    </row>
    <row r="1037" spans="1:18" ht="14.25" customHeight="1" x14ac:dyDescent="0.2">
      <c r="A1037" s="225" t="s">
        <v>21</v>
      </c>
      <c r="B1037" s="226" t="s">
        <v>205</v>
      </c>
      <c r="C1037" s="225" t="s">
        <v>9</v>
      </c>
      <c r="D1037" s="225" t="s">
        <v>206</v>
      </c>
      <c r="E1037" s="292" t="s">
        <v>875</v>
      </c>
      <c r="F1037" s="292"/>
      <c r="G1037" s="227" t="s">
        <v>25</v>
      </c>
      <c r="H1037" s="228">
        <v>0.52974500000000002</v>
      </c>
      <c r="I1037" s="229">
        <f>SUMIFS('ANALÍTICA AUXILIARES'!J:J,'ANALÍTICA AUXILIARES'!A:A,"Composição",'ANALÍTICA AUXILIARES'!B:B,$B1037)</f>
        <v>26.42</v>
      </c>
      <c r="J1037" s="229">
        <f>TRUNC(H1037*I1037,2)</f>
        <v>13.99</v>
      </c>
      <c r="L1037" s="52">
        <f t="shared" si="166"/>
        <v>75</v>
      </c>
      <c r="M1037" s="48">
        <f t="shared" si="167"/>
        <v>13.99</v>
      </c>
      <c r="N1037" s="49">
        <f t="shared" si="168"/>
        <v>13.99</v>
      </c>
      <c r="O1037" s="49" t="str">
        <f t="shared" si="169"/>
        <v/>
      </c>
      <c r="P1037" s="50" t="str">
        <f t="shared" si="170"/>
        <v/>
      </c>
      <c r="Q1037" s="49" t="str">
        <f t="shared" si="171"/>
        <v/>
      </c>
      <c r="R1037" s="49" t="str">
        <f t="shared" si="172"/>
        <v/>
      </c>
    </row>
    <row r="1038" spans="1:18" ht="25.5" x14ac:dyDescent="0.2">
      <c r="A1038" s="214" t="s">
        <v>28</v>
      </c>
      <c r="B1038" s="215" t="s">
        <v>937</v>
      </c>
      <c r="C1038" s="214" t="str">
        <f>VLOOKUP(B1038,INSUMOS!$A:$I,2,FALSE)</f>
        <v>SINAPI</v>
      </c>
      <c r="D1038" s="214" t="str">
        <f>VLOOKUP(B1038,INSUMOS!$A:$I,3,FALSE)</f>
        <v>DISJUNTOR TERMOMAGNETICO PARA TRILHO DIN (IEC), TRIPOLAR, 10 - 50 A</v>
      </c>
      <c r="E1038" s="293" t="str">
        <f>VLOOKUP(B1038,INSUMOS!$A:$I,4,FALSE)</f>
        <v>Material</v>
      </c>
      <c r="F1038" s="293"/>
      <c r="G1038" s="216" t="str">
        <f>VLOOKUP(B1038,INSUMOS!$A:$I,5,FALSE)</f>
        <v>UN</v>
      </c>
      <c r="H1038" s="217">
        <v>1</v>
      </c>
      <c r="I1038" s="218">
        <f>VLOOKUP(B1038,INSUMOS!$A:$I,8,FALSE)</f>
        <v>98.91</v>
      </c>
      <c r="J1038" s="218">
        <f>TRUNC(H1038*I1038,2)</f>
        <v>98.91</v>
      </c>
      <c r="L1038" s="52">
        <f t="shared" si="166"/>
        <v>75</v>
      </c>
      <c r="M1038" s="48">
        <f t="shared" si="167"/>
        <v>98.91</v>
      </c>
      <c r="N1038" s="49" t="str">
        <f t="shared" si="168"/>
        <v/>
      </c>
      <c r="O1038" s="49">
        <f t="shared" si="169"/>
        <v>98.91</v>
      </c>
      <c r="P1038" s="50" t="str">
        <f t="shared" si="170"/>
        <v/>
      </c>
      <c r="Q1038" s="49" t="str">
        <f t="shared" si="171"/>
        <v/>
      </c>
      <c r="R1038" s="49" t="str">
        <f t="shared" si="172"/>
        <v/>
      </c>
    </row>
    <row r="1039" spans="1:18" ht="25.5" x14ac:dyDescent="0.2">
      <c r="A1039" s="214" t="s">
        <v>28</v>
      </c>
      <c r="B1039" s="215" t="s">
        <v>935</v>
      </c>
      <c r="C1039" s="214" t="str">
        <f>VLOOKUP(B1039,INSUMOS!$A:$I,2,FALSE)</f>
        <v>SINAPI</v>
      </c>
      <c r="D1039" s="214" t="str">
        <f>VLOOKUP(B1039,INSUMOS!$A:$I,3,FALSE)</f>
        <v>TERMINAL A COMPRESSAO EM COBRE ESTANHADO PARA CABO 16 MM2, 1 FURO E 1 COMPRESSAO, PARA PARAFUSO DE FIXACAO M6</v>
      </c>
      <c r="E1039" s="293" t="str">
        <f>VLOOKUP(B1039,INSUMOS!$A:$I,4,FALSE)</f>
        <v>Material</v>
      </c>
      <c r="F1039" s="293"/>
      <c r="G1039" s="216" t="str">
        <f>VLOOKUP(B1039,INSUMOS!$A:$I,5,FALSE)</f>
        <v>UN</v>
      </c>
      <c r="H1039" s="217">
        <v>3</v>
      </c>
      <c r="I1039" s="218">
        <f>VLOOKUP(B1039,INSUMOS!$A:$I,8,FALSE)</f>
        <v>2.27</v>
      </c>
      <c r="J1039" s="218">
        <f>TRUNC(H1039*I1039,2)</f>
        <v>6.81</v>
      </c>
      <c r="L1039" s="52">
        <f t="shared" si="166"/>
        <v>75</v>
      </c>
      <c r="M1039" s="48">
        <f t="shared" si="167"/>
        <v>6.81</v>
      </c>
      <c r="N1039" s="49" t="str">
        <f t="shared" si="168"/>
        <v/>
      </c>
      <c r="O1039" s="49">
        <f t="shared" si="169"/>
        <v>6.81</v>
      </c>
      <c r="P1039" s="50" t="str">
        <f t="shared" si="170"/>
        <v/>
      </c>
      <c r="Q1039" s="49" t="str">
        <f t="shared" si="171"/>
        <v/>
      </c>
      <c r="R1039" s="49" t="str">
        <f t="shared" si="172"/>
        <v/>
      </c>
    </row>
    <row r="1040" spans="1:18" ht="14.25" customHeight="1" x14ac:dyDescent="0.2">
      <c r="A1040" s="219"/>
      <c r="B1040" s="219"/>
      <c r="C1040" s="219"/>
      <c r="D1040" s="219"/>
      <c r="E1040" s="219"/>
      <c r="F1040" s="220"/>
      <c r="G1040" s="219"/>
      <c r="H1040" s="220"/>
      <c r="I1040" s="219"/>
      <c r="J1040" s="220"/>
      <c r="L1040" s="52">
        <f t="shared" si="166"/>
        <v>75</v>
      </c>
      <c r="M1040" s="48" t="str">
        <f t="shared" si="167"/>
        <v/>
      </c>
      <c r="N1040" s="49" t="str">
        <f t="shared" si="168"/>
        <v/>
      </c>
      <c r="O1040" s="49" t="str">
        <f t="shared" si="169"/>
        <v/>
      </c>
      <c r="P1040" s="50" t="str">
        <f t="shared" si="170"/>
        <v/>
      </c>
      <c r="Q1040" s="49" t="str">
        <f t="shared" si="171"/>
        <v/>
      </c>
      <c r="R1040" s="49" t="str">
        <f t="shared" si="172"/>
        <v/>
      </c>
    </row>
    <row r="1041" spans="1:18" ht="38.25" customHeight="1" x14ac:dyDescent="0.2">
      <c r="A1041" s="219"/>
      <c r="B1041" s="219"/>
      <c r="C1041" s="219"/>
      <c r="D1041" s="219"/>
      <c r="E1041" s="219"/>
      <c r="F1041" s="220"/>
      <c r="G1041" s="219"/>
      <c r="H1041" s="294" t="s">
        <v>36</v>
      </c>
      <c r="I1041" s="294"/>
      <c r="J1041" s="220">
        <f>TRUNC(SUMIF(L:L,$L1041,M:M)*(1+$J$9),2)</f>
        <v>166.07</v>
      </c>
      <c r="L1041" s="52">
        <f t="shared" si="166"/>
        <v>75</v>
      </c>
      <c r="M1041" s="48" t="str">
        <f t="shared" si="167"/>
        <v/>
      </c>
      <c r="N1041" s="49" t="str">
        <f t="shared" si="168"/>
        <v/>
      </c>
      <c r="O1041" s="49" t="str">
        <f t="shared" si="169"/>
        <v/>
      </c>
      <c r="P1041" s="50" t="str">
        <f t="shared" si="170"/>
        <v/>
      </c>
      <c r="Q1041" s="49" t="str">
        <f t="shared" si="171"/>
        <v/>
      </c>
      <c r="R1041" s="49" t="str">
        <f t="shared" si="172"/>
        <v/>
      </c>
    </row>
    <row r="1042" spans="1:18" ht="25.5" customHeight="1" thickBot="1" x14ac:dyDescent="0.25">
      <c r="A1042" s="221"/>
      <c r="B1042" s="221"/>
      <c r="C1042" s="221"/>
      <c r="D1042" s="221"/>
      <c r="E1042" s="221"/>
      <c r="F1042" s="221"/>
      <c r="G1042" s="221" t="s">
        <v>37</v>
      </c>
      <c r="H1042" s="222" t="s">
        <v>564</v>
      </c>
      <c r="I1042" s="221" t="s">
        <v>38</v>
      </c>
      <c r="J1042" s="223">
        <f>TRUNC(J1041*H1042,2)</f>
        <v>498.21</v>
      </c>
      <c r="L1042" s="52">
        <f t="shared" si="166"/>
        <v>75</v>
      </c>
      <c r="M1042" s="48" t="str">
        <f t="shared" si="167"/>
        <v/>
      </c>
      <c r="N1042" s="49" t="str">
        <f t="shared" si="168"/>
        <v/>
      </c>
      <c r="O1042" s="49" t="str">
        <f t="shared" si="169"/>
        <v/>
      </c>
      <c r="P1042" s="50" t="str">
        <f t="shared" si="170"/>
        <v/>
      </c>
      <c r="Q1042" s="49" t="str">
        <f t="shared" si="171"/>
        <v/>
      </c>
      <c r="R1042" s="49" t="str">
        <f t="shared" si="172"/>
        <v/>
      </c>
    </row>
    <row r="1043" spans="1:18" ht="14.25" customHeight="1" thickTop="1" x14ac:dyDescent="0.2">
      <c r="A1043" s="224"/>
      <c r="B1043" s="224"/>
      <c r="C1043" s="224"/>
      <c r="D1043" s="224"/>
      <c r="E1043" s="224"/>
      <c r="F1043" s="224"/>
      <c r="G1043" s="224"/>
      <c r="H1043" s="224"/>
      <c r="I1043" s="224"/>
      <c r="J1043" s="224"/>
      <c r="L1043" s="52">
        <f t="shared" si="166"/>
        <v>76</v>
      </c>
      <c r="M1043" s="48" t="str">
        <f t="shared" si="167"/>
        <v/>
      </c>
      <c r="N1043" s="49" t="str">
        <f t="shared" si="168"/>
        <v/>
      </c>
      <c r="O1043" s="49" t="str">
        <f t="shared" si="169"/>
        <v/>
      </c>
      <c r="P1043" s="50" t="str">
        <f t="shared" si="170"/>
        <v/>
      </c>
      <c r="Q1043" s="49" t="str">
        <f t="shared" si="171"/>
        <v/>
      </c>
      <c r="R1043" s="49" t="str">
        <f t="shared" si="172"/>
        <v/>
      </c>
    </row>
    <row r="1044" spans="1:18" ht="15" x14ac:dyDescent="0.2">
      <c r="A1044" s="206" t="s">
        <v>1268</v>
      </c>
      <c r="B1044" s="207" t="s">
        <v>1</v>
      </c>
      <c r="C1044" s="206" t="s">
        <v>2</v>
      </c>
      <c r="D1044" s="206" t="s">
        <v>3</v>
      </c>
      <c r="E1044" s="290" t="s">
        <v>18</v>
      </c>
      <c r="F1044" s="290"/>
      <c r="G1044" s="208" t="s">
        <v>4</v>
      </c>
      <c r="H1044" s="207" t="s">
        <v>5</v>
      </c>
      <c r="I1044" s="207" t="s">
        <v>6</v>
      </c>
      <c r="J1044" s="207" t="s">
        <v>7</v>
      </c>
      <c r="L1044" s="52">
        <f t="shared" si="166"/>
        <v>76</v>
      </c>
      <c r="M1044" s="48" t="str">
        <f t="shared" si="167"/>
        <v/>
      </c>
      <c r="N1044" s="49" t="str">
        <f t="shared" si="168"/>
        <v/>
      </c>
      <c r="O1044" s="49" t="str">
        <f t="shared" si="169"/>
        <v/>
      </c>
      <c r="P1044" s="50" t="str">
        <f t="shared" si="170"/>
        <v/>
      </c>
      <c r="Q1044" s="49" t="str">
        <f t="shared" si="171"/>
        <v/>
      </c>
      <c r="R1044" s="49" t="str">
        <f t="shared" si="172"/>
        <v/>
      </c>
    </row>
    <row r="1045" spans="1:18" ht="14.25" customHeight="1" x14ac:dyDescent="0.2">
      <c r="A1045" s="209" t="s">
        <v>19</v>
      </c>
      <c r="B1045" s="210" t="s">
        <v>931</v>
      </c>
      <c r="C1045" s="209" t="s">
        <v>11</v>
      </c>
      <c r="D1045" s="209" t="s">
        <v>1269</v>
      </c>
      <c r="E1045" s="291" t="s">
        <v>222</v>
      </c>
      <c r="F1045" s="291"/>
      <c r="G1045" s="211" t="s">
        <v>12</v>
      </c>
      <c r="H1045" s="212">
        <v>1</v>
      </c>
      <c r="I1045" s="213">
        <f>SUMIF(L:L,$L1045,M:M)</f>
        <v>645.29</v>
      </c>
      <c r="J1045" s="213">
        <f>TRUNC(H1045*I1045,2)</f>
        <v>645.29</v>
      </c>
      <c r="L1045" s="52">
        <f t="shared" si="166"/>
        <v>76</v>
      </c>
      <c r="M1045" s="48" t="str">
        <f t="shared" si="167"/>
        <v/>
      </c>
      <c r="N1045" s="49" t="str">
        <f t="shared" si="168"/>
        <v/>
      </c>
      <c r="O1045" s="49" t="str">
        <f t="shared" si="169"/>
        <v/>
      </c>
      <c r="P1045" s="50" t="str">
        <f t="shared" si="170"/>
        <v xml:space="preserve"> 3.5.1.1.1.10 </v>
      </c>
      <c r="Q1045" s="49">
        <f t="shared" si="171"/>
        <v>35.01</v>
      </c>
      <c r="R1045" s="49">
        <f t="shared" si="172"/>
        <v>610.28</v>
      </c>
    </row>
    <row r="1046" spans="1:18" ht="14.25" customHeight="1" x14ac:dyDescent="0.2">
      <c r="A1046" s="225" t="s">
        <v>21</v>
      </c>
      <c r="B1046" s="226" t="s">
        <v>26</v>
      </c>
      <c r="C1046" s="225" t="s">
        <v>9</v>
      </c>
      <c r="D1046" s="225" t="s">
        <v>27</v>
      </c>
      <c r="E1046" s="292" t="s">
        <v>875</v>
      </c>
      <c r="F1046" s="292"/>
      <c r="G1046" s="227" t="s">
        <v>25</v>
      </c>
      <c r="H1046" s="228">
        <v>0.6</v>
      </c>
      <c r="I1046" s="229">
        <f>SUMIFS('ANALÍTICA AUXILIARES'!J:J,'ANALÍTICA AUXILIARES'!A:A,"Composição",'ANALÍTICA AUXILIARES'!B:B,$B1046)</f>
        <v>25.11</v>
      </c>
      <c r="J1046" s="229">
        <f>TRUNC(H1046*I1046,2)</f>
        <v>15.06</v>
      </c>
      <c r="L1046" s="52">
        <f t="shared" si="166"/>
        <v>76</v>
      </c>
      <c r="M1046" s="48">
        <f t="shared" si="167"/>
        <v>15.06</v>
      </c>
      <c r="N1046" s="49">
        <f t="shared" si="168"/>
        <v>15.06</v>
      </c>
      <c r="O1046" s="49" t="str">
        <f t="shared" si="169"/>
        <v/>
      </c>
      <c r="P1046" s="50" t="str">
        <f t="shared" si="170"/>
        <v/>
      </c>
      <c r="Q1046" s="49" t="str">
        <f t="shared" si="171"/>
        <v/>
      </c>
      <c r="R1046" s="49" t="str">
        <f t="shared" si="172"/>
        <v/>
      </c>
    </row>
    <row r="1047" spans="1:18" ht="14.25" customHeight="1" x14ac:dyDescent="0.2">
      <c r="A1047" s="225" t="s">
        <v>21</v>
      </c>
      <c r="B1047" s="226" t="s">
        <v>220</v>
      </c>
      <c r="C1047" s="225" t="s">
        <v>9</v>
      </c>
      <c r="D1047" s="225" t="s">
        <v>221</v>
      </c>
      <c r="E1047" s="292" t="s">
        <v>875</v>
      </c>
      <c r="F1047" s="292"/>
      <c r="G1047" s="227" t="s">
        <v>25</v>
      </c>
      <c r="H1047" s="228">
        <v>0.6</v>
      </c>
      <c r="I1047" s="229">
        <f>SUMIFS('ANALÍTICA AUXILIARES'!J:J,'ANALÍTICA AUXILIARES'!A:A,"Composição",'ANALÍTICA AUXILIARES'!B:B,$B1047)</f>
        <v>33.25</v>
      </c>
      <c r="J1047" s="229">
        <f>TRUNC(H1047*I1047,2)</f>
        <v>19.95</v>
      </c>
      <c r="L1047" s="52">
        <f t="shared" si="166"/>
        <v>76</v>
      </c>
      <c r="M1047" s="48">
        <f t="shared" si="167"/>
        <v>19.95</v>
      </c>
      <c r="N1047" s="49">
        <f t="shared" si="168"/>
        <v>19.95</v>
      </c>
      <c r="O1047" s="49" t="str">
        <f t="shared" si="169"/>
        <v/>
      </c>
      <c r="P1047" s="50" t="str">
        <f t="shared" si="170"/>
        <v/>
      </c>
      <c r="Q1047" s="49" t="str">
        <f t="shared" si="171"/>
        <v/>
      </c>
      <c r="R1047" s="49" t="str">
        <f t="shared" si="172"/>
        <v/>
      </c>
    </row>
    <row r="1048" spans="1:18" x14ac:dyDescent="0.2">
      <c r="A1048" s="214" t="s">
        <v>28</v>
      </c>
      <c r="B1048" s="215" t="s">
        <v>933</v>
      </c>
      <c r="C1048" s="214" t="str">
        <f>VLOOKUP(B1048,INSUMOS!$A:$I,2,FALSE)</f>
        <v>ORSE</v>
      </c>
      <c r="D1048" s="214" t="str">
        <f>VLOOKUP(B1048,INSUMOS!$A:$I,3,FALSE)</f>
        <v>Disjuntor termomagnético tripolar 63 A com caixa moldada 10 kA</v>
      </c>
      <c r="E1048" s="293" t="str">
        <f>VLOOKUP(B1048,INSUMOS!$A:$I,4,FALSE)</f>
        <v>Material</v>
      </c>
      <c r="F1048" s="293"/>
      <c r="G1048" s="216" t="str">
        <f>VLOOKUP(B1048,INSUMOS!$A:$I,5,FALSE)</f>
        <v>un</v>
      </c>
      <c r="H1048" s="217">
        <v>1</v>
      </c>
      <c r="I1048" s="218">
        <f>VLOOKUP(B1048,INSUMOS!$A:$I,8,FALSE)</f>
        <v>610.28</v>
      </c>
      <c r="J1048" s="218">
        <f>TRUNC(H1048*I1048,2)</f>
        <v>610.28</v>
      </c>
      <c r="L1048" s="52">
        <f t="shared" si="166"/>
        <v>76</v>
      </c>
      <c r="M1048" s="48">
        <f t="shared" si="167"/>
        <v>610.28</v>
      </c>
      <c r="N1048" s="49" t="str">
        <f t="shared" si="168"/>
        <v/>
      </c>
      <c r="O1048" s="49">
        <f t="shared" si="169"/>
        <v>610.28</v>
      </c>
      <c r="P1048" s="50" t="str">
        <f t="shared" si="170"/>
        <v/>
      </c>
      <c r="Q1048" s="49" t="str">
        <f t="shared" si="171"/>
        <v/>
      </c>
      <c r="R1048" s="49" t="str">
        <f t="shared" si="172"/>
        <v/>
      </c>
    </row>
    <row r="1049" spans="1:18" x14ac:dyDescent="0.2">
      <c r="A1049" s="219"/>
      <c r="B1049" s="219"/>
      <c r="C1049" s="219"/>
      <c r="D1049" s="219"/>
      <c r="E1049" s="219"/>
      <c r="F1049" s="220"/>
      <c r="G1049" s="219"/>
      <c r="H1049" s="220"/>
      <c r="I1049" s="219"/>
      <c r="J1049" s="220"/>
      <c r="L1049" s="52">
        <f t="shared" si="166"/>
        <v>76</v>
      </c>
      <c r="M1049" s="48" t="str">
        <f t="shared" si="167"/>
        <v/>
      </c>
      <c r="N1049" s="49" t="str">
        <f t="shared" si="168"/>
        <v/>
      </c>
      <c r="O1049" s="49" t="str">
        <f t="shared" si="169"/>
        <v/>
      </c>
      <c r="P1049" s="50" t="str">
        <f t="shared" si="170"/>
        <v/>
      </c>
      <c r="Q1049" s="49" t="str">
        <f t="shared" si="171"/>
        <v/>
      </c>
      <c r="R1049" s="49" t="str">
        <f t="shared" si="172"/>
        <v/>
      </c>
    </row>
    <row r="1050" spans="1:18" x14ac:dyDescent="0.2">
      <c r="A1050" s="219"/>
      <c r="B1050" s="219"/>
      <c r="C1050" s="219"/>
      <c r="D1050" s="219"/>
      <c r="E1050" s="219"/>
      <c r="F1050" s="220"/>
      <c r="G1050" s="219"/>
      <c r="H1050" s="294" t="s">
        <v>36</v>
      </c>
      <c r="I1050" s="294"/>
      <c r="J1050" s="220">
        <f>TRUNC(SUMIF(L:L,$L1050,M:M)*(1+$J$9),2)</f>
        <v>780.41</v>
      </c>
      <c r="L1050" s="52">
        <f t="shared" si="166"/>
        <v>76</v>
      </c>
      <c r="M1050" s="48" t="str">
        <f t="shared" si="167"/>
        <v/>
      </c>
      <c r="N1050" s="49" t="str">
        <f t="shared" si="168"/>
        <v/>
      </c>
      <c r="O1050" s="49" t="str">
        <f t="shared" si="169"/>
        <v/>
      </c>
      <c r="P1050" s="50" t="str">
        <f t="shared" si="170"/>
        <v/>
      </c>
      <c r="Q1050" s="49" t="str">
        <f t="shared" si="171"/>
        <v/>
      </c>
      <c r="R1050" s="49" t="str">
        <f t="shared" si="172"/>
        <v/>
      </c>
    </row>
    <row r="1051" spans="1:18" ht="14.25" customHeight="1" thickBot="1" x14ac:dyDescent="0.25">
      <c r="A1051" s="221"/>
      <c r="B1051" s="221"/>
      <c r="C1051" s="221"/>
      <c r="D1051" s="221"/>
      <c r="E1051" s="221"/>
      <c r="F1051" s="221"/>
      <c r="G1051" s="221" t="s">
        <v>37</v>
      </c>
      <c r="H1051" s="222" t="s">
        <v>1632</v>
      </c>
      <c r="I1051" s="221" t="s">
        <v>38</v>
      </c>
      <c r="J1051" s="223">
        <f>TRUNC(J1050*H1051,2)</f>
        <v>1560.82</v>
      </c>
      <c r="L1051" s="52">
        <f t="shared" si="166"/>
        <v>76</v>
      </c>
      <c r="M1051" s="48" t="str">
        <f t="shared" si="167"/>
        <v/>
      </c>
      <c r="N1051" s="49" t="str">
        <f t="shared" si="168"/>
        <v/>
      </c>
      <c r="O1051" s="49" t="str">
        <f t="shared" si="169"/>
        <v/>
      </c>
      <c r="P1051" s="50" t="str">
        <f t="shared" si="170"/>
        <v/>
      </c>
      <c r="Q1051" s="49" t="str">
        <f t="shared" si="171"/>
        <v/>
      </c>
      <c r="R1051" s="49" t="str">
        <f t="shared" si="172"/>
        <v/>
      </c>
    </row>
    <row r="1052" spans="1:18" ht="25.5" customHeight="1" thickTop="1" x14ac:dyDescent="0.2">
      <c r="A1052" s="224"/>
      <c r="B1052" s="224"/>
      <c r="C1052" s="224"/>
      <c r="D1052" s="224"/>
      <c r="E1052" s="224"/>
      <c r="F1052" s="224"/>
      <c r="G1052" s="224"/>
      <c r="H1052" s="224"/>
      <c r="I1052" s="224"/>
      <c r="J1052" s="224"/>
      <c r="L1052" s="52">
        <f t="shared" si="166"/>
        <v>77</v>
      </c>
      <c r="M1052" s="48" t="str">
        <f t="shared" si="167"/>
        <v/>
      </c>
      <c r="N1052" s="49" t="str">
        <f t="shared" si="168"/>
        <v/>
      </c>
      <c r="O1052" s="49" t="str">
        <f t="shared" si="169"/>
        <v/>
      </c>
      <c r="P1052" s="50" t="str">
        <f t="shared" si="170"/>
        <v/>
      </c>
      <c r="Q1052" s="49" t="str">
        <f t="shared" si="171"/>
        <v/>
      </c>
      <c r="R1052" s="49" t="str">
        <f t="shared" si="172"/>
        <v/>
      </c>
    </row>
    <row r="1053" spans="1:18" ht="14.25" customHeight="1" x14ac:dyDescent="0.2">
      <c r="A1053" s="206" t="s">
        <v>1270</v>
      </c>
      <c r="B1053" s="207" t="s">
        <v>1</v>
      </c>
      <c r="C1053" s="206" t="s">
        <v>2</v>
      </c>
      <c r="D1053" s="206" t="s">
        <v>3</v>
      </c>
      <c r="E1053" s="290" t="s">
        <v>18</v>
      </c>
      <c r="F1053" s="290"/>
      <c r="G1053" s="208" t="s">
        <v>4</v>
      </c>
      <c r="H1053" s="207" t="s">
        <v>5</v>
      </c>
      <c r="I1053" s="207" t="s">
        <v>6</v>
      </c>
      <c r="J1053" s="207" t="s">
        <v>7</v>
      </c>
      <c r="L1053" s="52">
        <f t="shared" si="166"/>
        <v>77</v>
      </c>
      <c r="M1053" s="48" t="str">
        <f t="shared" si="167"/>
        <v/>
      </c>
      <c r="N1053" s="49" t="str">
        <f t="shared" si="168"/>
        <v/>
      </c>
      <c r="O1053" s="49" t="str">
        <f t="shared" si="169"/>
        <v/>
      </c>
      <c r="P1053" s="50" t="str">
        <f t="shared" si="170"/>
        <v/>
      </c>
      <c r="Q1053" s="49" t="str">
        <f t="shared" si="171"/>
        <v/>
      </c>
      <c r="R1053" s="49" t="str">
        <f t="shared" si="172"/>
        <v/>
      </c>
    </row>
    <row r="1054" spans="1:18" ht="25.5" x14ac:dyDescent="0.2">
      <c r="A1054" s="209" t="s">
        <v>19</v>
      </c>
      <c r="B1054" s="210" t="s">
        <v>939</v>
      </c>
      <c r="C1054" s="209" t="s">
        <v>11</v>
      </c>
      <c r="D1054" s="209" t="s">
        <v>1271</v>
      </c>
      <c r="E1054" s="291" t="s">
        <v>222</v>
      </c>
      <c r="F1054" s="291"/>
      <c r="G1054" s="211" t="s">
        <v>12</v>
      </c>
      <c r="H1054" s="212">
        <v>1</v>
      </c>
      <c r="I1054" s="213">
        <f>SUMIF(L:L,$L1054,M:M)</f>
        <v>93.09</v>
      </c>
      <c r="J1054" s="213">
        <f>TRUNC(H1054*I1054,2)</f>
        <v>93.09</v>
      </c>
      <c r="L1054" s="52">
        <f t="shared" si="166"/>
        <v>77</v>
      </c>
      <c r="M1054" s="48" t="str">
        <f t="shared" si="167"/>
        <v/>
      </c>
      <c r="N1054" s="49" t="str">
        <f t="shared" si="168"/>
        <v/>
      </c>
      <c r="O1054" s="49" t="str">
        <f t="shared" si="169"/>
        <v/>
      </c>
      <c r="P1054" s="50" t="str">
        <f t="shared" si="170"/>
        <v xml:space="preserve"> 3.5.1.1.1.11 </v>
      </c>
      <c r="Q1054" s="49">
        <f t="shared" si="171"/>
        <v>17.89</v>
      </c>
      <c r="R1054" s="49">
        <f t="shared" si="172"/>
        <v>75.2</v>
      </c>
    </row>
    <row r="1055" spans="1:18" x14ac:dyDescent="0.2">
      <c r="A1055" s="225" t="s">
        <v>21</v>
      </c>
      <c r="B1055" s="226" t="s">
        <v>205</v>
      </c>
      <c r="C1055" s="225" t="s">
        <v>9</v>
      </c>
      <c r="D1055" s="225" t="s">
        <v>206</v>
      </c>
      <c r="E1055" s="292" t="s">
        <v>875</v>
      </c>
      <c r="F1055" s="292"/>
      <c r="G1055" s="227" t="s">
        <v>25</v>
      </c>
      <c r="H1055" s="228">
        <v>0.3</v>
      </c>
      <c r="I1055" s="229">
        <f>SUMIFS('ANALÍTICA AUXILIARES'!J:J,'ANALÍTICA AUXILIARES'!A:A,"Composição",'ANALÍTICA AUXILIARES'!B:B,$B1055)</f>
        <v>26.42</v>
      </c>
      <c r="J1055" s="229">
        <f>TRUNC(H1055*I1055,2)</f>
        <v>7.92</v>
      </c>
      <c r="L1055" s="52">
        <f t="shared" si="166"/>
        <v>77</v>
      </c>
      <c r="M1055" s="48">
        <f t="shared" si="167"/>
        <v>7.92</v>
      </c>
      <c r="N1055" s="49">
        <f t="shared" si="168"/>
        <v>7.92</v>
      </c>
      <c r="O1055" s="49" t="str">
        <f t="shared" si="169"/>
        <v/>
      </c>
      <c r="P1055" s="50" t="str">
        <f t="shared" si="170"/>
        <v/>
      </c>
      <c r="Q1055" s="49" t="str">
        <f t="shared" si="171"/>
        <v/>
      </c>
      <c r="R1055" s="49" t="str">
        <f t="shared" si="172"/>
        <v/>
      </c>
    </row>
    <row r="1056" spans="1:18" x14ac:dyDescent="0.2">
      <c r="A1056" s="225" t="s">
        <v>21</v>
      </c>
      <c r="B1056" s="226" t="s">
        <v>220</v>
      </c>
      <c r="C1056" s="225" t="s">
        <v>9</v>
      </c>
      <c r="D1056" s="225" t="s">
        <v>221</v>
      </c>
      <c r="E1056" s="292" t="s">
        <v>875</v>
      </c>
      <c r="F1056" s="292"/>
      <c r="G1056" s="227" t="s">
        <v>25</v>
      </c>
      <c r="H1056" s="228">
        <v>0.3</v>
      </c>
      <c r="I1056" s="229">
        <f>SUMIFS('ANALÍTICA AUXILIARES'!J:J,'ANALÍTICA AUXILIARES'!A:A,"Composição",'ANALÍTICA AUXILIARES'!B:B,$B1056)</f>
        <v>33.25</v>
      </c>
      <c r="J1056" s="229">
        <f>TRUNC(H1056*I1056,2)</f>
        <v>9.9700000000000006</v>
      </c>
      <c r="L1056" s="52">
        <f t="shared" si="166"/>
        <v>77</v>
      </c>
      <c r="M1056" s="48">
        <f t="shared" si="167"/>
        <v>9.9700000000000006</v>
      </c>
      <c r="N1056" s="49">
        <f t="shared" si="168"/>
        <v>9.9700000000000006</v>
      </c>
      <c r="O1056" s="49" t="str">
        <f t="shared" si="169"/>
        <v/>
      </c>
      <c r="P1056" s="50" t="str">
        <f t="shared" si="170"/>
        <v/>
      </c>
      <c r="Q1056" s="49" t="str">
        <f t="shared" si="171"/>
        <v/>
      </c>
      <c r="R1056" s="49" t="str">
        <f t="shared" si="172"/>
        <v/>
      </c>
    </row>
    <row r="1057" spans="1:18" ht="14.25" customHeight="1" x14ac:dyDescent="0.2">
      <c r="A1057" s="214" t="s">
        <v>28</v>
      </c>
      <c r="B1057" s="215" t="s">
        <v>940</v>
      </c>
      <c r="C1057" s="214" t="str">
        <f>VLOOKUP(B1057,INSUMOS!$A:$I,2,FALSE)</f>
        <v>ORSE</v>
      </c>
      <c r="D1057" s="214" t="str">
        <f>VLOOKUP(B1057,INSUMOS!$A:$I,3,FALSE)</f>
        <v>Dispositivo de proteção contra surto de tensão DPS 60KA - 275v (para-raio)</v>
      </c>
      <c r="E1057" s="293" t="str">
        <f>VLOOKUP(B1057,INSUMOS!$A:$I,4,FALSE)</f>
        <v>Material</v>
      </c>
      <c r="F1057" s="293"/>
      <c r="G1057" s="216" t="str">
        <f>VLOOKUP(B1057,INSUMOS!$A:$I,5,FALSE)</f>
        <v>un</v>
      </c>
      <c r="H1057" s="217">
        <v>1</v>
      </c>
      <c r="I1057" s="218">
        <f>VLOOKUP(B1057,INSUMOS!$A:$I,8,FALSE)</f>
        <v>75.2</v>
      </c>
      <c r="J1057" s="218">
        <f>TRUNC(H1057*I1057,2)</f>
        <v>75.2</v>
      </c>
      <c r="L1057" s="52">
        <f t="shared" si="166"/>
        <v>77</v>
      </c>
      <c r="M1057" s="48">
        <f t="shared" si="167"/>
        <v>75.2</v>
      </c>
      <c r="N1057" s="49" t="str">
        <f t="shared" si="168"/>
        <v/>
      </c>
      <c r="O1057" s="49">
        <f t="shared" si="169"/>
        <v>75.2</v>
      </c>
      <c r="P1057" s="50" t="str">
        <f t="shared" si="170"/>
        <v/>
      </c>
      <c r="Q1057" s="49" t="str">
        <f t="shared" si="171"/>
        <v/>
      </c>
      <c r="R1057" s="49" t="str">
        <f t="shared" si="172"/>
        <v/>
      </c>
    </row>
    <row r="1058" spans="1:18" ht="14.25" customHeight="1" x14ac:dyDescent="0.2">
      <c r="A1058" s="219"/>
      <c r="B1058" s="219"/>
      <c r="C1058" s="219"/>
      <c r="D1058" s="219"/>
      <c r="E1058" s="219"/>
      <c r="F1058" s="220"/>
      <c r="G1058" s="219"/>
      <c r="H1058" s="220"/>
      <c r="I1058" s="219"/>
      <c r="J1058" s="220"/>
      <c r="L1058" s="52">
        <f t="shared" si="166"/>
        <v>77</v>
      </c>
      <c r="M1058" s="48" t="str">
        <f t="shared" si="167"/>
        <v/>
      </c>
      <c r="N1058" s="49" t="str">
        <f t="shared" si="168"/>
        <v/>
      </c>
      <c r="O1058" s="49" t="str">
        <f t="shared" si="169"/>
        <v/>
      </c>
      <c r="P1058" s="50" t="str">
        <f t="shared" si="170"/>
        <v/>
      </c>
      <c r="Q1058" s="49" t="str">
        <f t="shared" si="171"/>
        <v/>
      </c>
      <c r="R1058" s="49" t="str">
        <f t="shared" si="172"/>
        <v/>
      </c>
    </row>
    <row r="1059" spans="1:18" ht="14.25" customHeight="1" x14ac:dyDescent="0.2">
      <c r="A1059" s="219"/>
      <c r="B1059" s="219"/>
      <c r="C1059" s="219"/>
      <c r="D1059" s="219"/>
      <c r="E1059" s="219"/>
      <c r="F1059" s="220"/>
      <c r="G1059" s="219"/>
      <c r="H1059" s="294" t="s">
        <v>36</v>
      </c>
      <c r="I1059" s="294"/>
      <c r="J1059" s="220">
        <f>TRUNC(SUMIF(L:L,$L1059,M:M)*(1+$J$9),2)</f>
        <v>112.58</v>
      </c>
      <c r="L1059" s="52">
        <f t="shared" si="166"/>
        <v>77</v>
      </c>
      <c r="M1059" s="48" t="str">
        <f t="shared" si="167"/>
        <v/>
      </c>
      <c r="N1059" s="49" t="str">
        <f t="shared" si="168"/>
        <v/>
      </c>
      <c r="O1059" s="49" t="str">
        <f t="shared" si="169"/>
        <v/>
      </c>
      <c r="P1059" s="50" t="str">
        <f t="shared" si="170"/>
        <v/>
      </c>
      <c r="Q1059" s="49" t="str">
        <f t="shared" si="171"/>
        <v/>
      </c>
      <c r="R1059" s="49" t="str">
        <f t="shared" si="172"/>
        <v/>
      </c>
    </row>
    <row r="1060" spans="1:18" ht="25.5" customHeight="1" thickBot="1" x14ac:dyDescent="0.25">
      <c r="A1060" s="221"/>
      <c r="B1060" s="221"/>
      <c r="C1060" s="221"/>
      <c r="D1060" s="221"/>
      <c r="E1060" s="221"/>
      <c r="F1060" s="221"/>
      <c r="G1060" s="221" t="s">
        <v>37</v>
      </c>
      <c r="H1060" s="222" t="s">
        <v>1809</v>
      </c>
      <c r="I1060" s="221" t="s">
        <v>38</v>
      </c>
      <c r="J1060" s="223">
        <f>TRUNC(J1059*H1060,2)</f>
        <v>450.32</v>
      </c>
      <c r="L1060" s="52">
        <f t="shared" si="166"/>
        <v>77</v>
      </c>
      <c r="M1060" s="48" t="str">
        <f t="shared" si="167"/>
        <v/>
      </c>
      <c r="N1060" s="49" t="str">
        <f t="shared" si="168"/>
        <v/>
      </c>
      <c r="O1060" s="49" t="str">
        <f t="shared" si="169"/>
        <v/>
      </c>
      <c r="P1060" s="50" t="str">
        <f t="shared" si="170"/>
        <v/>
      </c>
      <c r="Q1060" s="49" t="str">
        <f t="shared" si="171"/>
        <v/>
      </c>
      <c r="R1060" s="49" t="str">
        <f t="shared" si="172"/>
        <v/>
      </c>
    </row>
    <row r="1061" spans="1:18" ht="25.5" customHeight="1" thickTop="1" x14ac:dyDescent="0.2">
      <c r="A1061" s="224"/>
      <c r="B1061" s="224"/>
      <c r="C1061" s="224"/>
      <c r="D1061" s="224"/>
      <c r="E1061" s="224"/>
      <c r="F1061" s="224"/>
      <c r="G1061" s="224"/>
      <c r="H1061" s="224"/>
      <c r="I1061" s="224"/>
      <c r="J1061" s="224"/>
      <c r="L1061" s="52">
        <f t="shared" si="166"/>
        <v>78</v>
      </c>
      <c r="M1061" s="48" t="str">
        <f t="shared" si="167"/>
        <v/>
      </c>
      <c r="N1061" s="49" t="str">
        <f t="shared" si="168"/>
        <v/>
      </c>
      <c r="O1061" s="49" t="str">
        <f t="shared" si="169"/>
        <v/>
      </c>
      <c r="P1061" s="50" t="str">
        <f t="shared" si="170"/>
        <v/>
      </c>
      <c r="Q1061" s="49" t="str">
        <f t="shared" si="171"/>
        <v/>
      </c>
      <c r="R1061" s="49" t="str">
        <f t="shared" si="172"/>
        <v/>
      </c>
    </row>
    <row r="1062" spans="1:18" ht="25.5" customHeight="1" x14ac:dyDescent="0.2">
      <c r="A1062" s="206" t="s">
        <v>1272</v>
      </c>
      <c r="B1062" s="207" t="s">
        <v>1</v>
      </c>
      <c r="C1062" s="206" t="s">
        <v>2</v>
      </c>
      <c r="D1062" s="206" t="s">
        <v>3</v>
      </c>
      <c r="E1062" s="290" t="s">
        <v>18</v>
      </c>
      <c r="F1062" s="290"/>
      <c r="G1062" s="208" t="s">
        <v>4</v>
      </c>
      <c r="H1062" s="207" t="s">
        <v>5</v>
      </c>
      <c r="I1062" s="207" t="s">
        <v>6</v>
      </c>
      <c r="J1062" s="207" t="s">
        <v>7</v>
      </c>
      <c r="L1062" s="52">
        <f t="shared" si="166"/>
        <v>78</v>
      </c>
      <c r="M1062" s="48" t="str">
        <f t="shared" si="167"/>
        <v/>
      </c>
      <c r="N1062" s="49" t="str">
        <f t="shared" si="168"/>
        <v/>
      </c>
      <c r="O1062" s="49" t="str">
        <f t="shared" si="169"/>
        <v/>
      </c>
      <c r="P1062" s="50" t="str">
        <f t="shared" si="170"/>
        <v/>
      </c>
      <c r="Q1062" s="49" t="str">
        <f t="shared" si="171"/>
        <v/>
      </c>
      <c r="R1062" s="49" t="str">
        <f t="shared" si="172"/>
        <v/>
      </c>
    </row>
    <row r="1063" spans="1:18" ht="14.25" customHeight="1" x14ac:dyDescent="0.2">
      <c r="A1063" s="209" t="s">
        <v>19</v>
      </c>
      <c r="B1063" s="210" t="s">
        <v>939</v>
      </c>
      <c r="C1063" s="209" t="s">
        <v>11</v>
      </c>
      <c r="D1063" s="209" t="s">
        <v>1273</v>
      </c>
      <c r="E1063" s="291" t="s">
        <v>222</v>
      </c>
      <c r="F1063" s="291"/>
      <c r="G1063" s="211" t="s">
        <v>12</v>
      </c>
      <c r="H1063" s="212">
        <v>1</v>
      </c>
      <c r="I1063" s="213">
        <f>SUMIF(L:L,$L1063,M:M)</f>
        <v>93.09</v>
      </c>
      <c r="J1063" s="213">
        <f>TRUNC(H1063*I1063,2)</f>
        <v>93.09</v>
      </c>
      <c r="L1063" s="52">
        <f t="shared" si="166"/>
        <v>78</v>
      </c>
      <c r="M1063" s="48" t="str">
        <f t="shared" si="167"/>
        <v/>
      </c>
      <c r="N1063" s="49" t="str">
        <f t="shared" si="168"/>
        <v/>
      </c>
      <c r="O1063" s="49" t="str">
        <f t="shared" si="169"/>
        <v/>
      </c>
      <c r="P1063" s="50" t="str">
        <f t="shared" si="170"/>
        <v xml:space="preserve"> 3.5.1.1.1.12 </v>
      </c>
      <c r="Q1063" s="49">
        <f t="shared" si="171"/>
        <v>17.89</v>
      </c>
      <c r="R1063" s="49">
        <f t="shared" si="172"/>
        <v>75.2</v>
      </c>
    </row>
    <row r="1064" spans="1:18" ht="14.25" customHeight="1" x14ac:dyDescent="0.2">
      <c r="A1064" s="225" t="s">
        <v>21</v>
      </c>
      <c r="B1064" s="226" t="s">
        <v>205</v>
      </c>
      <c r="C1064" s="225" t="s">
        <v>9</v>
      </c>
      <c r="D1064" s="225" t="s">
        <v>206</v>
      </c>
      <c r="E1064" s="292" t="s">
        <v>875</v>
      </c>
      <c r="F1064" s="292"/>
      <c r="G1064" s="227" t="s">
        <v>25</v>
      </c>
      <c r="H1064" s="228">
        <v>0.3</v>
      </c>
      <c r="I1064" s="229">
        <f>SUMIFS('ANALÍTICA AUXILIARES'!J:J,'ANALÍTICA AUXILIARES'!A:A,"Composição",'ANALÍTICA AUXILIARES'!B:B,$B1064)</f>
        <v>26.42</v>
      </c>
      <c r="J1064" s="229">
        <f>TRUNC(H1064*I1064,2)</f>
        <v>7.92</v>
      </c>
      <c r="L1064" s="52">
        <f t="shared" si="166"/>
        <v>78</v>
      </c>
      <c r="M1064" s="48">
        <f t="shared" si="167"/>
        <v>7.92</v>
      </c>
      <c r="N1064" s="49">
        <f t="shared" si="168"/>
        <v>7.92</v>
      </c>
      <c r="O1064" s="49" t="str">
        <f t="shared" si="169"/>
        <v/>
      </c>
      <c r="P1064" s="50" t="str">
        <f t="shared" si="170"/>
        <v/>
      </c>
      <c r="Q1064" s="49" t="str">
        <f t="shared" si="171"/>
        <v/>
      </c>
      <c r="R1064" s="49" t="str">
        <f t="shared" si="172"/>
        <v/>
      </c>
    </row>
    <row r="1065" spans="1:18" x14ac:dyDescent="0.2">
      <c r="A1065" s="225" t="s">
        <v>21</v>
      </c>
      <c r="B1065" s="226" t="s">
        <v>220</v>
      </c>
      <c r="C1065" s="225" t="s">
        <v>9</v>
      </c>
      <c r="D1065" s="225" t="s">
        <v>221</v>
      </c>
      <c r="E1065" s="292" t="s">
        <v>875</v>
      </c>
      <c r="F1065" s="292"/>
      <c r="G1065" s="227" t="s">
        <v>25</v>
      </c>
      <c r="H1065" s="228">
        <v>0.3</v>
      </c>
      <c r="I1065" s="229">
        <f>SUMIFS('ANALÍTICA AUXILIARES'!J:J,'ANALÍTICA AUXILIARES'!A:A,"Composição",'ANALÍTICA AUXILIARES'!B:B,$B1065)</f>
        <v>33.25</v>
      </c>
      <c r="J1065" s="229">
        <f>TRUNC(H1065*I1065,2)</f>
        <v>9.9700000000000006</v>
      </c>
      <c r="L1065" s="52">
        <f t="shared" si="166"/>
        <v>78</v>
      </c>
      <c r="M1065" s="48">
        <f t="shared" si="167"/>
        <v>9.9700000000000006</v>
      </c>
      <c r="N1065" s="49">
        <f t="shared" si="168"/>
        <v>9.9700000000000006</v>
      </c>
      <c r="O1065" s="49" t="str">
        <f t="shared" si="169"/>
        <v/>
      </c>
      <c r="P1065" s="50" t="str">
        <f t="shared" si="170"/>
        <v/>
      </c>
      <c r="Q1065" s="49" t="str">
        <f t="shared" si="171"/>
        <v/>
      </c>
      <c r="R1065" s="49" t="str">
        <f t="shared" si="172"/>
        <v/>
      </c>
    </row>
    <row r="1066" spans="1:18" x14ac:dyDescent="0.2">
      <c r="A1066" s="214" t="s">
        <v>28</v>
      </c>
      <c r="B1066" s="215" t="s">
        <v>940</v>
      </c>
      <c r="C1066" s="214" t="str">
        <f>VLOOKUP(B1066,INSUMOS!$A:$I,2,FALSE)</f>
        <v>ORSE</v>
      </c>
      <c r="D1066" s="214" t="str">
        <f>VLOOKUP(B1066,INSUMOS!$A:$I,3,FALSE)</f>
        <v>Dispositivo de proteção contra surto de tensão DPS 60KA - 275v (para-raio)</v>
      </c>
      <c r="E1066" s="293" t="str">
        <f>VLOOKUP(B1066,INSUMOS!$A:$I,4,FALSE)</f>
        <v>Material</v>
      </c>
      <c r="F1066" s="293"/>
      <c r="G1066" s="216" t="str">
        <f>VLOOKUP(B1066,INSUMOS!$A:$I,5,FALSE)</f>
        <v>un</v>
      </c>
      <c r="H1066" s="217">
        <v>1</v>
      </c>
      <c r="I1066" s="218">
        <f>VLOOKUP(B1066,INSUMOS!$A:$I,8,FALSE)</f>
        <v>75.2</v>
      </c>
      <c r="J1066" s="218">
        <f>TRUNC(H1066*I1066,2)</f>
        <v>75.2</v>
      </c>
      <c r="L1066" s="52">
        <f t="shared" si="166"/>
        <v>78</v>
      </c>
      <c r="M1066" s="48">
        <f t="shared" si="167"/>
        <v>75.2</v>
      </c>
      <c r="N1066" s="49" t="str">
        <f t="shared" si="168"/>
        <v/>
      </c>
      <c r="O1066" s="49">
        <f t="shared" si="169"/>
        <v>75.2</v>
      </c>
      <c r="P1066" s="50" t="str">
        <f t="shared" si="170"/>
        <v/>
      </c>
      <c r="Q1066" s="49" t="str">
        <f t="shared" si="171"/>
        <v/>
      </c>
      <c r="R1066" s="49" t="str">
        <f t="shared" si="172"/>
        <v/>
      </c>
    </row>
    <row r="1067" spans="1:18" ht="14.25" customHeight="1" x14ac:dyDescent="0.2">
      <c r="A1067" s="219"/>
      <c r="B1067" s="219"/>
      <c r="C1067" s="219"/>
      <c r="D1067" s="219"/>
      <c r="E1067" s="219"/>
      <c r="F1067" s="220"/>
      <c r="G1067" s="219"/>
      <c r="H1067" s="220"/>
      <c r="I1067" s="219"/>
      <c r="J1067" s="220"/>
      <c r="L1067" s="52">
        <f t="shared" si="166"/>
        <v>78</v>
      </c>
      <c r="M1067" s="48" t="str">
        <f t="shared" si="167"/>
        <v/>
      </c>
      <c r="N1067" s="49" t="str">
        <f t="shared" si="168"/>
        <v/>
      </c>
      <c r="O1067" s="49" t="str">
        <f t="shared" si="169"/>
        <v/>
      </c>
      <c r="P1067" s="50" t="str">
        <f t="shared" si="170"/>
        <v/>
      </c>
      <c r="Q1067" s="49" t="str">
        <f t="shared" si="171"/>
        <v/>
      </c>
      <c r="R1067" s="49" t="str">
        <f t="shared" si="172"/>
        <v/>
      </c>
    </row>
    <row r="1068" spans="1:18" x14ac:dyDescent="0.2">
      <c r="A1068" s="219"/>
      <c r="B1068" s="219"/>
      <c r="C1068" s="219"/>
      <c r="D1068" s="219"/>
      <c r="E1068" s="219"/>
      <c r="F1068" s="220"/>
      <c r="G1068" s="219"/>
      <c r="H1068" s="294" t="s">
        <v>36</v>
      </c>
      <c r="I1068" s="294"/>
      <c r="J1068" s="220">
        <f>TRUNC(SUMIF(L:L,$L1068,M:M)*(1+$J$9),2)</f>
        <v>112.58</v>
      </c>
      <c r="L1068" s="52">
        <f t="shared" si="166"/>
        <v>78</v>
      </c>
      <c r="M1068" s="48" t="str">
        <f t="shared" si="167"/>
        <v/>
      </c>
      <c r="N1068" s="49" t="str">
        <f t="shared" si="168"/>
        <v/>
      </c>
      <c r="O1068" s="49" t="str">
        <f t="shared" si="169"/>
        <v/>
      </c>
      <c r="P1068" s="50" t="str">
        <f t="shared" si="170"/>
        <v/>
      </c>
      <c r="Q1068" s="49" t="str">
        <f t="shared" si="171"/>
        <v/>
      </c>
      <c r="R1068" s="49" t="str">
        <f t="shared" si="172"/>
        <v/>
      </c>
    </row>
    <row r="1069" spans="1:18" ht="15" thickBot="1" x14ac:dyDescent="0.25">
      <c r="A1069" s="221"/>
      <c r="B1069" s="221"/>
      <c r="C1069" s="221"/>
      <c r="D1069" s="221"/>
      <c r="E1069" s="221"/>
      <c r="F1069" s="221"/>
      <c r="G1069" s="221" t="s">
        <v>37</v>
      </c>
      <c r="H1069" s="222" t="s">
        <v>1809</v>
      </c>
      <c r="I1069" s="221" t="s">
        <v>38</v>
      </c>
      <c r="J1069" s="223">
        <f>TRUNC(J1068*H1069,2)</f>
        <v>450.32</v>
      </c>
      <c r="L1069" s="52">
        <f t="shared" si="166"/>
        <v>78</v>
      </c>
      <c r="M1069" s="48" t="str">
        <f t="shared" si="167"/>
        <v/>
      </c>
      <c r="N1069" s="49" t="str">
        <f t="shared" si="168"/>
        <v/>
      </c>
      <c r="O1069" s="49" t="str">
        <f t="shared" si="169"/>
        <v/>
      </c>
      <c r="P1069" s="50" t="str">
        <f t="shared" si="170"/>
        <v/>
      </c>
      <c r="Q1069" s="49" t="str">
        <f t="shared" si="171"/>
        <v/>
      </c>
      <c r="R1069" s="49" t="str">
        <f t="shared" si="172"/>
        <v/>
      </c>
    </row>
    <row r="1070" spans="1:18" ht="15" thickTop="1" x14ac:dyDescent="0.2">
      <c r="A1070" s="224"/>
      <c r="B1070" s="224"/>
      <c r="C1070" s="224"/>
      <c r="D1070" s="224"/>
      <c r="E1070" s="224"/>
      <c r="F1070" s="224"/>
      <c r="G1070" s="224"/>
      <c r="H1070" s="224"/>
      <c r="I1070" s="224"/>
      <c r="J1070" s="224"/>
      <c r="L1070" s="52">
        <f t="shared" si="166"/>
        <v>79</v>
      </c>
      <c r="M1070" s="48" t="str">
        <f t="shared" si="167"/>
        <v/>
      </c>
      <c r="N1070" s="49" t="str">
        <f t="shared" si="168"/>
        <v/>
      </c>
      <c r="O1070" s="49" t="str">
        <f t="shared" si="169"/>
        <v/>
      </c>
      <c r="P1070" s="50" t="str">
        <f t="shared" si="170"/>
        <v/>
      </c>
      <c r="Q1070" s="49" t="str">
        <f t="shared" si="171"/>
        <v/>
      </c>
      <c r="R1070" s="49" t="str">
        <f t="shared" si="172"/>
        <v/>
      </c>
    </row>
    <row r="1071" spans="1:18" ht="14.25" customHeight="1" x14ac:dyDescent="0.2">
      <c r="A1071" s="206" t="s">
        <v>1274</v>
      </c>
      <c r="B1071" s="207" t="s">
        <v>1</v>
      </c>
      <c r="C1071" s="206" t="s">
        <v>2</v>
      </c>
      <c r="D1071" s="206" t="s">
        <v>3</v>
      </c>
      <c r="E1071" s="290" t="s">
        <v>18</v>
      </c>
      <c r="F1071" s="290"/>
      <c r="G1071" s="208" t="s">
        <v>4</v>
      </c>
      <c r="H1071" s="207" t="s">
        <v>5</v>
      </c>
      <c r="I1071" s="207" t="s">
        <v>6</v>
      </c>
      <c r="J1071" s="207" t="s">
        <v>7</v>
      </c>
      <c r="L1071" s="52">
        <f t="shared" si="166"/>
        <v>79</v>
      </c>
      <c r="M1071" s="48" t="str">
        <f t="shared" si="167"/>
        <v/>
      </c>
      <c r="N1071" s="49" t="str">
        <f t="shared" si="168"/>
        <v/>
      </c>
      <c r="O1071" s="49" t="str">
        <f t="shared" si="169"/>
        <v/>
      </c>
      <c r="P1071" s="50" t="str">
        <f t="shared" si="170"/>
        <v/>
      </c>
      <c r="Q1071" s="49" t="str">
        <f t="shared" si="171"/>
        <v/>
      </c>
      <c r="R1071" s="49" t="str">
        <f t="shared" si="172"/>
        <v/>
      </c>
    </row>
    <row r="1072" spans="1:18" ht="14.25" customHeight="1" x14ac:dyDescent="0.2">
      <c r="A1072" s="209" t="s">
        <v>19</v>
      </c>
      <c r="B1072" s="210" t="s">
        <v>926</v>
      </c>
      <c r="C1072" s="209" t="s">
        <v>9</v>
      </c>
      <c r="D1072" s="209" t="s">
        <v>1275</v>
      </c>
      <c r="E1072" s="291" t="s">
        <v>921</v>
      </c>
      <c r="F1072" s="291"/>
      <c r="G1072" s="211" t="s">
        <v>12</v>
      </c>
      <c r="H1072" s="212">
        <v>1</v>
      </c>
      <c r="I1072" s="213">
        <f>SUMIF(L:L,$L1072,M:M)</f>
        <v>19.36</v>
      </c>
      <c r="J1072" s="213">
        <f>TRUNC(H1072*I1072,2)</f>
        <v>19.36</v>
      </c>
      <c r="L1072" s="52">
        <f t="shared" si="166"/>
        <v>79</v>
      </c>
      <c r="M1072" s="48" t="str">
        <f t="shared" si="167"/>
        <v/>
      </c>
      <c r="N1072" s="49" t="str">
        <f t="shared" si="168"/>
        <v/>
      </c>
      <c r="O1072" s="49" t="str">
        <f t="shared" si="169"/>
        <v/>
      </c>
      <c r="P1072" s="50" t="str">
        <f t="shared" si="170"/>
        <v xml:space="preserve"> 3.5.1.1.1.13 </v>
      </c>
      <c r="Q1072" s="49">
        <f t="shared" si="171"/>
        <v>3.8</v>
      </c>
      <c r="R1072" s="49">
        <f t="shared" si="172"/>
        <v>15.56</v>
      </c>
    </row>
    <row r="1073" spans="1:18" ht="25.5" customHeight="1" x14ac:dyDescent="0.2">
      <c r="A1073" s="225" t="s">
        <v>21</v>
      </c>
      <c r="B1073" s="226" t="s">
        <v>205</v>
      </c>
      <c r="C1073" s="225" t="s">
        <v>9</v>
      </c>
      <c r="D1073" s="225" t="s">
        <v>206</v>
      </c>
      <c r="E1073" s="292" t="s">
        <v>875</v>
      </c>
      <c r="F1073" s="292"/>
      <c r="G1073" s="227" t="s">
        <v>25</v>
      </c>
      <c r="H1073" s="228">
        <v>6.3963999999999993E-2</v>
      </c>
      <c r="I1073" s="229">
        <f>SUMIFS('ANALÍTICA AUXILIARES'!J:J,'ANALÍTICA AUXILIARES'!A:A,"Composição",'ANALÍTICA AUXILIARES'!B:B,$B1073)</f>
        <v>26.42</v>
      </c>
      <c r="J1073" s="229">
        <f>TRUNC(H1073*I1073,2)</f>
        <v>1.68</v>
      </c>
      <c r="L1073" s="52">
        <f t="shared" si="166"/>
        <v>79</v>
      </c>
      <c r="M1073" s="48">
        <f t="shared" si="167"/>
        <v>1.68</v>
      </c>
      <c r="N1073" s="49">
        <f t="shared" si="168"/>
        <v>1.68</v>
      </c>
      <c r="O1073" s="49" t="str">
        <f t="shared" si="169"/>
        <v/>
      </c>
      <c r="P1073" s="50" t="str">
        <f t="shared" si="170"/>
        <v/>
      </c>
      <c r="Q1073" s="49" t="str">
        <f t="shared" si="171"/>
        <v/>
      </c>
      <c r="R1073" s="49" t="str">
        <f t="shared" si="172"/>
        <v/>
      </c>
    </row>
    <row r="1074" spans="1:18" x14ac:dyDescent="0.2">
      <c r="A1074" s="225" t="s">
        <v>21</v>
      </c>
      <c r="B1074" s="226" t="s">
        <v>220</v>
      </c>
      <c r="C1074" s="225" t="s">
        <v>9</v>
      </c>
      <c r="D1074" s="225" t="s">
        <v>221</v>
      </c>
      <c r="E1074" s="292" t="s">
        <v>875</v>
      </c>
      <c r="F1074" s="292"/>
      <c r="G1074" s="227" t="s">
        <v>25</v>
      </c>
      <c r="H1074" s="228">
        <v>6.3963999999999993E-2</v>
      </c>
      <c r="I1074" s="229">
        <f>SUMIFS('ANALÍTICA AUXILIARES'!J:J,'ANALÍTICA AUXILIARES'!A:A,"Composição",'ANALÍTICA AUXILIARES'!B:B,$B1074)</f>
        <v>33.25</v>
      </c>
      <c r="J1074" s="229">
        <f>TRUNC(H1074*I1074,2)</f>
        <v>2.12</v>
      </c>
      <c r="L1074" s="52">
        <f t="shared" si="166"/>
        <v>79</v>
      </c>
      <c r="M1074" s="48">
        <f t="shared" si="167"/>
        <v>2.12</v>
      </c>
      <c r="N1074" s="49">
        <f t="shared" si="168"/>
        <v>2.12</v>
      </c>
      <c r="O1074" s="49" t="str">
        <f t="shared" si="169"/>
        <v/>
      </c>
      <c r="P1074" s="50" t="str">
        <f t="shared" si="170"/>
        <v/>
      </c>
      <c r="Q1074" s="49" t="str">
        <f t="shared" si="171"/>
        <v/>
      </c>
      <c r="R1074" s="49" t="str">
        <f t="shared" si="172"/>
        <v/>
      </c>
    </row>
    <row r="1075" spans="1:18" ht="25.5" x14ac:dyDescent="0.2">
      <c r="A1075" s="214" t="s">
        <v>28</v>
      </c>
      <c r="B1075" s="215" t="s">
        <v>924</v>
      </c>
      <c r="C1075" s="214" t="str">
        <f>VLOOKUP(B1075,INSUMOS!$A:$I,2,FALSE)</f>
        <v>SINAPI</v>
      </c>
      <c r="D1075" s="214" t="str">
        <f>VLOOKUP(B1075,INSUMOS!$A:$I,3,FALSE)</f>
        <v>DISJUNTOR TERMOMAGNETICO PARA TRILHO DIN (IEC), MONOPOLAR, 6 - 32 A</v>
      </c>
      <c r="E1075" s="293" t="str">
        <f>VLOOKUP(B1075,INSUMOS!$A:$I,4,FALSE)</f>
        <v>Material</v>
      </c>
      <c r="F1075" s="293"/>
      <c r="G1075" s="216" t="str">
        <f>VLOOKUP(B1075,INSUMOS!$A:$I,5,FALSE)</f>
        <v>UN</v>
      </c>
      <c r="H1075" s="217">
        <v>1</v>
      </c>
      <c r="I1075" s="218">
        <f>VLOOKUP(B1075,INSUMOS!$A:$I,8,FALSE)</f>
        <v>14.08</v>
      </c>
      <c r="J1075" s="218">
        <f>TRUNC(H1075*I1075,2)</f>
        <v>14.08</v>
      </c>
      <c r="L1075" s="52">
        <f t="shared" si="166"/>
        <v>79</v>
      </c>
      <c r="M1075" s="48">
        <f t="shared" si="167"/>
        <v>14.08</v>
      </c>
      <c r="N1075" s="49" t="str">
        <f t="shared" si="168"/>
        <v/>
      </c>
      <c r="O1075" s="49">
        <f t="shared" si="169"/>
        <v>14.08</v>
      </c>
      <c r="P1075" s="50" t="str">
        <f t="shared" si="170"/>
        <v/>
      </c>
      <c r="Q1075" s="49" t="str">
        <f t="shared" si="171"/>
        <v/>
      </c>
      <c r="R1075" s="49" t="str">
        <f t="shared" si="172"/>
        <v/>
      </c>
    </row>
    <row r="1076" spans="1:18" ht="25.5" x14ac:dyDescent="0.2">
      <c r="A1076" s="214" t="s">
        <v>28</v>
      </c>
      <c r="B1076" s="215" t="s">
        <v>922</v>
      </c>
      <c r="C1076" s="214" t="str">
        <f>VLOOKUP(B1076,INSUMOS!$A:$I,2,FALSE)</f>
        <v>SINAPI</v>
      </c>
      <c r="D1076" s="214" t="str">
        <f>VLOOKUP(B1076,INSUMOS!$A:$I,3,FALSE)</f>
        <v>TERMINAL A COMPRESSAO EM COBRE ESTANHADO PARA CABO 4 MM2, 1 FURO E 1 COMPRESSAO, PARA PARAFUSO DE FIXACAO M5</v>
      </c>
      <c r="E1076" s="293" t="str">
        <f>VLOOKUP(B1076,INSUMOS!$A:$I,4,FALSE)</f>
        <v>Material</v>
      </c>
      <c r="F1076" s="293"/>
      <c r="G1076" s="216" t="str">
        <f>VLOOKUP(B1076,INSUMOS!$A:$I,5,FALSE)</f>
        <v>UN</v>
      </c>
      <c r="H1076" s="217">
        <v>1</v>
      </c>
      <c r="I1076" s="218">
        <f>VLOOKUP(B1076,INSUMOS!$A:$I,8,FALSE)</f>
        <v>1.48</v>
      </c>
      <c r="J1076" s="218">
        <f>TRUNC(H1076*I1076,2)</f>
        <v>1.48</v>
      </c>
      <c r="L1076" s="52">
        <f t="shared" si="166"/>
        <v>79</v>
      </c>
      <c r="M1076" s="48">
        <f t="shared" si="167"/>
        <v>1.48</v>
      </c>
      <c r="N1076" s="49" t="str">
        <f t="shared" si="168"/>
        <v/>
      </c>
      <c r="O1076" s="49">
        <f t="shared" si="169"/>
        <v>1.48</v>
      </c>
      <c r="P1076" s="50" t="str">
        <f t="shared" si="170"/>
        <v/>
      </c>
      <c r="Q1076" s="49" t="str">
        <f t="shared" si="171"/>
        <v/>
      </c>
      <c r="R1076" s="49" t="str">
        <f t="shared" si="172"/>
        <v/>
      </c>
    </row>
    <row r="1077" spans="1:18" ht="14.25" customHeight="1" x14ac:dyDescent="0.2">
      <c r="A1077" s="219"/>
      <c r="B1077" s="219"/>
      <c r="C1077" s="219"/>
      <c r="D1077" s="219"/>
      <c r="E1077" s="219"/>
      <c r="F1077" s="220"/>
      <c r="G1077" s="219"/>
      <c r="H1077" s="220"/>
      <c r="I1077" s="219"/>
      <c r="J1077" s="220"/>
      <c r="L1077" s="52">
        <f t="shared" si="166"/>
        <v>79</v>
      </c>
      <c r="M1077" s="48" t="str">
        <f t="shared" si="167"/>
        <v/>
      </c>
      <c r="N1077" s="49" t="str">
        <f t="shared" si="168"/>
        <v/>
      </c>
      <c r="O1077" s="49" t="str">
        <f t="shared" si="169"/>
        <v/>
      </c>
      <c r="P1077" s="50" t="str">
        <f t="shared" si="170"/>
        <v/>
      </c>
      <c r="Q1077" s="49" t="str">
        <f t="shared" si="171"/>
        <v/>
      </c>
      <c r="R1077" s="49" t="str">
        <f t="shared" si="172"/>
        <v/>
      </c>
    </row>
    <row r="1078" spans="1:18" ht="14.25" customHeight="1" x14ac:dyDescent="0.2">
      <c r="A1078" s="219"/>
      <c r="B1078" s="219"/>
      <c r="C1078" s="219"/>
      <c r="D1078" s="219"/>
      <c r="E1078" s="219"/>
      <c r="F1078" s="220"/>
      <c r="G1078" s="219"/>
      <c r="H1078" s="294" t="s">
        <v>36</v>
      </c>
      <c r="I1078" s="294"/>
      <c r="J1078" s="220">
        <f>TRUNC(SUMIF(L:L,$L1078,M:M)*(1+$J$9),2)</f>
        <v>23.41</v>
      </c>
      <c r="L1078" s="52">
        <f t="shared" si="166"/>
        <v>79</v>
      </c>
      <c r="M1078" s="48" t="str">
        <f t="shared" si="167"/>
        <v/>
      </c>
      <c r="N1078" s="49" t="str">
        <f t="shared" si="168"/>
        <v/>
      </c>
      <c r="O1078" s="49" t="str">
        <f t="shared" si="169"/>
        <v/>
      </c>
      <c r="P1078" s="50" t="str">
        <f t="shared" si="170"/>
        <v/>
      </c>
      <c r="Q1078" s="49" t="str">
        <f t="shared" si="171"/>
        <v/>
      </c>
      <c r="R1078" s="49" t="str">
        <f t="shared" si="172"/>
        <v/>
      </c>
    </row>
    <row r="1079" spans="1:18" ht="15" thickBot="1" x14ac:dyDescent="0.25">
      <c r="A1079" s="221"/>
      <c r="B1079" s="221"/>
      <c r="C1079" s="221"/>
      <c r="D1079" s="221"/>
      <c r="E1079" s="221"/>
      <c r="F1079" s="221"/>
      <c r="G1079" s="221" t="s">
        <v>37</v>
      </c>
      <c r="H1079" s="222" t="s">
        <v>1701</v>
      </c>
      <c r="I1079" s="221" t="s">
        <v>38</v>
      </c>
      <c r="J1079" s="223">
        <f>TRUNC(J1078*H1079,2)</f>
        <v>23.41</v>
      </c>
      <c r="L1079" s="52">
        <f t="shared" si="166"/>
        <v>79</v>
      </c>
      <c r="M1079" s="48" t="str">
        <f t="shared" si="167"/>
        <v/>
      </c>
      <c r="N1079" s="49" t="str">
        <f t="shared" si="168"/>
        <v/>
      </c>
      <c r="O1079" s="49" t="str">
        <f t="shared" si="169"/>
        <v/>
      </c>
      <c r="P1079" s="50" t="str">
        <f t="shared" si="170"/>
        <v/>
      </c>
      <c r="Q1079" s="49" t="str">
        <f t="shared" si="171"/>
        <v/>
      </c>
      <c r="R1079" s="49" t="str">
        <f t="shared" si="172"/>
        <v/>
      </c>
    </row>
    <row r="1080" spans="1:18" ht="15" thickTop="1" x14ac:dyDescent="0.2">
      <c r="A1080" s="224"/>
      <c r="B1080" s="224"/>
      <c r="C1080" s="224"/>
      <c r="D1080" s="224"/>
      <c r="E1080" s="224"/>
      <c r="F1080" s="224"/>
      <c r="G1080" s="224"/>
      <c r="H1080" s="224"/>
      <c r="I1080" s="224"/>
      <c r="J1080" s="224"/>
      <c r="L1080" s="52">
        <f t="shared" si="166"/>
        <v>80</v>
      </c>
      <c r="M1080" s="48" t="str">
        <f t="shared" si="167"/>
        <v/>
      </c>
      <c r="N1080" s="49" t="str">
        <f t="shared" si="168"/>
        <v/>
      </c>
      <c r="O1080" s="49" t="str">
        <f t="shared" si="169"/>
        <v/>
      </c>
      <c r="P1080" s="50" t="str">
        <f t="shared" si="170"/>
        <v/>
      </c>
      <c r="Q1080" s="49" t="str">
        <f t="shared" si="171"/>
        <v/>
      </c>
      <c r="R1080" s="49" t="str">
        <f t="shared" si="172"/>
        <v/>
      </c>
    </row>
    <row r="1081" spans="1:18" ht="38.25" customHeight="1" x14ac:dyDescent="0.2">
      <c r="A1081" s="206" t="s">
        <v>1276</v>
      </c>
      <c r="B1081" s="207" t="s">
        <v>1</v>
      </c>
      <c r="C1081" s="206" t="s">
        <v>2</v>
      </c>
      <c r="D1081" s="206" t="s">
        <v>3</v>
      </c>
      <c r="E1081" s="290" t="s">
        <v>18</v>
      </c>
      <c r="F1081" s="290"/>
      <c r="G1081" s="208" t="s">
        <v>4</v>
      </c>
      <c r="H1081" s="207" t="s">
        <v>5</v>
      </c>
      <c r="I1081" s="207" t="s">
        <v>6</v>
      </c>
      <c r="J1081" s="207" t="s">
        <v>7</v>
      </c>
      <c r="L1081" s="52">
        <f t="shared" si="166"/>
        <v>80</v>
      </c>
      <c r="M1081" s="48" t="str">
        <f t="shared" si="167"/>
        <v/>
      </c>
      <c r="N1081" s="49" t="str">
        <f t="shared" si="168"/>
        <v/>
      </c>
      <c r="O1081" s="49" t="str">
        <f t="shared" si="169"/>
        <v/>
      </c>
      <c r="P1081" s="50" t="str">
        <f t="shared" si="170"/>
        <v/>
      </c>
      <c r="Q1081" s="49" t="str">
        <f t="shared" si="171"/>
        <v/>
      </c>
      <c r="R1081" s="49" t="str">
        <f t="shared" si="172"/>
        <v/>
      </c>
    </row>
    <row r="1082" spans="1:18" ht="25.5" customHeight="1" x14ac:dyDescent="0.2">
      <c r="A1082" s="209" t="s">
        <v>19</v>
      </c>
      <c r="B1082" s="210" t="s">
        <v>634</v>
      </c>
      <c r="C1082" s="209" t="s">
        <v>9</v>
      </c>
      <c r="D1082" s="209" t="s">
        <v>635</v>
      </c>
      <c r="E1082" s="291" t="s">
        <v>884</v>
      </c>
      <c r="F1082" s="291"/>
      <c r="G1082" s="211" t="s">
        <v>12</v>
      </c>
      <c r="H1082" s="212">
        <v>1</v>
      </c>
      <c r="I1082" s="213">
        <f>SUMIF(L:L,$L1082,M:M)</f>
        <v>18.79</v>
      </c>
      <c r="J1082" s="213">
        <f>TRUNC(H1082*I1082,2)</f>
        <v>18.79</v>
      </c>
      <c r="L1082" s="52">
        <f t="shared" si="166"/>
        <v>80</v>
      </c>
      <c r="M1082" s="48" t="str">
        <f t="shared" si="167"/>
        <v/>
      </c>
      <c r="N1082" s="49" t="str">
        <f t="shared" si="168"/>
        <v/>
      </c>
      <c r="O1082" s="49" t="str">
        <f t="shared" si="169"/>
        <v/>
      </c>
      <c r="P1082" s="50" t="str">
        <f t="shared" si="170"/>
        <v xml:space="preserve"> 3.5.1.1.1.14 </v>
      </c>
      <c r="Q1082" s="49">
        <f t="shared" si="171"/>
        <v>13.24</v>
      </c>
      <c r="R1082" s="49">
        <f t="shared" si="172"/>
        <v>5.55</v>
      </c>
    </row>
    <row r="1083" spans="1:18" ht="25.5" customHeight="1" x14ac:dyDescent="0.2">
      <c r="A1083" s="225" t="s">
        <v>21</v>
      </c>
      <c r="B1083" s="226" t="s">
        <v>220</v>
      </c>
      <c r="C1083" s="225" t="s">
        <v>9</v>
      </c>
      <c r="D1083" s="225" t="s">
        <v>221</v>
      </c>
      <c r="E1083" s="292" t="s">
        <v>875</v>
      </c>
      <c r="F1083" s="292"/>
      <c r="G1083" s="227" t="s">
        <v>25</v>
      </c>
      <c r="H1083" s="228">
        <v>0.222</v>
      </c>
      <c r="I1083" s="229">
        <f>SUMIFS('ANALÍTICA AUXILIARES'!J:J,'ANALÍTICA AUXILIARES'!A:A,"Composição",'ANALÍTICA AUXILIARES'!B:B,$B1083)</f>
        <v>33.25</v>
      </c>
      <c r="J1083" s="229">
        <f>TRUNC(H1083*I1083,2)</f>
        <v>7.38</v>
      </c>
      <c r="L1083" s="52">
        <f t="shared" si="166"/>
        <v>80</v>
      </c>
      <c r="M1083" s="48">
        <f t="shared" si="167"/>
        <v>7.38</v>
      </c>
      <c r="N1083" s="49">
        <f t="shared" si="168"/>
        <v>7.38</v>
      </c>
      <c r="O1083" s="49" t="str">
        <f t="shared" si="169"/>
        <v/>
      </c>
      <c r="P1083" s="50" t="str">
        <f t="shared" si="170"/>
        <v/>
      </c>
      <c r="Q1083" s="49" t="str">
        <f t="shared" si="171"/>
        <v/>
      </c>
      <c r="R1083" s="49" t="str">
        <f t="shared" si="172"/>
        <v/>
      </c>
    </row>
    <row r="1084" spans="1:18" ht="14.25" customHeight="1" x14ac:dyDescent="0.2">
      <c r="A1084" s="225" t="s">
        <v>21</v>
      </c>
      <c r="B1084" s="226" t="s">
        <v>205</v>
      </c>
      <c r="C1084" s="225" t="s">
        <v>9</v>
      </c>
      <c r="D1084" s="225" t="s">
        <v>206</v>
      </c>
      <c r="E1084" s="292" t="s">
        <v>875</v>
      </c>
      <c r="F1084" s="292"/>
      <c r="G1084" s="227" t="s">
        <v>25</v>
      </c>
      <c r="H1084" s="228">
        <v>0.222</v>
      </c>
      <c r="I1084" s="229">
        <f>SUMIFS('ANALÍTICA AUXILIARES'!J:J,'ANALÍTICA AUXILIARES'!A:A,"Composição",'ANALÍTICA AUXILIARES'!B:B,$B1084)</f>
        <v>26.42</v>
      </c>
      <c r="J1084" s="229">
        <f>TRUNC(H1084*I1084,2)</f>
        <v>5.86</v>
      </c>
      <c r="L1084" s="52">
        <f t="shared" si="166"/>
        <v>80</v>
      </c>
      <c r="M1084" s="48">
        <f t="shared" si="167"/>
        <v>5.86</v>
      </c>
      <c r="N1084" s="49">
        <f t="shared" si="168"/>
        <v>5.86</v>
      </c>
      <c r="O1084" s="49" t="str">
        <f t="shared" si="169"/>
        <v/>
      </c>
      <c r="P1084" s="50" t="str">
        <f t="shared" si="170"/>
        <v/>
      </c>
      <c r="Q1084" s="49" t="str">
        <f t="shared" si="171"/>
        <v/>
      </c>
      <c r="R1084" s="49" t="str">
        <f t="shared" si="172"/>
        <v/>
      </c>
    </row>
    <row r="1085" spans="1:18" ht="14.25" customHeight="1" x14ac:dyDescent="0.2">
      <c r="A1085" s="214" t="s">
        <v>28</v>
      </c>
      <c r="B1085" s="215" t="s">
        <v>548</v>
      </c>
      <c r="C1085" s="214" t="str">
        <f>VLOOKUP(B1085,INSUMOS!$A:$I,2,FALSE)</f>
        <v>SINAPI</v>
      </c>
      <c r="D1085" s="214" t="str">
        <f>VLOOKUP(B1085,INSUMOS!$A:$I,3,FALSE)</f>
        <v>CAIXA OCTOGONAL DE FUNDO MOVEL, EM PVC, DE 3" X 3", PARA ELETRODUTO FLEXIVEL CORRUGADO</v>
      </c>
      <c r="E1085" s="293" t="str">
        <f>VLOOKUP(B1085,INSUMOS!$A:$I,4,FALSE)</f>
        <v>Material</v>
      </c>
      <c r="F1085" s="293"/>
      <c r="G1085" s="216" t="str">
        <f>VLOOKUP(B1085,INSUMOS!$A:$I,5,FALSE)</f>
        <v>UN</v>
      </c>
      <c r="H1085" s="217">
        <v>1</v>
      </c>
      <c r="I1085" s="218">
        <f>VLOOKUP(B1085,INSUMOS!$A:$I,8,FALSE)</f>
        <v>5.55</v>
      </c>
      <c r="J1085" s="218">
        <f>TRUNC(H1085*I1085,2)</f>
        <v>5.55</v>
      </c>
      <c r="L1085" s="52">
        <f t="shared" si="166"/>
        <v>80</v>
      </c>
      <c r="M1085" s="48">
        <f t="shared" si="167"/>
        <v>5.55</v>
      </c>
      <c r="N1085" s="49" t="str">
        <f t="shared" si="168"/>
        <v/>
      </c>
      <c r="O1085" s="49">
        <f t="shared" si="169"/>
        <v>5.55</v>
      </c>
      <c r="P1085" s="50" t="str">
        <f t="shared" si="170"/>
        <v/>
      </c>
      <c r="Q1085" s="49" t="str">
        <f t="shared" si="171"/>
        <v/>
      </c>
      <c r="R1085" s="49" t="str">
        <f t="shared" si="172"/>
        <v/>
      </c>
    </row>
    <row r="1086" spans="1:18" ht="14.25" customHeight="1" x14ac:dyDescent="0.2">
      <c r="A1086" s="219"/>
      <c r="B1086" s="219"/>
      <c r="C1086" s="219"/>
      <c r="D1086" s="219"/>
      <c r="E1086" s="219"/>
      <c r="F1086" s="220"/>
      <c r="G1086" s="219"/>
      <c r="H1086" s="220"/>
      <c r="I1086" s="219"/>
      <c r="J1086" s="220"/>
      <c r="L1086" s="52">
        <f t="shared" si="166"/>
        <v>80</v>
      </c>
      <c r="M1086" s="48" t="str">
        <f t="shared" si="167"/>
        <v/>
      </c>
      <c r="N1086" s="49" t="str">
        <f t="shared" si="168"/>
        <v/>
      </c>
      <c r="O1086" s="49" t="str">
        <f t="shared" si="169"/>
        <v/>
      </c>
      <c r="P1086" s="50" t="str">
        <f t="shared" si="170"/>
        <v/>
      </c>
      <c r="Q1086" s="49" t="str">
        <f t="shared" si="171"/>
        <v/>
      </c>
      <c r="R1086" s="49" t="str">
        <f t="shared" si="172"/>
        <v/>
      </c>
    </row>
    <row r="1087" spans="1:18" ht="14.25" customHeight="1" x14ac:dyDescent="0.2">
      <c r="A1087" s="219"/>
      <c r="B1087" s="219"/>
      <c r="C1087" s="219"/>
      <c r="D1087" s="219"/>
      <c r="E1087" s="219"/>
      <c r="F1087" s="220"/>
      <c r="G1087" s="219"/>
      <c r="H1087" s="294" t="s">
        <v>36</v>
      </c>
      <c r="I1087" s="294"/>
      <c r="J1087" s="220">
        <f>TRUNC(SUMIF(L:L,$L1087,M:M)*(1+$J$9),2)</f>
        <v>22.72</v>
      </c>
      <c r="L1087" s="52">
        <f t="shared" si="166"/>
        <v>80</v>
      </c>
      <c r="M1087" s="48" t="str">
        <f t="shared" si="167"/>
        <v/>
      </c>
      <c r="N1087" s="49" t="str">
        <f t="shared" si="168"/>
        <v/>
      </c>
      <c r="O1087" s="49" t="str">
        <f t="shared" si="169"/>
        <v/>
      </c>
      <c r="P1087" s="50" t="str">
        <f t="shared" si="170"/>
        <v/>
      </c>
      <c r="Q1087" s="49" t="str">
        <f t="shared" si="171"/>
        <v/>
      </c>
      <c r="R1087" s="49" t="str">
        <f t="shared" si="172"/>
        <v/>
      </c>
    </row>
    <row r="1088" spans="1:18" ht="15" thickBot="1" x14ac:dyDescent="0.25">
      <c r="A1088" s="221"/>
      <c r="B1088" s="221"/>
      <c r="C1088" s="221"/>
      <c r="D1088" s="221"/>
      <c r="E1088" s="221"/>
      <c r="F1088" s="221"/>
      <c r="G1088" s="221" t="s">
        <v>37</v>
      </c>
      <c r="H1088" s="222" t="s">
        <v>1810</v>
      </c>
      <c r="I1088" s="221" t="s">
        <v>38</v>
      </c>
      <c r="J1088" s="223">
        <f>TRUNC(J1087*H1088,2)</f>
        <v>863.36</v>
      </c>
      <c r="L1088" s="52">
        <f t="shared" si="166"/>
        <v>80</v>
      </c>
      <c r="M1088" s="48" t="str">
        <f t="shared" si="167"/>
        <v/>
      </c>
      <c r="N1088" s="49" t="str">
        <f t="shared" si="168"/>
        <v/>
      </c>
      <c r="O1088" s="49" t="str">
        <f t="shared" si="169"/>
        <v/>
      </c>
      <c r="P1088" s="50" t="str">
        <f t="shared" si="170"/>
        <v/>
      </c>
      <c r="Q1088" s="49" t="str">
        <f t="shared" si="171"/>
        <v/>
      </c>
      <c r="R1088" s="49" t="str">
        <f t="shared" si="172"/>
        <v/>
      </c>
    </row>
    <row r="1089" spans="1:18" ht="15" thickTop="1" x14ac:dyDescent="0.2">
      <c r="A1089" s="224"/>
      <c r="B1089" s="224"/>
      <c r="C1089" s="224"/>
      <c r="D1089" s="224"/>
      <c r="E1089" s="224"/>
      <c r="F1089" s="224"/>
      <c r="G1089" s="224"/>
      <c r="H1089" s="224"/>
      <c r="I1089" s="224"/>
      <c r="J1089" s="224"/>
      <c r="L1089" s="52">
        <f t="shared" si="166"/>
        <v>81</v>
      </c>
      <c r="M1089" s="48" t="str">
        <f t="shared" si="167"/>
        <v/>
      </c>
      <c r="N1089" s="49" t="str">
        <f t="shared" si="168"/>
        <v/>
      </c>
      <c r="O1089" s="49" t="str">
        <f t="shared" si="169"/>
        <v/>
      </c>
      <c r="P1089" s="50" t="str">
        <f t="shared" si="170"/>
        <v/>
      </c>
      <c r="Q1089" s="49" t="str">
        <f t="shared" si="171"/>
        <v/>
      </c>
      <c r="R1089" s="49" t="str">
        <f t="shared" si="172"/>
        <v/>
      </c>
    </row>
    <row r="1090" spans="1:18" ht="14.25" customHeight="1" x14ac:dyDescent="0.2">
      <c r="A1090" s="206" t="s">
        <v>1277</v>
      </c>
      <c r="B1090" s="207" t="s">
        <v>1</v>
      </c>
      <c r="C1090" s="206" t="s">
        <v>2</v>
      </c>
      <c r="D1090" s="206" t="s">
        <v>3</v>
      </c>
      <c r="E1090" s="290" t="s">
        <v>18</v>
      </c>
      <c r="F1090" s="290"/>
      <c r="G1090" s="208" t="s">
        <v>4</v>
      </c>
      <c r="H1090" s="207" t="s">
        <v>5</v>
      </c>
      <c r="I1090" s="207" t="s">
        <v>6</v>
      </c>
      <c r="J1090" s="207" t="s">
        <v>7</v>
      </c>
      <c r="L1090" s="52">
        <f t="shared" si="166"/>
        <v>81</v>
      </c>
      <c r="M1090" s="48" t="str">
        <f t="shared" si="167"/>
        <v/>
      </c>
      <c r="N1090" s="49" t="str">
        <f t="shared" si="168"/>
        <v/>
      </c>
      <c r="O1090" s="49" t="str">
        <f t="shared" si="169"/>
        <v/>
      </c>
      <c r="P1090" s="50" t="str">
        <f t="shared" si="170"/>
        <v/>
      </c>
      <c r="Q1090" s="49" t="str">
        <f t="shared" si="171"/>
        <v/>
      </c>
      <c r="R1090" s="49" t="str">
        <f t="shared" si="172"/>
        <v/>
      </c>
    </row>
    <row r="1091" spans="1:18" ht="38.25" customHeight="1" x14ac:dyDescent="0.2">
      <c r="A1091" s="209" t="s">
        <v>19</v>
      </c>
      <c r="B1091" s="210" t="s">
        <v>724</v>
      </c>
      <c r="C1091" s="209" t="s">
        <v>9</v>
      </c>
      <c r="D1091" s="209" t="s">
        <v>725</v>
      </c>
      <c r="E1091" s="291" t="s">
        <v>891</v>
      </c>
      <c r="F1091" s="291"/>
      <c r="G1091" s="211" t="s">
        <v>12</v>
      </c>
      <c r="H1091" s="212">
        <v>1</v>
      </c>
      <c r="I1091" s="213">
        <f>SUMIF(L:L,$L1091,M:M)</f>
        <v>30.17</v>
      </c>
      <c r="J1091" s="213">
        <f>TRUNC(H1091*I1091,2)</f>
        <v>30.17</v>
      </c>
      <c r="L1091" s="52">
        <f t="shared" si="166"/>
        <v>81</v>
      </c>
      <c r="M1091" s="48" t="str">
        <f t="shared" si="167"/>
        <v/>
      </c>
      <c r="N1091" s="49" t="str">
        <f t="shared" si="168"/>
        <v/>
      </c>
      <c r="O1091" s="49" t="str">
        <f t="shared" si="169"/>
        <v/>
      </c>
      <c r="P1091" s="50" t="str">
        <f t="shared" si="170"/>
        <v xml:space="preserve"> 3.5.1.1.1.15 </v>
      </c>
      <c r="Q1091" s="49">
        <f t="shared" si="171"/>
        <v>18.829999999999998</v>
      </c>
      <c r="R1091" s="49">
        <f t="shared" si="172"/>
        <v>11.34</v>
      </c>
    </row>
    <row r="1092" spans="1:18" ht="25.5" customHeight="1" x14ac:dyDescent="0.2">
      <c r="A1092" s="225" t="s">
        <v>21</v>
      </c>
      <c r="B1092" s="226" t="s">
        <v>220</v>
      </c>
      <c r="C1092" s="225" t="s">
        <v>9</v>
      </c>
      <c r="D1092" s="225" t="s">
        <v>221</v>
      </c>
      <c r="E1092" s="292" t="s">
        <v>875</v>
      </c>
      <c r="F1092" s="292"/>
      <c r="G1092" s="227" t="s">
        <v>25</v>
      </c>
      <c r="H1092" s="228">
        <v>0.40549030000000003</v>
      </c>
      <c r="I1092" s="229">
        <f>SUMIFS('ANALÍTICA AUXILIARES'!J:J,'ANALÍTICA AUXILIARES'!A:A,"Composição",'ANALÍTICA AUXILIARES'!B:B,$B1092)</f>
        <v>33.25</v>
      </c>
      <c r="J1092" s="229">
        <f>TRUNC(H1092*I1092,2)</f>
        <v>13.48</v>
      </c>
      <c r="L1092" s="52">
        <f t="shared" ref="L1092:L1155" si="173">IF(AND(A1093&lt;&gt;"",A1092=""),L1091+1,L1091)</f>
        <v>81</v>
      </c>
      <c r="M1092" s="48">
        <f t="shared" ref="M1092:M1155" si="174">IF(OR(A1092="Insumo",A1092="Composição Auxiliar"),J1092,"")</f>
        <v>13.48</v>
      </c>
      <c r="N1092" s="49">
        <f t="shared" ref="N1092:N1155" si="175">IF(ISNUMBER(SEARCH("COM ENCARGOS COMPLEMENTARES",D1092)),J1092,"")</f>
        <v>13.48</v>
      </c>
      <c r="O1092" s="49" t="str">
        <f t="shared" ref="O1092:O1155" si="176">IF(N1092&lt;&gt;"","",M1092)</f>
        <v/>
      </c>
      <c r="P1092" s="50" t="str">
        <f t="shared" ref="P1092:P1155" si="177">IF(A1092="Composição",A1091,"")</f>
        <v/>
      </c>
      <c r="Q1092" s="49" t="str">
        <f t="shared" ref="Q1092:Q1155" si="178">IF(P1092&lt;&gt;"",SUMIF(L1092:L1097,L1092,N1092:N1097),"")</f>
        <v/>
      </c>
      <c r="R1092" s="49" t="str">
        <f t="shared" ref="R1092:R1155" si="179">IF(P1092&lt;&gt;"",SUMIF(L1092:L1097,L1092,O1092:O1097),"")</f>
        <v/>
      </c>
    </row>
    <row r="1093" spans="1:18" ht="14.25" customHeight="1" x14ac:dyDescent="0.2">
      <c r="A1093" s="225" t="s">
        <v>21</v>
      </c>
      <c r="B1093" s="226" t="s">
        <v>205</v>
      </c>
      <c r="C1093" s="225" t="s">
        <v>9</v>
      </c>
      <c r="D1093" s="225" t="s">
        <v>206</v>
      </c>
      <c r="E1093" s="292" t="s">
        <v>875</v>
      </c>
      <c r="F1093" s="292"/>
      <c r="G1093" s="227" t="s">
        <v>25</v>
      </c>
      <c r="H1093" s="228">
        <v>0.20274519999999999</v>
      </c>
      <c r="I1093" s="229">
        <f>SUMIFS('ANALÍTICA AUXILIARES'!J:J,'ANALÍTICA AUXILIARES'!A:A,"Composição",'ANALÍTICA AUXILIARES'!B:B,$B1093)</f>
        <v>26.42</v>
      </c>
      <c r="J1093" s="229">
        <f>TRUNC(H1093*I1093,2)</f>
        <v>5.35</v>
      </c>
      <c r="L1093" s="52">
        <f t="shared" si="173"/>
        <v>81</v>
      </c>
      <c r="M1093" s="48">
        <f t="shared" si="174"/>
        <v>5.35</v>
      </c>
      <c r="N1093" s="49">
        <f t="shared" si="175"/>
        <v>5.35</v>
      </c>
      <c r="O1093" s="49" t="str">
        <f t="shared" si="176"/>
        <v/>
      </c>
      <c r="P1093" s="50" t="str">
        <f t="shared" si="177"/>
        <v/>
      </c>
      <c r="Q1093" s="49" t="str">
        <f t="shared" si="178"/>
        <v/>
      </c>
      <c r="R1093" s="49" t="str">
        <f t="shared" si="179"/>
        <v/>
      </c>
    </row>
    <row r="1094" spans="1:18" ht="25.5" customHeight="1" x14ac:dyDescent="0.2">
      <c r="A1094" s="214" t="s">
        <v>28</v>
      </c>
      <c r="B1094" s="215" t="s">
        <v>504</v>
      </c>
      <c r="C1094" s="214" t="str">
        <f>VLOOKUP(B1094,INSUMOS!$A:$I,2,FALSE)</f>
        <v>SINAPI</v>
      </c>
      <c r="D1094" s="214" t="str">
        <f>VLOOKUP(B1094,INSUMOS!$A:$I,3,FALSE)</f>
        <v>CONDULETE DE ALUMINIO TIPO LR, PARA ELETRODUTO ROSCAVEL DE 3/4", COM TAMPA CEGA</v>
      </c>
      <c r="E1094" s="293" t="str">
        <f>VLOOKUP(B1094,INSUMOS!$A:$I,4,FALSE)</f>
        <v>Material</v>
      </c>
      <c r="F1094" s="293"/>
      <c r="G1094" s="216" t="str">
        <f>VLOOKUP(B1094,INSUMOS!$A:$I,5,FALSE)</f>
        <v>UN</v>
      </c>
      <c r="H1094" s="217">
        <v>1</v>
      </c>
      <c r="I1094" s="218">
        <f>VLOOKUP(B1094,INSUMOS!$A:$I,8,FALSE)</f>
        <v>10.56</v>
      </c>
      <c r="J1094" s="218">
        <f>TRUNC(H1094*I1094,2)</f>
        <v>10.56</v>
      </c>
      <c r="L1094" s="52">
        <f t="shared" si="173"/>
        <v>81</v>
      </c>
      <c r="M1094" s="48">
        <f t="shared" si="174"/>
        <v>10.56</v>
      </c>
      <c r="N1094" s="49" t="str">
        <f t="shared" si="175"/>
        <v/>
      </c>
      <c r="O1094" s="49">
        <f t="shared" si="176"/>
        <v>10.56</v>
      </c>
      <c r="P1094" s="50" t="str">
        <f t="shared" si="177"/>
        <v/>
      </c>
      <c r="Q1094" s="49" t="str">
        <f t="shared" si="178"/>
        <v/>
      </c>
      <c r="R1094" s="49" t="str">
        <f t="shared" si="179"/>
        <v/>
      </c>
    </row>
    <row r="1095" spans="1:18" ht="14.25" customHeight="1" x14ac:dyDescent="0.2">
      <c r="A1095" s="214" t="s">
        <v>28</v>
      </c>
      <c r="B1095" s="215" t="s">
        <v>488</v>
      </c>
      <c r="C1095" s="214" t="str">
        <f>VLOOKUP(B1095,INSUMOS!$A:$I,2,FALSE)</f>
        <v>SINAPI</v>
      </c>
      <c r="D1095" s="214" t="str">
        <f>VLOOKUP(B1095,INSUMOS!$A:$I,3,FALSE)</f>
        <v>BUCHA DE NYLON SEM ABA S6, COM PARAFUSO DE 4,20 X 40 MM EM ACO ZINCADO COM ROSCA SOBERBA, CABECA CHATA E FENDA PHILLIPS</v>
      </c>
      <c r="E1095" s="293" t="str">
        <f>VLOOKUP(B1095,INSUMOS!$A:$I,4,FALSE)</f>
        <v>Material</v>
      </c>
      <c r="F1095" s="293"/>
      <c r="G1095" s="216" t="str">
        <f>VLOOKUP(B1095,INSUMOS!$A:$I,5,FALSE)</f>
        <v>UN</v>
      </c>
      <c r="H1095" s="217">
        <v>2</v>
      </c>
      <c r="I1095" s="218">
        <f>VLOOKUP(B1095,INSUMOS!$A:$I,8,FALSE)</f>
        <v>0.39</v>
      </c>
      <c r="J1095" s="218">
        <f>TRUNC(H1095*I1095,2)</f>
        <v>0.78</v>
      </c>
      <c r="L1095" s="52">
        <f t="shared" si="173"/>
        <v>81</v>
      </c>
      <c r="M1095" s="48">
        <f t="shared" si="174"/>
        <v>0.78</v>
      </c>
      <c r="N1095" s="49" t="str">
        <f t="shared" si="175"/>
        <v/>
      </c>
      <c r="O1095" s="49">
        <f t="shared" si="176"/>
        <v>0.78</v>
      </c>
      <c r="P1095" s="50" t="str">
        <f t="shared" si="177"/>
        <v/>
      </c>
      <c r="Q1095" s="49" t="str">
        <f t="shared" si="178"/>
        <v/>
      </c>
      <c r="R1095" s="49" t="str">
        <f t="shared" si="179"/>
        <v/>
      </c>
    </row>
    <row r="1096" spans="1:18" ht="14.25" customHeight="1" x14ac:dyDescent="0.2">
      <c r="A1096" s="219"/>
      <c r="B1096" s="219"/>
      <c r="C1096" s="219"/>
      <c r="D1096" s="219"/>
      <c r="E1096" s="219"/>
      <c r="F1096" s="220"/>
      <c r="G1096" s="219"/>
      <c r="H1096" s="220"/>
      <c r="I1096" s="219"/>
      <c r="J1096" s="220"/>
      <c r="L1096" s="52">
        <f t="shared" si="173"/>
        <v>81</v>
      </c>
      <c r="M1096" s="48" t="str">
        <f t="shared" si="174"/>
        <v/>
      </c>
      <c r="N1096" s="49" t="str">
        <f t="shared" si="175"/>
        <v/>
      </c>
      <c r="O1096" s="49" t="str">
        <f t="shared" si="176"/>
        <v/>
      </c>
      <c r="P1096" s="50" t="str">
        <f t="shared" si="177"/>
        <v/>
      </c>
      <c r="Q1096" s="49" t="str">
        <f t="shared" si="178"/>
        <v/>
      </c>
      <c r="R1096" s="49" t="str">
        <f t="shared" si="179"/>
        <v/>
      </c>
    </row>
    <row r="1097" spans="1:18" ht="14.25" customHeight="1" x14ac:dyDescent="0.2">
      <c r="A1097" s="219"/>
      <c r="B1097" s="219"/>
      <c r="C1097" s="219"/>
      <c r="D1097" s="219"/>
      <c r="E1097" s="219"/>
      <c r="F1097" s="220"/>
      <c r="G1097" s="219"/>
      <c r="H1097" s="294" t="s">
        <v>36</v>
      </c>
      <c r="I1097" s="294"/>
      <c r="J1097" s="220">
        <f>TRUNC(SUMIF(L:L,$L1097,M:M)*(1+$J$9),2)</f>
        <v>36.479999999999997</v>
      </c>
      <c r="L1097" s="52">
        <f t="shared" si="173"/>
        <v>81</v>
      </c>
      <c r="M1097" s="48" t="str">
        <f t="shared" si="174"/>
        <v/>
      </c>
      <c r="N1097" s="49" t="str">
        <f t="shared" si="175"/>
        <v/>
      </c>
      <c r="O1097" s="49" t="str">
        <f t="shared" si="176"/>
        <v/>
      </c>
      <c r="P1097" s="50" t="str">
        <f t="shared" si="177"/>
        <v/>
      </c>
      <c r="Q1097" s="49" t="str">
        <f t="shared" si="178"/>
        <v/>
      </c>
      <c r="R1097" s="49" t="str">
        <f t="shared" si="179"/>
        <v/>
      </c>
    </row>
    <row r="1098" spans="1:18" ht="15" thickBot="1" x14ac:dyDescent="0.25">
      <c r="A1098" s="221"/>
      <c r="B1098" s="221"/>
      <c r="C1098" s="221"/>
      <c r="D1098" s="221"/>
      <c r="E1098" s="221"/>
      <c r="F1098" s="221"/>
      <c r="G1098" s="221" t="s">
        <v>37</v>
      </c>
      <c r="H1098" s="222" t="s">
        <v>1809</v>
      </c>
      <c r="I1098" s="221" t="s">
        <v>38</v>
      </c>
      <c r="J1098" s="223">
        <f>TRUNC(J1097*H1098,2)</f>
        <v>145.91999999999999</v>
      </c>
      <c r="L1098" s="52">
        <f t="shared" si="173"/>
        <v>81</v>
      </c>
      <c r="M1098" s="48" t="str">
        <f t="shared" si="174"/>
        <v/>
      </c>
      <c r="N1098" s="49" t="str">
        <f t="shared" si="175"/>
        <v/>
      </c>
      <c r="O1098" s="49" t="str">
        <f t="shared" si="176"/>
        <v/>
      </c>
      <c r="P1098" s="50" t="str">
        <f t="shared" si="177"/>
        <v/>
      </c>
      <c r="Q1098" s="49" t="str">
        <f t="shared" si="178"/>
        <v/>
      </c>
      <c r="R1098" s="49" t="str">
        <f t="shared" si="179"/>
        <v/>
      </c>
    </row>
    <row r="1099" spans="1:18" ht="14.25" customHeight="1" thickTop="1" x14ac:dyDescent="0.2">
      <c r="A1099" s="224"/>
      <c r="B1099" s="224"/>
      <c r="C1099" s="224"/>
      <c r="D1099" s="224"/>
      <c r="E1099" s="224"/>
      <c r="F1099" s="224"/>
      <c r="G1099" s="224"/>
      <c r="H1099" s="224"/>
      <c r="I1099" s="224"/>
      <c r="J1099" s="224"/>
      <c r="L1099" s="52">
        <f t="shared" si="173"/>
        <v>82</v>
      </c>
      <c r="M1099" s="48" t="str">
        <f t="shared" si="174"/>
        <v/>
      </c>
      <c r="N1099" s="49" t="str">
        <f t="shared" si="175"/>
        <v/>
      </c>
      <c r="O1099" s="49" t="str">
        <f t="shared" si="176"/>
        <v/>
      </c>
      <c r="P1099" s="50" t="str">
        <f t="shared" si="177"/>
        <v/>
      </c>
      <c r="Q1099" s="49" t="str">
        <f t="shared" si="178"/>
        <v/>
      </c>
      <c r="R1099" s="49" t="str">
        <f t="shared" si="179"/>
        <v/>
      </c>
    </row>
    <row r="1100" spans="1:18" x14ac:dyDescent="0.2">
      <c r="A1100" s="203" t="s">
        <v>1278</v>
      </c>
      <c r="B1100" s="203"/>
      <c r="C1100" s="203"/>
      <c r="D1100" s="203" t="s">
        <v>1279</v>
      </c>
      <c r="E1100" s="203"/>
      <c r="F1100" s="296"/>
      <c r="G1100" s="296"/>
      <c r="H1100" s="204"/>
      <c r="I1100" s="203"/>
      <c r="J1100" s="205"/>
      <c r="L1100" s="52">
        <f t="shared" si="173"/>
        <v>82</v>
      </c>
      <c r="M1100" s="48" t="str">
        <f t="shared" si="174"/>
        <v/>
      </c>
      <c r="N1100" s="49" t="str">
        <f t="shared" si="175"/>
        <v/>
      </c>
      <c r="O1100" s="49" t="str">
        <f t="shared" si="176"/>
        <v/>
      </c>
      <c r="P1100" s="50" t="str">
        <f t="shared" si="177"/>
        <v/>
      </c>
      <c r="Q1100" s="49" t="str">
        <f t="shared" si="178"/>
        <v/>
      </c>
      <c r="R1100" s="49" t="str">
        <f t="shared" si="179"/>
        <v/>
      </c>
    </row>
    <row r="1101" spans="1:18" ht="14.25" customHeight="1" x14ac:dyDescent="0.2">
      <c r="A1101" s="206" t="s">
        <v>1280</v>
      </c>
      <c r="B1101" s="207" t="s">
        <v>1</v>
      </c>
      <c r="C1101" s="206" t="s">
        <v>2</v>
      </c>
      <c r="D1101" s="206" t="s">
        <v>3</v>
      </c>
      <c r="E1101" s="290" t="s">
        <v>18</v>
      </c>
      <c r="F1101" s="290"/>
      <c r="G1101" s="208" t="s">
        <v>4</v>
      </c>
      <c r="H1101" s="207" t="s">
        <v>5</v>
      </c>
      <c r="I1101" s="207" t="s">
        <v>6</v>
      </c>
      <c r="J1101" s="207" t="s">
        <v>7</v>
      </c>
      <c r="L1101" s="52">
        <f t="shared" si="173"/>
        <v>82</v>
      </c>
      <c r="M1101" s="48" t="str">
        <f t="shared" si="174"/>
        <v/>
      </c>
      <c r="N1101" s="49" t="str">
        <f t="shared" si="175"/>
        <v/>
      </c>
      <c r="O1101" s="49" t="str">
        <f t="shared" si="176"/>
        <v/>
      </c>
      <c r="P1101" s="50" t="str">
        <f t="shared" si="177"/>
        <v/>
      </c>
      <c r="Q1101" s="49" t="str">
        <f t="shared" si="178"/>
        <v/>
      </c>
      <c r="R1101" s="49" t="str">
        <f t="shared" si="179"/>
        <v/>
      </c>
    </row>
    <row r="1102" spans="1:18" x14ac:dyDescent="0.2">
      <c r="A1102" s="209" t="s">
        <v>19</v>
      </c>
      <c r="B1102" s="210" t="s">
        <v>1281</v>
      </c>
      <c r="C1102" s="209" t="s">
        <v>11</v>
      </c>
      <c r="D1102" s="209" t="s">
        <v>1282</v>
      </c>
      <c r="E1102" s="291">
        <v>705</v>
      </c>
      <c r="F1102" s="291"/>
      <c r="G1102" s="211" t="s">
        <v>14</v>
      </c>
      <c r="H1102" s="212">
        <v>1</v>
      </c>
      <c r="I1102" s="213">
        <f>SUMIF(L:L,$L1102,M:M)</f>
        <v>36.68</v>
      </c>
      <c r="J1102" s="213">
        <f>TRUNC(H1102*I1102,2)</f>
        <v>36.68</v>
      </c>
      <c r="L1102" s="52">
        <f t="shared" si="173"/>
        <v>82</v>
      </c>
      <c r="M1102" s="48" t="str">
        <f t="shared" si="174"/>
        <v/>
      </c>
      <c r="N1102" s="49" t="str">
        <f t="shared" si="175"/>
        <v/>
      </c>
      <c r="O1102" s="49" t="str">
        <f t="shared" si="176"/>
        <v/>
      </c>
      <c r="P1102" s="50" t="str">
        <f t="shared" si="177"/>
        <v xml:space="preserve"> 3.5.1.1.2.1 </v>
      </c>
      <c r="Q1102" s="49">
        <f t="shared" si="178"/>
        <v>6.26</v>
      </c>
      <c r="R1102" s="49">
        <f t="shared" si="179"/>
        <v>30.42</v>
      </c>
    </row>
    <row r="1103" spans="1:18" x14ac:dyDescent="0.2">
      <c r="A1103" s="225" t="s">
        <v>21</v>
      </c>
      <c r="B1103" s="226" t="s">
        <v>205</v>
      </c>
      <c r="C1103" s="225" t="s">
        <v>9</v>
      </c>
      <c r="D1103" s="225" t="s">
        <v>206</v>
      </c>
      <c r="E1103" s="292" t="s">
        <v>875</v>
      </c>
      <c r="F1103" s="292"/>
      <c r="G1103" s="227" t="s">
        <v>25</v>
      </c>
      <c r="H1103" s="228">
        <v>0.105</v>
      </c>
      <c r="I1103" s="229">
        <f>SUMIFS('ANALÍTICA AUXILIARES'!J:J,'ANALÍTICA AUXILIARES'!A:A,"Composição",'ANALÍTICA AUXILIARES'!B:B,$B1103)</f>
        <v>26.42</v>
      </c>
      <c r="J1103" s="229">
        <f>TRUNC(H1103*I1103,2)</f>
        <v>2.77</v>
      </c>
      <c r="L1103" s="52">
        <f t="shared" si="173"/>
        <v>82</v>
      </c>
      <c r="M1103" s="48">
        <f t="shared" si="174"/>
        <v>2.77</v>
      </c>
      <c r="N1103" s="49">
        <f t="shared" si="175"/>
        <v>2.77</v>
      </c>
      <c r="O1103" s="49" t="str">
        <f t="shared" si="176"/>
        <v/>
      </c>
      <c r="P1103" s="50" t="str">
        <f t="shared" si="177"/>
        <v/>
      </c>
      <c r="Q1103" s="49" t="str">
        <f t="shared" si="178"/>
        <v/>
      </c>
      <c r="R1103" s="49" t="str">
        <f t="shared" si="179"/>
        <v/>
      </c>
    </row>
    <row r="1104" spans="1:18" ht="25.5" customHeight="1" x14ac:dyDescent="0.2">
      <c r="A1104" s="225" t="s">
        <v>21</v>
      </c>
      <c r="B1104" s="226" t="s">
        <v>220</v>
      </c>
      <c r="C1104" s="225" t="s">
        <v>9</v>
      </c>
      <c r="D1104" s="225" t="s">
        <v>221</v>
      </c>
      <c r="E1104" s="292" t="s">
        <v>875</v>
      </c>
      <c r="F1104" s="292"/>
      <c r="G1104" s="227" t="s">
        <v>25</v>
      </c>
      <c r="H1104" s="228">
        <v>0.105</v>
      </c>
      <c r="I1104" s="229">
        <f>SUMIFS('ANALÍTICA AUXILIARES'!J:J,'ANALÍTICA AUXILIARES'!A:A,"Composição",'ANALÍTICA AUXILIARES'!B:B,$B1104)</f>
        <v>33.25</v>
      </c>
      <c r="J1104" s="229">
        <f>TRUNC(H1104*I1104,2)</f>
        <v>3.49</v>
      </c>
      <c r="L1104" s="52">
        <f t="shared" si="173"/>
        <v>82</v>
      </c>
      <c r="M1104" s="48">
        <f t="shared" si="174"/>
        <v>3.49</v>
      </c>
      <c r="N1104" s="49">
        <f t="shared" si="175"/>
        <v>3.49</v>
      </c>
      <c r="O1104" s="49" t="str">
        <f t="shared" si="176"/>
        <v/>
      </c>
      <c r="P1104" s="50" t="str">
        <f t="shared" si="177"/>
        <v/>
      </c>
      <c r="Q1104" s="49" t="str">
        <f t="shared" si="178"/>
        <v/>
      </c>
      <c r="R1104" s="49" t="str">
        <f t="shared" si="179"/>
        <v/>
      </c>
    </row>
    <row r="1105" spans="1:18" ht="25.5" customHeight="1" x14ac:dyDescent="0.2">
      <c r="A1105" s="214" t="s">
        <v>28</v>
      </c>
      <c r="B1105" s="215" t="s">
        <v>1811</v>
      </c>
      <c r="C1105" s="214" t="str">
        <f>VLOOKUP(B1105,INSUMOS!$A:$I,2,FALSE)</f>
        <v>AGETOP CIVIL</v>
      </c>
      <c r="D1105" s="214" t="str">
        <f>VLOOKUP(B1105,INSUMOS!$A:$I,3,FALSE)</f>
        <v>CABO FLEXÍVEL EPR/XLPE (90°C), 0,6/1 KV, 35 MM2</v>
      </c>
      <c r="E1105" s="293" t="str">
        <f>VLOOKUP(B1105,INSUMOS!$A:$I,4,FALSE)</f>
        <v>Material</v>
      </c>
      <c r="F1105" s="293"/>
      <c r="G1105" s="216" t="str">
        <f>VLOOKUP(B1105,INSUMOS!$A:$I,5,FALSE)</f>
        <v>m</v>
      </c>
      <c r="H1105" s="217">
        <v>1.02</v>
      </c>
      <c r="I1105" s="218">
        <f>VLOOKUP(B1105,INSUMOS!$A:$I,8,FALSE)</f>
        <v>29.83</v>
      </c>
      <c r="J1105" s="218">
        <f>TRUNC(H1105*I1105,2)</f>
        <v>30.42</v>
      </c>
      <c r="L1105" s="52">
        <f t="shared" si="173"/>
        <v>82</v>
      </c>
      <c r="M1105" s="48">
        <f t="shared" si="174"/>
        <v>30.42</v>
      </c>
      <c r="N1105" s="49" t="str">
        <f t="shared" si="175"/>
        <v/>
      </c>
      <c r="O1105" s="49">
        <f t="shared" si="176"/>
        <v>30.42</v>
      </c>
      <c r="P1105" s="50" t="str">
        <f t="shared" si="177"/>
        <v/>
      </c>
      <c r="Q1105" s="49" t="str">
        <f t="shared" si="178"/>
        <v/>
      </c>
      <c r="R1105" s="49" t="str">
        <f t="shared" si="179"/>
        <v/>
      </c>
    </row>
    <row r="1106" spans="1:18" ht="14.25" customHeight="1" x14ac:dyDescent="0.2">
      <c r="A1106" s="219"/>
      <c r="B1106" s="219"/>
      <c r="C1106" s="219"/>
      <c r="D1106" s="219"/>
      <c r="E1106" s="219"/>
      <c r="F1106" s="220"/>
      <c r="G1106" s="219"/>
      <c r="H1106" s="220"/>
      <c r="I1106" s="219"/>
      <c r="J1106" s="220"/>
      <c r="L1106" s="52">
        <f t="shared" si="173"/>
        <v>82</v>
      </c>
      <c r="M1106" s="48" t="str">
        <f t="shared" si="174"/>
        <v/>
      </c>
      <c r="N1106" s="49" t="str">
        <f t="shared" si="175"/>
        <v/>
      </c>
      <c r="O1106" s="49" t="str">
        <f t="shared" si="176"/>
        <v/>
      </c>
      <c r="P1106" s="50" t="str">
        <f t="shared" si="177"/>
        <v/>
      </c>
      <c r="Q1106" s="49" t="str">
        <f t="shared" si="178"/>
        <v/>
      </c>
      <c r="R1106" s="49" t="str">
        <f t="shared" si="179"/>
        <v/>
      </c>
    </row>
    <row r="1107" spans="1:18" ht="14.25" customHeight="1" x14ac:dyDescent="0.2">
      <c r="A1107" s="219"/>
      <c r="B1107" s="219"/>
      <c r="C1107" s="219"/>
      <c r="D1107" s="219"/>
      <c r="E1107" s="219"/>
      <c r="F1107" s="220"/>
      <c r="G1107" s="219"/>
      <c r="H1107" s="294" t="s">
        <v>36</v>
      </c>
      <c r="I1107" s="294"/>
      <c r="J1107" s="220">
        <f>TRUNC(SUMIF(L:L,$L1107,M:M)*(1+$J$9),2)</f>
        <v>44.36</v>
      </c>
      <c r="L1107" s="52">
        <f t="shared" si="173"/>
        <v>82</v>
      </c>
      <c r="M1107" s="48" t="str">
        <f t="shared" si="174"/>
        <v/>
      </c>
      <c r="N1107" s="49" t="str">
        <f t="shared" si="175"/>
        <v/>
      </c>
      <c r="O1107" s="49" t="str">
        <f t="shared" si="176"/>
        <v/>
      </c>
      <c r="P1107" s="50" t="str">
        <f t="shared" si="177"/>
        <v/>
      </c>
      <c r="Q1107" s="49" t="str">
        <f t="shared" si="178"/>
        <v/>
      </c>
      <c r="R1107" s="49" t="str">
        <f t="shared" si="179"/>
        <v/>
      </c>
    </row>
    <row r="1108" spans="1:18" ht="14.25" customHeight="1" thickBot="1" x14ac:dyDescent="0.25">
      <c r="A1108" s="221"/>
      <c r="B1108" s="221"/>
      <c r="C1108" s="221"/>
      <c r="D1108" s="221"/>
      <c r="E1108" s="221"/>
      <c r="F1108" s="221"/>
      <c r="G1108" s="221" t="s">
        <v>37</v>
      </c>
      <c r="H1108" s="222" t="s">
        <v>1810</v>
      </c>
      <c r="I1108" s="221" t="s">
        <v>38</v>
      </c>
      <c r="J1108" s="223">
        <f>TRUNC(J1107*H1108,2)</f>
        <v>1685.68</v>
      </c>
      <c r="L1108" s="52">
        <f t="shared" si="173"/>
        <v>82</v>
      </c>
      <c r="M1108" s="48" t="str">
        <f t="shared" si="174"/>
        <v/>
      </c>
      <c r="N1108" s="49" t="str">
        <f t="shared" si="175"/>
        <v/>
      </c>
      <c r="O1108" s="49" t="str">
        <f t="shared" si="176"/>
        <v/>
      </c>
      <c r="P1108" s="50" t="str">
        <f t="shared" si="177"/>
        <v/>
      </c>
      <c r="Q1108" s="49" t="str">
        <f t="shared" si="178"/>
        <v/>
      </c>
      <c r="R1108" s="49" t="str">
        <f t="shared" si="179"/>
        <v/>
      </c>
    </row>
    <row r="1109" spans="1:18" ht="15" thickTop="1" x14ac:dyDescent="0.2">
      <c r="A1109" s="224"/>
      <c r="B1109" s="224"/>
      <c r="C1109" s="224"/>
      <c r="D1109" s="224"/>
      <c r="E1109" s="224"/>
      <c r="F1109" s="224"/>
      <c r="G1109" s="224"/>
      <c r="H1109" s="224"/>
      <c r="I1109" s="224"/>
      <c r="J1109" s="224"/>
      <c r="L1109" s="52">
        <f t="shared" si="173"/>
        <v>83</v>
      </c>
      <c r="M1109" s="48" t="str">
        <f t="shared" si="174"/>
        <v/>
      </c>
      <c r="N1109" s="49" t="str">
        <f t="shared" si="175"/>
        <v/>
      </c>
      <c r="O1109" s="49" t="str">
        <f t="shared" si="176"/>
        <v/>
      </c>
      <c r="P1109" s="50" t="str">
        <f t="shared" si="177"/>
        <v/>
      </c>
      <c r="Q1109" s="49" t="str">
        <f t="shared" si="178"/>
        <v/>
      </c>
      <c r="R1109" s="49" t="str">
        <f t="shared" si="179"/>
        <v/>
      </c>
    </row>
    <row r="1110" spans="1:18" ht="15" x14ac:dyDescent="0.2">
      <c r="A1110" s="206" t="s">
        <v>1283</v>
      </c>
      <c r="B1110" s="207" t="s">
        <v>1</v>
      </c>
      <c r="C1110" s="206" t="s">
        <v>2</v>
      </c>
      <c r="D1110" s="206" t="s">
        <v>3</v>
      </c>
      <c r="E1110" s="290" t="s">
        <v>18</v>
      </c>
      <c r="F1110" s="290"/>
      <c r="G1110" s="208" t="s">
        <v>4</v>
      </c>
      <c r="H1110" s="207" t="s">
        <v>5</v>
      </c>
      <c r="I1110" s="207" t="s">
        <v>6</v>
      </c>
      <c r="J1110" s="207" t="s">
        <v>7</v>
      </c>
      <c r="L1110" s="52">
        <f t="shared" si="173"/>
        <v>83</v>
      </c>
      <c r="M1110" s="48" t="str">
        <f t="shared" si="174"/>
        <v/>
      </c>
      <c r="N1110" s="49" t="str">
        <f t="shared" si="175"/>
        <v/>
      </c>
      <c r="O1110" s="49" t="str">
        <f t="shared" si="176"/>
        <v/>
      </c>
      <c r="P1110" s="50" t="str">
        <f t="shared" si="177"/>
        <v/>
      </c>
      <c r="Q1110" s="49" t="str">
        <f t="shared" si="178"/>
        <v/>
      </c>
      <c r="R1110" s="49" t="str">
        <f t="shared" si="179"/>
        <v/>
      </c>
    </row>
    <row r="1111" spans="1:18" ht="25.5" customHeight="1" x14ac:dyDescent="0.2">
      <c r="A1111" s="209" t="s">
        <v>19</v>
      </c>
      <c r="B1111" s="210" t="s">
        <v>1284</v>
      </c>
      <c r="C1111" s="209" t="s">
        <v>11</v>
      </c>
      <c r="D1111" s="209" t="s">
        <v>1285</v>
      </c>
      <c r="E1111" s="291">
        <v>705</v>
      </c>
      <c r="F1111" s="291"/>
      <c r="G1111" s="211" t="s">
        <v>14</v>
      </c>
      <c r="H1111" s="212">
        <v>1</v>
      </c>
      <c r="I1111" s="213">
        <f>SUMIF(L:L,$L1111,M:M)</f>
        <v>73.22</v>
      </c>
      <c r="J1111" s="213">
        <f>TRUNC(H1111*I1111,2)</f>
        <v>73.22</v>
      </c>
      <c r="L1111" s="52">
        <f t="shared" si="173"/>
        <v>83</v>
      </c>
      <c r="M1111" s="48" t="str">
        <f t="shared" si="174"/>
        <v/>
      </c>
      <c r="N1111" s="49" t="str">
        <f t="shared" si="175"/>
        <v/>
      </c>
      <c r="O1111" s="49" t="str">
        <f t="shared" si="176"/>
        <v/>
      </c>
      <c r="P1111" s="50" t="str">
        <f t="shared" si="177"/>
        <v xml:space="preserve"> 3.5.1.1.2.2 </v>
      </c>
      <c r="Q1111" s="49">
        <f t="shared" si="178"/>
        <v>10.14</v>
      </c>
      <c r="R1111" s="49">
        <f t="shared" si="179"/>
        <v>63.08</v>
      </c>
    </row>
    <row r="1112" spans="1:18" ht="14.25" customHeight="1" x14ac:dyDescent="0.2">
      <c r="A1112" s="225" t="s">
        <v>21</v>
      </c>
      <c r="B1112" s="226" t="s">
        <v>220</v>
      </c>
      <c r="C1112" s="225" t="s">
        <v>9</v>
      </c>
      <c r="D1112" s="225" t="s">
        <v>221</v>
      </c>
      <c r="E1112" s="292" t="s">
        <v>875</v>
      </c>
      <c r="F1112" s="292"/>
      <c r="G1112" s="227" t="s">
        <v>25</v>
      </c>
      <c r="H1112" s="228">
        <v>0.17</v>
      </c>
      <c r="I1112" s="229">
        <f>SUMIFS('ANALÍTICA AUXILIARES'!J:J,'ANALÍTICA AUXILIARES'!A:A,"Composição",'ANALÍTICA AUXILIARES'!B:B,$B1112)</f>
        <v>33.25</v>
      </c>
      <c r="J1112" s="229">
        <f>TRUNC(H1112*I1112,2)</f>
        <v>5.65</v>
      </c>
      <c r="L1112" s="52">
        <f t="shared" si="173"/>
        <v>83</v>
      </c>
      <c r="M1112" s="48">
        <f t="shared" si="174"/>
        <v>5.65</v>
      </c>
      <c r="N1112" s="49">
        <f t="shared" si="175"/>
        <v>5.65</v>
      </c>
      <c r="O1112" s="49" t="str">
        <f t="shared" si="176"/>
        <v/>
      </c>
      <c r="P1112" s="50" t="str">
        <f t="shared" si="177"/>
        <v/>
      </c>
      <c r="Q1112" s="49" t="str">
        <f t="shared" si="178"/>
        <v/>
      </c>
      <c r="R1112" s="49" t="str">
        <f t="shared" si="179"/>
        <v/>
      </c>
    </row>
    <row r="1113" spans="1:18" x14ac:dyDescent="0.2">
      <c r="A1113" s="225" t="s">
        <v>21</v>
      </c>
      <c r="B1113" s="226" t="s">
        <v>205</v>
      </c>
      <c r="C1113" s="225" t="s">
        <v>9</v>
      </c>
      <c r="D1113" s="225" t="s">
        <v>206</v>
      </c>
      <c r="E1113" s="292" t="s">
        <v>875</v>
      </c>
      <c r="F1113" s="292"/>
      <c r="G1113" s="227" t="s">
        <v>25</v>
      </c>
      <c r="H1113" s="228">
        <v>0.17</v>
      </c>
      <c r="I1113" s="229">
        <f>SUMIFS('ANALÍTICA AUXILIARES'!J:J,'ANALÍTICA AUXILIARES'!A:A,"Composição",'ANALÍTICA AUXILIARES'!B:B,$B1113)</f>
        <v>26.42</v>
      </c>
      <c r="J1113" s="229">
        <f>TRUNC(H1113*I1113,2)</f>
        <v>4.49</v>
      </c>
      <c r="L1113" s="52">
        <f t="shared" si="173"/>
        <v>83</v>
      </c>
      <c r="M1113" s="48">
        <f t="shared" si="174"/>
        <v>4.49</v>
      </c>
      <c r="N1113" s="49">
        <f t="shared" si="175"/>
        <v>4.49</v>
      </c>
      <c r="O1113" s="49" t="str">
        <f t="shared" si="176"/>
        <v/>
      </c>
      <c r="P1113" s="50" t="str">
        <f t="shared" si="177"/>
        <v/>
      </c>
      <c r="Q1113" s="49" t="str">
        <f t="shared" si="178"/>
        <v/>
      </c>
      <c r="R1113" s="49" t="str">
        <f t="shared" si="179"/>
        <v/>
      </c>
    </row>
    <row r="1114" spans="1:18" ht="25.5" x14ac:dyDescent="0.2">
      <c r="A1114" s="214" t="s">
        <v>28</v>
      </c>
      <c r="B1114" s="215" t="s">
        <v>1813</v>
      </c>
      <c r="C1114" s="214" t="str">
        <f>VLOOKUP(B1114,INSUMOS!$A:$I,2,FALSE)</f>
        <v>AGETOP CIVIL</v>
      </c>
      <c r="D1114" s="214" t="str">
        <f>VLOOKUP(B1114,INSUMOS!$A:$I,3,FALSE)</f>
        <v>CABO FLEXÍVEL EPR/XLPE (90°C), 0,6/1 KV, 70 MM2</v>
      </c>
      <c r="E1114" s="293" t="str">
        <f>VLOOKUP(B1114,INSUMOS!$A:$I,4,FALSE)</f>
        <v>Material</v>
      </c>
      <c r="F1114" s="293"/>
      <c r="G1114" s="216" t="str">
        <f>VLOOKUP(B1114,INSUMOS!$A:$I,5,FALSE)</f>
        <v>m</v>
      </c>
      <c r="H1114" s="217">
        <v>1.02</v>
      </c>
      <c r="I1114" s="218">
        <f>VLOOKUP(B1114,INSUMOS!$A:$I,8,FALSE)</f>
        <v>61.85</v>
      </c>
      <c r="J1114" s="218">
        <f>TRUNC(H1114*I1114,2)</f>
        <v>63.08</v>
      </c>
      <c r="L1114" s="52">
        <f t="shared" si="173"/>
        <v>83</v>
      </c>
      <c r="M1114" s="48">
        <f t="shared" si="174"/>
        <v>63.08</v>
      </c>
      <c r="N1114" s="49" t="str">
        <f t="shared" si="175"/>
        <v/>
      </c>
      <c r="O1114" s="49">
        <f t="shared" si="176"/>
        <v>63.08</v>
      </c>
      <c r="P1114" s="50" t="str">
        <f t="shared" si="177"/>
        <v/>
      </c>
      <c r="Q1114" s="49" t="str">
        <f t="shared" si="178"/>
        <v/>
      </c>
      <c r="R1114" s="49" t="str">
        <f t="shared" si="179"/>
        <v/>
      </c>
    </row>
    <row r="1115" spans="1:18" ht="14.25" customHeight="1" x14ac:dyDescent="0.2">
      <c r="A1115" s="219"/>
      <c r="B1115" s="219"/>
      <c r="C1115" s="219"/>
      <c r="D1115" s="219"/>
      <c r="E1115" s="219"/>
      <c r="F1115" s="220"/>
      <c r="G1115" s="219"/>
      <c r="H1115" s="220"/>
      <c r="I1115" s="219"/>
      <c r="J1115" s="220"/>
      <c r="L1115" s="52">
        <f t="shared" si="173"/>
        <v>83</v>
      </c>
      <c r="M1115" s="48" t="str">
        <f t="shared" si="174"/>
        <v/>
      </c>
      <c r="N1115" s="49" t="str">
        <f t="shared" si="175"/>
        <v/>
      </c>
      <c r="O1115" s="49" t="str">
        <f t="shared" si="176"/>
        <v/>
      </c>
      <c r="P1115" s="50" t="str">
        <f t="shared" si="177"/>
        <v/>
      </c>
      <c r="Q1115" s="49" t="str">
        <f t="shared" si="178"/>
        <v/>
      </c>
      <c r="R1115" s="49" t="str">
        <f t="shared" si="179"/>
        <v/>
      </c>
    </row>
    <row r="1116" spans="1:18" ht="25.5" customHeight="1" x14ac:dyDescent="0.2">
      <c r="A1116" s="219"/>
      <c r="B1116" s="219"/>
      <c r="C1116" s="219"/>
      <c r="D1116" s="219"/>
      <c r="E1116" s="219"/>
      <c r="F1116" s="220"/>
      <c r="G1116" s="219"/>
      <c r="H1116" s="294" t="s">
        <v>36</v>
      </c>
      <c r="I1116" s="294"/>
      <c r="J1116" s="220">
        <f>TRUNC(SUMIF(L:L,$L1116,M:M)*(1+$J$9),2)</f>
        <v>88.55</v>
      </c>
      <c r="L1116" s="52">
        <f t="shared" si="173"/>
        <v>83</v>
      </c>
      <c r="M1116" s="48" t="str">
        <f t="shared" si="174"/>
        <v/>
      </c>
      <c r="N1116" s="49" t="str">
        <f t="shared" si="175"/>
        <v/>
      </c>
      <c r="O1116" s="49" t="str">
        <f t="shared" si="176"/>
        <v/>
      </c>
      <c r="P1116" s="50" t="str">
        <f t="shared" si="177"/>
        <v/>
      </c>
      <c r="Q1116" s="49" t="str">
        <f t="shared" si="178"/>
        <v/>
      </c>
      <c r="R1116" s="49" t="str">
        <f t="shared" si="179"/>
        <v/>
      </c>
    </row>
    <row r="1117" spans="1:18" ht="14.25" customHeight="1" thickBot="1" x14ac:dyDescent="0.25">
      <c r="A1117" s="221"/>
      <c r="B1117" s="221"/>
      <c r="C1117" s="221"/>
      <c r="D1117" s="221"/>
      <c r="E1117" s="221"/>
      <c r="F1117" s="221"/>
      <c r="G1117" s="221" t="s">
        <v>37</v>
      </c>
      <c r="H1117" s="222" t="s">
        <v>1815</v>
      </c>
      <c r="I1117" s="221" t="s">
        <v>38</v>
      </c>
      <c r="J1117" s="223">
        <f>TRUNC(J1116*H1117,2)</f>
        <v>13468.45</v>
      </c>
      <c r="L1117" s="52">
        <f t="shared" si="173"/>
        <v>83</v>
      </c>
      <c r="M1117" s="48" t="str">
        <f t="shared" si="174"/>
        <v/>
      </c>
      <c r="N1117" s="49" t="str">
        <f t="shared" si="175"/>
        <v/>
      </c>
      <c r="O1117" s="49" t="str">
        <f t="shared" si="176"/>
        <v/>
      </c>
      <c r="P1117" s="50" t="str">
        <f t="shared" si="177"/>
        <v/>
      </c>
      <c r="Q1117" s="49" t="str">
        <f t="shared" si="178"/>
        <v/>
      </c>
      <c r="R1117" s="49" t="str">
        <f t="shared" si="179"/>
        <v/>
      </c>
    </row>
    <row r="1118" spans="1:18" ht="14.25" customHeight="1" thickTop="1" x14ac:dyDescent="0.2">
      <c r="A1118" s="224"/>
      <c r="B1118" s="224"/>
      <c r="C1118" s="224"/>
      <c r="D1118" s="224"/>
      <c r="E1118" s="224"/>
      <c r="F1118" s="224"/>
      <c r="G1118" s="224"/>
      <c r="H1118" s="224"/>
      <c r="I1118" s="224"/>
      <c r="J1118" s="224"/>
      <c r="L1118" s="52">
        <f t="shared" si="173"/>
        <v>84</v>
      </c>
      <c r="M1118" s="48" t="str">
        <f t="shared" si="174"/>
        <v/>
      </c>
      <c r="N1118" s="49" t="str">
        <f t="shared" si="175"/>
        <v/>
      </c>
      <c r="O1118" s="49" t="str">
        <f t="shared" si="176"/>
        <v/>
      </c>
      <c r="P1118" s="50" t="str">
        <f t="shared" si="177"/>
        <v/>
      </c>
      <c r="Q1118" s="49" t="str">
        <f t="shared" si="178"/>
        <v/>
      </c>
      <c r="R1118" s="49" t="str">
        <f t="shared" si="179"/>
        <v/>
      </c>
    </row>
    <row r="1119" spans="1:18" ht="14.25" customHeight="1" x14ac:dyDescent="0.2">
      <c r="A1119" s="206" t="s">
        <v>1286</v>
      </c>
      <c r="B1119" s="207" t="s">
        <v>1</v>
      </c>
      <c r="C1119" s="206" t="s">
        <v>2</v>
      </c>
      <c r="D1119" s="206" t="s">
        <v>3</v>
      </c>
      <c r="E1119" s="290" t="s">
        <v>18</v>
      </c>
      <c r="F1119" s="290"/>
      <c r="G1119" s="208" t="s">
        <v>4</v>
      </c>
      <c r="H1119" s="207" t="s">
        <v>5</v>
      </c>
      <c r="I1119" s="207" t="s">
        <v>6</v>
      </c>
      <c r="J1119" s="207" t="s">
        <v>7</v>
      </c>
      <c r="L1119" s="52">
        <f t="shared" si="173"/>
        <v>84</v>
      </c>
      <c r="M1119" s="48" t="str">
        <f t="shared" si="174"/>
        <v/>
      </c>
      <c r="N1119" s="49" t="str">
        <f t="shared" si="175"/>
        <v/>
      </c>
      <c r="O1119" s="49" t="str">
        <f t="shared" si="176"/>
        <v/>
      </c>
      <c r="P1119" s="50" t="str">
        <f t="shared" si="177"/>
        <v/>
      </c>
      <c r="Q1119" s="49" t="str">
        <f t="shared" si="178"/>
        <v/>
      </c>
      <c r="R1119" s="49" t="str">
        <f t="shared" si="179"/>
        <v/>
      </c>
    </row>
    <row r="1120" spans="1:18" ht="14.25" customHeight="1" x14ac:dyDescent="0.2">
      <c r="A1120" s="209" t="s">
        <v>19</v>
      </c>
      <c r="B1120" s="210" t="s">
        <v>1287</v>
      </c>
      <c r="C1120" s="209" t="s">
        <v>11</v>
      </c>
      <c r="D1120" s="209" t="s">
        <v>1288</v>
      </c>
      <c r="E1120" s="291">
        <v>705</v>
      </c>
      <c r="F1120" s="291"/>
      <c r="G1120" s="211" t="s">
        <v>14</v>
      </c>
      <c r="H1120" s="212">
        <v>1</v>
      </c>
      <c r="I1120" s="213">
        <f>SUMIF(L:L,$L1120,M:M)</f>
        <v>19.07</v>
      </c>
      <c r="J1120" s="213">
        <f>TRUNC(H1120*I1120,2)</f>
        <v>19.07</v>
      </c>
      <c r="L1120" s="52">
        <f t="shared" si="173"/>
        <v>84</v>
      </c>
      <c r="M1120" s="48" t="str">
        <f t="shared" si="174"/>
        <v/>
      </c>
      <c r="N1120" s="49" t="str">
        <f t="shared" si="175"/>
        <v/>
      </c>
      <c r="O1120" s="49" t="str">
        <f t="shared" si="176"/>
        <v/>
      </c>
      <c r="P1120" s="50" t="str">
        <f t="shared" si="177"/>
        <v xml:space="preserve"> 3.5.1.1.2.3 </v>
      </c>
      <c r="Q1120" s="49">
        <f t="shared" si="178"/>
        <v>4.7699999999999996</v>
      </c>
      <c r="R1120" s="49">
        <f t="shared" si="179"/>
        <v>14.3</v>
      </c>
    </row>
    <row r="1121" spans="1:18" x14ac:dyDescent="0.2">
      <c r="A1121" s="225" t="s">
        <v>21</v>
      </c>
      <c r="B1121" s="226" t="s">
        <v>220</v>
      </c>
      <c r="C1121" s="225" t="s">
        <v>9</v>
      </c>
      <c r="D1121" s="225" t="s">
        <v>221</v>
      </c>
      <c r="E1121" s="292" t="s">
        <v>875</v>
      </c>
      <c r="F1121" s="292"/>
      <c r="G1121" s="227" t="s">
        <v>25</v>
      </c>
      <c r="H1121" s="228">
        <v>0.08</v>
      </c>
      <c r="I1121" s="229">
        <f>SUMIFS('ANALÍTICA AUXILIARES'!J:J,'ANALÍTICA AUXILIARES'!A:A,"Composição",'ANALÍTICA AUXILIARES'!B:B,$B1121)</f>
        <v>33.25</v>
      </c>
      <c r="J1121" s="229">
        <f>TRUNC(H1121*I1121,2)</f>
        <v>2.66</v>
      </c>
      <c r="L1121" s="52">
        <f t="shared" si="173"/>
        <v>84</v>
      </c>
      <c r="M1121" s="48">
        <f t="shared" si="174"/>
        <v>2.66</v>
      </c>
      <c r="N1121" s="49">
        <f t="shared" si="175"/>
        <v>2.66</v>
      </c>
      <c r="O1121" s="49" t="str">
        <f t="shared" si="176"/>
        <v/>
      </c>
      <c r="P1121" s="50" t="str">
        <f t="shared" si="177"/>
        <v/>
      </c>
      <c r="Q1121" s="49" t="str">
        <f t="shared" si="178"/>
        <v/>
      </c>
      <c r="R1121" s="49" t="str">
        <f t="shared" si="179"/>
        <v/>
      </c>
    </row>
    <row r="1122" spans="1:18" x14ac:dyDescent="0.2">
      <c r="A1122" s="225" t="s">
        <v>21</v>
      </c>
      <c r="B1122" s="226" t="s">
        <v>205</v>
      </c>
      <c r="C1122" s="225" t="s">
        <v>9</v>
      </c>
      <c r="D1122" s="225" t="s">
        <v>206</v>
      </c>
      <c r="E1122" s="292" t="s">
        <v>875</v>
      </c>
      <c r="F1122" s="292"/>
      <c r="G1122" s="227" t="s">
        <v>25</v>
      </c>
      <c r="H1122" s="228">
        <v>0.08</v>
      </c>
      <c r="I1122" s="229">
        <f>SUMIFS('ANALÍTICA AUXILIARES'!J:J,'ANALÍTICA AUXILIARES'!A:A,"Composição",'ANALÍTICA AUXILIARES'!B:B,$B1122)</f>
        <v>26.42</v>
      </c>
      <c r="J1122" s="229">
        <f>TRUNC(H1122*I1122,2)</f>
        <v>2.11</v>
      </c>
      <c r="L1122" s="52">
        <f t="shared" si="173"/>
        <v>84</v>
      </c>
      <c r="M1122" s="48">
        <f t="shared" si="174"/>
        <v>2.11</v>
      </c>
      <c r="N1122" s="49">
        <f t="shared" si="175"/>
        <v>2.11</v>
      </c>
      <c r="O1122" s="49" t="str">
        <f t="shared" si="176"/>
        <v/>
      </c>
      <c r="P1122" s="50" t="str">
        <f t="shared" si="177"/>
        <v/>
      </c>
      <c r="Q1122" s="49" t="str">
        <f t="shared" si="178"/>
        <v/>
      </c>
      <c r="R1122" s="49" t="str">
        <f t="shared" si="179"/>
        <v/>
      </c>
    </row>
    <row r="1123" spans="1:18" ht="14.25" customHeight="1" x14ac:dyDescent="0.2">
      <c r="A1123" s="214" t="s">
        <v>28</v>
      </c>
      <c r="B1123" s="215" t="s">
        <v>1816</v>
      </c>
      <c r="C1123" s="214" t="str">
        <f>VLOOKUP(B1123,INSUMOS!$A:$I,2,FALSE)</f>
        <v>AGETOP CIVIL</v>
      </c>
      <c r="D1123" s="214" t="str">
        <f>VLOOKUP(B1123,INSUMOS!$A:$I,3,FALSE)</f>
        <v>CABO FLEXÍVEL EPR/XLPE (90°C), 0,6/1 KV, 16 MM2</v>
      </c>
      <c r="E1123" s="293" t="str">
        <f>VLOOKUP(B1123,INSUMOS!$A:$I,4,FALSE)</f>
        <v>Material</v>
      </c>
      <c r="F1123" s="293"/>
      <c r="G1123" s="216" t="str">
        <f>VLOOKUP(B1123,INSUMOS!$A:$I,5,FALSE)</f>
        <v>m</v>
      </c>
      <c r="H1123" s="217">
        <v>1.02</v>
      </c>
      <c r="I1123" s="218">
        <f>VLOOKUP(B1123,INSUMOS!$A:$I,8,FALSE)</f>
        <v>14.02</v>
      </c>
      <c r="J1123" s="218">
        <f>TRUNC(H1123*I1123,2)</f>
        <v>14.3</v>
      </c>
      <c r="L1123" s="52">
        <f t="shared" si="173"/>
        <v>84</v>
      </c>
      <c r="M1123" s="48">
        <f t="shared" si="174"/>
        <v>14.3</v>
      </c>
      <c r="N1123" s="49" t="str">
        <f t="shared" si="175"/>
        <v/>
      </c>
      <c r="O1123" s="49">
        <f t="shared" si="176"/>
        <v>14.3</v>
      </c>
      <c r="P1123" s="50" t="str">
        <f t="shared" si="177"/>
        <v/>
      </c>
      <c r="Q1123" s="49" t="str">
        <f t="shared" si="178"/>
        <v/>
      </c>
      <c r="R1123" s="49" t="str">
        <f t="shared" si="179"/>
        <v/>
      </c>
    </row>
    <row r="1124" spans="1:18" ht="14.25" customHeight="1" x14ac:dyDescent="0.2">
      <c r="A1124" s="219"/>
      <c r="B1124" s="219"/>
      <c r="C1124" s="219"/>
      <c r="D1124" s="219"/>
      <c r="E1124" s="219"/>
      <c r="F1124" s="220"/>
      <c r="G1124" s="219"/>
      <c r="H1124" s="220"/>
      <c r="I1124" s="219"/>
      <c r="J1124" s="220"/>
      <c r="L1124" s="52">
        <f t="shared" si="173"/>
        <v>84</v>
      </c>
      <c r="M1124" s="48" t="str">
        <f t="shared" si="174"/>
        <v/>
      </c>
      <c r="N1124" s="49" t="str">
        <f t="shared" si="175"/>
        <v/>
      </c>
      <c r="O1124" s="49" t="str">
        <f t="shared" si="176"/>
        <v/>
      </c>
      <c r="P1124" s="50" t="str">
        <f t="shared" si="177"/>
        <v/>
      </c>
      <c r="Q1124" s="49" t="str">
        <f t="shared" si="178"/>
        <v/>
      </c>
      <c r="R1124" s="49" t="str">
        <f t="shared" si="179"/>
        <v/>
      </c>
    </row>
    <row r="1125" spans="1:18" x14ac:dyDescent="0.2">
      <c r="A1125" s="219"/>
      <c r="B1125" s="219"/>
      <c r="C1125" s="219"/>
      <c r="D1125" s="219"/>
      <c r="E1125" s="219"/>
      <c r="F1125" s="220"/>
      <c r="G1125" s="219"/>
      <c r="H1125" s="294" t="s">
        <v>36</v>
      </c>
      <c r="I1125" s="294"/>
      <c r="J1125" s="220">
        <f>TRUNC(SUMIF(L:L,$L1125,M:M)*(1+$J$9),2)</f>
        <v>23.06</v>
      </c>
      <c r="L1125" s="52">
        <f t="shared" si="173"/>
        <v>84</v>
      </c>
      <c r="M1125" s="48" t="str">
        <f t="shared" si="174"/>
        <v/>
      </c>
      <c r="N1125" s="49" t="str">
        <f t="shared" si="175"/>
        <v/>
      </c>
      <c r="O1125" s="49" t="str">
        <f t="shared" si="176"/>
        <v/>
      </c>
      <c r="P1125" s="50" t="str">
        <f t="shared" si="177"/>
        <v/>
      </c>
      <c r="Q1125" s="49" t="str">
        <f t="shared" si="178"/>
        <v/>
      </c>
      <c r="R1125" s="49" t="str">
        <f t="shared" si="179"/>
        <v/>
      </c>
    </row>
    <row r="1126" spans="1:18" ht="15" thickBot="1" x14ac:dyDescent="0.25">
      <c r="A1126" s="221"/>
      <c r="B1126" s="221"/>
      <c r="C1126" s="221"/>
      <c r="D1126" s="221"/>
      <c r="E1126" s="221"/>
      <c r="F1126" s="221"/>
      <c r="G1126" s="221" t="s">
        <v>37</v>
      </c>
      <c r="H1126" s="222" t="s">
        <v>1817</v>
      </c>
      <c r="I1126" s="221" t="s">
        <v>38</v>
      </c>
      <c r="J1126" s="223">
        <f>TRUNC(J1125*H1126,2)</f>
        <v>2550.4299999999998</v>
      </c>
      <c r="L1126" s="52">
        <f t="shared" si="173"/>
        <v>84</v>
      </c>
      <c r="M1126" s="48" t="str">
        <f t="shared" si="174"/>
        <v/>
      </c>
      <c r="N1126" s="49" t="str">
        <f t="shared" si="175"/>
        <v/>
      </c>
      <c r="O1126" s="49" t="str">
        <f t="shared" si="176"/>
        <v/>
      </c>
      <c r="P1126" s="50" t="str">
        <f t="shared" si="177"/>
        <v/>
      </c>
      <c r="Q1126" s="49" t="str">
        <f t="shared" si="178"/>
        <v/>
      </c>
      <c r="R1126" s="49" t="str">
        <f t="shared" si="179"/>
        <v/>
      </c>
    </row>
    <row r="1127" spans="1:18" ht="15" thickTop="1" x14ac:dyDescent="0.2">
      <c r="A1127" s="224"/>
      <c r="B1127" s="224"/>
      <c r="C1127" s="224"/>
      <c r="D1127" s="224"/>
      <c r="E1127" s="224"/>
      <c r="F1127" s="224"/>
      <c r="G1127" s="224"/>
      <c r="H1127" s="224"/>
      <c r="I1127" s="224"/>
      <c r="J1127" s="224"/>
      <c r="L1127" s="52">
        <f t="shared" si="173"/>
        <v>85</v>
      </c>
      <c r="M1127" s="48" t="str">
        <f t="shared" si="174"/>
        <v/>
      </c>
      <c r="N1127" s="49" t="str">
        <f t="shared" si="175"/>
        <v/>
      </c>
      <c r="O1127" s="49" t="str">
        <f t="shared" si="176"/>
        <v/>
      </c>
      <c r="P1127" s="50" t="str">
        <f t="shared" si="177"/>
        <v/>
      </c>
      <c r="Q1127" s="49" t="str">
        <f t="shared" si="178"/>
        <v/>
      </c>
      <c r="R1127" s="49" t="str">
        <f t="shared" si="179"/>
        <v/>
      </c>
    </row>
    <row r="1128" spans="1:18" ht="25.5" customHeight="1" x14ac:dyDescent="0.2">
      <c r="A1128" s="206" t="s">
        <v>1289</v>
      </c>
      <c r="B1128" s="207" t="s">
        <v>1</v>
      </c>
      <c r="C1128" s="206" t="s">
        <v>2</v>
      </c>
      <c r="D1128" s="206" t="s">
        <v>3</v>
      </c>
      <c r="E1128" s="290" t="s">
        <v>18</v>
      </c>
      <c r="F1128" s="290"/>
      <c r="G1128" s="208" t="s">
        <v>4</v>
      </c>
      <c r="H1128" s="207" t="s">
        <v>5</v>
      </c>
      <c r="I1128" s="207" t="s">
        <v>6</v>
      </c>
      <c r="J1128" s="207" t="s">
        <v>7</v>
      </c>
      <c r="L1128" s="52">
        <f t="shared" si="173"/>
        <v>85</v>
      </c>
      <c r="M1128" s="48" t="str">
        <f t="shared" si="174"/>
        <v/>
      </c>
      <c r="N1128" s="49" t="str">
        <f t="shared" si="175"/>
        <v/>
      </c>
      <c r="O1128" s="49" t="str">
        <f t="shared" si="176"/>
        <v/>
      </c>
      <c r="P1128" s="50" t="str">
        <f t="shared" si="177"/>
        <v/>
      </c>
      <c r="Q1128" s="49" t="str">
        <f t="shared" si="178"/>
        <v/>
      </c>
      <c r="R1128" s="49" t="str">
        <f t="shared" si="179"/>
        <v/>
      </c>
    </row>
    <row r="1129" spans="1:18" ht="14.25" customHeight="1" x14ac:dyDescent="0.2">
      <c r="A1129" s="209" t="s">
        <v>19</v>
      </c>
      <c r="B1129" s="210" t="s">
        <v>1290</v>
      </c>
      <c r="C1129" s="209" t="s">
        <v>9</v>
      </c>
      <c r="D1129" s="209" t="s">
        <v>1291</v>
      </c>
      <c r="E1129" s="291" t="s">
        <v>1818</v>
      </c>
      <c r="F1129" s="291"/>
      <c r="G1129" s="211" t="s">
        <v>14</v>
      </c>
      <c r="H1129" s="212">
        <v>1</v>
      </c>
      <c r="I1129" s="213">
        <f>SUMIF(L:L,$L1129,M:M)</f>
        <v>46.86</v>
      </c>
      <c r="J1129" s="213">
        <f>TRUNC(H1129*I1129,2)</f>
        <v>46.86</v>
      </c>
      <c r="L1129" s="52">
        <f t="shared" si="173"/>
        <v>85</v>
      </c>
      <c r="M1129" s="48" t="str">
        <f t="shared" si="174"/>
        <v/>
      </c>
      <c r="N1129" s="49" t="str">
        <f t="shared" si="175"/>
        <v/>
      </c>
      <c r="O1129" s="49" t="str">
        <f t="shared" si="176"/>
        <v/>
      </c>
      <c r="P1129" s="50" t="str">
        <f t="shared" si="177"/>
        <v xml:space="preserve"> 3.5.1.1.2.4 </v>
      </c>
      <c r="Q1129" s="49">
        <f t="shared" si="178"/>
        <v>4.1500000000000004</v>
      </c>
      <c r="R1129" s="49">
        <f t="shared" si="179"/>
        <v>42.71</v>
      </c>
    </row>
    <row r="1130" spans="1:18" ht="14.25" customHeight="1" x14ac:dyDescent="0.2">
      <c r="A1130" s="225" t="s">
        <v>21</v>
      </c>
      <c r="B1130" s="226" t="s">
        <v>205</v>
      </c>
      <c r="C1130" s="225" t="s">
        <v>9</v>
      </c>
      <c r="D1130" s="225" t="s">
        <v>206</v>
      </c>
      <c r="E1130" s="292" t="s">
        <v>875</v>
      </c>
      <c r="F1130" s="292"/>
      <c r="G1130" s="227" t="s">
        <v>25</v>
      </c>
      <c r="H1130" s="228">
        <v>6.9699999999999998E-2</v>
      </c>
      <c r="I1130" s="229">
        <f>SUMIFS('ANALÍTICA AUXILIARES'!J:J,'ANALÍTICA AUXILIARES'!A:A,"Composição",'ANALÍTICA AUXILIARES'!B:B,$B1130)</f>
        <v>26.42</v>
      </c>
      <c r="J1130" s="229">
        <f>TRUNC(H1130*I1130,2)</f>
        <v>1.84</v>
      </c>
      <c r="L1130" s="52">
        <f t="shared" si="173"/>
        <v>85</v>
      </c>
      <c r="M1130" s="48">
        <f t="shared" si="174"/>
        <v>1.84</v>
      </c>
      <c r="N1130" s="49">
        <f t="shared" si="175"/>
        <v>1.84</v>
      </c>
      <c r="O1130" s="49" t="str">
        <f t="shared" si="176"/>
        <v/>
      </c>
      <c r="P1130" s="50" t="str">
        <f t="shared" si="177"/>
        <v/>
      </c>
      <c r="Q1130" s="49" t="str">
        <f t="shared" si="178"/>
        <v/>
      </c>
      <c r="R1130" s="49" t="str">
        <f t="shared" si="179"/>
        <v/>
      </c>
    </row>
    <row r="1131" spans="1:18" ht="14.25" customHeight="1" x14ac:dyDescent="0.2">
      <c r="A1131" s="225" t="s">
        <v>21</v>
      </c>
      <c r="B1131" s="226" t="s">
        <v>220</v>
      </c>
      <c r="C1131" s="225" t="s">
        <v>9</v>
      </c>
      <c r="D1131" s="225" t="s">
        <v>221</v>
      </c>
      <c r="E1131" s="292" t="s">
        <v>875</v>
      </c>
      <c r="F1131" s="292"/>
      <c r="G1131" s="227" t="s">
        <v>25</v>
      </c>
      <c r="H1131" s="228">
        <v>6.9699999999999998E-2</v>
      </c>
      <c r="I1131" s="229">
        <f>SUMIFS('ANALÍTICA AUXILIARES'!J:J,'ANALÍTICA AUXILIARES'!A:A,"Composição",'ANALÍTICA AUXILIARES'!B:B,$B1131)</f>
        <v>33.25</v>
      </c>
      <c r="J1131" s="229">
        <f>TRUNC(H1131*I1131,2)</f>
        <v>2.31</v>
      </c>
      <c r="L1131" s="52">
        <f t="shared" si="173"/>
        <v>85</v>
      </c>
      <c r="M1131" s="48">
        <f t="shared" si="174"/>
        <v>2.31</v>
      </c>
      <c r="N1131" s="49">
        <f t="shared" si="175"/>
        <v>2.31</v>
      </c>
      <c r="O1131" s="49" t="str">
        <f t="shared" si="176"/>
        <v/>
      </c>
      <c r="P1131" s="50" t="str">
        <f t="shared" si="177"/>
        <v/>
      </c>
      <c r="Q1131" s="49" t="str">
        <f t="shared" si="178"/>
        <v/>
      </c>
      <c r="R1131" s="49" t="str">
        <f t="shared" si="179"/>
        <v/>
      </c>
    </row>
    <row r="1132" spans="1:18" ht="25.5" customHeight="1" x14ac:dyDescent="0.2">
      <c r="A1132" s="214" t="s">
        <v>28</v>
      </c>
      <c r="B1132" s="215" t="s">
        <v>202</v>
      </c>
      <c r="C1132" s="214" t="str">
        <f>VLOOKUP(B1132,INSUMOS!$A:$I,2,FALSE)</f>
        <v>SINAPI</v>
      </c>
      <c r="D1132" s="214" t="str">
        <f>VLOOKUP(B1132,INSUMOS!$A:$I,3,FALSE)</f>
        <v>FITA ISOLANTE ADESIVA ANTICHAMA, USO ATE 750 V, EM ROLO DE 19 MM X 5 M</v>
      </c>
      <c r="E1132" s="293" t="str">
        <f>VLOOKUP(B1132,INSUMOS!$A:$I,4,FALSE)</f>
        <v>Material</v>
      </c>
      <c r="F1132" s="293"/>
      <c r="G1132" s="216" t="str">
        <f>VLOOKUP(B1132,INSUMOS!$A:$I,5,FALSE)</f>
        <v>UN</v>
      </c>
      <c r="H1132" s="217">
        <v>8.9999999999999993E-3</v>
      </c>
      <c r="I1132" s="218">
        <f>VLOOKUP(B1132,INSUMOS!$A:$I,8,FALSE)</f>
        <v>4.5199999999999996</v>
      </c>
      <c r="J1132" s="218">
        <f>TRUNC(H1132*I1132,2)</f>
        <v>0.04</v>
      </c>
      <c r="L1132" s="52">
        <f t="shared" si="173"/>
        <v>85</v>
      </c>
      <c r="M1132" s="48">
        <f t="shared" si="174"/>
        <v>0.04</v>
      </c>
      <c r="N1132" s="49" t="str">
        <f t="shared" si="175"/>
        <v/>
      </c>
      <c r="O1132" s="49">
        <f t="shared" si="176"/>
        <v>0.04</v>
      </c>
      <c r="P1132" s="50" t="str">
        <f t="shared" si="177"/>
        <v/>
      </c>
      <c r="Q1132" s="49" t="str">
        <f t="shared" si="178"/>
        <v/>
      </c>
      <c r="R1132" s="49" t="str">
        <f t="shared" si="179"/>
        <v/>
      </c>
    </row>
    <row r="1133" spans="1:18" ht="25.5" customHeight="1" x14ac:dyDescent="0.2">
      <c r="A1133" s="214" t="s">
        <v>28</v>
      </c>
      <c r="B1133" s="215" t="s">
        <v>1819</v>
      </c>
      <c r="C1133" s="214" t="str">
        <f>VLOOKUP(B1133,INSUMOS!$A:$I,2,FALSE)</f>
        <v>SINAPI</v>
      </c>
      <c r="D1133" s="214" t="str">
        <f>VLOOKUP(B1133,INSUMOS!$A:$I,3,FALSE)</f>
        <v>CABO DE COBRE, FLEXIVEL, CLASSE 4 OU 5, ISOLACAO EM PVC/A, ANTICHAMA BWF-B, COBERTURA PVC-ST1, ANTICHAMA BWF-B, 1 CONDUTOR, 0,6/1 KV, SECAO NOMINAL 35 MM2</v>
      </c>
      <c r="E1133" s="293" t="str">
        <f>VLOOKUP(B1133,INSUMOS!$A:$I,4,FALSE)</f>
        <v>Material</v>
      </c>
      <c r="F1133" s="293"/>
      <c r="G1133" s="216" t="str">
        <f>VLOOKUP(B1133,INSUMOS!$A:$I,5,FALSE)</f>
        <v>M</v>
      </c>
      <c r="H1133" s="217">
        <v>1.0149999999999999</v>
      </c>
      <c r="I1133" s="218">
        <f>VLOOKUP(B1133,INSUMOS!$A:$I,8,FALSE)</f>
        <v>42.04</v>
      </c>
      <c r="J1133" s="218">
        <f>TRUNC(H1133*I1133,2)</f>
        <v>42.67</v>
      </c>
      <c r="L1133" s="52">
        <f t="shared" si="173"/>
        <v>85</v>
      </c>
      <c r="M1133" s="48">
        <f t="shared" si="174"/>
        <v>42.67</v>
      </c>
      <c r="N1133" s="49" t="str">
        <f t="shared" si="175"/>
        <v/>
      </c>
      <c r="O1133" s="49">
        <f t="shared" si="176"/>
        <v>42.67</v>
      </c>
      <c r="P1133" s="50" t="str">
        <f t="shared" si="177"/>
        <v/>
      </c>
      <c r="Q1133" s="49" t="str">
        <f t="shared" si="178"/>
        <v/>
      </c>
      <c r="R1133" s="49" t="str">
        <f t="shared" si="179"/>
        <v/>
      </c>
    </row>
    <row r="1134" spans="1:18" x14ac:dyDescent="0.2">
      <c r="A1134" s="219"/>
      <c r="B1134" s="219"/>
      <c r="C1134" s="219"/>
      <c r="D1134" s="219"/>
      <c r="E1134" s="219"/>
      <c r="F1134" s="220"/>
      <c r="G1134" s="219"/>
      <c r="H1134" s="220"/>
      <c r="I1134" s="219"/>
      <c r="J1134" s="220"/>
      <c r="L1134" s="52">
        <f t="shared" si="173"/>
        <v>85</v>
      </c>
      <c r="M1134" s="48" t="str">
        <f t="shared" si="174"/>
        <v/>
      </c>
      <c r="N1134" s="49" t="str">
        <f t="shared" si="175"/>
        <v/>
      </c>
      <c r="O1134" s="49" t="str">
        <f t="shared" si="176"/>
        <v/>
      </c>
      <c r="P1134" s="50" t="str">
        <f t="shared" si="177"/>
        <v/>
      </c>
      <c r="Q1134" s="49" t="str">
        <f t="shared" si="178"/>
        <v/>
      </c>
      <c r="R1134" s="49" t="str">
        <f t="shared" si="179"/>
        <v/>
      </c>
    </row>
    <row r="1135" spans="1:18" x14ac:dyDescent="0.2">
      <c r="A1135" s="219"/>
      <c r="B1135" s="219"/>
      <c r="C1135" s="219"/>
      <c r="D1135" s="219"/>
      <c r="E1135" s="219"/>
      <c r="F1135" s="220"/>
      <c r="G1135" s="219"/>
      <c r="H1135" s="294" t="s">
        <v>36</v>
      </c>
      <c r="I1135" s="294"/>
      <c r="J1135" s="220">
        <f>TRUNC(SUMIF(L:L,$L1135,M:M)*(1+$J$9),2)</f>
        <v>56.67</v>
      </c>
      <c r="L1135" s="52">
        <f t="shared" si="173"/>
        <v>85</v>
      </c>
      <c r="M1135" s="48" t="str">
        <f t="shared" si="174"/>
        <v/>
      </c>
      <c r="N1135" s="49" t="str">
        <f t="shared" si="175"/>
        <v/>
      </c>
      <c r="O1135" s="49" t="str">
        <f t="shared" si="176"/>
        <v/>
      </c>
      <c r="P1135" s="50" t="str">
        <f t="shared" si="177"/>
        <v/>
      </c>
      <c r="Q1135" s="49" t="str">
        <f t="shared" si="178"/>
        <v/>
      </c>
      <c r="R1135" s="49" t="str">
        <f t="shared" si="179"/>
        <v/>
      </c>
    </row>
    <row r="1136" spans="1:18" ht="14.25" customHeight="1" thickBot="1" x14ac:dyDescent="0.25">
      <c r="A1136" s="221"/>
      <c r="B1136" s="221"/>
      <c r="C1136" s="221"/>
      <c r="D1136" s="221"/>
      <c r="E1136" s="221"/>
      <c r="F1136" s="221"/>
      <c r="G1136" s="221" t="s">
        <v>37</v>
      </c>
      <c r="H1136" s="222" t="s">
        <v>1821</v>
      </c>
      <c r="I1136" s="221" t="s">
        <v>38</v>
      </c>
      <c r="J1136" s="223">
        <f>TRUNC(J1135*H1136,2)</f>
        <v>102</v>
      </c>
      <c r="L1136" s="52">
        <f t="shared" si="173"/>
        <v>85</v>
      </c>
      <c r="M1136" s="48" t="str">
        <f t="shared" si="174"/>
        <v/>
      </c>
      <c r="N1136" s="49" t="str">
        <f t="shared" si="175"/>
        <v/>
      </c>
      <c r="O1136" s="49" t="str">
        <f t="shared" si="176"/>
        <v/>
      </c>
      <c r="P1136" s="50" t="str">
        <f t="shared" si="177"/>
        <v/>
      </c>
      <c r="Q1136" s="49" t="str">
        <f t="shared" si="178"/>
        <v/>
      </c>
      <c r="R1136" s="49" t="str">
        <f t="shared" si="179"/>
        <v/>
      </c>
    </row>
    <row r="1137" spans="1:18" ht="14.25" customHeight="1" thickTop="1" x14ac:dyDescent="0.2">
      <c r="A1137" s="224"/>
      <c r="B1137" s="224"/>
      <c r="C1137" s="224"/>
      <c r="D1137" s="224"/>
      <c r="E1137" s="224"/>
      <c r="F1137" s="224"/>
      <c r="G1137" s="224"/>
      <c r="H1137" s="224"/>
      <c r="I1137" s="224"/>
      <c r="J1137" s="224"/>
      <c r="L1137" s="52">
        <f t="shared" si="173"/>
        <v>86</v>
      </c>
      <c r="M1137" s="48" t="str">
        <f t="shared" si="174"/>
        <v/>
      </c>
      <c r="N1137" s="49" t="str">
        <f t="shared" si="175"/>
        <v/>
      </c>
      <c r="O1137" s="49" t="str">
        <f t="shared" si="176"/>
        <v/>
      </c>
      <c r="P1137" s="50" t="str">
        <f t="shared" si="177"/>
        <v/>
      </c>
      <c r="Q1137" s="49" t="str">
        <f t="shared" si="178"/>
        <v/>
      </c>
      <c r="R1137" s="49" t="str">
        <f t="shared" si="179"/>
        <v/>
      </c>
    </row>
    <row r="1138" spans="1:18" ht="14.25" customHeight="1" x14ac:dyDescent="0.2">
      <c r="A1138" s="206" t="s">
        <v>1292</v>
      </c>
      <c r="B1138" s="207" t="s">
        <v>1</v>
      </c>
      <c r="C1138" s="206" t="s">
        <v>2</v>
      </c>
      <c r="D1138" s="206" t="s">
        <v>3</v>
      </c>
      <c r="E1138" s="290" t="s">
        <v>18</v>
      </c>
      <c r="F1138" s="290"/>
      <c r="G1138" s="208" t="s">
        <v>4</v>
      </c>
      <c r="H1138" s="207" t="s">
        <v>5</v>
      </c>
      <c r="I1138" s="207" t="s">
        <v>6</v>
      </c>
      <c r="J1138" s="207" t="s">
        <v>7</v>
      </c>
      <c r="L1138" s="52">
        <f t="shared" si="173"/>
        <v>86</v>
      </c>
      <c r="M1138" s="48" t="str">
        <f t="shared" si="174"/>
        <v/>
      </c>
      <c r="N1138" s="49" t="str">
        <f t="shared" si="175"/>
        <v/>
      </c>
      <c r="O1138" s="49" t="str">
        <f t="shared" si="176"/>
        <v/>
      </c>
      <c r="P1138" s="50" t="str">
        <f t="shared" si="177"/>
        <v/>
      </c>
      <c r="Q1138" s="49" t="str">
        <f t="shared" si="178"/>
        <v/>
      </c>
      <c r="R1138" s="49" t="str">
        <f t="shared" si="179"/>
        <v/>
      </c>
    </row>
    <row r="1139" spans="1:18" ht="14.25" customHeight="1" x14ac:dyDescent="0.2">
      <c r="A1139" s="209" t="s">
        <v>19</v>
      </c>
      <c r="B1139" s="210" t="s">
        <v>1293</v>
      </c>
      <c r="C1139" s="209" t="s">
        <v>9</v>
      </c>
      <c r="D1139" s="209" t="s">
        <v>1294</v>
      </c>
      <c r="E1139" s="291" t="s">
        <v>1818</v>
      </c>
      <c r="F1139" s="291"/>
      <c r="G1139" s="211" t="s">
        <v>14</v>
      </c>
      <c r="H1139" s="212">
        <v>1</v>
      </c>
      <c r="I1139" s="213">
        <f>SUMIF(L:L,$L1139,M:M)</f>
        <v>94.320000000000007</v>
      </c>
      <c r="J1139" s="213">
        <f>TRUNC(H1139*I1139,2)</f>
        <v>94.32</v>
      </c>
      <c r="L1139" s="52">
        <f t="shared" si="173"/>
        <v>86</v>
      </c>
      <c r="M1139" s="48" t="str">
        <f t="shared" si="174"/>
        <v/>
      </c>
      <c r="N1139" s="49" t="str">
        <f t="shared" si="175"/>
        <v/>
      </c>
      <c r="O1139" s="49" t="str">
        <f t="shared" si="176"/>
        <v/>
      </c>
      <c r="P1139" s="50" t="str">
        <f t="shared" si="177"/>
        <v xml:space="preserve"> 3.5.1.1.2.5 </v>
      </c>
      <c r="Q1139" s="49">
        <f t="shared" si="178"/>
        <v>6</v>
      </c>
      <c r="R1139" s="49">
        <f t="shared" si="179"/>
        <v>88.320000000000007</v>
      </c>
    </row>
    <row r="1140" spans="1:18" x14ac:dyDescent="0.2">
      <c r="A1140" s="225" t="s">
        <v>21</v>
      </c>
      <c r="B1140" s="226" t="s">
        <v>220</v>
      </c>
      <c r="C1140" s="225" t="s">
        <v>9</v>
      </c>
      <c r="D1140" s="225" t="s">
        <v>221</v>
      </c>
      <c r="E1140" s="292" t="s">
        <v>875</v>
      </c>
      <c r="F1140" s="292"/>
      <c r="G1140" s="227" t="s">
        <v>25</v>
      </c>
      <c r="H1140" s="228">
        <v>0.1007</v>
      </c>
      <c r="I1140" s="229">
        <f>SUMIFS('ANALÍTICA AUXILIARES'!J:J,'ANALÍTICA AUXILIARES'!A:A,"Composição",'ANALÍTICA AUXILIARES'!B:B,$B1140)</f>
        <v>33.25</v>
      </c>
      <c r="J1140" s="229">
        <f>TRUNC(H1140*I1140,2)</f>
        <v>3.34</v>
      </c>
      <c r="L1140" s="52">
        <f t="shared" si="173"/>
        <v>86</v>
      </c>
      <c r="M1140" s="48">
        <f t="shared" si="174"/>
        <v>3.34</v>
      </c>
      <c r="N1140" s="49">
        <f t="shared" si="175"/>
        <v>3.34</v>
      </c>
      <c r="O1140" s="49" t="str">
        <f t="shared" si="176"/>
        <v/>
      </c>
      <c r="P1140" s="50" t="str">
        <f t="shared" si="177"/>
        <v/>
      </c>
      <c r="Q1140" s="49" t="str">
        <f t="shared" si="178"/>
        <v/>
      </c>
      <c r="R1140" s="49" t="str">
        <f t="shared" si="179"/>
        <v/>
      </c>
    </row>
    <row r="1141" spans="1:18" x14ac:dyDescent="0.2">
      <c r="A1141" s="225" t="s">
        <v>21</v>
      </c>
      <c r="B1141" s="226" t="s">
        <v>205</v>
      </c>
      <c r="C1141" s="225" t="s">
        <v>9</v>
      </c>
      <c r="D1141" s="225" t="s">
        <v>206</v>
      </c>
      <c r="E1141" s="292" t="s">
        <v>875</v>
      </c>
      <c r="F1141" s="292"/>
      <c r="G1141" s="227" t="s">
        <v>25</v>
      </c>
      <c r="H1141" s="228">
        <v>0.1007</v>
      </c>
      <c r="I1141" s="229">
        <f>SUMIFS('ANALÍTICA AUXILIARES'!J:J,'ANALÍTICA AUXILIARES'!A:A,"Composição",'ANALÍTICA AUXILIARES'!B:B,$B1141)</f>
        <v>26.42</v>
      </c>
      <c r="J1141" s="229">
        <f>TRUNC(H1141*I1141,2)</f>
        <v>2.66</v>
      </c>
      <c r="L1141" s="52">
        <f t="shared" si="173"/>
        <v>86</v>
      </c>
      <c r="M1141" s="48">
        <f t="shared" si="174"/>
        <v>2.66</v>
      </c>
      <c r="N1141" s="49">
        <f t="shared" si="175"/>
        <v>2.66</v>
      </c>
      <c r="O1141" s="49" t="str">
        <f t="shared" si="176"/>
        <v/>
      </c>
      <c r="P1141" s="50" t="str">
        <f t="shared" si="177"/>
        <v/>
      </c>
      <c r="Q1141" s="49" t="str">
        <f t="shared" si="178"/>
        <v/>
      </c>
      <c r="R1141" s="49" t="str">
        <f t="shared" si="179"/>
        <v/>
      </c>
    </row>
    <row r="1142" spans="1:18" ht="14.25" customHeight="1" x14ac:dyDescent="0.2">
      <c r="A1142" s="214" t="s">
        <v>28</v>
      </c>
      <c r="B1142" s="215" t="s">
        <v>202</v>
      </c>
      <c r="C1142" s="214" t="str">
        <f>VLOOKUP(B1142,INSUMOS!$A:$I,2,FALSE)</f>
        <v>SINAPI</v>
      </c>
      <c r="D1142" s="214" t="str">
        <f>VLOOKUP(B1142,INSUMOS!$A:$I,3,FALSE)</f>
        <v>FITA ISOLANTE ADESIVA ANTICHAMA, USO ATE 750 V, EM ROLO DE 19 MM X 5 M</v>
      </c>
      <c r="E1142" s="293" t="str">
        <f>VLOOKUP(B1142,INSUMOS!$A:$I,4,FALSE)</f>
        <v>Material</v>
      </c>
      <c r="F1142" s="293"/>
      <c r="G1142" s="216" t="str">
        <f>VLOOKUP(B1142,INSUMOS!$A:$I,5,FALSE)</f>
        <v>UN</v>
      </c>
      <c r="H1142" s="217">
        <v>8.9999999999999993E-3</v>
      </c>
      <c r="I1142" s="218">
        <f>VLOOKUP(B1142,INSUMOS!$A:$I,8,FALSE)</f>
        <v>4.5199999999999996</v>
      </c>
      <c r="J1142" s="218">
        <f>TRUNC(H1142*I1142,2)</f>
        <v>0.04</v>
      </c>
      <c r="L1142" s="52">
        <f t="shared" si="173"/>
        <v>86</v>
      </c>
      <c r="M1142" s="48">
        <f t="shared" si="174"/>
        <v>0.04</v>
      </c>
      <c r="N1142" s="49" t="str">
        <f t="shared" si="175"/>
        <v/>
      </c>
      <c r="O1142" s="49">
        <f t="shared" si="176"/>
        <v>0.04</v>
      </c>
      <c r="P1142" s="50" t="str">
        <f t="shared" si="177"/>
        <v/>
      </c>
      <c r="Q1142" s="49" t="str">
        <f t="shared" si="178"/>
        <v/>
      </c>
      <c r="R1142" s="49" t="str">
        <f t="shared" si="179"/>
        <v/>
      </c>
    </row>
    <row r="1143" spans="1:18" ht="14.25" customHeight="1" x14ac:dyDescent="0.2">
      <c r="A1143" s="214" t="s">
        <v>28</v>
      </c>
      <c r="B1143" s="215" t="s">
        <v>1822</v>
      </c>
      <c r="C1143" s="214" t="str">
        <f>VLOOKUP(B1143,INSUMOS!$A:$I,2,FALSE)</f>
        <v>SINAPI</v>
      </c>
      <c r="D1143" s="214" t="str">
        <f>VLOOKUP(B1143,INSUMOS!$A:$I,3,FALSE)</f>
        <v>CABO DE COBRE, FLEXIVEL, CLASSE 4 OU 5, ISOLACAO EM PVC/A, ANTICHAMA BWF-B, COBERTURA PVC-ST1, ANTICHAMA BWF-B, 1 CONDUTOR, 0,6/1 KV, SECAO NOMINAL 70 MM2</v>
      </c>
      <c r="E1143" s="293" t="str">
        <f>VLOOKUP(B1143,INSUMOS!$A:$I,4,FALSE)</f>
        <v>Material</v>
      </c>
      <c r="F1143" s="293"/>
      <c r="G1143" s="216" t="str">
        <f>VLOOKUP(B1143,INSUMOS!$A:$I,5,FALSE)</f>
        <v>M</v>
      </c>
      <c r="H1143" s="217">
        <v>1.0149999999999999</v>
      </c>
      <c r="I1143" s="218">
        <f>VLOOKUP(B1143,INSUMOS!$A:$I,8,FALSE)</f>
        <v>86.98</v>
      </c>
      <c r="J1143" s="218">
        <f>TRUNC(H1143*I1143,2)</f>
        <v>88.28</v>
      </c>
      <c r="L1143" s="52">
        <f t="shared" si="173"/>
        <v>86</v>
      </c>
      <c r="M1143" s="48">
        <f t="shared" si="174"/>
        <v>88.28</v>
      </c>
      <c r="N1143" s="49" t="str">
        <f t="shared" si="175"/>
        <v/>
      </c>
      <c r="O1143" s="49">
        <f t="shared" si="176"/>
        <v>88.28</v>
      </c>
      <c r="P1143" s="50" t="str">
        <f t="shared" si="177"/>
        <v/>
      </c>
      <c r="Q1143" s="49" t="str">
        <f t="shared" si="178"/>
        <v/>
      </c>
      <c r="R1143" s="49" t="str">
        <f t="shared" si="179"/>
        <v/>
      </c>
    </row>
    <row r="1144" spans="1:18" ht="14.25" customHeight="1" x14ac:dyDescent="0.2">
      <c r="A1144" s="219"/>
      <c r="B1144" s="219"/>
      <c r="C1144" s="219"/>
      <c r="D1144" s="219"/>
      <c r="E1144" s="219"/>
      <c r="F1144" s="220"/>
      <c r="G1144" s="219"/>
      <c r="H1144" s="220"/>
      <c r="I1144" s="219"/>
      <c r="J1144" s="220"/>
      <c r="L1144" s="52">
        <f t="shared" si="173"/>
        <v>86</v>
      </c>
      <c r="M1144" s="48" t="str">
        <f t="shared" si="174"/>
        <v/>
      </c>
      <c r="N1144" s="49" t="str">
        <f t="shared" si="175"/>
        <v/>
      </c>
      <c r="O1144" s="49" t="str">
        <f t="shared" si="176"/>
        <v/>
      </c>
      <c r="P1144" s="50" t="str">
        <f t="shared" si="177"/>
        <v/>
      </c>
      <c r="Q1144" s="49" t="str">
        <f t="shared" si="178"/>
        <v/>
      </c>
      <c r="R1144" s="49" t="str">
        <f t="shared" si="179"/>
        <v/>
      </c>
    </row>
    <row r="1145" spans="1:18" ht="25.5" customHeight="1" x14ac:dyDescent="0.2">
      <c r="A1145" s="219"/>
      <c r="B1145" s="219"/>
      <c r="C1145" s="219"/>
      <c r="D1145" s="219"/>
      <c r="E1145" s="219"/>
      <c r="F1145" s="220"/>
      <c r="G1145" s="219"/>
      <c r="H1145" s="294" t="s">
        <v>36</v>
      </c>
      <c r="I1145" s="294"/>
      <c r="J1145" s="220">
        <f>TRUNC(SUMIF(L:L,$L1145,M:M)*(1+$J$9),2)</f>
        <v>114.07</v>
      </c>
      <c r="L1145" s="52">
        <f t="shared" si="173"/>
        <v>86</v>
      </c>
      <c r="M1145" s="48" t="str">
        <f t="shared" si="174"/>
        <v/>
      </c>
      <c r="N1145" s="49" t="str">
        <f t="shared" si="175"/>
        <v/>
      </c>
      <c r="O1145" s="49" t="str">
        <f t="shared" si="176"/>
        <v/>
      </c>
      <c r="P1145" s="50" t="str">
        <f t="shared" si="177"/>
        <v/>
      </c>
      <c r="Q1145" s="49" t="str">
        <f t="shared" si="178"/>
        <v/>
      </c>
      <c r="R1145" s="49" t="str">
        <f t="shared" si="179"/>
        <v/>
      </c>
    </row>
    <row r="1146" spans="1:18" ht="25.5" customHeight="1" thickBot="1" x14ac:dyDescent="0.25">
      <c r="A1146" s="221"/>
      <c r="B1146" s="221"/>
      <c r="C1146" s="221"/>
      <c r="D1146" s="221"/>
      <c r="E1146" s="221"/>
      <c r="F1146" s="221"/>
      <c r="G1146" s="221" t="s">
        <v>37</v>
      </c>
      <c r="H1146" s="222" t="s">
        <v>1824</v>
      </c>
      <c r="I1146" s="221" t="s">
        <v>38</v>
      </c>
      <c r="J1146" s="223">
        <f>TRUNC(J1145*H1146,2)</f>
        <v>821.3</v>
      </c>
      <c r="L1146" s="52">
        <f t="shared" si="173"/>
        <v>86</v>
      </c>
      <c r="M1146" s="48" t="str">
        <f t="shared" si="174"/>
        <v/>
      </c>
      <c r="N1146" s="49" t="str">
        <f t="shared" si="175"/>
        <v/>
      </c>
      <c r="O1146" s="49" t="str">
        <f t="shared" si="176"/>
        <v/>
      </c>
      <c r="P1146" s="50" t="str">
        <f t="shared" si="177"/>
        <v/>
      </c>
      <c r="Q1146" s="49" t="str">
        <f t="shared" si="178"/>
        <v/>
      </c>
      <c r="R1146" s="49" t="str">
        <f t="shared" si="179"/>
        <v/>
      </c>
    </row>
    <row r="1147" spans="1:18" ht="14.25" customHeight="1" thickTop="1" x14ac:dyDescent="0.2">
      <c r="A1147" s="224"/>
      <c r="B1147" s="224"/>
      <c r="C1147" s="224"/>
      <c r="D1147" s="224"/>
      <c r="E1147" s="224"/>
      <c r="F1147" s="224"/>
      <c r="G1147" s="224"/>
      <c r="H1147" s="224"/>
      <c r="I1147" s="224"/>
      <c r="J1147" s="224"/>
      <c r="L1147" s="52">
        <f t="shared" si="173"/>
        <v>87</v>
      </c>
      <c r="M1147" s="48" t="str">
        <f t="shared" si="174"/>
        <v/>
      </c>
      <c r="N1147" s="49" t="str">
        <f t="shared" si="175"/>
        <v/>
      </c>
      <c r="O1147" s="49" t="str">
        <f t="shared" si="176"/>
        <v/>
      </c>
      <c r="P1147" s="50" t="str">
        <f t="shared" si="177"/>
        <v/>
      </c>
      <c r="Q1147" s="49" t="str">
        <f t="shared" si="178"/>
        <v/>
      </c>
      <c r="R1147" s="49" t="str">
        <f t="shared" si="179"/>
        <v/>
      </c>
    </row>
    <row r="1148" spans="1:18" ht="14.25" customHeight="1" x14ac:dyDescent="0.2">
      <c r="A1148" s="206" t="s">
        <v>1295</v>
      </c>
      <c r="B1148" s="207" t="s">
        <v>1</v>
      </c>
      <c r="C1148" s="206" t="s">
        <v>2</v>
      </c>
      <c r="D1148" s="206" t="s">
        <v>3</v>
      </c>
      <c r="E1148" s="290" t="s">
        <v>18</v>
      </c>
      <c r="F1148" s="290"/>
      <c r="G1148" s="208" t="s">
        <v>4</v>
      </c>
      <c r="H1148" s="207" t="s">
        <v>5</v>
      </c>
      <c r="I1148" s="207" t="s">
        <v>6</v>
      </c>
      <c r="J1148" s="207" t="s">
        <v>7</v>
      </c>
      <c r="L1148" s="52">
        <f t="shared" si="173"/>
        <v>87</v>
      </c>
      <c r="M1148" s="48" t="str">
        <f t="shared" si="174"/>
        <v/>
      </c>
      <c r="N1148" s="49" t="str">
        <f t="shared" si="175"/>
        <v/>
      </c>
      <c r="O1148" s="49" t="str">
        <f t="shared" si="176"/>
        <v/>
      </c>
      <c r="P1148" s="50" t="str">
        <f t="shared" si="177"/>
        <v/>
      </c>
      <c r="Q1148" s="49" t="str">
        <f t="shared" si="178"/>
        <v/>
      </c>
      <c r="R1148" s="49" t="str">
        <f t="shared" si="179"/>
        <v/>
      </c>
    </row>
    <row r="1149" spans="1:18" ht="38.25" x14ac:dyDescent="0.2">
      <c r="A1149" s="209" t="s">
        <v>19</v>
      </c>
      <c r="B1149" s="210" t="s">
        <v>1296</v>
      </c>
      <c r="C1149" s="209" t="s">
        <v>9</v>
      </c>
      <c r="D1149" s="209" t="s">
        <v>1297</v>
      </c>
      <c r="E1149" s="291" t="s">
        <v>884</v>
      </c>
      <c r="F1149" s="291"/>
      <c r="G1149" s="211" t="s">
        <v>14</v>
      </c>
      <c r="H1149" s="212">
        <v>1</v>
      </c>
      <c r="I1149" s="213">
        <f>SUMIF(L:L,$L1149,M:M)</f>
        <v>11.280000000000001</v>
      </c>
      <c r="J1149" s="213">
        <f>TRUNC(H1149*I1149,2)</f>
        <v>11.28</v>
      </c>
      <c r="L1149" s="52">
        <f t="shared" si="173"/>
        <v>87</v>
      </c>
      <c r="M1149" s="48" t="str">
        <f t="shared" si="174"/>
        <v/>
      </c>
      <c r="N1149" s="49" t="str">
        <f t="shared" si="175"/>
        <v/>
      </c>
      <c r="O1149" s="49" t="str">
        <f t="shared" si="176"/>
        <v/>
      </c>
      <c r="P1149" s="50" t="str">
        <f t="shared" si="177"/>
        <v xml:space="preserve"> 3.5.1.1.2.6 </v>
      </c>
      <c r="Q1149" s="49">
        <f t="shared" si="178"/>
        <v>3.0300000000000002</v>
      </c>
      <c r="R1149" s="49">
        <f t="shared" si="179"/>
        <v>8.25</v>
      </c>
    </row>
    <row r="1150" spans="1:18" x14ac:dyDescent="0.2">
      <c r="A1150" s="225" t="s">
        <v>21</v>
      </c>
      <c r="B1150" s="226" t="s">
        <v>205</v>
      </c>
      <c r="C1150" s="225" t="s">
        <v>9</v>
      </c>
      <c r="D1150" s="225" t="s">
        <v>206</v>
      </c>
      <c r="E1150" s="292" t="s">
        <v>875</v>
      </c>
      <c r="F1150" s="292"/>
      <c r="G1150" s="227" t="s">
        <v>25</v>
      </c>
      <c r="H1150" s="228">
        <v>5.0999999999999997E-2</v>
      </c>
      <c r="I1150" s="229">
        <f>SUMIFS('ANALÍTICA AUXILIARES'!J:J,'ANALÍTICA AUXILIARES'!A:A,"Composição",'ANALÍTICA AUXILIARES'!B:B,$B1150)</f>
        <v>26.42</v>
      </c>
      <c r="J1150" s="229">
        <f>TRUNC(H1150*I1150,2)</f>
        <v>1.34</v>
      </c>
      <c r="L1150" s="52">
        <f t="shared" si="173"/>
        <v>87</v>
      </c>
      <c r="M1150" s="48">
        <f t="shared" si="174"/>
        <v>1.34</v>
      </c>
      <c r="N1150" s="49">
        <f t="shared" si="175"/>
        <v>1.34</v>
      </c>
      <c r="O1150" s="49" t="str">
        <f t="shared" si="176"/>
        <v/>
      </c>
      <c r="P1150" s="50" t="str">
        <f t="shared" si="177"/>
        <v/>
      </c>
      <c r="Q1150" s="49" t="str">
        <f t="shared" si="178"/>
        <v/>
      </c>
      <c r="R1150" s="49" t="str">
        <f t="shared" si="179"/>
        <v/>
      </c>
    </row>
    <row r="1151" spans="1:18" ht="14.25" customHeight="1" x14ac:dyDescent="0.2">
      <c r="A1151" s="225" t="s">
        <v>21</v>
      </c>
      <c r="B1151" s="226" t="s">
        <v>220</v>
      </c>
      <c r="C1151" s="225" t="s">
        <v>9</v>
      </c>
      <c r="D1151" s="225" t="s">
        <v>221</v>
      </c>
      <c r="E1151" s="292" t="s">
        <v>875</v>
      </c>
      <c r="F1151" s="292"/>
      <c r="G1151" s="227" t="s">
        <v>25</v>
      </c>
      <c r="H1151" s="228">
        <v>5.0999999999999997E-2</v>
      </c>
      <c r="I1151" s="229">
        <f>SUMIFS('ANALÍTICA AUXILIARES'!J:J,'ANALÍTICA AUXILIARES'!A:A,"Composição",'ANALÍTICA AUXILIARES'!B:B,$B1151)</f>
        <v>33.25</v>
      </c>
      <c r="J1151" s="229">
        <f>TRUNC(H1151*I1151,2)</f>
        <v>1.69</v>
      </c>
      <c r="L1151" s="52">
        <f t="shared" si="173"/>
        <v>87</v>
      </c>
      <c r="M1151" s="48">
        <f t="shared" si="174"/>
        <v>1.69</v>
      </c>
      <c r="N1151" s="49">
        <f t="shared" si="175"/>
        <v>1.69</v>
      </c>
      <c r="O1151" s="49" t="str">
        <f t="shared" si="176"/>
        <v/>
      </c>
      <c r="P1151" s="50" t="str">
        <f t="shared" si="177"/>
        <v/>
      </c>
      <c r="Q1151" s="49" t="str">
        <f t="shared" si="178"/>
        <v/>
      </c>
      <c r="R1151" s="49" t="str">
        <f t="shared" si="179"/>
        <v/>
      </c>
    </row>
    <row r="1152" spans="1:18" ht="25.5" x14ac:dyDescent="0.2">
      <c r="A1152" s="214" t="s">
        <v>28</v>
      </c>
      <c r="B1152" s="215" t="s">
        <v>1825</v>
      </c>
      <c r="C1152" s="214" t="str">
        <f>VLOOKUP(B1152,INSUMOS!$A:$I,2,FALSE)</f>
        <v>SINAPI</v>
      </c>
      <c r="D1152" s="214" t="str">
        <f>VLOOKUP(B1152,INSUMOS!$A:$I,3,FALSE)</f>
        <v>CABO DE COBRE, FLEXIVEL, CLASSE 4 OU 5, ISOLACAO EM PVC/A, ANTICHAMA BWF-B, 1 CONDUTOR, 450/750 V, SECAO NOMINAL 6 MM2</v>
      </c>
      <c r="E1152" s="293" t="str">
        <f>VLOOKUP(B1152,INSUMOS!$A:$I,4,FALSE)</f>
        <v>Material</v>
      </c>
      <c r="F1152" s="293"/>
      <c r="G1152" s="216" t="str">
        <f>VLOOKUP(B1152,INSUMOS!$A:$I,5,FALSE)</f>
        <v>M</v>
      </c>
      <c r="H1152" s="217">
        <v>1.2434000000000001</v>
      </c>
      <c r="I1152" s="218">
        <f>VLOOKUP(B1152,INSUMOS!$A:$I,8,FALSE)</f>
        <v>6.61</v>
      </c>
      <c r="J1152" s="218">
        <f>TRUNC(H1152*I1152,2)</f>
        <v>8.2100000000000009</v>
      </c>
      <c r="L1152" s="52">
        <f t="shared" si="173"/>
        <v>87</v>
      </c>
      <c r="M1152" s="48">
        <f t="shared" si="174"/>
        <v>8.2100000000000009</v>
      </c>
      <c r="N1152" s="49" t="str">
        <f t="shared" si="175"/>
        <v/>
      </c>
      <c r="O1152" s="49">
        <f t="shared" si="176"/>
        <v>8.2100000000000009</v>
      </c>
      <c r="P1152" s="50" t="str">
        <f t="shared" si="177"/>
        <v/>
      </c>
      <c r="Q1152" s="49" t="str">
        <f t="shared" si="178"/>
        <v/>
      </c>
      <c r="R1152" s="49" t="str">
        <f t="shared" si="179"/>
        <v/>
      </c>
    </row>
    <row r="1153" spans="1:18" ht="14.25" customHeight="1" x14ac:dyDescent="0.2">
      <c r="A1153" s="214" t="s">
        <v>28</v>
      </c>
      <c r="B1153" s="215" t="s">
        <v>202</v>
      </c>
      <c r="C1153" s="214" t="str">
        <f>VLOOKUP(B1153,INSUMOS!$A:$I,2,FALSE)</f>
        <v>SINAPI</v>
      </c>
      <c r="D1153" s="214" t="str">
        <f>VLOOKUP(B1153,INSUMOS!$A:$I,3,FALSE)</f>
        <v>FITA ISOLANTE ADESIVA ANTICHAMA, USO ATE 750 V, EM ROLO DE 19 MM X 5 M</v>
      </c>
      <c r="E1153" s="293" t="str">
        <f>VLOOKUP(B1153,INSUMOS!$A:$I,4,FALSE)</f>
        <v>Material</v>
      </c>
      <c r="F1153" s="293"/>
      <c r="G1153" s="216" t="str">
        <f>VLOOKUP(B1153,INSUMOS!$A:$I,5,FALSE)</f>
        <v>UN</v>
      </c>
      <c r="H1153" s="217">
        <v>9.4000000000000004E-3</v>
      </c>
      <c r="I1153" s="218">
        <f>VLOOKUP(B1153,INSUMOS!$A:$I,8,FALSE)</f>
        <v>4.5199999999999996</v>
      </c>
      <c r="J1153" s="218">
        <f>TRUNC(H1153*I1153,2)</f>
        <v>0.04</v>
      </c>
      <c r="L1153" s="52">
        <f t="shared" si="173"/>
        <v>87</v>
      </c>
      <c r="M1153" s="48">
        <f t="shared" si="174"/>
        <v>0.04</v>
      </c>
      <c r="N1153" s="49" t="str">
        <f t="shared" si="175"/>
        <v/>
      </c>
      <c r="O1153" s="49">
        <f t="shared" si="176"/>
        <v>0.04</v>
      </c>
      <c r="P1153" s="50" t="str">
        <f t="shared" si="177"/>
        <v/>
      </c>
      <c r="Q1153" s="49" t="str">
        <f t="shared" si="178"/>
        <v/>
      </c>
      <c r="R1153" s="49" t="str">
        <f t="shared" si="179"/>
        <v/>
      </c>
    </row>
    <row r="1154" spans="1:18" x14ac:dyDescent="0.2">
      <c r="A1154" s="219"/>
      <c r="B1154" s="219"/>
      <c r="C1154" s="219"/>
      <c r="D1154" s="219"/>
      <c r="E1154" s="219"/>
      <c r="F1154" s="220"/>
      <c r="G1154" s="219"/>
      <c r="H1154" s="220"/>
      <c r="I1154" s="219"/>
      <c r="J1154" s="220"/>
      <c r="L1154" s="52">
        <f t="shared" si="173"/>
        <v>87</v>
      </c>
      <c r="M1154" s="48" t="str">
        <f t="shared" si="174"/>
        <v/>
      </c>
      <c r="N1154" s="49" t="str">
        <f t="shared" si="175"/>
        <v/>
      </c>
      <c r="O1154" s="49" t="str">
        <f t="shared" si="176"/>
        <v/>
      </c>
      <c r="P1154" s="50" t="str">
        <f t="shared" si="177"/>
        <v/>
      </c>
      <c r="Q1154" s="49" t="str">
        <f t="shared" si="178"/>
        <v/>
      </c>
      <c r="R1154" s="49" t="str">
        <f t="shared" si="179"/>
        <v/>
      </c>
    </row>
    <row r="1155" spans="1:18" x14ac:dyDescent="0.2">
      <c r="A1155" s="219"/>
      <c r="B1155" s="219"/>
      <c r="C1155" s="219"/>
      <c r="D1155" s="219"/>
      <c r="E1155" s="219"/>
      <c r="F1155" s="220"/>
      <c r="G1155" s="219"/>
      <c r="H1155" s="294" t="s">
        <v>36</v>
      </c>
      <c r="I1155" s="294"/>
      <c r="J1155" s="220">
        <f>TRUNC(SUMIF(L:L,$L1155,M:M)*(1+$J$9),2)</f>
        <v>13.64</v>
      </c>
      <c r="L1155" s="52">
        <f t="shared" si="173"/>
        <v>87</v>
      </c>
      <c r="M1155" s="48" t="str">
        <f t="shared" si="174"/>
        <v/>
      </c>
      <c r="N1155" s="49" t="str">
        <f t="shared" si="175"/>
        <v/>
      </c>
      <c r="O1155" s="49" t="str">
        <f t="shared" si="176"/>
        <v/>
      </c>
      <c r="P1155" s="50" t="str">
        <f t="shared" si="177"/>
        <v/>
      </c>
      <c r="Q1155" s="49" t="str">
        <f t="shared" si="178"/>
        <v/>
      </c>
      <c r="R1155" s="49" t="str">
        <f t="shared" si="179"/>
        <v/>
      </c>
    </row>
    <row r="1156" spans="1:18" ht="14.25" customHeight="1" thickBot="1" x14ac:dyDescent="0.25">
      <c r="A1156" s="221"/>
      <c r="B1156" s="221"/>
      <c r="C1156" s="221"/>
      <c r="D1156" s="221"/>
      <c r="E1156" s="221"/>
      <c r="F1156" s="221"/>
      <c r="G1156" s="221" t="s">
        <v>37</v>
      </c>
      <c r="H1156" s="222" t="s">
        <v>1827</v>
      </c>
      <c r="I1156" s="221" t="s">
        <v>38</v>
      </c>
      <c r="J1156" s="223">
        <f>TRUNC(J1155*H1156,2)</f>
        <v>9901.27</v>
      </c>
      <c r="L1156" s="52">
        <f t="shared" ref="L1156:L1219" si="180">IF(AND(A1157&lt;&gt;"",A1156=""),L1155+1,L1155)</f>
        <v>87</v>
      </c>
      <c r="M1156" s="48" t="str">
        <f t="shared" ref="M1156:M1219" si="181">IF(OR(A1156="Insumo",A1156="Composição Auxiliar"),J1156,"")</f>
        <v/>
      </c>
      <c r="N1156" s="49" t="str">
        <f t="shared" ref="N1156:N1219" si="182">IF(ISNUMBER(SEARCH("COM ENCARGOS COMPLEMENTARES",D1156)),J1156,"")</f>
        <v/>
      </c>
      <c r="O1156" s="49" t="str">
        <f t="shared" ref="O1156:O1219" si="183">IF(N1156&lt;&gt;"","",M1156)</f>
        <v/>
      </c>
      <c r="P1156" s="50" t="str">
        <f t="shared" ref="P1156:P1219" si="184">IF(A1156="Composição",A1155,"")</f>
        <v/>
      </c>
      <c r="Q1156" s="49" t="str">
        <f t="shared" ref="Q1156:Q1219" si="185">IF(P1156&lt;&gt;"",SUMIF(L1156:L1161,L1156,N1156:N1161),"")</f>
        <v/>
      </c>
      <c r="R1156" s="49" t="str">
        <f t="shared" ref="R1156:R1219" si="186">IF(P1156&lt;&gt;"",SUMIF(L1156:L1161,L1156,O1156:O1161),"")</f>
        <v/>
      </c>
    </row>
    <row r="1157" spans="1:18" ht="14.25" customHeight="1" thickTop="1" x14ac:dyDescent="0.2">
      <c r="A1157" s="224"/>
      <c r="B1157" s="224"/>
      <c r="C1157" s="224"/>
      <c r="D1157" s="224"/>
      <c r="E1157" s="224"/>
      <c r="F1157" s="224"/>
      <c r="G1157" s="224"/>
      <c r="H1157" s="224"/>
      <c r="I1157" s="224"/>
      <c r="J1157" s="224"/>
      <c r="L1157" s="52">
        <f t="shared" si="180"/>
        <v>88</v>
      </c>
      <c r="M1157" s="48" t="str">
        <f t="shared" si="181"/>
        <v/>
      </c>
      <c r="N1157" s="49" t="str">
        <f t="shared" si="182"/>
        <v/>
      </c>
      <c r="O1157" s="49" t="str">
        <f t="shared" si="183"/>
        <v/>
      </c>
      <c r="P1157" s="50" t="str">
        <f t="shared" si="184"/>
        <v/>
      </c>
      <c r="Q1157" s="49" t="str">
        <f t="shared" si="185"/>
        <v/>
      </c>
      <c r="R1157" s="49" t="str">
        <f t="shared" si="186"/>
        <v/>
      </c>
    </row>
    <row r="1158" spans="1:18" ht="15" x14ac:dyDescent="0.2">
      <c r="A1158" s="206" t="s">
        <v>1298</v>
      </c>
      <c r="B1158" s="207" t="s">
        <v>1</v>
      </c>
      <c r="C1158" s="206" t="s">
        <v>2</v>
      </c>
      <c r="D1158" s="206" t="s">
        <v>3</v>
      </c>
      <c r="E1158" s="290" t="s">
        <v>18</v>
      </c>
      <c r="F1158" s="290"/>
      <c r="G1158" s="208" t="s">
        <v>4</v>
      </c>
      <c r="H1158" s="207" t="s">
        <v>5</v>
      </c>
      <c r="I1158" s="207" t="s">
        <v>6</v>
      </c>
      <c r="J1158" s="207" t="s">
        <v>7</v>
      </c>
      <c r="L1158" s="52">
        <f t="shared" si="180"/>
        <v>88</v>
      </c>
      <c r="M1158" s="48" t="str">
        <f t="shared" si="181"/>
        <v/>
      </c>
      <c r="N1158" s="49" t="str">
        <f t="shared" si="182"/>
        <v/>
      </c>
      <c r="O1158" s="49" t="str">
        <f t="shared" si="183"/>
        <v/>
      </c>
      <c r="P1158" s="50" t="str">
        <f t="shared" si="184"/>
        <v/>
      </c>
      <c r="Q1158" s="49" t="str">
        <f t="shared" si="185"/>
        <v/>
      </c>
      <c r="R1158" s="49" t="str">
        <f t="shared" si="186"/>
        <v/>
      </c>
    </row>
    <row r="1159" spans="1:18" ht="14.25" customHeight="1" x14ac:dyDescent="0.2">
      <c r="A1159" s="209" t="s">
        <v>19</v>
      </c>
      <c r="B1159" s="210" t="s">
        <v>1299</v>
      </c>
      <c r="C1159" s="209" t="s">
        <v>9</v>
      </c>
      <c r="D1159" s="209" t="s">
        <v>1300</v>
      </c>
      <c r="E1159" s="291" t="s">
        <v>884</v>
      </c>
      <c r="F1159" s="291"/>
      <c r="G1159" s="211" t="s">
        <v>14</v>
      </c>
      <c r="H1159" s="212">
        <v>1</v>
      </c>
      <c r="I1159" s="213">
        <f>SUMIF(L:L,$L1159,M:M)</f>
        <v>20.27</v>
      </c>
      <c r="J1159" s="213">
        <f>TRUNC(H1159*I1159,2)</f>
        <v>20.27</v>
      </c>
      <c r="L1159" s="52">
        <f t="shared" si="180"/>
        <v>88</v>
      </c>
      <c r="M1159" s="48" t="str">
        <f t="shared" si="181"/>
        <v/>
      </c>
      <c r="N1159" s="49" t="str">
        <f t="shared" si="182"/>
        <v/>
      </c>
      <c r="O1159" s="49" t="str">
        <f t="shared" si="183"/>
        <v/>
      </c>
      <c r="P1159" s="50" t="str">
        <f t="shared" si="184"/>
        <v xml:space="preserve"> 3.5.1.1.2.7 </v>
      </c>
      <c r="Q1159" s="49">
        <f t="shared" si="185"/>
        <v>4.5199999999999996</v>
      </c>
      <c r="R1159" s="49">
        <f t="shared" si="186"/>
        <v>15.75</v>
      </c>
    </row>
    <row r="1160" spans="1:18" ht="14.25" customHeight="1" x14ac:dyDescent="0.2">
      <c r="A1160" s="225" t="s">
        <v>21</v>
      </c>
      <c r="B1160" s="226" t="s">
        <v>220</v>
      </c>
      <c r="C1160" s="225" t="s">
        <v>9</v>
      </c>
      <c r="D1160" s="225" t="s">
        <v>221</v>
      </c>
      <c r="E1160" s="292" t="s">
        <v>875</v>
      </c>
      <c r="F1160" s="292"/>
      <c r="G1160" s="227" t="s">
        <v>25</v>
      </c>
      <c r="H1160" s="228">
        <v>7.5999999999999998E-2</v>
      </c>
      <c r="I1160" s="229">
        <f>SUMIFS('ANALÍTICA AUXILIARES'!J:J,'ANALÍTICA AUXILIARES'!A:A,"Composição",'ANALÍTICA AUXILIARES'!B:B,$B1160)</f>
        <v>33.25</v>
      </c>
      <c r="J1160" s="229">
        <f>TRUNC(H1160*I1160,2)</f>
        <v>2.52</v>
      </c>
      <c r="L1160" s="52">
        <f t="shared" si="180"/>
        <v>88</v>
      </c>
      <c r="M1160" s="48">
        <f t="shared" si="181"/>
        <v>2.52</v>
      </c>
      <c r="N1160" s="49">
        <f t="shared" si="182"/>
        <v>2.52</v>
      </c>
      <c r="O1160" s="49" t="str">
        <f t="shared" si="183"/>
        <v/>
      </c>
      <c r="P1160" s="50" t="str">
        <f t="shared" si="184"/>
        <v/>
      </c>
      <c r="Q1160" s="49" t="str">
        <f t="shared" si="185"/>
        <v/>
      </c>
      <c r="R1160" s="49" t="str">
        <f t="shared" si="186"/>
        <v/>
      </c>
    </row>
    <row r="1161" spans="1:18" ht="14.25" customHeight="1" x14ac:dyDescent="0.2">
      <c r="A1161" s="225" t="s">
        <v>21</v>
      </c>
      <c r="B1161" s="226" t="s">
        <v>205</v>
      </c>
      <c r="C1161" s="225" t="s">
        <v>9</v>
      </c>
      <c r="D1161" s="225" t="s">
        <v>206</v>
      </c>
      <c r="E1161" s="292" t="s">
        <v>875</v>
      </c>
      <c r="F1161" s="292"/>
      <c r="G1161" s="227" t="s">
        <v>25</v>
      </c>
      <c r="H1161" s="228">
        <v>7.5999999999999998E-2</v>
      </c>
      <c r="I1161" s="229">
        <f>SUMIFS('ANALÍTICA AUXILIARES'!J:J,'ANALÍTICA AUXILIARES'!A:A,"Composição",'ANALÍTICA AUXILIARES'!B:B,$B1161)</f>
        <v>26.42</v>
      </c>
      <c r="J1161" s="229">
        <f>TRUNC(H1161*I1161,2)</f>
        <v>2</v>
      </c>
      <c r="L1161" s="52">
        <f t="shared" si="180"/>
        <v>88</v>
      </c>
      <c r="M1161" s="48">
        <f t="shared" si="181"/>
        <v>2</v>
      </c>
      <c r="N1161" s="49">
        <f t="shared" si="182"/>
        <v>2</v>
      </c>
      <c r="O1161" s="49" t="str">
        <f t="shared" si="183"/>
        <v/>
      </c>
      <c r="P1161" s="50" t="str">
        <f t="shared" si="184"/>
        <v/>
      </c>
      <c r="Q1161" s="49" t="str">
        <f t="shared" si="185"/>
        <v/>
      </c>
      <c r="R1161" s="49" t="str">
        <f t="shared" si="186"/>
        <v/>
      </c>
    </row>
    <row r="1162" spans="1:18" ht="25.5" x14ac:dyDescent="0.2">
      <c r="A1162" s="214" t="s">
        <v>28</v>
      </c>
      <c r="B1162" s="215" t="s">
        <v>202</v>
      </c>
      <c r="C1162" s="214" t="str">
        <f>VLOOKUP(B1162,INSUMOS!$A:$I,2,FALSE)</f>
        <v>SINAPI</v>
      </c>
      <c r="D1162" s="214" t="str">
        <f>VLOOKUP(B1162,INSUMOS!$A:$I,3,FALSE)</f>
        <v>FITA ISOLANTE ADESIVA ANTICHAMA, USO ATE 750 V, EM ROLO DE 19 MM X 5 M</v>
      </c>
      <c r="E1162" s="293" t="str">
        <f>VLOOKUP(B1162,INSUMOS!$A:$I,4,FALSE)</f>
        <v>Material</v>
      </c>
      <c r="F1162" s="293"/>
      <c r="G1162" s="216" t="str">
        <f>VLOOKUP(B1162,INSUMOS!$A:$I,5,FALSE)</f>
        <v>UN</v>
      </c>
      <c r="H1162" s="217">
        <v>9.4000000000000004E-3</v>
      </c>
      <c r="I1162" s="218">
        <f>VLOOKUP(B1162,INSUMOS!$A:$I,8,FALSE)</f>
        <v>4.5199999999999996</v>
      </c>
      <c r="J1162" s="218">
        <f>TRUNC(H1162*I1162,2)</f>
        <v>0.04</v>
      </c>
      <c r="L1162" s="52">
        <f t="shared" si="180"/>
        <v>88</v>
      </c>
      <c r="M1162" s="48">
        <f t="shared" si="181"/>
        <v>0.04</v>
      </c>
      <c r="N1162" s="49" t="str">
        <f t="shared" si="182"/>
        <v/>
      </c>
      <c r="O1162" s="49">
        <f t="shared" si="183"/>
        <v>0.04</v>
      </c>
      <c r="P1162" s="50" t="str">
        <f t="shared" si="184"/>
        <v/>
      </c>
      <c r="Q1162" s="49" t="str">
        <f t="shared" si="185"/>
        <v/>
      </c>
      <c r="R1162" s="49" t="str">
        <f t="shared" si="186"/>
        <v/>
      </c>
    </row>
    <row r="1163" spans="1:18" ht="25.5" x14ac:dyDescent="0.2">
      <c r="A1163" s="214" t="s">
        <v>28</v>
      </c>
      <c r="B1163" s="215" t="s">
        <v>1828</v>
      </c>
      <c r="C1163" s="214" t="str">
        <f>VLOOKUP(B1163,INSUMOS!$A:$I,2,FALSE)</f>
        <v>SINAPI</v>
      </c>
      <c r="D1163" s="214" t="str">
        <f>VLOOKUP(B1163,INSUMOS!$A:$I,3,FALSE)</f>
        <v>CABO DE COBRE, FLEXIVEL, CLASSE 4 OU 5, ISOLACAO EM PVC/A, ANTICHAMA BWF-B, 1 CONDUTOR, 450/750 V, SECAO NOMINAL 10 MM2</v>
      </c>
      <c r="E1163" s="293" t="str">
        <f>VLOOKUP(B1163,INSUMOS!$A:$I,4,FALSE)</f>
        <v>Material</v>
      </c>
      <c r="F1163" s="293"/>
      <c r="G1163" s="216" t="str">
        <f>VLOOKUP(B1163,INSUMOS!$A:$I,5,FALSE)</f>
        <v>M</v>
      </c>
      <c r="H1163" s="217">
        <v>1.2434000000000001</v>
      </c>
      <c r="I1163" s="218">
        <f>VLOOKUP(B1163,INSUMOS!$A:$I,8,FALSE)</f>
        <v>12.64</v>
      </c>
      <c r="J1163" s="218">
        <f>TRUNC(H1163*I1163,2)</f>
        <v>15.71</v>
      </c>
      <c r="L1163" s="52">
        <f t="shared" si="180"/>
        <v>88</v>
      </c>
      <c r="M1163" s="48">
        <f t="shared" si="181"/>
        <v>15.71</v>
      </c>
      <c r="N1163" s="49" t="str">
        <f t="shared" si="182"/>
        <v/>
      </c>
      <c r="O1163" s="49">
        <f t="shared" si="183"/>
        <v>15.71</v>
      </c>
      <c r="P1163" s="50" t="str">
        <f t="shared" si="184"/>
        <v/>
      </c>
      <c r="Q1163" s="49" t="str">
        <f t="shared" si="185"/>
        <v/>
      </c>
      <c r="R1163" s="49" t="str">
        <f t="shared" si="186"/>
        <v/>
      </c>
    </row>
    <row r="1164" spans="1:18" x14ac:dyDescent="0.2">
      <c r="A1164" s="219"/>
      <c r="B1164" s="219"/>
      <c r="C1164" s="219"/>
      <c r="D1164" s="219"/>
      <c r="E1164" s="219"/>
      <c r="F1164" s="220"/>
      <c r="G1164" s="219"/>
      <c r="H1164" s="220"/>
      <c r="I1164" s="219"/>
      <c r="J1164" s="220"/>
      <c r="L1164" s="52">
        <f t="shared" si="180"/>
        <v>88</v>
      </c>
      <c r="M1164" s="48" t="str">
        <f t="shared" si="181"/>
        <v/>
      </c>
      <c r="N1164" s="49" t="str">
        <f t="shared" si="182"/>
        <v/>
      </c>
      <c r="O1164" s="49" t="str">
        <f t="shared" si="183"/>
        <v/>
      </c>
      <c r="P1164" s="50" t="str">
        <f t="shared" si="184"/>
        <v/>
      </c>
      <c r="Q1164" s="49" t="str">
        <f t="shared" si="185"/>
        <v/>
      </c>
      <c r="R1164" s="49" t="str">
        <f t="shared" si="186"/>
        <v/>
      </c>
    </row>
    <row r="1165" spans="1:18" ht="14.25" customHeight="1" x14ac:dyDescent="0.2">
      <c r="A1165" s="219"/>
      <c r="B1165" s="219"/>
      <c r="C1165" s="219"/>
      <c r="D1165" s="219"/>
      <c r="E1165" s="219"/>
      <c r="F1165" s="220"/>
      <c r="G1165" s="219"/>
      <c r="H1165" s="294" t="s">
        <v>36</v>
      </c>
      <c r="I1165" s="294"/>
      <c r="J1165" s="220">
        <f>TRUNC(SUMIF(L:L,$L1165,M:M)*(1+$J$9),2)</f>
        <v>24.51</v>
      </c>
      <c r="L1165" s="52">
        <f t="shared" si="180"/>
        <v>88</v>
      </c>
      <c r="M1165" s="48" t="str">
        <f t="shared" si="181"/>
        <v/>
      </c>
      <c r="N1165" s="49" t="str">
        <f t="shared" si="182"/>
        <v/>
      </c>
      <c r="O1165" s="49" t="str">
        <f t="shared" si="183"/>
        <v/>
      </c>
      <c r="P1165" s="50" t="str">
        <f t="shared" si="184"/>
        <v/>
      </c>
      <c r="Q1165" s="49" t="str">
        <f t="shared" si="185"/>
        <v/>
      </c>
      <c r="R1165" s="49" t="str">
        <f t="shared" si="186"/>
        <v/>
      </c>
    </row>
    <row r="1166" spans="1:18" ht="14.25" customHeight="1" thickBot="1" x14ac:dyDescent="0.25">
      <c r="A1166" s="221"/>
      <c r="B1166" s="221"/>
      <c r="C1166" s="221"/>
      <c r="D1166" s="221"/>
      <c r="E1166" s="221"/>
      <c r="F1166" s="221"/>
      <c r="G1166" s="221" t="s">
        <v>37</v>
      </c>
      <c r="H1166" s="222" t="s">
        <v>1830</v>
      </c>
      <c r="I1166" s="221" t="s">
        <v>38</v>
      </c>
      <c r="J1166" s="223">
        <f>TRUNC(J1165*H1166,2)</f>
        <v>3198.55</v>
      </c>
      <c r="L1166" s="52">
        <f t="shared" si="180"/>
        <v>88</v>
      </c>
      <c r="M1166" s="48" t="str">
        <f t="shared" si="181"/>
        <v/>
      </c>
      <c r="N1166" s="49" t="str">
        <f t="shared" si="182"/>
        <v/>
      </c>
      <c r="O1166" s="49" t="str">
        <f t="shared" si="183"/>
        <v/>
      </c>
      <c r="P1166" s="50" t="str">
        <f t="shared" si="184"/>
        <v/>
      </c>
      <c r="Q1166" s="49" t="str">
        <f t="shared" si="185"/>
        <v/>
      </c>
      <c r="R1166" s="49" t="str">
        <f t="shared" si="186"/>
        <v/>
      </c>
    </row>
    <row r="1167" spans="1:18" ht="15" thickTop="1" x14ac:dyDescent="0.2">
      <c r="A1167" s="224"/>
      <c r="B1167" s="224"/>
      <c r="C1167" s="224"/>
      <c r="D1167" s="224"/>
      <c r="E1167" s="224"/>
      <c r="F1167" s="224"/>
      <c r="G1167" s="224"/>
      <c r="H1167" s="224"/>
      <c r="I1167" s="224"/>
      <c r="J1167" s="224"/>
      <c r="L1167" s="52">
        <f t="shared" si="180"/>
        <v>89</v>
      </c>
      <c r="M1167" s="48" t="str">
        <f t="shared" si="181"/>
        <v/>
      </c>
      <c r="N1167" s="49" t="str">
        <f t="shared" si="182"/>
        <v/>
      </c>
      <c r="O1167" s="49" t="str">
        <f t="shared" si="183"/>
        <v/>
      </c>
      <c r="P1167" s="50" t="str">
        <f t="shared" si="184"/>
        <v/>
      </c>
      <c r="Q1167" s="49" t="str">
        <f t="shared" si="185"/>
        <v/>
      </c>
      <c r="R1167" s="49" t="str">
        <f t="shared" si="186"/>
        <v/>
      </c>
    </row>
    <row r="1168" spans="1:18" ht="15" x14ac:dyDescent="0.2">
      <c r="A1168" s="206" t="s">
        <v>1301</v>
      </c>
      <c r="B1168" s="207" t="s">
        <v>1</v>
      </c>
      <c r="C1168" s="206" t="s">
        <v>2</v>
      </c>
      <c r="D1168" s="206" t="s">
        <v>3</v>
      </c>
      <c r="E1168" s="290" t="s">
        <v>18</v>
      </c>
      <c r="F1168" s="290"/>
      <c r="G1168" s="208" t="s">
        <v>4</v>
      </c>
      <c r="H1168" s="207" t="s">
        <v>5</v>
      </c>
      <c r="I1168" s="207" t="s">
        <v>6</v>
      </c>
      <c r="J1168" s="207" t="s">
        <v>7</v>
      </c>
      <c r="L1168" s="52">
        <f t="shared" si="180"/>
        <v>89</v>
      </c>
      <c r="M1168" s="48" t="str">
        <f t="shared" si="181"/>
        <v/>
      </c>
      <c r="N1168" s="49" t="str">
        <f t="shared" si="182"/>
        <v/>
      </c>
      <c r="O1168" s="49" t="str">
        <f t="shared" si="183"/>
        <v/>
      </c>
      <c r="P1168" s="50" t="str">
        <f t="shared" si="184"/>
        <v/>
      </c>
      <c r="Q1168" s="49" t="str">
        <f t="shared" si="185"/>
        <v/>
      </c>
      <c r="R1168" s="49" t="str">
        <f t="shared" si="186"/>
        <v/>
      </c>
    </row>
    <row r="1169" spans="1:18" ht="38.25" x14ac:dyDescent="0.2">
      <c r="A1169" s="209" t="s">
        <v>19</v>
      </c>
      <c r="B1169" s="210" t="s">
        <v>1302</v>
      </c>
      <c r="C1169" s="209" t="s">
        <v>9</v>
      </c>
      <c r="D1169" s="209" t="s">
        <v>1303</v>
      </c>
      <c r="E1169" s="291" t="s">
        <v>884</v>
      </c>
      <c r="F1169" s="291"/>
      <c r="G1169" s="211" t="s">
        <v>14</v>
      </c>
      <c r="H1169" s="212">
        <v>1</v>
      </c>
      <c r="I1169" s="213">
        <f>SUMIF(L:L,$L1169,M:M)</f>
        <v>29.29</v>
      </c>
      <c r="J1169" s="213">
        <f>TRUNC(H1169*I1169,2)</f>
        <v>29.29</v>
      </c>
      <c r="L1169" s="52">
        <f t="shared" si="180"/>
        <v>89</v>
      </c>
      <c r="M1169" s="48" t="str">
        <f t="shared" si="181"/>
        <v/>
      </c>
      <c r="N1169" s="49" t="str">
        <f t="shared" si="182"/>
        <v/>
      </c>
      <c r="O1169" s="49" t="str">
        <f t="shared" si="183"/>
        <v/>
      </c>
      <c r="P1169" s="50" t="str">
        <f t="shared" si="184"/>
        <v xml:space="preserve"> 3.5.1.1.2.8 </v>
      </c>
      <c r="Q1169" s="49">
        <f t="shared" si="185"/>
        <v>6.8</v>
      </c>
      <c r="R1169" s="49">
        <f t="shared" si="186"/>
        <v>22.49</v>
      </c>
    </row>
    <row r="1170" spans="1:18" ht="14.25" customHeight="1" x14ac:dyDescent="0.2">
      <c r="A1170" s="225" t="s">
        <v>21</v>
      </c>
      <c r="B1170" s="226" t="s">
        <v>220</v>
      </c>
      <c r="C1170" s="225" t="s">
        <v>9</v>
      </c>
      <c r="D1170" s="225" t="s">
        <v>221</v>
      </c>
      <c r="E1170" s="292" t="s">
        <v>875</v>
      </c>
      <c r="F1170" s="292"/>
      <c r="G1170" s="227" t="s">
        <v>25</v>
      </c>
      <c r="H1170" s="228">
        <v>0.114</v>
      </c>
      <c r="I1170" s="229">
        <f>SUMIFS('ANALÍTICA AUXILIARES'!J:J,'ANALÍTICA AUXILIARES'!A:A,"Composição",'ANALÍTICA AUXILIARES'!B:B,$B1170)</f>
        <v>33.25</v>
      </c>
      <c r="J1170" s="229">
        <f>TRUNC(H1170*I1170,2)</f>
        <v>3.79</v>
      </c>
      <c r="L1170" s="52">
        <f t="shared" si="180"/>
        <v>89</v>
      </c>
      <c r="M1170" s="48">
        <f t="shared" si="181"/>
        <v>3.79</v>
      </c>
      <c r="N1170" s="49">
        <f t="shared" si="182"/>
        <v>3.79</v>
      </c>
      <c r="O1170" s="49" t="str">
        <f t="shared" si="183"/>
        <v/>
      </c>
      <c r="P1170" s="50" t="str">
        <f t="shared" si="184"/>
        <v/>
      </c>
      <c r="Q1170" s="49" t="str">
        <f t="shared" si="185"/>
        <v/>
      </c>
      <c r="R1170" s="49" t="str">
        <f t="shared" si="186"/>
        <v/>
      </c>
    </row>
    <row r="1171" spans="1:18" ht="14.25" customHeight="1" x14ac:dyDescent="0.2">
      <c r="A1171" s="225" t="s">
        <v>21</v>
      </c>
      <c r="B1171" s="226" t="s">
        <v>205</v>
      </c>
      <c r="C1171" s="225" t="s">
        <v>9</v>
      </c>
      <c r="D1171" s="225" t="s">
        <v>206</v>
      </c>
      <c r="E1171" s="292" t="s">
        <v>875</v>
      </c>
      <c r="F1171" s="292"/>
      <c r="G1171" s="227" t="s">
        <v>25</v>
      </c>
      <c r="H1171" s="228">
        <v>0.114</v>
      </c>
      <c r="I1171" s="229">
        <f>SUMIFS('ANALÍTICA AUXILIARES'!J:J,'ANALÍTICA AUXILIARES'!A:A,"Composição",'ANALÍTICA AUXILIARES'!B:B,$B1171)</f>
        <v>26.42</v>
      </c>
      <c r="J1171" s="229">
        <f>TRUNC(H1171*I1171,2)</f>
        <v>3.01</v>
      </c>
      <c r="L1171" s="52">
        <f t="shared" si="180"/>
        <v>89</v>
      </c>
      <c r="M1171" s="48">
        <f t="shared" si="181"/>
        <v>3.01</v>
      </c>
      <c r="N1171" s="49">
        <f t="shared" si="182"/>
        <v>3.01</v>
      </c>
      <c r="O1171" s="49" t="str">
        <f t="shared" si="183"/>
        <v/>
      </c>
      <c r="P1171" s="50" t="str">
        <f t="shared" si="184"/>
        <v/>
      </c>
      <c r="Q1171" s="49" t="str">
        <f t="shared" si="185"/>
        <v/>
      </c>
      <c r="R1171" s="49" t="str">
        <f t="shared" si="186"/>
        <v/>
      </c>
    </row>
    <row r="1172" spans="1:18" ht="14.25" customHeight="1" x14ac:dyDescent="0.2">
      <c r="A1172" s="214" t="s">
        <v>28</v>
      </c>
      <c r="B1172" s="215" t="s">
        <v>1831</v>
      </c>
      <c r="C1172" s="214" t="str">
        <f>VLOOKUP(B1172,INSUMOS!$A:$I,2,FALSE)</f>
        <v>SINAPI</v>
      </c>
      <c r="D1172" s="214" t="str">
        <f>VLOOKUP(B1172,INSUMOS!$A:$I,3,FALSE)</f>
        <v>CABO DE COBRE, FLEXIVEL, CLASSE 4 OU 5, ISOLACAO EM PVC/A, ANTICHAMA BWF-B, 1 CONDUTOR, 450/750 V, SECAO NOMINAL 16 MM2</v>
      </c>
      <c r="E1172" s="293" t="str">
        <f>VLOOKUP(B1172,INSUMOS!$A:$I,4,FALSE)</f>
        <v>Material</v>
      </c>
      <c r="F1172" s="293"/>
      <c r="G1172" s="216" t="str">
        <f>VLOOKUP(B1172,INSUMOS!$A:$I,5,FALSE)</f>
        <v>M</v>
      </c>
      <c r="H1172" s="217">
        <v>1.2434000000000001</v>
      </c>
      <c r="I1172" s="218">
        <f>VLOOKUP(B1172,INSUMOS!$A:$I,8,FALSE)</f>
        <v>18.059999999999999</v>
      </c>
      <c r="J1172" s="218">
        <f>TRUNC(H1172*I1172,2)</f>
        <v>22.45</v>
      </c>
      <c r="L1172" s="52">
        <f t="shared" si="180"/>
        <v>89</v>
      </c>
      <c r="M1172" s="48">
        <f t="shared" si="181"/>
        <v>22.45</v>
      </c>
      <c r="N1172" s="49" t="str">
        <f t="shared" si="182"/>
        <v/>
      </c>
      <c r="O1172" s="49">
        <f t="shared" si="183"/>
        <v>22.45</v>
      </c>
      <c r="P1172" s="50" t="str">
        <f t="shared" si="184"/>
        <v/>
      </c>
      <c r="Q1172" s="49" t="str">
        <f t="shared" si="185"/>
        <v/>
      </c>
      <c r="R1172" s="49" t="str">
        <f t="shared" si="186"/>
        <v/>
      </c>
    </row>
    <row r="1173" spans="1:18" ht="25.5" x14ac:dyDescent="0.2">
      <c r="A1173" s="214" t="s">
        <v>28</v>
      </c>
      <c r="B1173" s="215" t="s">
        <v>202</v>
      </c>
      <c r="C1173" s="214" t="str">
        <f>VLOOKUP(B1173,INSUMOS!$A:$I,2,FALSE)</f>
        <v>SINAPI</v>
      </c>
      <c r="D1173" s="214" t="str">
        <f>VLOOKUP(B1173,INSUMOS!$A:$I,3,FALSE)</f>
        <v>FITA ISOLANTE ADESIVA ANTICHAMA, USO ATE 750 V, EM ROLO DE 19 MM X 5 M</v>
      </c>
      <c r="E1173" s="293" t="str">
        <f>VLOOKUP(B1173,INSUMOS!$A:$I,4,FALSE)</f>
        <v>Material</v>
      </c>
      <c r="F1173" s="293"/>
      <c r="G1173" s="216" t="str">
        <f>VLOOKUP(B1173,INSUMOS!$A:$I,5,FALSE)</f>
        <v>UN</v>
      </c>
      <c r="H1173" s="217">
        <v>9.4000000000000004E-3</v>
      </c>
      <c r="I1173" s="218">
        <f>VLOOKUP(B1173,INSUMOS!$A:$I,8,FALSE)</f>
        <v>4.5199999999999996</v>
      </c>
      <c r="J1173" s="218">
        <f>TRUNC(H1173*I1173,2)</f>
        <v>0.04</v>
      </c>
      <c r="L1173" s="52">
        <f t="shared" si="180"/>
        <v>89</v>
      </c>
      <c r="M1173" s="48">
        <f t="shared" si="181"/>
        <v>0.04</v>
      </c>
      <c r="N1173" s="49" t="str">
        <f t="shared" si="182"/>
        <v/>
      </c>
      <c r="O1173" s="49">
        <f t="shared" si="183"/>
        <v>0.04</v>
      </c>
      <c r="P1173" s="50" t="str">
        <f t="shared" si="184"/>
        <v/>
      </c>
      <c r="Q1173" s="49" t="str">
        <f t="shared" si="185"/>
        <v/>
      </c>
      <c r="R1173" s="49" t="str">
        <f t="shared" si="186"/>
        <v/>
      </c>
    </row>
    <row r="1174" spans="1:18" x14ac:dyDescent="0.2">
      <c r="A1174" s="219"/>
      <c r="B1174" s="219"/>
      <c r="C1174" s="219"/>
      <c r="D1174" s="219"/>
      <c r="E1174" s="219"/>
      <c r="F1174" s="220"/>
      <c r="G1174" s="219"/>
      <c r="H1174" s="220"/>
      <c r="I1174" s="219"/>
      <c r="J1174" s="220"/>
      <c r="L1174" s="52">
        <f t="shared" si="180"/>
        <v>89</v>
      </c>
      <c r="M1174" s="48" t="str">
        <f t="shared" si="181"/>
        <v/>
      </c>
      <c r="N1174" s="49" t="str">
        <f t="shared" si="182"/>
        <v/>
      </c>
      <c r="O1174" s="49" t="str">
        <f t="shared" si="183"/>
        <v/>
      </c>
      <c r="P1174" s="50" t="str">
        <f t="shared" si="184"/>
        <v/>
      </c>
      <c r="Q1174" s="49" t="str">
        <f t="shared" si="185"/>
        <v/>
      </c>
      <c r="R1174" s="49" t="str">
        <f t="shared" si="186"/>
        <v/>
      </c>
    </row>
    <row r="1175" spans="1:18" x14ac:dyDescent="0.2">
      <c r="A1175" s="219"/>
      <c r="B1175" s="219"/>
      <c r="C1175" s="219"/>
      <c r="D1175" s="219"/>
      <c r="E1175" s="219"/>
      <c r="F1175" s="220"/>
      <c r="G1175" s="219"/>
      <c r="H1175" s="294" t="s">
        <v>36</v>
      </c>
      <c r="I1175" s="294"/>
      <c r="J1175" s="220">
        <f>TRUNC(SUMIF(L:L,$L1175,M:M)*(1+$J$9),2)</f>
        <v>35.42</v>
      </c>
      <c r="L1175" s="52">
        <f t="shared" si="180"/>
        <v>89</v>
      </c>
      <c r="M1175" s="48" t="str">
        <f t="shared" si="181"/>
        <v/>
      </c>
      <c r="N1175" s="49" t="str">
        <f t="shared" si="182"/>
        <v/>
      </c>
      <c r="O1175" s="49" t="str">
        <f t="shared" si="183"/>
        <v/>
      </c>
      <c r="P1175" s="50" t="str">
        <f t="shared" si="184"/>
        <v/>
      </c>
      <c r="Q1175" s="49" t="str">
        <f t="shared" si="185"/>
        <v/>
      </c>
      <c r="R1175" s="49" t="str">
        <f t="shared" si="186"/>
        <v/>
      </c>
    </row>
    <row r="1176" spans="1:18" ht="14.25" customHeight="1" thickBot="1" x14ac:dyDescent="0.25">
      <c r="A1176" s="221"/>
      <c r="B1176" s="221"/>
      <c r="C1176" s="221"/>
      <c r="D1176" s="221"/>
      <c r="E1176" s="221"/>
      <c r="F1176" s="221"/>
      <c r="G1176" s="221" t="s">
        <v>37</v>
      </c>
      <c r="H1176" s="222" t="s">
        <v>1833</v>
      </c>
      <c r="I1176" s="221" t="s">
        <v>38</v>
      </c>
      <c r="J1176" s="223">
        <f>TRUNC(J1175*H1176,2)</f>
        <v>1615.15</v>
      </c>
      <c r="L1176" s="52">
        <f t="shared" si="180"/>
        <v>89</v>
      </c>
      <c r="M1176" s="48" t="str">
        <f t="shared" si="181"/>
        <v/>
      </c>
      <c r="N1176" s="49" t="str">
        <f t="shared" si="182"/>
        <v/>
      </c>
      <c r="O1176" s="49" t="str">
        <f t="shared" si="183"/>
        <v/>
      </c>
      <c r="P1176" s="50" t="str">
        <f t="shared" si="184"/>
        <v/>
      </c>
      <c r="Q1176" s="49" t="str">
        <f t="shared" si="185"/>
        <v/>
      </c>
      <c r="R1176" s="49" t="str">
        <f t="shared" si="186"/>
        <v/>
      </c>
    </row>
    <row r="1177" spans="1:18" ht="15" thickTop="1" x14ac:dyDescent="0.2">
      <c r="A1177" s="224"/>
      <c r="B1177" s="224"/>
      <c r="C1177" s="224"/>
      <c r="D1177" s="224"/>
      <c r="E1177" s="224"/>
      <c r="F1177" s="224"/>
      <c r="G1177" s="224"/>
      <c r="H1177" s="224"/>
      <c r="I1177" s="224"/>
      <c r="J1177" s="224"/>
      <c r="L1177" s="52">
        <f t="shared" si="180"/>
        <v>90</v>
      </c>
      <c r="M1177" s="48" t="str">
        <f t="shared" si="181"/>
        <v/>
      </c>
      <c r="N1177" s="49" t="str">
        <f t="shared" si="182"/>
        <v/>
      </c>
      <c r="O1177" s="49" t="str">
        <f t="shared" si="183"/>
        <v/>
      </c>
      <c r="P1177" s="50" t="str">
        <f t="shared" si="184"/>
        <v/>
      </c>
      <c r="Q1177" s="49" t="str">
        <f t="shared" si="185"/>
        <v/>
      </c>
      <c r="R1177" s="49" t="str">
        <f t="shared" si="186"/>
        <v/>
      </c>
    </row>
    <row r="1178" spans="1:18" ht="25.5" customHeight="1" x14ac:dyDescent="0.2">
      <c r="A1178" s="206" t="s">
        <v>1304</v>
      </c>
      <c r="B1178" s="207" t="s">
        <v>1</v>
      </c>
      <c r="C1178" s="206" t="s">
        <v>2</v>
      </c>
      <c r="D1178" s="206" t="s">
        <v>3</v>
      </c>
      <c r="E1178" s="290" t="s">
        <v>18</v>
      </c>
      <c r="F1178" s="290"/>
      <c r="G1178" s="208" t="s">
        <v>4</v>
      </c>
      <c r="H1178" s="207" t="s">
        <v>5</v>
      </c>
      <c r="I1178" s="207" t="s">
        <v>6</v>
      </c>
      <c r="J1178" s="207" t="s">
        <v>7</v>
      </c>
      <c r="L1178" s="52">
        <f t="shared" si="180"/>
        <v>90</v>
      </c>
      <c r="M1178" s="48" t="str">
        <f t="shared" si="181"/>
        <v/>
      </c>
      <c r="N1178" s="49" t="str">
        <f t="shared" si="182"/>
        <v/>
      </c>
      <c r="O1178" s="49" t="str">
        <f t="shared" si="183"/>
        <v/>
      </c>
      <c r="P1178" s="50" t="str">
        <f t="shared" si="184"/>
        <v/>
      </c>
      <c r="Q1178" s="49" t="str">
        <f t="shared" si="185"/>
        <v/>
      </c>
      <c r="R1178" s="49" t="str">
        <f t="shared" si="186"/>
        <v/>
      </c>
    </row>
    <row r="1179" spans="1:18" ht="25.5" customHeight="1" x14ac:dyDescent="0.2">
      <c r="A1179" s="209" t="s">
        <v>19</v>
      </c>
      <c r="B1179" s="210" t="s">
        <v>1305</v>
      </c>
      <c r="C1179" s="209" t="s">
        <v>9</v>
      </c>
      <c r="D1179" s="209" t="s">
        <v>1306</v>
      </c>
      <c r="E1179" s="291" t="s">
        <v>921</v>
      </c>
      <c r="F1179" s="291"/>
      <c r="G1179" s="211" t="s">
        <v>14</v>
      </c>
      <c r="H1179" s="212">
        <v>1</v>
      </c>
      <c r="I1179" s="213">
        <f>SUMIF(L:L,$L1179,M:M)</f>
        <v>20.509999999999998</v>
      </c>
      <c r="J1179" s="213">
        <f>TRUNC(H1179*I1179,2)</f>
        <v>20.51</v>
      </c>
      <c r="L1179" s="52">
        <f t="shared" si="180"/>
        <v>90</v>
      </c>
      <c r="M1179" s="48" t="str">
        <f t="shared" si="181"/>
        <v/>
      </c>
      <c r="N1179" s="49" t="str">
        <f t="shared" si="182"/>
        <v/>
      </c>
      <c r="O1179" s="49" t="str">
        <f t="shared" si="183"/>
        <v/>
      </c>
      <c r="P1179" s="50" t="str">
        <f t="shared" si="184"/>
        <v xml:space="preserve"> 3.5.1.1.2.9 </v>
      </c>
      <c r="Q1179" s="49">
        <f t="shared" si="185"/>
        <v>0.77</v>
      </c>
      <c r="R1179" s="49">
        <f t="shared" si="186"/>
        <v>19.739999999999998</v>
      </c>
    </row>
    <row r="1180" spans="1:18" ht="25.5" customHeight="1" x14ac:dyDescent="0.2">
      <c r="A1180" s="225" t="s">
        <v>21</v>
      </c>
      <c r="B1180" s="226" t="s">
        <v>205</v>
      </c>
      <c r="C1180" s="225" t="s">
        <v>9</v>
      </c>
      <c r="D1180" s="225" t="s">
        <v>206</v>
      </c>
      <c r="E1180" s="292" t="s">
        <v>875</v>
      </c>
      <c r="F1180" s="292"/>
      <c r="G1180" s="227" t="s">
        <v>25</v>
      </c>
      <c r="H1180" s="228">
        <v>1.2999999999999999E-2</v>
      </c>
      <c r="I1180" s="229">
        <f>SUMIFS('ANALÍTICA AUXILIARES'!J:J,'ANALÍTICA AUXILIARES'!A:A,"Composição",'ANALÍTICA AUXILIARES'!B:B,$B1180)</f>
        <v>26.42</v>
      </c>
      <c r="J1180" s="229">
        <f>TRUNC(H1180*I1180,2)</f>
        <v>0.34</v>
      </c>
      <c r="L1180" s="52">
        <f t="shared" si="180"/>
        <v>90</v>
      </c>
      <c r="M1180" s="48">
        <f t="shared" si="181"/>
        <v>0.34</v>
      </c>
      <c r="N1180" s="49">
        <f t="shared" si="182"/>
        <v>0.34</v>
      </c>
      <c r="O1180" s="49" t="str">
        <f t="shared" si="183"/>
        <v/>
      </c>
      <c r="P1180" s="50" t="str">
        <f t="shared" si="184"/>
        <v/>
      </c>
      <c r="Q1180" s="49" t="str">
        <f t="shared" si="185"/>
        <v/>
      </c>
      <c r="R1180" s="49" t="str">
        <f t="shared" si="186"/>
        <v/>
      </c>
    </row>
    <row r="1181" spans="1:18" ht="14.25" customHeight="1" x14ac:dyDescent="0.2">
      <c r="A1181" s="225" t="s">
        <v>21</v>
      </c>
      <c r="B1181" s="226" t="s">
        <v>220</v>
      </c>
      <c r="C1181" s="225" t="s">
        <v>9</v>
      </c>
      <c r="D1181" s="225" t="s">
        <v>221</v>
      </c>
      <c r="E1181" s="292" t="s">
        <v>875</v>
      </c>
      <c r="F1181" s="292"/>
      <c r="G1181" s="227" t="s">
        <v>25</v>
      </c>
      <c r="H1181" s="228">
        <v>1.2999999999999999E-2</v>
      </c>
      <c r="I1181" s="229">
        <f>SUMIFS('ANALÍTICA AUXILIARES'!J:J,'ANALÍTICA AUXILIARES'!A:A,"Composição",'ANALÍTICA AUXILIARES'!B:B,$B1181)</f>
        <v>33.25</v>
      </c>
      <c r="J1181" s="229">
        <f>TRUNC(H1181*I1181,2)</f>
        <v>0.43</v>
      </c>
      <c r="L1181" s="52">
        <f t="shared" si="180"/>
        <v>90</v>
      </c>
      <c r="M1181" s="48">
        <f t="shared" si="181"/>
        <v>0.43</v>
      </c>
      <c r="N1181" s="49">
        <f t="shared" si="182"/>
        <v>0.43</v>
      </c>
      <c r="O1181" s="49" t="str">
        <f t="shared" si="183"/>
        <v/>
      </c>
      <c r="P1181" s="50" t="str">
        <f t="shared" si="184"/>
        <v/>
      </c>
      <c r="Q1181" s="49" t="str">
        <f t="shared" si="185"/>
        <v/>
      </c>
      <c r="R1181" s="49" t="str">
        <f t="shared" si="186"/>
        <v/>
      </c>
    </row>
    <row r="1182" spans="1:18" ht="14.25" customHeight="1" x14ac:dyDescent="0.2">
      <c r="A1182" s="214" t="s">
        <v>28</v>
      </c>
      <c r="B1182" s="215" t="s">
        <v>202</v>
      </c>
      <c r="C1182" s="214" t="str">
        <f>VLOOKUP(B1182,INSUMOS!$A:$I,2,FALSE)</f>
        <v>SINAPI</v>
      </c>
      <c r="D1182" s="214" t="str">
        <f>VLOOKUP(B1182,INSUMOS!$A:$I,3,FALSE)</f>
        <v>FITA ISOLANTE ADESIVA ANTICHAMA, USO ATE 750 V, EM ROLO DE 19 MM X 5 M</v>
      </c>
      <c r="E1182" s="293" t="str">
        <f>VLOOKUP(B1182,INSUMOS!$A:$I,4,FALSE)</f>
        <v>Material</v>
      </c>
      <c r="F1182" s="293"/>
      <c r="G1182" s="216" t="str">
        <f>VLOOKUP(B1182,INSUMOS!$A:$I,5,FALSE)</f>
        <v>UN</v>
      </c>
      <c r="H1182" s="217">
        <v>0.01</v>
      </c>
      <c r="I1182" s="218">
        <f>VLOOKUP(B1182,INSUMOS!$A:$I,8,FALSE)</f>
        <v>4.5199999999999996</v>
      </c>
      <c r="J1182" s="218">
        <f>TRUNC(H1182*I1182,2)</f>
        <v>0.04</v>
      </c>
      <c r="L1182" s="52">
        <f t="shared" si="180"/>
        <v>90</v>
      </c>
      <c r="M1182" s="48">
        <f t="shared" si="181"/>
        <v>0.04</v>
      </c>
      <c r="N1182" s="49" t="str">
        <f t="shared" si="182"/>
        <v/>
      </c>
      <c r="O1182" s="49">
        <f t="shared" si="183"/>
        <v>0.04</v>
      </c>
      <c r="P1182" s="50" t="str">
        <f t="shared" si="184"/>
        <v/>
      </c>
      <c r="Q1182" s="49" t="str">
        <f t="shared" si="185"/>
        <v/>
      </c>
      <c r="R1182" s="49" t="str">
        <f t="shared" si="186"/>
        <v/>
      </c>
    </row>
    <row r="1183" spans="1:18" ht="14.25" customHeight="1" x14ac:dyDescent="0.2">
      <c r="A1183" s="214" t="s">
        <v>28</v>
      </c>
      <c r="B1183" s="215" t="s">
        <v>1834</v>
      </c>
      <c r="C1183" s="214" t="str">
        <f>VLOOKUP(B1183,INSUMOS!$A:$I,2,FALSE)</f>
        <v>SINAPI</v>
      </c>
      <c r="D1183" s="214" t="str">
        <f>VLOOKUP(B1183,INSUMOS!$A:$I,3,FALSE)</f>
        <v>CABO DE COBRE, FLEXIVEL, CLASSE 4 OU 5, ISOLACAO EM PVC/A, ANTICHAMA BWF-B, COBERTURA PVC-ST1, ANTICHAMA BWF-B, 1 CONDUTOR, 0,6/1 KV, SECAO NOMINAL 16 MM2</v>
      </c>
      <c r="E1183" s="293" t="str">
        <f>VLOOKUP(B1183,INSUMOS!$A:$I,4,FALSE)</f>
        <v>Material</v>
      </c>
      <c r="F1183" s="293"/>
      <c r="G1183" s="216" t="str">
        <f>VLOOKUP(B1183,INSUMOS!$A:$I,5,FALSE)</f>
        <v>M</v>
      </c>
      <c r="H1183" s="217">
        <v>1.0269999999999999</v>
      </c>
      <c r="I1183" s="218">
        <f>VLOOKUP(B1183,INSUMOS!$A:$I,8,FALSE)</f>
        <v>19.190000000000001</v>
      </c>
      <c r="J1183" s="218">
        <f>TRUNC(H1183*I1183,2)</f>
        <v>19.7</v>
      </c>
      <c r="L1183" s="52">
        <f t="shared" si="180"/>
        <v>90</v>
      </c>
      <c r="M1183" s="48">
        <f t="shared" si="181"/>
        <v>19.7</v>
      </c>
      <c r="N1183" s="49" t="str">
        <f t="shared" si="182"/>
        <v/>
      </c>
      <c r="O1183" s="49">
        <f t="shared" si="183"/>
        <v>19.7</v>
      </c>
      <c r="P1183" s="50" t="str">
        <f t="shared" si="184"/>
        <v/>
      </c>
      <c r="Q1183" s="49" t="str">
        <f t="shared" si="185"/>
        <v/>
      </c>
      <c r="R1183" s="49" t="str">
        <f t="shared" si="186"/>
        <v/>
      </c>
    </row>
    <row r="1184" spans="1:18" ht="14.25" customHeight="1" x14ac:dyDescent="0.2">
      <c r="A1184" s="219"/>
      <c r="B1184" s="219"/>
      <c r="C1184" s="219"/>
      <c r="D1184" s="219"/>
      <c r="E1184" s="219"/>
      <c r="F1184" s="220"/>
      <c r="G1184" s="219"/>
      <c r="H1184" s="220"/>
      <c r="I1184" s="219"/>
      <c r="J1184" s="220"/>
      <c r="L1184" s="52">
        <f t="shared" si="180"/>
        <v>90</v>
      </c>
      <c r="M1184" s="48" t="str">
        <f t="shared" si="181"/>
        <v/>
      </c>
      <c r="N1184" s="49" t="str">
        <f t="shared" si="182"/>
        <v/>
      </c>
      <c r="O1184" s="49" t="str">
        <f t="shared" si="183"/>
        <v/>
      </c>
      <c r="P1184" s="50" t="str">
        <f t="shared" si="184"/>
        <v/>
      </c>
      <c r="Q1184" s="49" t="str">
        <f t="shared" si="185"/>
        <v/>
      </c>
      <c r="R1184" s="49" t="str">
        <f t="shared" si="186"/>
        <v/>
      </c>
    </row>
    <row r="1185" spans="1:18" x14ac:dyDescent="0.2">
      <c r="A1185" s="219"/>
      <c r="B1185" s="219"/>
      <c r="C1185" s="219"/>
      <c r="D1185" s="219"/>
      <c r="E1185" s="219"/>
      <c r="F1185" s="220"/>
      <c r="G1185" s="219"/>
      <c r="H1185" s="294" t="s">
        <v>36</v>
      </c>
      <c r="I1185" s="294"/>
      <c r="J1185" s="220">
        <f>TRUNC(SUMIF(L:L,$L1185,M:M)*(1+$J$9),2)</f>
        <v>24.8</v>
      </c>
      <c r="L1185" s="52">
        <f t="shared" si="180"/>
        <v>90</v>
      </c>
      <c r="M1185" s="48" t="str">
        <f t="shared" si="181"/>
        <v/>
      </c>
      <c r="N1185" s="49" t="str">
        <f t="shared" si="182"/>
        <v/>
      </c>
      <c r="O1185" s="49" t="str">
        <f t="shared" si="183"/>
        <v/>
      </c>
      <c r="P1185" s="50" t="str">
        <f t="shared" si="184"/>
        <v/>
      </c>
      <c r="Q1185" s="49" t="str">
        <f t="shared" si="185"/>
        <v/>
      </c>
      <c r="R1185" s="49" t="str">
        <f t="shared" si="186"/>
        <v/>
      </c>
    </row>
    <row r="1186" spans="1:18" ht="15" thickBot="1" x14ac:dyDescent="0.25">
      <c r="A1186" s="221"/>
      <c r="B1186" s="221"/>
      <c r="C1186" s="221"/>
      <c r="D1186" s="221"/>
      <c r="E1186" s="221"/>
      <c r="F1186" s="221"/>
      <c r="G1186" s="221" t="s">
        <v>37</v>
      </c>
      <c r="H1186" s="222" t="s">
        <v>1836</v>
      </c>
      <c r="I1186" s="221" t="s">
        <v>38</v>
      </c>
      <c r="J1186" s="223">
        <f>TRUNC(J1185*H1186,2)</f>
        <v>1088.72</v>
      </c>
      <c r="L1186" s="52">
        <f t="shared" si="180"/>
        <v>90</v>
      </c>
      <c r="M1186" s="48" t="str">
        <f t="shared" si="181"/>
        <v/>
      </c>
      <c r="N1186" s="49" t="str">
        <f t="shared" si="182"/>
        <v/>
      </c>
      <c r="O1186" s="49" t="str">
        <f t="shared" si="183"/>
        <v/>
      </c>
      <c r="P1186" s="50" t="str">
        <f t="shared" si="184"/>
        <v/>
      </c>
      <c r="Q1186" s="49" t="str">
        <f t="shared" si="185"/>
        <v/>
      </c>
      <c r="R1186" s="49" t="str">
        <f t="shared" si="186"/>
        <v/>
      </c>
    </row>
    <row r="1187" spans="1:18" ht="14.25" customHeight="1" thickTop="1" x14ac:dyDescent="0.2">
      <c r="A1187" s="224"/>
      <c r="B1187" s="224"/>
      <c r="C1187" s="224"/>
      <c r="D1187" s="224"/>
      <c r="E1187" s="224"/>
      <c r="F1187" s="224"/>
      <c r="G1187" s="224"/>
      <c r="H1187" s="224"/>
      <c r="I1187" s="224"/>
      <c r="J1187" s="224"/>
      <c r="L1187" s="52">
        <f t="shared" si="180"/>
        <v>91</v>
      </c>
      <c r="M1187" s="48" t="str">
        <f t="shared" si="181"/>
        <v/>
      </c>
      <c r="N1187" s="49" t="str">
        <f t="shared" si="182"/>
        <v/>
      </c>
      <c r="O1187" s="49" t="str">
        <f t="shared" si="183"/>
        <v/>
      </c>
      <c r="P1187" s="50" t="str">
        <f t="shared" si="184"/>
        <v/>
      </c>
      <c r="Q1187" s="49" t="str">
        <f t="shared" si="185"/>
        <v/>
      </c>
      <c r="R1187" s="49" t="str">
        <f t="shared" si="186"/>
        <v/>
      </c>
    </row>
    <row r="1188" spans="1:18" ht="25.5" customHeight="1" x14ac:dyDescent="0.2">
      <c r="A1188" s="206" t="s">
        <v>1307</v>
      </c>
      <c r="B1188" s="207" t="s">
        <v>1</v>
      </c>
      <c r="C1188" s="206" t="s">
        <v>2</v>
      </c>
      <c r="D1188" s="206" t="s">
        <v>3</v>
      </c>
      <c r="E1188" s="290" t="s">
        <v>18</v>
      </c>
      <c r="F1188" s="290"/>
      <c r="G1188" s="208" t="s">
        <v>4</v>
      </c>
      <c r="H1188" s="207" t="s">
        <v>5</v>
      </c>
      <c r="I1188" s="207" t="s">
        <v>6</v>
      </c>
      <c r="J1188" s="207" t="s">
        <v>7</v>
      </c>
      <c r="L1188" s="52">
        <f t="shared" si="180"/>
        <v>91</v>
      </c>
      <c r="M1188" s="48" t="str">
        <f t="shared" si="181"/>
        <v/>
      </c>
      <c r="N1188" s="49" t="str">
        <f t="shared" si="182"/>
        <v/>
      </c>
      <c r="O1188" s="49" t="str">
        <f t="shared" si="183"/>
        <v/>
      </c>
      <c r="P1188" s="50" t="str">
        <f t="shared" si="184"/>
        <v/>
      </c>
      <c r="Q1188" s="49" t="str">
        <f t="shared" si="185"/>
        <v/>
      </c>
      <c r="R1188" s="49" t="str">
        <f t="shared" si="186"/>
        <v/>
      </c>
    </row>
    <row r="1189" spans="1:18" ht="25.5" customHeight="1" x14ac:dyDescent="0.2">
      <c r="A1189" s="209" t="s">
        <v>19</v>
      </c>
      <c r="B1189" s="210" t="s">
        <v>1308</v>
      </c>
      <c r="C1189" s="209" t="s">
        <v>9</v>
      </c>
      <c r="D1189" s="209" t="s">
        <v>1309</v>
      </c>
      <c r="E1189" s="291" t="s">
        <v>222</v>
      </c>
      <c r="F1189" s="291"/>
      <c r="G1189" s="211" t="s">
        <v>14</v>
      </c>
      <c r="H1189" s="212">
        <v>1</v>
      </c>
      <c r="I1189" s="213">
        <f>SUMIF(L:L,$L1189,M:M)</f>
        <v>32.54</v>
      </c>
      <c r="J1189" s="213">
        <f>TRUNC(H1189*I1189,2)</f>
        <v>32.54</v>
      </c>
      <c r="L1189" s="52">
        <f t="shared" si="180"/>
        <v>91</v>
      </c>
      <c r="M1189" s="48" t="str">
        <f t="shared" si="181"/>
        <v/>
      </c>
      <c r="N1189" s="49" t="str">
        <f t="shared" si="182"/>
        <v/>
      </c>
      <c r="O1189" s="49" t="str">
        <f t="shared" si="183"/>
        <v/>
      </c>
      <c r="P1189" s="50" t="str">
        <f t="shared" si="184"/>
        <v xml:space="preserve"> 3.5.1.1.2.10 </v>
      </c>
      <c r="Q1189" s="49">
        <f t="shared" si="185"/>
        <v>3.81</v>
      </c>
      <c r="R1189" s="49">
        <f t="shared" si="186"/>
        <v>28.73</v>
      </c>
    </row>
    <row r="1190" spans="1:18" ht="25.5" customHeight="1" x14ac:dyDescent="0.2">
      <c r="A1190" s="225" t="s">
        <v>21</v>
      </c>
      <c r="B1190" s="226" t="s">
        <v>205</v>
      </c>
      <c r="C1190" s="225" t="s">
        <v>9</v>
      </c>
      <c r="D1190" s="225" t="s">
        <v>206</v>
      </c>
      <c r="E1190" s="292" t="s">
        <v>875</v>
      </c>
      <c r="F1190" s="292"/>
      <c r="G1190" s="227" t="s">
        <v>25</v>
      </c>
      <c r="H1190" s="228">
        <v>6.4000000000000001E-2</v>
      </c>
      <c r="I1190" s="229">
        <f>SUMIFS('ANALÍTICA AUXILIARES'!J:J,'ANALÍTICA AUXILIARES'!A:A,"Composição",'ANALÍTICA AUXILIARES'!B:B,$B1190)</f>
        <v>26.42</v>
      </c>
      <c r="J1190" s="229">
        <f>TRUNC(H1190*I1190,2)</f>
        <v>1.69</v>
      </c>
      <c r="L1190" s="52">
        <f t="shared" si="180"/>
        <v>91</v>
      </c>
      <c r="M1190" s="48">
        <f t="shared" si="181"/>
        <v>1.69</v>
      </c>
      <c r="N1190" s="49">
        <f t="shared" si="182"/>
        <v>1.69</v>
      </c>
      <c r="O1190" s="49" t="str">
        <f t="shared" si="183"/>
        <v/>
      </c>
      <c r="P1190" s="50" t="str">
        <f t="shared" si="184"/>
        <v/>
      </c>
      <c r="Q1190" s="49" t="str">
        <f t="shared" si="185"/>
        <v/>
      </c>
      <c r="R1190" s="49" t="str">
        <f t="shared" si="186"/>
        <v/>
      </c>
    </row>
    <row r="1191" spans="1:18" x14ac:dyDescent="0.2">
      <c r="A1191" s="225" t="s">
        <v>21</v>
      </c>
      <c r="B1191" s="226" t="s">
        <v>220</v>
      </c>
      <c r="C1191" s="225" t="s">
        <v>9</v>
      </c>
      <c r="D1191" s="225" t="s">
        <v>221</v>
      </c>
      <c r="E1191" s="292" t="s">
        <v>875</v>
      </c>
      <c r="F1191" s="292"/>
      <c r="G1191" s="227" t="s">
        <v>25</v>
      </c>
      <c r="H1191" s="228">
        <v>6.4000000000000001E-2</v>
      </c>
      <c r="I1191" s="229">
        <f>SUMIFS('ANALÍTICA AUXILIARES'!J:J,'ANALÍTICA AUXILIARES'!A:A,"Composição",'ANALÍTICA AUXILIARES'!B:B,$B1191)</f>
        <v>33.25</v>
      </c>
      <c r="J1191" s="229">
        <f>TRUNC(H1191*I1191,2)</f>
        <v>2.12</v>
      </c>
      <c r="L1191" s="52">
        <f t="shared" si="180"/>
        <v>91</v>
      </c>
      <c r="M1191" s="48">
        <f t="shared" si="181"/>
        <v>2.12</v>
      </c>
      <c r="N1191" s="49">
        <f t="shared" si="182"/>
        <v>2.12</v>
      </c>
      <c r="O1191" s="49" t="str">
        <f t="shared" si="183"/>
        <v/>
      </c>
      <c r="P1191" s="50" t="str">
        <f t="shared" si="184"/>
        <v/>
      </c>
      <c r="Q1191" s="49" t="str">
        <f t="shared" si="185"/>
        <v/>
      </c>
      <c r="R1191" s="49" t="str">
        <f t="shared" si="186"/>
        <v/>
      </c>
    </row>
    <row r="1192" spans="1:18" ht="14.25" customHeight="1" x14ac:dyDescent="0.2">
      <c r="A1192" s="214" t="s">
        <v>28</v>
      </c>
      <c r="B1192" s="215" t="s">
        <v>1837</v>
      </c>
      <c r="C1192" s="214" t="str">
        <f>VLOOKUP(B1192,INSUMOS!$A:$I,2,FALSE)</f>
        <v>SINAPI</v>
      </c>
      <c r="D1192" s="214" t="str">
        <f>VLOOKUP(B1192,INSUMOS!$A:$I,3,FALSE)</f>
        <v>CABO DE COBRE, FLEXIVEL, CLASSE 4 OU 5, ISOLACAO EM PVC/A, ANTICHAMA BWF-B, 1 CONDUTOR, 450/750 V, SECAO NOMINAL 25 MM2</v>
      </c>
      <c r="E1192" s="293" t="str">
        <f>VLOOKUP(B1192,INSUMOS!$A:$I,4,FALSE)</f>
        <v>Material</v>
      </c>
      <c r="F1192" s="293"/>
      <c r="G1192" s="216" t="str">
        <f>VLOOKUP(B1192,INSUMOS!$A:$I,5,FALSE)</f>
        <v>M</v>
      </c>
      <c r="H1192" s="217">
        <v>1.0149999999999999</v>
      </c>
      <c r="I1192" s="218">
        <f>VLOOKUP(B1192,INSUMOS!$A:$I,8,FALSE)</f>
        <v>28.27</v>
      </c>
      <c r="J1192" s="218">
        <f>TRUNC(H1192*I1192,2)</f>
        <v>28.69</v>
      </c>
      <c r="L1192" s="52">
        <f t="shared" si="180"/>
        <v>91</v>
      </c>
      <c r="M1192" s="48">
        <f t="shared" si="181"/>
        <v>28.69</v>
      </c>
      <c r="N1192" s="49" t="str">
        <f t="shared" si="182"/>
        <v/>
      </c>
      <c r="O1192" s="49">
        <f t="shared" si="183"/>
        <v>28.69</v>
      </c>
      <c r="P1192" s="50" t="str">
        <f t="shared" si="184"/>
        <v/>
      </c>
      <c r="Q1192" s="49" t="str">
        <f t="shared" si="185"/>
        <v/>
      </c>
      <c r="R1192" s="49" t="str">
        <f t="shared" si="186"/>
        <v/>
      </c>
    </row>
    <row r="1193" spans="1:18" ht="14.25" customHeight="1" x14ac:dyDescent="0.2">
      <c r="A1193" s="214" t="s">
        <v>28</v>
      </c>
      <c r="B1193" s="215" t="s">
        <v>202</v>
      </c>
      <c r="C1193" s="214" t="str">
        <f>VLOOKUP(B1193,INSUMOS!$A:$I,2,FALSE)</f>
        <v>SINAPI</v>
      </c>
      <c r="D1193" s="214" t="str">
        <f>VLOOKUP(B1193,INSUMOS!$A:$I,3,FALSE)</f>
        <v>FITA ISOLANTE ADESIVA ANTICHAMA, USO ATE 750 V, EM ROLO DE 19 MM X 5 M</v>
      </c>
      <c r="E1193" s="293" t="str">
        <f>VLOOKUP(B1193,INSUMOS!$A:$I,4,FALSE)</f>
        <v>Material</v>
      </c>
      <c r="F1193" s="293"/>
      <c r="G1193" s="216" t="str">
        <f>VLOOKUP(B1193,INSUMOS!$A:$I,5,FALSE)</f>
        <v>UN</v>
      </c>
      <c r="H1193" s="217">
        <v>8.9999999999999993E-3</v>
      </c>
      <c r="I1193" s="218">
        <f>VLOOKUP(B1193,INSUMOS!$A:$I,8,FALSE)</f>
        <v>4.5199999999999996</v>
      </c>
      <c r="J1193" s="218">
        <f>TRUNC(H1193*I1193,2)</f>
        <v>0.04</v>
      </c>
      <c r="L1193" s="52">
        <f t="shared" si="180"/>
        <v>91</v>
      </c>
      <c r="M1193" s="48">
        <f t="shared" si="181"/>
        <v>0.04</v>
      </c>
      <c r="N1193" s="49" t="str">
        <f t="shared" si="182"/>
        <v/>
      </c>
      <c r="O1193" s="49">
        <f t="shared" si="183"/>
        <v>0.04</v>
      </c>
      <c r="P1193" s="50" t="str">
        <f t="shared" si="184"/>
        <v/>
      </c>
      <c r="Q1193" s="49" t="str">
        <f t="shared" si="185"/>
        <v/>
      </c>
      <c r="R1193" s="49" t="str">
        <f t="shared" si="186"/>
        <v/>
      </c>
    </row>
    <row r="1194" spans="1:18" ht="14.25" customHeight="1" x14ac:dyDescent="0.2">
      <c r="A1194" s="219"/>
      <c r="B1194" s="219"/>
      <c r="C1194" s="219"/>
      <c r="D1194" s="219"/>
      <c r="E1194" s="219"/>
      <c r="F1194" s="220"/>
      <c r="G1194" s="219"/>
      <c r="H1194" s="220"/>
      <c r="I1194" s="219"/>
      <c r="J1194" s="220"/>
      <c r="L1194" s="52">
        <f t="shared" si="180"/>
        <v>91</v>
      </c>
      <c r="M1194" s="48" t="str">
        <f t="shared" si="181"/>
        <v/>
      </c>
      <c r="N1194" s="49" t="str">
        <f t="shared" si="182"/>
        <v/>
      </c>
      <c r="O1194" s="49" t="str">
        <f t="shared" si="183"/>
        <v/>
      </c>
      <c r="P1194" s="50" t="str">
        <f t="shared" si="184"/>
        <v/>
      </c>
      <c r="Q1194" s="49" t="str">
        <f t="shared" si="185"/>
        <v/>
      </c>
      <c r="R1194" s="49" t="str">
        <f t="shared" si="186"/>
        <v/>
      </c>
    </row>
    <row r="1195" spans="1:18" x14ac:dyDescent="0.2">
      <c r="A1195" s="219"/>
      <c r="B1195" s="219"/>
      <c r="C1195" s="219"/>
      <c r="D1195" s="219"/>
      <c r="E1195" s="219"/>
      <c r="F1195" s="220"/>
      <c r="G1195" s="219"/>
      <c r="H1195" s="294" t="s">
        <v>36</v>
      </c>
      <c r="I1195" s="294"/>
      <c r="J1195" s="220">
        <f>TRUNC(SUMIF(L:L,$L1195,M:M)*(1+$J$9),2)</f>
        <v>39.35</v>
      </c>
      <c r="L1195" s="52">
        <f t="shared" si="180"/>
        <v>91</v>
      </c>
      <c r="M1195" s="48" t="str">
        <f t="shared" si="181"/>
        <v/>
      </c>
      <c r="N1195" s="49" t="str">
        <f t="shared" si="182"/>
        <v/>
      </c>
      <c r="O1195" s="49" t="str">
        <f t="shared" si="183"/>
        <v/>
      </c>
      <c r="P1195" s="50" t="str">
        <f t="shared" si="184"/>
        <v/>
      </c>
      <c r="Q1195" s="49" t="str">
        <f t="shared" si="185"/>
        <v/>
      </c>
      <c r="R1195" s="49" t="str">
        <f t="shared" si="186"/>
        <v/>
      </c>
    </row>
    <row r="1196" spans="1:18" ht="15" thickBot="1" x14ac:dyDescent="0.25">
      <c r="A1196" s="221"/>
      <c r="B1196" s="221"/>
      <c r="C1196" s="221"/>
      <c r="D1196" s="221"/>
      <c r="E1196" s="221"/>
      <c r="F1196" s="221"/>
      <c r="G1196" s="221" t="s">
        <v>37</v>
      </c>
      <c r="H1196" s="222" t="s">
        <v>1839</v>
      </c>
      <c r="I1196" s="221" t="s">
        <v>38</v>
      </c>
      <c r="J1196" s="223">
        <f>TRUNC(J1195*H1196,2)</f>
        <v>7177.44</v>
      </c>
      <c r="L1196" s="52">
        <f t="shared" si="180"/>
        <v>91</v>
      </c>
      <c r="M1196" s="48" t="str">
        <f t="shared" si="181"/>
        <v/>
      </c>
      <c r="N1196" s="49" t="str">
        <f t="shared" si="182"/>
        <v/>
      </c>
      <c r="O1196" s="49" t="str">
        <f t="shared" si="183"/>
        <v/>
      </c>
      <c r="P1196" s="50" t="str">
        <f t="shared" si="184"/>
        <v/>
      </c>
      <c r="Q1196" s="49" t="str">
        <f t="shared" si="185"/>
        <v/>
      </c>
      <c r="R1196" s="49" t="str">
        <f t="shared" si="186"/>
        <v/>
      </c>
    </row>
    <row r="1197" spans="1:18" ht="15" thickTop="1" x14ac:dyDescent="0.2">
      <c r="A1197" s="224"/>
      <c r="B1197" s="224"/>
      <c r="C1197" s="224"/>
      <c r="D1197" s="224"/>
      <c r="E1197" s="224"/>
      <c r="F1197" s="224"/>
      <c r="G1197" s="224"/>
      <c r="H1197" s="224"/>
      <c r="I1197" s="224"/>
      <c r="J1197" s="224"/>
      <c r="L1197" s="52">
        <f t="shared" si="180"/>
        <v>92</v>
      </c>
      <c r="M1197" s="48" t="str">
        <f t="shared" si="181"/>
        <v/>
      </c>
      <c r="N1197" s="49" t="str">
        <f t="shared" si="182"/>
        <v/>
      </c>
      <c r="O1197" s="49" t="str">
        <f t="shared" si="183"/>
        <v/>
      </c>
      <c r="P1197" s="50" t="str">
        <f t="shared" si="184"/>
        <v/>
      </c>
      <c r="Q1197" s="49" t="str">
        <f t="shared" si="185"/>
        <v/>
      </c>
      <c r="R1197" s="49" t="str">
        <f t="shared" si="186"/>
        <v/>
      </c>
    </row>
    <row r="1198" spans="1:18" ht="14.25" customHeight="1" x14ac:dyDescent="0.2">
      <c r="A1198" s="203" t="s">
        <v>1310</v>
      </c>
      <c r="B1198" s="203"/>
      <c r="C1198" s="203"/>
      <c r="D1198" s="203" t="s">
        <v>1311</v>
      </c>
      <c r="E1198" s="203"/>
      <c r="F1198" s="296"/>
      <c r="G1198" s="296"/>
      <c r="H1198" s="204"/>
      <c r="I1198" s="203"/>
      <c r="J1198" s="205"/>
      <c r="L1198" s="52">
        <f t="shared" si="180"/>
        <v>92</v>
      </c>
      <c r="M1198" s="48" t="str">
        <f t="shared" si="181"/>
        <v/>
      </c>
      <c r="N1198" s="49" t="str">
        <f t="shared" si="182"/>
        <v/>
      </c>
      <c r="O1198" s="49" t="str">
        <f t="shared" si="183"/>
        <v/>
      </c>
      <c r="P1198" s="50" t="str">
        <f t="shared" si="184"/>
        <v/>
      </c>
      <c r="Q1198" s="49" t="str">
        <f t="shared" si="185"/>
        <v/>
      </c>
      <c r="R1198" s="49" t="str">
        <f t="shared" si="186"/>
        <v/>
      </c>
    </row>
    <row r="1199" spans="1:18" ht="25.5" customHeight="1" x14ac:dyDescent="0.2">
      <c r="A1199" s="206" t="s">
        <v>1312</v>
      </c>
      <c r="B1199" s="207" t="s">
        <v>1</v>
      </c>
      <c r="C1199" s="206" t="s">
        <v>2</v>
      </c>
      <c r="D1199" s="206" t="s">
        <v>3</v>
      </c>
      <c r="E1199" s="290" t="s">
        <v>18</v>
      </c>
      <c r="F1199" s="290"/>
      <c r="G1199" s="208" t="s">
        <v>4</v>
      </c>
      <c r="H1199" s="207" t="s">
        <v>5</v>
      </c>
      <c r="I1199" s="207" t="s">
        <v>6</v>
      </c>
      <c r="J1199" s="207" t="s">
        <v>7</v>
      </c>
      <c r="L1199" s="52">
        <f t="shared" si="180"/>
        <v>92</v>
      </c>
      <c r="M1199" s="48" t="str">
        <f t="shared" si="181"/>
        <v/>
      </c>
      <c r="N1199" s="49" t="str">
        <f t="shared" si="182"/>
        <v/>
      </c>
      <c r="O1199" s="49" t="str">
        <f t="shared" si="183"/>
        <v/>
      </c>
      <c r="P1199" s="50" t="str">
        <f t="shared" si="184"/>
        <v/>
      </c>
      <c r="Q1199" s="49" t="str">
        <f t="shared" si="185"/>
        <v/>
      </c>
      <c r="R1199" s="49" t="str">
        <f t="shared" si="186"/>
        <v/>
      </c>
    </row>
    <row r="1200" spans="1:18" ht="25.5" customHeight="1" x14ac:dyDescent="0.2">
      <c r="A1200" s="209" t="s">
        <v>19</v>
      </c>
      <c r="B1200" s="210" t="s">
        <v>945</v>
      </c>
      <c r="C1200" s="209" t="s">
        <v>9</v>
      </c>
      <c r="D1200" s="209" t="s">
        <v>1313</v>
      </c>
      <c r="E1200" s="291" t="s">
        <v>947</v>
      </c>
      <c r="F1200" s="291"/>
      <c r="G1200" s="211" t="s">
        <v>14</v>
      </c>
      <c r="H1200" s="212">
        <v>1</v>
      </c>
      <c r="I1200" s="213">
        <f>SUMIF(L:L,$L1200,M:M)</f>
        <v>108.07000000000001</v>
      </c>
      <c r="J1200" s="213">
        <f t="shared" ref="J1200:J1205" si="187">TRUNC(H1200*I1200,2)</f>
        <v>108.07</v>
      </c>
      <c r="L1200" s="52">
        <f t="shared" si="180"/>
        <v>92</v>
      </c>
      <c r="M1200" s="48" t="str">
        <f t="shared" si="181"/>
        <v/>
      </c>
      <c r="N1200" s="49" t="str">
        <f t="shared" si="182"/>
        <v/>
      </c>
      <c r="O1200" s="49" t="str">
        <f t="shared" si="183"/>
        <v/>
      </c>
      <c r="P1200" s="50" t="str">
        <f t="shared" si="184"/>
        <v xml:space="preserve"> 3.5.1.1.3.1 </v>
      </c>
      <c r="Q1200" s="49">
        <f t="shared" si="185"/>
        <v>5.08</v>
      </c>
      <c r="R1200" s="49">
        <f t="shared" si="186"/>
        <v>102.99000000000001</v>
      </c>
    </row>
    <row r="1201" spans="1:18" ht="38.25" x14ac:dyDescent="0.2">
      <c r="A1201" s="225" t="s">
        <v>21</v>
      </c>
      <c r="B1201" s="226" t="s">
        <v>950</v>
      </c>
      <c r="C1201" s="225" t="s">
        <v>9</v>
      </c>
      <c r="D1201" s="225" t="s">
        <v>951</v>
      </c>
      <c r="E1201" s="292" t="s">
        <v>947</v>
      </c>
      <c r="F1201" s="292"/>
      <c r="G1201" s="227" t="s">
        <v>12</v>
      </c>
      <c r="H1201" s="228">
        <v>0.33300000000000002</v>
      </c>
      <c r="I1201" s="229">
        <f>SUMIFS('ANALÍTICA AUXILIARES'!J:J,'ANALÍTICA AUXILIARES'!A:A,"Composição",'ANALÍTICA AUXILIARES'!B:B,$B1201)</f>
        <v>90.13</v>
      </c>
      <c r="J1201" s="229">
        <f t="shared" si="187"/>
        <v>30.01</v>
      </c>
      <c r="L1201" s="52">
        <f t="shared" si="180"/>
        <v>92</v>
      </c>
      <c r="M1201" s="48">
        <f t="shared" si="181"/>
        <v>30.01</v>
      </c>
      <c r="N1201" s="49" t="str">
        <f t="shared" si="182"/>
        <v/>
      </c>
      <c r="O1201" s="49">
        <f t="shared" si="183"/>
        <v>30.01</v>
      </c>
      <c r="P1201" s="50" t="str">
        <f t="shared" si="184"/>
        <v/>
      </c>
      <c r="Q1201" s="49" t="str">
        <f t="shared" si="185"/>
        <v/>
      </c>
      <c r="R1201" s="49" t="str">
        <f t="shared" si="186"/>
        <v/>
      </c>
    </row>
    <row r="1202" spans="1:18" x14ac:dyDescent="0.2">
      <c r="A1202" s="225" t="s">
        <v>21</v>
      </c>
      <c r="B1202" s="226" t="s">
        <v>205</v>
      </c>
      <c r="C1202" s="225" t="s">
        <v>9</v>
      </c>
      <c r="D1202" s="225" t="s">
        <v>206</v>
      </c>
      <c r="E1202" s="292" t="s">
        <v>875</v>
      </c>
      <c r="F1202" s="292"/>
      <c r="G1202" s="227" t="s">
        <v>25</v>
      </c>
      <c r="H1202" s="228">
        <v>8.5199999999999998E-2</v>
      </c>
      <c r="I1202" s="229">
        <f>SUMIFS('ANALÍTICA AUXILIARES'!J:J,'ANALÍTICA AUXILIARES'!A:A,"Composição",'ANALÍTICA AUXILIARES'!B:B,$B1202)</f>
        <v>26.42</v>
      </c>
      <c r="J1202" s="229">
        <f t="shared" si="187"/>
        <v>2.25</v>
      </c>
      <c r="L1202" s="52">
        <f t="shared" si="180"/>
        <v>92</v>
      </c>
      <c r="M1202" s="48">
        <f t="shared" si="181"/>
        <v>2.25</v>
      </c>
      <c r="N1202" s="49">
        <f t="shared" si="182"/>
        <v>2.25</v>
      </c>
      <c r="O1202" s="49" t="str">
        <f t="shared" si="183"/>
        <v/>
      </c>
      <c r="P1202" s="50" t="str">
        <f t="shared" si="184"/>
        <v/>
      </c>
      <c r="Q1202" s="49" t="str">
        <f t="shared" si="185"/>
        <v/>
      </c>
      <c r="R1202" s="49" t="str">
        <f t="shared" si="186"/>
        <v/>
      </c>
    </row>
    <row r="1203" spans="1:18" ht="14.25" customHeight="1" x14ac:dyDescent="0.2">
      <c r="A1203" s="225" t="s">
        <v>21</v>
      </c>
      <c r="B1203" s="226" t="s">
        <v>948</v>
      </c>
      <c r="C1203" s="225" t="s">
        <v>9</v>
      </c>
      <c r="D1203" s="225" t="s">
        <v>949</v>
      </c>
      <c r="E1203" s="292" t="s">
        <v>882</v>
      </c>
      <c r="F1203" s="292"/>
      <c r="G1203" s="227" t="s">
        <v>14</v>
      </c>
      <c r="H1203" s="228">
        <v>1</v>
      </c>
      <c r="I1203" s="229">
        <f>SUMIFS('ANALÍTICA AUXILIARES'!J:J,'ANALÍTICA AUXILIARES'!A:A,"Composição",'ANALÍTICA AUXILIARES'!B:B,$B1203)</f>
        <v>54.86</v>
      </c>
      <c r="J1203" s="229">
        <f t="shared" si="187"/>
        <v>54.86</v>
      </c>
      <c r="L1203" s="52">
        <f t="shared" si="180"/>
        <v>92</v>
      </c>
      <c r="M1203" s="48">
        <f t="shared" si="181"/>
        <v>54.86</v>
      </c>
      <c r="N1203" s="49" t="str">
        <f t="shared" si="182"/>
        <v/>
      </c>
      <c r="O1203" s="49">
        <f t="shared" si="183"/>
        <v>54.86</v>
      </c>
      <c r="P1203" s="50" t="str">
        <f t="shared" si="184"/>
        <v/>
      </c>
      <c r="Q1203" s="49" t="str">
        <f t="shared" si="185"/>
        <v/>
      </c>
      <c r="R1203" s="49" t="str">
        <f t="shared" si="186"/>
        <v/>
      </c>
    </row>
    <row r="1204" spans="1:18" ht="14.25" customHeight="1" x14ac:dyDescent="0.2">
      <c r="A1204" s="225" t="s">
        <v>21</v>
      </c>
      <c r="B1204" s="226" t="s">
        <v>220</v>
      </c>
      <c r="C1204" s="225" t="s">
        <v>9</v>
      </c>
      <c r="D1204" s="225" t="s">
        <v>221</v>
      </c>
      <c r="E1204" s="292" t="s">
        <v>875</v>
      </c>
      <c r="F1204" s="292"/>
      <c r="G1204" s="227" t="s">
        <v>25</v>
      </c>
      <c r="H1204" s="228">
        <v>8.5199999999999998E-2</v>
      </c>
      <c r="I1204" s="229">
        <f>SUMIFS('ANALÍTICA AUXILIARES'!J:J,'ANALÍTICA AUXILIARES'!A:A,"Composição",'ANALÍTICA AUXILIARES'!B:B,$B1204)</f>
        <v>33.25</v>
      </c>
      <c r="J1204" s="229">
        <f t="shared" si="187"/>
        <v>2.83</v>
      </c>
      <c r="L1204" s="52">
        <f t="shared" si="180"/>
        <v>92</v>
      </c>
      <c r="M1204" s="48">
        <f t="shared" si="181"/>
        <v>2.83</v>
      </c>
      <c r="N1204" s="49">
        <f t="shared" si="182"/>
        <v>2.83</v>
      </c>
      <c r="O1204" s="49" t="str">
        <f t="shared" si="183"/>
        <v/>
      </c>
      <c r="P1204" s="50" t="str">
        <f t="shared" si="184"/>
        <v/>
      </c>
      <c r="Q1204" s="49" t="str">
        <f t="shared" si="185"/>
        <v/>
      </c>
      <c r="R1204" s="49" t="str">
        <f t="shared" si="186"/>
        <v/>
      </c>
    </row>
    <row r="1205" spans="1:18" ht="14.25" customHeight="1" x14ac:dyDescent="0.2">
      <c r="A1205" s="214" t="s">
        <v>28</v>
      </c>
      <c r="B1205" s="215" t="s">
        <v>1840</v>
      </c>
      <c r="C1205" s="214" t="str">
        <f>VLOOKUP(B1205,INSUMOS!$A:$I,2,FALSE)</f>
        <v>SINAPI</v>
      </c>
      <c r="D1205" s="214" t="str">
        <f>VLOOKUP(B1205,INSUMOS!$A:$I,3,FALSE)</f>
        <v>ELETROCALHA LISA OU PERFURADA TIPO U, EM CHAPA DE ACO GALVANIZADO A FOGO, ESPESSURA # 22, DE 100 X 50 MM (L X A), SEM VIROLA, SEM TAMPA</v>
      </c>
      <c r="E1205" s="293" t="str">
        <f>VLOOKUP(B1205,INSUMOS!$A:$I,4,FALSE)</f>
        <v>Material</v>
      </c>
      <c r="F1205" s="293"/>
      <c r="G1205" s="216" t="str">
        <f>VLOOKUP(B1205,INSUMOS!$A:$I,5,FALSE)</f>
        <v>M</v>
      </c>
      <c r="H1205" s="217">
        <v>0.98199999999999998</v>
      </c>
      <c r="I1205" s="218">
        <f>VLOOKUP(B1205,INSUMOS!$A:$I,8,FALSE)</f>
        <v>18.46</v>
      </c>
      <c r="J1205" s="218">
        <f t="shared" si="187"/>
        <v>18.12</v>
      </c>
      <c r="L1205" s="52">
        <f t="shared" si="180"/>
        <v>92</v>
      </c>
      <c r="M1205" s="48">
        <f t="shared" si="181"/>
        <v>18.12</v>
      </c>
      <c r="N1205" s="49" t="str">
        <f t="shared" si="182"/>
        <v/>
      </c>
      <c r="O1205" s="49">
        <f t="shared" si="183"/>
        <v>18.12</v>
      </c>
      <c r="P1205" s="50" t="str">
        <f t="shared" si="184"/>
        <v/>
      </c>
      <c r="Q1205" s="49" t="str">
        <f t="shared" si="185"/>
        <v/>
      </c>
      <c r="R1205" s="49" t="str">
        <f t="shared" si="186"/>
        <v/>
      </c>
    </row>
    <row r="1206" spans="1:18" x14ac:dyDescent="0.2">
      <c r="A1206" s="219"/>
      <c r="B1206" s="219"/>
      <c r="C1206" s="219"/>
      <c r="D1206" s="219"/>
      <c r="E1206" s="219"/>
      <c r="F1206" s="220"/>
      <c r="G1206" s="219"/>
      <c r="H1206" s="220"/>
      <c r="I1206" s="219"/>
      <c r="J1206" s="220"/>
      <c r="L1206" s="52">
        <f t="shared" si="180"/>
        <v>92</v>
      </c>
      <c r="M1206" s="48" t="str">
        <f t="shared" si="181"/>
        <v/>
      </c>
      <c r="N1206" s="49" t="str">
        <f t="shared" si="182"/>
        <v/>
      </c>
      <c r="O1206" s="49" t="str">
        <f t="shared" si="183"/>
        <v/>
      </c>
      <c r="P1206" s="50" t="str">
        <f t="shared" si="184"/>
        <v/>
      </c>
      <c r="Q1206" s="49" t="str">
        <f t="shared" si="185"/>
        <v/>
      </c>
      <c r="R1206" s="49" t="str">
        <f t="shared" si="186"/>
        <v/>
      </c>
    </row>
    <row r="1207" spans="1:18" x14ac:dyDescent="0.2">
      <c r="A1207" s="219"/>
      <c r="B1207" s="219"/>
      <c r="C1207" s="219"/>
      <c r="D1207" s="219"/>
      <c r="E1207" s="219"/>
      <c r="F1207" s="220"/>
      <c r="G1207" s="219"/>
      <c r="H1207" s="294" t="s">
        <v>36</v>
      </c>
      <c r="I1207" s="294"/>
      <c r="J1207" s="220">
        <f>TRUNC(SUMIF(L:L,$L1207,M:M)*(1+$J$9),2)</f>
        <v>130.69</v>
      </c>
      <c r="L1207" s="52">
        <f t="shared" si="180"/>
        <v>92</v>
      </c>
      <c r="M1207" s="48" t="str">
        <f t="shared" si="181"/>
        <v/>
      </c>
      <c r="N1207" s="49" t="str">
        <f t="shared" si="182"/>
        <v/>
      </c>
      <c r="O1207" s="49" t="str">
        <f t="shared" si="183"/>
        <v/>
      </c>
      <c r="P1207" s="50" t="str">
        <f t="shared" si="184"/>
        <v/>
      </c>
      <c r="Q1207" s="49" t="str">
        <f t="shared" si="185"/>
        <v/>
      </c>
      <c r="R1207" s="49" t="str">
        <f t="shared" si="186"/>
        <v/>
      </c>
    </row>
    <row r="1208" spans="1:18" ht="25.5" customHeight="1" thickBot="1" x14ac:dyDescent="0.25">
      <c r="A1208" s="221"/>
      <c r="B1208" s="221"/>
      <c r="C1208" s="221"/>
      <c r="D1208" s="221"/>
      <c r="E1208" s="221"/>
      <c r="F1208" s="221"/>
      <c r="G1208" s="221" t="s">
        <v>37</v>
      </c>
      <c r="H1208" s="222" t="s">
        <v>1842</v>
      </c>
      <c r="I1208" s="221" t="s">
        <v>38</v>
      </c>
      <c r="J1208" s="223">
        <f>TRUNC(J1207*H1208,2)</f>
        <v>1097.79</v>
      </c>
      <c r="L1208" s="52">
        <f t="shared" si="180"/>
        <v>92</v>
      </c>
      <c r="M1208" s="48" t="str">
        <f t="shared" si="181"/>
        <v/>
      </c>
      <c r="N1208" s="49" t="str">
        <f t="shared" si="182"/>
        <v/>
      </c>
      <c r="O1208" s="49" t="str">
        <f t="shared" si="183"/>
        <v/>
      </c>
      <c r="P1208" s="50" t="str">
        <f t="shared" si="184"/>
        <v/>
      </c>
      <c r="Q1208" s="49" t="str">
        <f t="shared" si="185"/>
        <v/>
      </c>
      <c r="R1208" s="49" t="str">
        <f t="shared" si="186"/>
        <v/>
      </c>
    </row>
    <row r="1209" spans="1:18" ht="14.25" customHeight="1" thickTop="1" x14ac:dyDescent="0.2">
      <c r="A1209" s="224"/>
      <c r="B1209" s="224"/>
      <c r="C1209" s="224"/>
      <c r="D1209" s="224"/>
      <c r="E1209" s="224"/>
      <c r="F1209" s="224"/>
      <c r="G1209" s="224"/>
      <c r="H1209" s="224"/>
      <c r="I1209" s="224"/>
      <c r="J1209" s="224"/>
      <c r="L1209" s="52">
        <f t="shared" si="180"/>
        <v>93</v>
      </c>
      <c r="M1209" s="48" t="str">
        <f t="shared" si="181"/>
        <v/>
      </c>
      <c r="N1209" s="49" t="str">
        <f t="shared" si="182"/>
        <v/>
      </c>
      <c r="O1209" s="49" t="str">
        <f t="shared" si="183"/>
        <v/>
      </c>
      <c r="P1209" s="50" t="str">
        <f t="shared" si="184"/>
        <v/>
      </c>
      <c r="Q1209" s="49" t="str">
        <f t="shared" si="185"/>
        <v/>
      </c>
      <c r="R1209" s="49" t="str">
        <f t="shared" si="186"/>
        <v/>
      </c>
    </row>
    <row r="1210" spans="1:18" ht="25.5" customHeight="1" x14ac:dyDescent="0.2">
      <c r="A1210" s="206" t="s">
        <v>1314</v>
      </c>
      <c r="B1210" s="207" t="s">
        <v>1</v>
      </c>
      <c r="C1210" s="206" t="s">
        <v>2</v>
      </c>
      <c r="D1210" s="206" t="s">
        <v>3</v>
      </c>
      <c r="E1210" s="290" t="s">
        <v>18</v>
      </c>
      <c r="F1210" s="290"/>
      <c r="G1210" s="208" t="s">
        <v>4</v>
      </c>
      <c r="H1210" s="207" t="s">
        <v>5</v>
      </c>
      <c r="I1210" s="207" t="s">
        <v>6</v>
      </c>
      <c r="J1210" s="207" t="s">
        <v>7</v>
      </c>
      <c r="L1210" s="52">
        <f t="shared" si="180"/>
        <v>93</v>
      </c>
      <c r="M1210" s="48" t="str">
        <f t="shared" si="181"/>
        <v/>
      </c>
      <c r="N1210" s="49" t="str">
        <f t="shared" si="182"/>
        <v/>
      </c>
      <c r="O1210" s="49" t="str">
        <f t="shared" si="183"/>
        <v/>
      </c>
      <c r="P1210" s="50" t="str">
        <f t="shared" si="184"/>
        <v/>
      </c>
      <c r="Q1210" s="49" t="str">
        <f t="shared" si="185"/>
        <v/>
      </c>
      <c r="R1210" s="49" t="str">
        <f t="shared" si="186"/>
        <v/>
      </c>
    </row>
    <row r="1211" spans="1:18" ht="25.5" x14ac:dyDescent="0.2">
      <c r="A1211" s="209" t="s">
        <v>19</v>
      </c>
      <c r="B1211" s="210" t="s">
        <v>945</v>
      </c>
      <c r="C1211" s="209" t="s">
        <v>9</v>
      </c>
      <c r="D1211" s="209" t="s">
        <v>1315</v>
      </c>
      <c r="E1211" s="291" t="s">
        <v>947</v>
      </c>
      <c r="F1211" s="291"/>
      <c r="G1211" s="211" t="s">
        <v>14</v>
      </c>
      <c r="H1211" s="212">
        <v>1</v>
      </c>
      <c r="I1211" s="213">
        <f>SUMIF(L:L,$L1211,M:M)</f>
        <v>108.07000000000001</v>
      </c>
      <c r="J1211" s="213">
        <f t="shared" ref="J1211:J1216" si="188">TRUNC(H1211*I1211,2)</f>
        <v>108.07</v>
      </c>
      <c r="L1211" s="52">
        <f t="shared" si="180"/>
        <v>93</v>
      </c>
      <c r="M1211" s="48" t="str">
        <f t="shared" si="181"/>
        <v/>
      </c>
      <c r="N1211" s="49" t="str">
        <f t="shared" si="182"/>
        <v/>
      </c>
      <c r="O1211" s="49" t="str">
        <f t="shared" si="183"/>
        <v/>
      </c>
      <c r="P1211" s="50" t="str">
        <f t="shared" si="184"/>
        <v xml:space="preserve"> 3.5.1.1.3.2 </v>
      </c>
      <c r="Q1211" s="49">
        <f t="shared" si="185"/>
        <v>5.08</v>
      </c>
      <c r="R1211" s="49">
        <f t="shared" si="186"/>
        <v>102.99000000000001</v>
      </c>
    </row>
    <row r="1212" spans="1:18" ht="38.25" x14ac:dyDescent="0.2">
      <c r="A1212" s="225" t="s">
        <v>21</v>
      </c>
      <c r="B1212" s="226" t="s">
        <v>950</v>
      </c>
      <c r="C1212" s="225" t="s">
        <v>9</v>
      </c>
      <c r="D1212" s="225" t="s">
        <v>951</v>
      </c>
      <c r="E1212" s="292" t="s">
        <v>947</v>
      </c>
      <c r="F1212" s="292"/>
      <c r="G1212" s="227" t="s">
        <v>12</v>
      </c>
      <c r="H1212" s="228">
        <v>0.33300000000000002</v>
      </c>
      <c r="I1212" s="229">
        <f>SUMIFS('ANALÍTICA AUXILIARES'!J:J,'ANALÍTICA AUXILIARES'!A:A,"Composição",'ANALÍTICA AUXILIARES'!B:B,$B1212)</f>
        <v>90.13</v>
      </c>
      <c r="J1212" s="229">
        <f t="shared" si="188"/>
        <v>30.01</v>
      </c>
      <c r="L1212" s="52">
        <f t="shared" si="180"/>
        <v>93</v>
      </c>
      <c r="M1212" s="48">
        <f t="shared" si="181"/>
        <v>30.01</v>
      </c>
      <c r="N1212" s="49" t="str">
        <f t="shared" si="182"/>
        <v/>
      </c>
      <c r="O1212" s="49">
        <f t="shared" si="183"/>
        <v>30.01</v>
      </c>
      <c r="P1212" s="50" t="str">
        <f t="shared" si="184"/>
        <v/>
      </c>
      <c r="Q1212" s="49" t="str">
        <f t="shared" si="185"/>
        <v/>
      </c>
      <c r="R1212" s="49" t="str">
        <f t="shared" si="186"/>
        <v/>
      </c>
    </row>
    <row r="1213" spans="1:18" x14ac:dyDescent="0.2">
      <c r="A1213" s="225" t="s">
        <v>21</v>
      </c>
      <c r="B1213" s="226" t="s">
        <v>205</v>
      </c>
      <c r="C1213" s="225" t="s">
        <v>9</v>
      </c>
      <c r="D1213" s="225" t="s">
        <v>206</v>
      </c>
      <c r="E1213" s="292" t="s">
        <v>875</v>
      </c>
      <c r="F1213" s="292"/>
      <c r="G1213" s="227" t="s">
        <v>25</v>
      </c>
      <c r="H1213" s="228">
        <v>8.5199999999999998E-2</v>
      </c>
      <c r="I1213" s="229">
        <f>SUMIFS('ANALÍTICA AUXILIARES'!J:J,'ANALÍTICA AUXILIARES'!A:A,"Composição",'ANALÍTICA AUXILIARES'!B:B,$B1213)</f>
        <v>26.42</v>
      </c>
      <c r="J1213" s="229">
        <f t="shared" si="188"/>
        <v>2.25</v>
      </c>
      <c r="L1213" s="52">
        <f t="shared" si="180"/>
        <v>93</v>
      </c>
      <c r="M1213" s="48">
        <f t="shared" si="181"/>
        <v>2.25</v>
      </c>
      <c r="N1213" s="49">
        <f t="shared" si="182"/>
        <v>2.25</v>
      </c>
      <c r="O1213" s="49" t="str">
        <f t="shared" si="183"/>
        <v/>
      </c>
      <c r="P1213" s="50" t="str">
        <f t="shared" si="184"/>
        <v/>
      </c>
      <c r="Q1213" s="49" t="str">
        <f t="shared" si="185"/>
        <v/>
      </c>
      <c r="R1213" s="49" t="str">
        <f t="shared" si="186"/>
        <v/>
      </c>
    </row>
    <row r="1214" spans="1:18" ht="14.25" customHeight="1" x14ac:dyDescent="0.2">
      <c r="A1214" s="225" t="s">
        <v>21</v>
      </c>
      <c r="B1214" s="226" t="s">
        <v>948</v>
      </c>
      <c r="C1214" s="225" t="s">
        <v>9</v>
      </c>
      <c r="D1214" s="225" t="s">
        <v>949</v>
      </c>
      <c r="E1214" s="292" t="s">
        <v>882</v>
      </c>
      <c r="F1214" s="292"/>
      <c r="G1214" s="227" t="s">
        <v>14</v>
      </c>
      <c r="H1214" s="228">
        <v>1</v>
      </c>
      <c r="I1214" s="229">
        <f>SUMIFS('ANALÍTICA AUXILIARES'!J:J,'ANALÍTICA AUXILIARES'!A:A,"Composição",'ANALÍTICA AUXILIARES'!B:B,$B1214)</f>
        <v>54.86</v>
      </c>
      <c r="J1214" s="229">
        <f t="shared" si="188"/>
        <v>54.86</v>
      </c>
      <c r="L1214" s="52">
        <f t="shared" si="180"/>
        <v>93</v>
      </c>
      <c r="M1214" s="48">
        <f t="shared" si="181"/>
        <v>54.86</v>
      </c>
      <c r="N1214" s="49" t="str">
        <f t="shared" si="182"/>
        <v/>
      </c>
      <c r="O1214" s="49">
        <f t="shared" si="183"/>
        <v>54.86</v>
      </c>
      <c r="P1214" s="50" t="str">
        <f t="shared" si="184"/>
        <v/>
      </c>
      <c r="Q1214" s="49" t="str">
        <f t="shared" si="185"/>
        <v/>
      </c>
      <c r="R1214" s="49" t="str">
        <f t="shared" si="186"/>
        <v/>
      </c>
    </row>
    <row r="1215" spans="1:18" ht="14.25" customHeight="1" x14ac:dyDescent="0.2">
      <c r="A1215" s="225" t="s">
        <v>21</v>
      </c>
      <c r="B1215" s="226" t="s">
        <v>220</v>
      </c>
      <c r="C1215" s="225" t="s">
        <v>9</v>
      </c>
      <c r="D1215" s="225" t="s">
        <v>221</v>
      </c>
      <c r="E1215" s="292" t="s">
        <v>875</v>
      </c>
      <c r="F1215" s="292"/>
      <c r="G1215" s="227" t="s">
        <v>25</v>
      </c>
      <c r="H1215" s="228">
        <v>8.5199999999999998E-2</v>
      </c>
      <c r="I1215" s="229">
        <f>SUMIFS('ANALÍTICA AUXILIARES'!J:J,'ANALÍTICA AUXILIARES'!A:A,"Composição",'ANALÍTICA AUXILIARES'!B:B,$B1215)</f>
        <v>33.25</v>
      </c>
      <c r="J1215" s="229">
        <f t="shared" si="188"/>
        <v>2.83</v>
      </c>
      <c r="L1215" s="52">
        <f t="shared" si="180"/>
        <v>93</v>
      </c>
      <c r="M1215" s="48">
        <f t="shared" si="181"/>
        <v>2.83</v>
      </c>
      <c r="N1215" s="49">
        <f t="shared" si="182"/>
        <v>2.83</v>
      </c>
      <c r="O1215" s="49" t="str">
        <f t="shared" si="183"/>
        <v/>
      </c>
      <c r="P1215" s="50" t="str">
        <f t="shared" si="184"/>
        <v/>
      </c>
      <c r="Q1215" s="49" t="str">
        <f t="shared" si="185"/>
        <v/>
      </c>
      <c r="R1215" s="49" t="str">
        <f t="shared" si="186"/>
        <v/>
      </c>
    </row>
    <row r="1216" spans="1:18" ht="14.25" customHeight="1" x14ac:dyDescent="0.2">
      <c r="A1216" s="214" t="s">
        <v>28</v>
      </c>
      <c r="B1216" s="215" t="s">
        <v>1840</v>
      </c>
      <c r="C1216" s="214" t="str">
        <f>VLOOKUP(B1216,INSUMOS!$A:$I,2,FALSE)</f>
        <v>SINAPI</v>
      </c>
      <c r="D1216" s="214" t="str">
        <f>VLOOKUP(B1216,INSUMOS!$A:$I,3,FALSE)</f>
        <v>ELETROCALHA LISA OU PERFURADA TIPO U, EM CHAPA DE ACO GALVANIZADO A FOGO, ESPESSURA # 22, DE 100 X 50 MM (L X A), SEM VIROLA, SEM TAMPA</v>
      </c>
      <c r="E1216" s="293" t="str">
        <f>VLOOKUP(B1216,INSUMOS!$A:$I,4,FALSE)</f>
        <v>Material</v>
      </c>
      <c r="F1216" s="293"/>
      <c r="G1216" s="216" t="str">
        <f>VLOOKUP(B1216,INSUMOS!$A:$I,5,FALSE)</f>
        <v>M</v>
      </c>
      <c r="H1216" s="217">
        <v>0.98199999999999998</v>
      </c>
      <c r="I1216" s="218">
        <f>VLOOKUP(B1216,INSUMOS!$A:$I,8,FALSE)</f>
        <v>18.46</v>
      </c>
      <c r="J1216" s="218">
        <f t="shared" si="188"/>
        <v>18.12</v>
      </c>
      <c r="L1216" s="52">
        <f t="shared" si="180"/>
        <v>93</v>
      </c>
      <c r="M1216" s="48">
        <f t="shared" si="181"/>
        <v>18.12</v>
      </c>
      <c r="N1216" s="49" t="str">
        <f t="shared" si="182"/>
        <v/>
      </c>
      <c r="O1216" s="49">
        <f t="shared" si="183"/>
        <v>18.12</v>
      </c>
      <c r="P1216" s="50" t="str">
        <f t="shared" si="184"/>
        <v/>
      </c>
      <c r="Q1216" s="49" t="str">
        <f t="shared" si="185"/>
        <v/>
      </c>
      <c r="R1216" s="49" t="str">
        <f t="shared" si="186"/>
        <v/>
      </c>
    </row>
    <row r="1217" spans="1:18" x14ac:dyDescent="0.2">
      <c r="A1217" s="219"/>
      <c r="B1217" s="219"/>
      <c r="C1217" s="219"/>
      <c r="D1217" s="219"/>
      <c r="E1217" s="219"/>
      <c r="F1217" s="220"/>
      <c r="G1217" s="219"/>
      <c r="H1217" s="220"/>
      <c r="I1217" s="219"/>
      <c r="J1217" s="220"/>
      <c r="L1217" s="52">
        <f t="shared" si="180"/>
        <v>93</v>
      </c>
      <c r="M1217" s="48" t="str">
        <f t="shared" si="181"/>
        <v/>
      </c>
      <c r="N1217" s="49" t="str">
        <f t="shared" si="182"/>
        <v/>
      </c>
      <c r="O1217" s="49" t="str">
        <f t="shared" si="183"/>
        <v/>
      </c>
      <c r="P1217" s="50" t="str">
        <f t="shared" si="184"/>
        <v/>
      </c>
      <c r="Q1217" s="49" t="str">
        <f t="shared" si="185"/>
        <v/>
      </c>
      <c r="R1217" s="49" t="str">
        <f t="shared" si="186"/>
        <v/>
      </c>
    </row>
    <row r="1218" spans="1:18" x14ac:dyDescent="0.2">
      <c r="A1218" s="219"/>
      <c r="B1218" s="219"/>
      <c r="C1218" s="219"/>
      <c r="D1218" s="219"/>
      <c r="E1218" s="219"/>
      <c r="F1218" s="220"/>
      <c r="G1218" s="219"/>
      <c r="H1218" s="294" t="s">
        <v>36</v>
      </c>
      <c r="I1218" s="294"/>
      <c r="J1218" s="220">
        <f>TRUNC(SUMIF(L:L,$L1218,M:M)*(1+$J$9),2)</f>
        <v>130.69</v>
      </c>
      <c r="L1218" s="52">
        <f t="shared" si="180"/>
        <v>93</v>
      </c>
      <c r="M1218" s="48" t="str">
        <f t="shared" si="181"/>
        <v/>
      </c>
      <c r="N1218" s="49" t="str">
        <f t="shared" si="182"/>
        <v/>
      </c>
      <c r="O1218" s="49" t="str">
        <f t="shared" si="183"/>
        <v/>
      </c>
      <c r="P1218" s="50" t="str">
        <f t="shared" si="184"/>
        <v/>
      </c>
      <c r="Q1218" s="49" t="str">
        <f t="shared" si="185"/>
        <v/>
      </c>
      <c r="R1218" s="49" t="str">
        <f t="shared" si="186"/>
        <v/>
      </c>
    </row>
    <row r="1219" spans="1:18" ht="15" thickBot="1" x14ac:dyDescent="0.25">
      <c r="A1219" s="221"/>
      <c r="B1219" s="221"/>
      <c r="C1219" s="221"/>
      <c r="D1219" s="221"/>
      <c r="E1219" s="221"/>
      <c r="F1219" s="221"/>
      <c r="G1219" s="221" t="s">
        <v>37</v>
      </c>
      <c r="H1219" s="222" t="s">
        <v>1843</v>
      </c>
      <c r="I1219" s="221" t="s">
        <v>38</v>
      </c>
      <c r="J1219" s="223">
        <f>TRUNC(J1218*H1219,2)</f>
        <v>5632.73</v>
      </c>
      <c r="L1219" s="52">
        <f t="shared" si="180"/>
        <v>93</v>
      </c>
      <c r="M1219" s="48" t="str">
        <f t="shared" si="181"/>
        <v/>
      </c>
      <c r="N1219" s="49" t="str">
        <f t="shared" si="182"/>
        <v/>
      </c>
      <c r="O1219" s="49" t="str">
        <f t="shared" si="183"/>
        <v/>
      </c>
      <c r="P1219" s="50" t="str">
        <f t="shared" si="184"/>
        <v/>
      </c>
      <c r="Q1219" s="49" t="str">
        <f t="shared" si="185"/>
        <v/>
      </c>
      <c r="R1219" s="49" t="str">
        <f t="shared" si="186"/>
        <v/>
      </c>
    </row>
    <row r="1220" spans="1:18" ht="14.25" customHeight="1" thickTop="1" x14ac:dyDescent="0.2">
      <c r="A1220" s="224"/>
      <c r="B1220" s="224"/>
      <c r="C1220" s="224"/>
      <c r="D1220" s="224"/>
      <c r="E1220" s="224"/>
      <c r="F1220" s="224"/>
      <c r="G1220" s="224"/>
      <c r="H1220" s="224"/>
      <c r="I1220" s="224"/>
      <c r="J1220" s="224"/>
      <c r="L1220" s="52">
        <f t="shared" ref="L1220:L1283" si="189">IF(AND(A1221&lt;&gt;"",A1220=""),L1219+1,L1219)</f>
        <v>94</v>
      </c>
      <c r="M1220" s="48" t="str">
        <f t="shared" ref="M1220:M1283" si="190">IF(OR(A1220="Insumo",A1220="Composição Auxiliar"),J1220,"")</f>
        <v/>
      </c>
      <c r="N1220" s="49" t="str">
        <f t="shared" ref="N1220:N1283" si="191">IF(ISNUMBER(SEARCH("COM ENCARGOS COMPLEMENTARES",D1220)),J1220,"")</f>
        <v/>
      </c>
      <c r="O1220" s="49" t="str">
        <f t="shared" ref="O1220:O1283" si="192">IF(N1220&lt;&gt;"","",M1220)</f>
        <v/>
      </c>
      <c r="P1220" s="50" t="str">
        <f t="shared" ref="P1220:P1283" si="193">IF(A1220="Composição",A1219,"")</f>
        <v/>
      </c>
      <c r="Q1220" s="49" t="str">
        <f t="shared" ref="Q1220:Q1283" si="194">IF(P1220&lt;&gt;"",SUMIF(L1220:L1225,L1220,N1220:N1225),"")</f>
        <v/>
      </c>
      <c r="R1220" s="49" t="str">
        <f t="shared" ref="R1220:R1283" si="195">IF(P1220&lt;&gt;"",SUMIF(L1220:L1225,L1220,O1220:O1225),"")</f>
        <v/>
      </c>
    </row>
    <row r="1221" spans="1:18" ht="25.5" customHeight="1" x14ac:dyDescent="0.2">
      <c r="A1221" s="206" t="s">
        <v>1316</v>
      </c>
      <c r="B1221" s="207" t="s">
        <v>1</v>
      </c>
      <c r="C1221" s="206" t="s">
        <v>2</v>
      </c>
      <c r="D1221" s="206" t="s">
        <v>3</v>
      </c>
      <c r="E1221" s="290" t="s">
        <v>18</v>
      </c>
      <c r="F1221" s="290"/>
      <c r="G1221" s="208" t="s">
        <v>4</v>
      </c>
      <c r="H1221" s="207" t="s">
        <v>5</v>
      </c>
      <c r="I1221" s="207" t="s">
        <v>6</v>
      </c>
      <c r="J1221" s="207" t="s">
        <v>7</v>
      </c>
      <c r="L1221" s="52">
        <f t="shared" si="189"/>
        <v>94</v>
      </c>
      <c r="M1221" s="48" t="str">
        <f t="shared" si="190"/>
        <v/>
      </c>
      <c r="N1221" s="49" t="str">
        <f t="shared" si="191"/>
        <v/>
      </c>
      <c r="O1221" s="49" t="str">
        <f t="shared" si="192"/>
        <v/>
      </c>
      <c r="P1221" s="50" t="str">
        <f t="shared" si="193"/>
        <v/>
      </c>
      <c r="Q1221" s="49" t="str">
        <f t="shared" si="194"/>
        <v/>
      </c>
      <c r="R1221" s="49" t="str">
        <f t="shared" si="195"/>
        <v/>
      </c>
    </row>
    <row r="1222" spans="1:18" ht="25.5" customHeight="1" x14ac:dyDescent="0.2">
      <c r="A1222" s="209" t="s">
        <v>19</v>
      </c>
      <c r="B1222" s="210" t="s">
        <v>952</v>
      </c>
      <c r="C1222" s="209" t="s">
        <v>9</v>
      </c>
      <c r="D1222" s="209" t="s">
        <v>1317</v>
      </c>
      <c r="E1222" s="291" t="s">
        <v>947</v>
      </c>
      <c r="F1222" s="291"/>
      <c r="G1222" s="211" t="s">
        <v>14</v>
      </c>
      <c r="H1222" s="212">
        <v>1</v>
      </c>
      <c r="I1222" s="213">
        <f>SUMIF(L:L,$L1222,M:M)</f>
        <v>100.86000000000001</v>
      </c>
      <c r="J1222" s="213">
        <f t="shared" ref="J1222:J1227" si="196">TRUNC(H1222*I1222,2)</f>
        <v>100.86</v>
      </c>
      <c r="L1222" s="52">
        <f t="shared" si="189"/>
        <v>94</v>
      </c>
      <c r="M1222" s="48" t="str">
        <f t="shared" si="190"/>
        <v/>
      </c>
      <c r="N1222" s="49" t="str">
        <f t="shared" si="191"/>
        <v/>
      </c>
      <c r="O1222" s="49" t="str">
        <f t="shared" si="192"/>
        <v/>
      </c>
      <c r="P1222" s="50" t="str">
        <f t="shared" si="193"/>
        <v xml:space="preserve"> 3.5.1.1.3.3 </v>
      </c>
      <c r="Q1222" s="49">
        <f t="shared" si="194"/>
        <v>3.73</v>
      </c>
      <c r="R1222" s="49">
        <f t="shared" si="195"/>
        <v>97.13</v>
      </c>
    </row>
    <row r="1223" spans="1:18" x14ac:dyDescent="0.2">
      <c r="A1223" s="225" t="s">
        <v>21</v>
      </c>
      <c r="B1223" s="226" t="s">
        <v>220</v>
      </c>
      <c r="C1223" s="225" t="s">
        <v>9</v>
      </c>
      <c r="D1223" s="225" t="s">
        <v>221</v>
      </c>
      <c r="E1223" s="292" t="s">
        <v>875</v>
      </c>
      <c r="F1223" s="292"/>
      <c r="G1223" s="227" t="s">
        <v>25</v>
      </c>
      <c r="H1223" s="228">
        <v>6.2600000000000003E-2</v>
      </c>
      <c r="I1223" s="229">
        <f>SUMIFS('ANALÍTICA AUXILIARES'!J:J,'ANALÍTICA AUXILIARES'!A:A,"Composição",'ANALÍTICA AUXILIARES'!B:B,$B1223)</f>
        <v>33.25</v>
      </c>
      <c r="J1223" s="229">
        <f t="shared" si="196"/>
        <v>2.08</v>
      </c>
      <c r="L1223" s="52">
        <f t="shared" si="189"/>
        <v>94</v>
      </c>
      <c r="M1223" s="48">
        <f t="shared" si="190"/>
        <v>2.08</v>
      </c>
      <c r="N1223" s="49">
        <f t="shared" si="191"/>
        <v>2.08</v>
      </c>
      <c r="O1223" s="49" t="str">
        <f t="shared" si="192"/>
        <v/>
      </c>
      <c r="P1223" s="50" t="str">
        <f t="shared" si="193"/>
        <v/>
      </c>
      <c r="Q1223" s="49" t="str">
        <f t="shared" si="194"/>
        <v/>
      </c>
      <c r="R1223" s="49" t="str">
        <f t="shared" si="195"/>
        <v/>
      </c>
    </row>
    <row r="1224" spans="1:18" x14ac:dyDescent="0.2">
      <c r="A1224" s="225" t="s">
        <v>21</v>
      </c>
      <c r="B1224" s="226" t="s">
        <v>205</v>
      </c>
      <c r="C1224" s="225" t="s">
        <v>9</v>
      </c>
      <c r="D1224" s="225" t="s">
        <v>206</v>
      </c>
      <c r="E1224" s="292" t="s">
        <v>875</v>
      </c>
      <c r="F1224" s="292"/>
      <c r="G1224" s="227" t="s">
        <v>25</v>
      </c>
      <c r="H1224" s="228">
        <v>6.2600000000000003E-2</v>
      </c>
      <c r="I1224" s="229">
        <f>SUMIFS('ANALÍTICA AUXILIARES'!J:J,'ANALÍTICA AUXILIARES'!A:A,"Composição",'ANALÍTICA AUXILIARES'!B:B,$B1224)</f>
        <v>26.42</v>
      </c>
      <c r="J1224" s="229">
        <f t="shared" si="196"/>
        <v>1.65</v>
      </c>
      <c r="L1224" s="52">
        <f t="shared" si="189"/>
        <v>94</v>
      </c>
      <c r="M1224" s="48">
        <f t="shared" si="190"/>
        <v>1.65</v>
      </c>
      <c r="N1224" s="49">
        <f t="shared" si="191"/>
        <v>1.65</v>
      </c>
      <c r="O1224" s="49" t="str">
        <f t="shared" si="192"/>
        <v/>
      </c>
      <c r="P1224" s="50" t="str">
        <f t="shared" si="193"/>
        <v/>
      </c>
      <c r="Q1224" s="49" t="str">
        <f t="shared" si="194"/>
        <v/>
      </c>
      <c r="R1224" s="49" t="str">
        <f t="shared" si="195"/>
        <v/>
      </c>
    </row>
    <row r="1225" spans="1:18" ht="25.5" customHeight="1" x14ac:dyDescent="0.2">
      <c r="A1225" s="225" t="s">
        <v>21</v>
      </c>
      <c r="B1225" s="226" t="s">
        <v>954</v>
      </c>
      <c r="C1225" s="225" t="s">
        <v>9</v>
      </c>
      <c r="D1225" s="225" t="s">
        <v>955</v>
      </c>
      <c r="E1225" s="292" t="s">
        <v>947</v>
      </c>
      <c r="F1225" s="292"/>
      <c r="G1225" s="227" t="s">
        <v>12</v>
      </c>
      <c r="H1225" s="228">
        <v>0.33300000000000002</v>
      </c>
      <c r="I1225" s="229">
        <f>SUMIFS('ANALÍTICA AUXILIARES'!J:J,'ANALÍTICA AUXILIARES'!A:A,"Composição",'ANALÍTICA AUXILIARES'!B:B,$B1225)</f>
        <v>85.77</v>
      </c>
      <c r="J1225" s="229">
        <f t="shared" si="196"/>
        <v>28.56</v>
      </c>
      <c r="L1225" s="52">
        <f t="shared" si="189"/>
        <v>94</v>
      </c>
      <c r="M1225" s="48">
        <f t="shared" si="190"/>
        <v>28.56</v>
      </c>
      <c r="N1225" s="49" t="str">
        <f t="shared" si="191"/>
        <v/>
      </c>
      <c r="O1225" s="49">
        <f t="shared" si="192"/>
        <v>28.56</v>
      </c>
      <c r="P1225" s="50" t="str">
        <f t="shared" si="193"/>
        <v/>
      </c>
      <c r="Q1225" s="49" t="str">
        <f t="shared" si="194"/>
        <v/>
      </c>
      <c r="R1225" s="49" t="str">
        <f t="shared" si="195"/>
        <v/>
      </c>
    </row>
    <row r="1226" spans="1:18" ht="14.25" customHeight="1" x14ac:dyDescent="0.2">
      <c r="A1226" s="225" t="s">
        <v>21</v>
      </c>
      <c r="B1226" s="226" t="s">
        <v>948</v>
      </c>
      <c r="C1226" s="225" t="s">
        <v>9</v>
      </c>
      <c r="D1226" s="225" t="s">
        <v>949</v>
      </c>
      <c r="E1226" s="292" t="s">
        <v>882</v>
      </c>
      <c r="F1226" s="292"/>
      <c r="G1226" s="227" t="s">
        <v>14</v>
      </c>
      <c r="H1226" s="228">
        <v>1</v>
      </c>
      <c r="I1226" s="229">
        <f>SUMIFS('ANALÍTICA AUXILIARES'!J:J,'ANALÍTICA AUXILIARES'!A:A,"Composição",'ANALÍTICA AUXILIARES'!B:B,$B1226)</f>
        <v>54.86</v>
      </c>
      <c r="J1226" s="229">
        <f t="shared" si="196"/>
        <v>54.86</v>
      </c>
      <c r="L1226" s="52">
        <f t="shared" si="189"/>
        <v>94</v>
      </c>
      <c r="M1226" s="48">
        <f t="shared" si="190"/>
        <v>54.86</v>
      </c>
      <c r="N1226" s="49" t="str">
        <f t="shared" si="191"/>
        <v/>
      </c>
      <c r="O1226" s="49">
        <f t="shared" si="192"/>
        <v>54.86</v>
      </c>
      <c r="P1226" s="50" t="str">
        <f t="shared" si="193"/>
        <v/>
      </c>
      <c r="Q1226" s="49" t="str">
        <f t="shared" si="194"/>
        <v/>
      </c>
      <c r="R1226" s="49" t="str">
        <f t="shared" si="195"/>
        <v/>
      </c>
    </row>
    <row r="1227" spans="1:18" ht="14.25" customHeight="1" x14ac:dyDescent="0.2">
      <c r="A1227" s="214" t="s">
        <v>28</v>
      </c>
      <c r="B1227" s="215" t="s">
        <v>1844</v>
      </c>
      <c r="C1227" s="214" t="str">
        <f>VLOOKUP(B1227,INSUMOS!$A:$I,2,FALSE)</f>
        <v>SINAPI</v>
      </c>
      <c r="D1227" s="214" t="str">
        <f>VLOOKUP(B1227,INSUMOS!$A:$I,3,FALSE)</f>
        <v>ELETROCALHA LISA OU PERFURADA, TIPO U, EM CHAPA DE ACO GALVANIZADO A FOGO, ESPESSURA #22, DE 50 X 50 MM (L X A), SEM VIROLA, SEM TAMPA</v>
      </c>
      <c r="E1227" s="293" t="str">
        <f>VLOOKUP(B1227,INSUMOS!$A:$I,4,FALSE)</f>
        <v>Material</v>
      </c>
      <c r="F1227" s="293"/>
      <c r="G1227" s="216" t="str">
        <f>VLOOKUP(B1227,INSUMOS!$A:$I,5,FALSE)</f>
        <v>M</v>
      </c>
      <c r="H1227" s="217">
        <v>0.99099999999999999</v>
      </c>
      <c r="I1227" s="218">
        <f>VLOOKUP(B1227,INSUMOS!$A:$I,8,FALSE)</f>
        <v>13.84</v>
      </c>
      <c r="J1227" s="218">
        <f t="shared" si="196"/>
        <v>13.71</v>
      </c>
      <c r="L1227" s="52">
        <f t="shared" si="189"/>
        <v>94</v>
      </c>
      <c r="M1227" s="48">
        <f t="shared" si="190"/>
        <v>13.71</v>
      </c>
      <c r="N1227" s="49" t="str">
        <f t="shared" si="191"/>
        <v/>
      </c>
      <c r="O1227" s="49">
        <f t="shared" si="192"/>
        <v>13.71</v>
      </c>
      <c r="P1227" s="50" t="str">
        <f t="shared" si="193"/>
        <v/>
      </c>
      <c r="Q1227" s="49" t="str">
        <f t="shared" si="194"/>
        <v/>
      </c>
      <c r="R1227" s="49" t="str">
        <f t="shared" si="195"/>
        <v/>
      </c>
    </row>
    <row r="1228" spans="1:18" ht="14.25" customHeight="1" x14ac:dyDescent="0.2">
      <c r="A1228" s="219"/>
      <c r="B1228" s="219"/>
      <c r="C1228" s="219"/>
      <c r="D1228" s="219"/>
      <c r="E1228" s="219"/>
      <c r="F1228" s="220"/>
      <c r="G1228" s="219"/>
      <c r="H1228" s="220"/>
      <c r="I1228" s="219"/>
      <c r="J1228" s="220"/>
      <c r="L1228" s="52">
        <f t="shared" si="189"/>
        <v>94</v>
      </c>
      <c r="M1228" s="48" t="str">
        <f t="shared" si="190"/>
        <v/>
      </c>
      <c r="N1228" s="49" t="str">
        <f t="shared" si="191"/>
        <v/>
      </c>
      <c r="O1228" s="49" t="str">
        <f t="shared" si="192"/>
        <v/>
      </c>
      <c r="P1228" s="50" t="str">
        <f t="shared" si="193"/>
        <v/>
      </c>
      <c r="Q1228" s="49" t="str">
        <f t="shared" si="194"/>
        <v/>
      </c>
      <c r="R1228" s="49" t="str">
        <f t="shared" si="195"/>
        <v/>
      </c>
    </row>
    <row r="1229" spans="1:18" ht="25.5" customHeight="1" x14ac:dyDescent="0.2">
      <c r="A1229" s="219"/>
      <c r="B1229" s="219"/>
      <c r="C1229" s="219"/>
      <c r="D1229" s="219"/>
      <c r="E1229" s="219"/>
      <c r="F1229" s="220"/>
      <c r="G1229" s="219"/>
      <c r="H1229" s="294" t="s">
        <v>36</v>
      </c>
      <c r="I1229" s="294"/>
      <c r="J1229" s="220">
        <f>TRUNC(SUMIF(L:L,$L1229,M:M)*(1+$J$9),2)</f>
        <v>121.98</v>
      </c>
      <c r="L1229" s="52">
        <f t="shared" si="189"/>
        <v>94</v>
      </c>
      <c r="M1229" s="48" t="str">
        <f t="shared" si="190"/>
        <v/>
      </c>
      <c r="N1229" s="49" t="str">
        <f t="shared" si="191"/>
        <v/>
      </c>
      <c r="O1229" s="49" t="str">
        <f t="shared" si="192"/>
        <v/>
      </c>
      <c r="P1229" s="50" t="str">
        <f t="shared" si="193"/>
        <v/>
      </c>
      <c r="Q1229" s="49" t="str">
        <f t="shared" si="194"/>
        <v/>
      </c>
      <c r="R1229" s="49" t="str">
        <f t="shared" si="195"/>
        <v/>
      </c>
    </row>
    <row r="1230" spans="1:18" ht="25.5" customHeight="1" thickBot="1" x14ac:dyDescent="0.25">
      <c r="A1230" s="221"/>
      <c r="B1230" s="221"/>
      <c r="C1230" s="221"/>
      <c r="D1230" s="221"/>
      <c r="E1230" s="221"/>
      <c r="F1230" s="221"/>
      <c r="G1230" s="221" t="s">
        <v>37</v>
      </c>
      <c r="H1230" s="222" t="s">
        <v>1846</v>
      </c>
      <c r="I1230" s="221" t="s">
        <v>38</v>
      </c>
      <c r="J1230" s="223">
        <f>TRUNC(J1229*H1230,2)</f>
        <v>5830.64</v>
      </c>
      <c r="L1230" s="52">
        <f t="shared" si="189"/>
        <v>94</v>
      </c>
      <c r="M1230" s="48" t="str">
        <f t="shared" si="190"/>
        <v/>
      </c>
      <c r="N1230" s="49" t="str">
        <f t="shared" si="191"/>
        <v/>
      </c>
      <c r="O1230" s="49" t="str">
        <f t="shared" si="192"/>
        <v/>
      </c>
      <c r="P1230" s="50" t="str">
        <f t="shared" si="193"/>
        <v/>
      </c>
      <c r="Q1230" s="49" t="str">
        <f t="shared" si="194"/>
        <v/>
      </c>
      <c r="R1230" s="49" t="str">
        <f t="shared" si="195"/>
        <v/>
      </c>
    </row>
    <row r="1231" spans="1:18" ht="15" thickTop="1" x14ac:dyDescent="0.2">
      <c r="A1231" s="224"/>
      <c r="B1231" s="224"/>
      <c r="C1231" s="224"/>
      <c r="D1231" s="224"/>
      <c r="E1231" s="224"/>
      <c r="F1231" s="224"/>
      <c r="G1231" s="224"/>
      <c r="H1231" s="224"/>
      <c r="I1231" s="224"/>
      <c r="J1231" s="224"/>
      <c r="L1231" s="52">
        <f t="shared" si="189"/>
        <v>95</v>
      </c>
      <c r="M1231" s="48" t="str">
        <f t="shared" si="190"/>
        <v/>
      </c>
      <c r="N1231" s="49" t="str">
        <f t="shared" si="191"/>
        <v/>
      </c>
      <c r="O1231" s="49" t="str">
        <f t="shared" si="192"/>
        <v/>
      </c>
      <c r="P1231" s="50" t="str">
        <f t="shared" si="193"/>
        <v/>
      </c>
      <c r="Q1231" s="49" t="str">
        <f t="shared" si="194"/>
        <v/>
      </c>
      <c r="R1231" s="49" t="str">
        <f t="shared" si="195"/>
        <v/>
      </c>
    </row>
    <row r="1232" spans="1:18" ht="15" x14ac:dyDescent="0.2">
      <c r="A1232" s="206" t="s">
        <v>1318</v>
      </c>
      <c r="B1232" s="207" t="s">
        <v>1</v>
      </c>
      <c r="C1232" s="206" t="s">
        <v>2</v>
      </c>
      <c r="D1232" s="206" t="s">
        <v>3</v>
      </c>
      <c r="E1232" s="290" t="s">
        <v>18</v>
      </c>
      <c r="F1232" s="290"/>
      <c r="G1232" s="208" t="s">
        <v>4</v>
      </c>
      <c r="H1232" s="207" t="s">
        <v>5</v>
      </c>
      <c r="I1232" s="207" t="s">
        <v>6</v>
      </c>
      <c r="J1232" s="207" t="s">
        <v>7</v>
      </c>
      <c r="L1232" s="52">
        <f t="shared" si="189"/>
        <v>95</v>
      </c>
      <c r="M1232" s="48" t="str">
        <f t="shared" si="190"/>
        <v/>
      </c>
      <c r="N1232" s="49" t="str">
        <f t="shared" si="191"/>
        <v/>
      </c>
      <c r="O1232" s="49" t="str">
        <f t="shared" si="192"/>
        <v/>
      </c>
      <c r="P1232" s="50" t="str">
        <f t="shared" si="193"/>
        <v/>
      </c>
      <c r="Q1232" s="49" t="str">
        <f t="shared" si="194"/>
        <v/>
      </c>
      <c r="R1232" s="49" t="str">
        <f t="shared" si="195"/>
        <v/>
      </c>
    </row>
    <row r="1233" spans="1:18" ht="14.25" customHeight="1" x14ac:dyDescent="0.2">
      <c r="A1233" s="209" t="s">
        <v>19</v>
      </c>
      <c r="B1233" s="210" t="s">
        <v>1319</v>
      </c>
      <c r="C1233" s="209" t="s">
        <v>9</v>
      </c>
      <c r="D1233" s="209" t="s">
        <v>1320</v>
      </c>
      <c r="E1233" s="291" t="s">
        <v>891</v>
      </c>
      <c r="F1233" s="291"/>
      <c r="G1233" s="211" t="s">
        <v>14</v>
      </c>
      <c r="H1233" s="212">
        <v>1</v>
      </c>
      <c r="I1233" s="213">
        <f>SUMIF(L:L,$L1233,M:M)</f>
        <v>22.21</v>
      </c>
      <c r="J1233" s="213">
        <f>TRUNC(H1233*I1233,2)</f>
        <v>22.21</v>
      </c>
      <c r="L1233" s="52">
        <f t="shared" si="189"/>
        <v>95</v>
      </c>
      <c r="M1233" s="48" t="str">
        <f t="shared" si="190"/>
        <v/>
      </c>
      <c r="N1233" s="49" t="str">
        <f t="shared" si="191"/>
        <v/>
      </c>
      <c r="O1233" s="49" t="str">
        <f t="shared" si="192"/>
        <v/>
      </c>
      <c r="P1233" s="50" t="str">
        <f t="shared" si="193"/>
        <v xml:space="preserve"> 3.5.1.1.3.4 </v>
      </c>
      <c r="Q1233" s="49">
        <f t="shared" si="194"/>
        <v>10.85</v>
      </c>
      <c r="R1233" s="49">
        <f t="shared" si="195"/>
        <v>11.36</v>
      </c>
    </row>
    <row r="1234" spans="1:18" ht="25.5" customHeight="1" x14ac:dyDescent="0.2">
      <c r="A1234" s="225" t="s">
        <v>21</v>
      </c>
      <c r="B1234" s="226" t="s">
        <v>205</v>
      </c>
      <c r="C1234" s="225" t="s">
        <v>9</v>
      </c>
      <c r="D1234" s="225" t="s">
        <v>206</v>
      </c>
      <c r="E1234" s="292" t="s">
        <v>875</v>
      </c>
      <c r="F1234" s="292"/>
      <c r="G1234" s="227" t="s">
        <v>25</v>
      </c>
      <c r="H1234" s="228">
        <v>0.1169058</v>
      </c>
      <c r="I1234" s="229">
        <f>SUMIFS('ANALÍTICA AUXILIARES'!J:J,'ANALÍTICA AUXILIARES'!A:A,"Composição",'ANALÍTICA AUXILIARES'!B:B,$B1234)</f>
        <v>26.42</v>
      </c>
      <c r="J1234" s="229">
        <f>TRUNC(H1234*I1234,2)</f>
        <v>3.08</v>
      </c>
      <c r="L1234" s="52">
        <f t="shared" si="189"/>
        <v>95</v>
      </c>
      <c r="M1234" s="48">
        <f t="shared" si="190"/>
        <v>3.08</v>
      </c>
      <c r="N1234" s="49">
        <f t="shared" si="191"/>
        <v>3.08</v>
      </c>
      <c r="O1234" s="49" t="str">
        <f t="shared" si="192"/>
        <v/>
      </c>
      <c r="P1234" s="50" t="str">
        <f t="shared" si="193"/>
        <v/>
      </c>
      <c r="Q1234" s="49" t="str">
        <f t="shared" si="194"/>
        <v/>
      </c>
      <c r="R1234" s="49" t="str">
        <f t="shared" si="195"/>
        <v/>
      </c>
    </row>
    <row r="1235" spans="1:18" ht="25.5" customHeight="1" x14ac:dyDescent="0.2">
      <c r="A1235" s="225" t="s">
        <v>21</v>
      </c>
      <c r="B1235" s="226" t="s">
        <v>220</v>
      </c>
      <c r="C1235" s="225" t="s">
        <v>9</v>
      </c>
      <c r="D1235" s="225" t="s">
        <v>221</v>
      </c>
      <c r="E1235" s="292" t="s">
        <v>875</v>
      </c>
      <c r="F1235" s="292"/>
      <c r="G1235" s="227" t="s">
        <v>25</v>
      </c>
      <c r="H1235" s="228">
        <v>0.23381160000000001</v>
      </c>
      <c r="I1235" s="229">
        <f>SUMIFS('ANALÍTICA AUXILIARES'!J:J,'ANALÍTICA AUXILIARES'!A:A,"Composição",'ANALÍTICA AUXILIARES'!B:B,$B1235)</f>
        <v>33.25</v>
      </c>
      <c r="J1235" s="229">
        <f>TRUNC(H1235*I1235,2)</f>
        <v>7.77</v>
      </c>
      <c r="L1235" s="52">
        <f t="shared" si="189"/>
        <v>95</v>
      </c>
      <c r="M1235" s="48">
        <f t="shared" si="190"/>
        <v>7.77</v>
      </c>
      <c r="N1235" s="49">
        <f t="shared" si="191"/>
        <v>7.77</v>
      </c>
      <c r="O1235" s="49" t="str">
        <f t="shared" si="192"/>
        <v/>
      </c>
      <c r="P1235" s="50" t="str">
        <f t="shared" si="193"/>
        <v/>
      </c>
      <c r="Q1235" s="49" t="str">
        <f t="shared" si="194"/>
        <v/>
      </c>
      <c r="R1235" s="49" t="str">
        <f t="shared" si="195"/>
        <v/>
      </c>
    </row>
    <row r="1236" spans="1:18" ht="51" x14ac:dyDescent="0.2">
      <c r="A1236" s="225" t="s">
        <v>21</v>
      </c>
      <c r="B1236" s="226" t="s">
        <v>622</v>
      </c>
      <c r="C1236" s="225" t="s">
        <v>9</v>
      </c>
      <c r="D1236" s="225" t="s">
        <v>623</v>
      </c>
      <c r="E1236" s="292" t="s">
        <v>882</v>
      </c>
      <c r="F1236" s="292"/>
      <c r="G1236" s="227" t="s">
        <v>14</v>
      </c>
      <c r="H1236" s="228">
        <v>1</v>
      </c>
      <c r="I1236" s="229">
        <f>SUMIFS('ANALÍTICA AUXILIARES'!J:J,'ANALÍTICA AUXILIARES'!A:A,"Composição",'ANALÍTICA AUXILIARES'!B:B,$B1236)</f>
        <v>11.36</v>
      </c>
      <c r="J1236" s="229">
        <f>TRUNC(H1236*I1236,2)</f>
        <v>11.36</v>
      </c>
      <c r="L1236" s="52">
        <f t="shared" si="189"/>
        <v>95</v>
      </c>
      <c r="M1236" s="48">
        <f t="shared" si="190"/>
        <v>11.36</v>
      </c>
      <c r="N1236" s="49" t="str">
        <f t="shared" si="191"/>
        <v/>
      </c>
      <c r="O1236" s="49">
        <f t="shared" si="192"/>
        <v>11.36</v>
      </c>
      <c r="P1236" s="50" t="str">
        <f t="shared" si="193"/>
        <v/>
      </c>
      <c r="Q1236" s="49" t="str">
        <f t="shared" si="194"/>
        <v/>
      </c>
      <c r="R1236" s="49" t="str">
        <f t="shared" si="195"/>
        <v/>
      </c>
    </row>
    <row r="1237" spans="1:18" ht="25.5" x14ac:dyDescent="0.2">
      <c r="A1237" s="214" t="s">
        <v>28</v>
      </c>
      <c r="B1237" s="215" t="s">
        <v>1847</v>
      </c>
      <c r="C1237" s="214" t="str">
        <f>VLOOKUP(B1237,INSUMOS!$A:$I,2,FALSE)</f>
        <v>SINAPI</v>
      </c>
      <c r="D1237" s="214" t="str">
        <f>VLOOKUP(B1237,INSUMOS!$A:$I,3,FALSE)</f>
        <v>ELETRODUTO RIGIDO, EM ACO GALVANIZADO OU ZINCADO, TIPO PESADO, COM ROSCA, DN 40 MM (1 1/2"), ESPESSURA DE 2,00 MM</v>
      </c>
      <c r="E1237" s="293" t="str">
        <f>VLOOKUP(B1237,INSUMOS!$A:$I,4,FALSE)</f>
        <v>Material</v>
      </c>
      <c r="F1237" s="293"/>
      <c r="G1237" s="216" t="str">
        <f>VLOOKUP(B1237,INSUMOS!$A:$I,5,FALSE)</f>
        <v>M</v>
      </c>
      <c r="H1237" s="217">
        <v>1.05</v>
      </c>
      <c r="I1237" s="218">
        <f>VLOOKUP(B1237,INSUMOS!$A:$I,8,FALSE)</f>
        <v>0</v>
      </c>
      <c r="J1237" s="218">
        <f>TRUNC(H1237*I1237,2)</f>
        <v>0</v>
      </c>
      <c r="L1237" s="52">
        <f t="shared" si="189"/>
        <v>95</v>
      </c>
      <c r="M1237" s="48">
        <f t="shared" si="190"/>
        <v>0</v>
      </c>
      <c r="N1237" s="49" t="str">
        <f t="shared" si="191"/>
        <v/>
      </c>
      <c r="O1237" s="49">
        <f t="shared" si="192"/>
        <v>0</v>
      </c>
      <c r="P1237" s="50" t="str">
        <f t="shared" si="193"/>
        <v/>
      </c>
      <c r="Q1237" s="49" t="str">
        <f t="shared" si="194"/>
        <v/>
      </c>
      <c r="R1237" s="49" t="str">
        <f t="shared" si="195"/>
        <v/>
      </c>
    </row>
    <row r="1238" spans="1:18" x14ac:dyDescent="0.2">
      <c r="A1238" s="219"/>
      <c r="B1238" s="219"/>
      <c r="C1238" s="219"/>
      <c r="D1238" s="219"/>
      <c r="E1238" s="219"/>
      <c r="F1238" s="220"/>
      <c r="G1238" s="219"/>
      <c r="H1238" s="220"/>
      <c r="I1238" s="219"/>
      <c r="J1238" s="220"/>
      <c r="L1238" s="52">
        <f t="shared" si="189"/>
        <v>95</v>
      </c>
      <c r="M1238" s="48" t="str">
        <f t="shared" si="190"/>
        <v/>
      </c>
      <c r="N1238" s="49" t="str">
        <f t="shared" si="191"/>
        <v/>
      </c>
      <c r="O1238" s="49" t="str">
        <f t="shared" si="192"/>
        <v/>
      </c>
      <c r="P1238" s="50" t="str">
        <f t="shared" si="193"/>
        <v/>
      </c>
      <c r="Q1238" s="49" t="str">
        <f t="shared" si="194"/>
        <v/>
      </c>
      <c r="R1238" s="49" t="str">
        <f t="shared" si="195"/>
        <v/>
      </c>
    </row>
    <row r="1239" spans="1:18" ht="14.25" customHeight="1" x14ac:dyDescent="0.2">
      <c r="A1239" s="219"/>
      <c r="B1239" s="219"/>
      <c r="C1239" s="219"/>
      <c r="D1239" s="219"/>
      <c r="E1239" s="219"/>
      <c r="F1239" s="220"/>
      <c r="G1239" s="219"/>
      <c r="H1239" s="294" t="s">
        <v>36</v>
      </c>
      <c r="I1239" s="294"/>
      <c r="J1239" s="220">
        <f>TRUNC(SUMIF(L:L,$L1239,M:M)*(1+$J$9),2)</f>
        <v>26.86</v>
      </c>
      <c r="L1239" s="52">
        <f t="shared" si="189"/>
        <v>95</v>
      </c>
      <c r="M1239" s="48" t="str">
        <f t="shared" si="190"/>
        <v/>
      </c>
      <c r="N1239" s="49" t="str">
        <f t="shared" si="191"/>
        <v/>
      </c>
      <c r="O1239" s="49" t="str">
        <f t="shared" si="192"/>
        <v/>
      </c>
      <c r="P1239" s="50" t="str">
        <f t="shared" si="193"/>
        <v/>
      </c>
      <c r="Q1239" s="49" t="str">
        <f t="shared" si="194"/>
        <v/>
      </c>
      <c r="R1239" s="49" t="str">
        <f t="shared" si="195"/>
        <v/>
      </c>
    </row>
    <row r="1240" spans="1:18" ht="14.25" customHeight="1" thickBot="1" x14ac:dyDescent="0.25">
      <c r="A1240" s="221"/>
      <c r="B1240" s="221"/>
      <c r="C1240" s="221"/>
      <c r="D1240" s="221"/>
      <c r="E1240" s="221"/>
      <c r="F1240" s="221"/>
      <c r="G1240" s="221" t="s">
        <v>37</v>
      </c>
      <c r="H1240" s="222" t="s">
        <v>473</v>
      </c>
      <c r="I1240" s="221" t="s">
        <v>38</v>
      </c>
      <c r="J1240" s="223">
        <f>TRUNC(J1239*H1240,2)</f>
        <v>381.41</v>
      </c>
      <c r="L1240" s="52">
        <f t="shared" si="189"/>
        <v>95</v>
      </c>
      <c r="M1240" s="48" t="str">
        <f t="shared" si="190"/>
        <v/>
      </c>
      <c r="N1240" s="49" t="str">
        <f t="shared" si="191"/>
        <v/>
      </c>
      <c r="O1240" s="49" t="str">
        <f t="shared" si="192"/>
        <v/>
      </c>
      <c r="P1240" s="50" t="str">
        <f t="shared" si="193"/>
        <v/>
      </c>
      <c r="Q1240" s="49" t="str">
        <f t="shared" si="194"/>
        <v/>
      </c>
      <c r="R1240" s="49" t="str">
        <f t="shared" si="195"/>
        <v/>
      </c>
    </row>
    <row r="1241" spans="1:18" ht="14.25" customHeight="1" thickTop="1" x14ac:dyDescent="0.2">
      <c r="A1241" s="224"/>
      <c r="B1241" s="224"/>
      <c r="C1241" s="224"/>
      <c r="D1241" s="224"/>
      <c r="E1241" s="224"/>
      <c r="F1241" s="224"/>
      <c r="G1241" s="224"/>
      <c r="H1241" s="224"/>
      <c r="I1241" s="224"/>
      <c r="J1241" s="224"/>
      <c r="L1241" s="52">
        <f t="shared" si="189"/>
        <v>96</v>
      </c>
      <c r="M1241" s="48" t="str">
        <f t="shared" si="190"/>
        <v/>
      </c>
      <c r="N1241" s="49" t="str">
        <f t="shared" si="191"/>
        <v/>
      </c>
      <c r="O1241" s="49" t="str">
        <f t="shared" si="192"/>
        <v/>
      </c>
      <c r="P1241" s="50" t="str">
        <f t="shared" si="193"/>
        <v/>
      </c>
      <c r="Q1241" s="49" t="str">
        <f t="shared" si="194"/>
        <v/>
      </c>
      <c r="R1241" s="49" t="str">
        <f t="shared" si="195"/>
        <v/>
      </c>
    </row>
    <row r="1242" spans="1:18" ht="15" x14ac:dyDescent="0.2">
      <c r="A1242" s="206" t="s">
        <v>1321</v>
      </c>
      <c r="B1242" s="207" t="s">
        <v>1</v>
      </c>
      <c r="C1242" s="206" t="s">
        <v>2</v>
      </c>
      <c r="D1242" s="206" t="s">
        <v>3</v>
      </c>
      <c r="E1242" s="290" t="s">
        <v>18</v>
      </c>
      <c r="F1242" s="290"/>
      <c r="G1242" s="208" t="s">
        <v>4</v>
      </c>
      <c r="H1242" s="207" t="s">
        <v>5</v>
      </c>
      <c r="I1242" s="207" t="s">
        <v>6</v>
      </c>
      <c r="J1242" s="207" t="s">
        <v>7</v>
      </c>
      <c r="L1242" s="52">
        <f t="shared" si="189"/>
        <v>96</v>
      </c>
      <c r="M1242" s="48" t="str">
        <f t="shared" si="190"/>
        <v/>
      </c>
      <c r="N1242" s="49" t="str">
        <f t="shared" si="191"/>
        <v/>
      </c>
      <c r="O1242" s="49" t="str">
        <f t="shared" si="192"/>
        <v/>
      </c>
      <c r="P1242" s="50" t="str">
        <f t="shared" si="193"/>
        <v/>
      </c>
      <c r="Q1242" s="49" t="str">
        <f t="shared" si="194"/>
        <v/>
      </c>
      <c r="R1242" s="49" t="str">
        <f t="shared" si="195"/>
        <v/>
      </c>
    </row>
    <row r="1243" spans="1:18" ht="25.5" x14ac:dyDescent="0.2">
      <c r="A1243" s="209" t="s">
        <v>19</v>
      </c>
      <c r="B1243" s="210" t="s">
        <v>1322</v>
      </c>
      <c r="C1243" s="209" t="s">
        <v>11</v>
      </c>
      <c r="D1243" s="209" t="s">
        <v>1323</v>
      </c>
      <c r="E1243" s="291" t="s">
        <v>222</v>
      </c>
      <c r="F1243" s="291"/>
      <c r="G1243" s="211" t="s">
        <v>14</v>
      </c>
      <c r="H1243" s="212">
        <v>1</v>
      </c>
      <c r="I1243" s="213">
        <f>SUMIF(L:L,$L1243,M:M)</f>
        <v>87.100000000000009</v>
      </c>
      <c r="J1243" s="213">
        <f>TRUNC(H1243*I1243,2)</f>
        <v>87.1</v>
      </c>
      <c r="L1243" s="52">
        <f t="shared" si="189"/>
        <v>96</v>
      </c>
      <c r="M1243" s="48" t="str">
        <f t="shared" si="190"/>
        <v/>
      </c>
      <c r="N1243" s="49" t="str">
        <f t="shared" si="191"/>
        <v/>
      </c>
      <c r="O1243" s="49" t="str">
        <f t="shared" si="192"/>
        <v/>
      </c>
      <c r="P1243" s="50" t="str">
        <f t="shared" si="193"/>
        <v xml:space="preserve"> 3.5.1.1.3.5 </v>
      </c>
      <c r="Q1243" s="49">
        <f t="shared" si="194"/>
        <v>16.34</v>
      </c>
      <c r="R1243" s="49">
        <f t="shared" si="195"/>
        <v>70.760000000000005</v>
      </c>
    </row>
    <row r="1244" spans="1:18" x14ac:dyDescent="0.2">
      <c r="A1244" s="225" t="s">
        <v>21</v>
      </c>
      <c r="B1244" s="226" t="s">
        <v>220</v>
      </c>
      <c r="C1244" s="225" t="s">
        <v>9</v>
      </c>
      <c r="D1244" s="225" t="s">
        <v>221</v>
      </c>
      <c r="E1244" s="292" t="s">
        <v>875</v>
      </c>
      <c r="F1244" s="292"/>
      <c r="G1244" s="227" t="s">
        <v>25</v>
      </c>
      <c r="H1244" s="228">
        <v>0.27400000000000002</v>
      </c>
      <c r="I1244" s="229">
        <f>SUMIFS('ANALÍTICA AUXILIARES'!J:J,'ANALÍTICA AUXILIARES'!A:A,"Composição",'ANALÍTICA AUXILIARES'!B:B,$B1244)</f>
        <v>33.25</v>
      </c>
      <c r="J1244" s="229">
        <f>TRUNC(H1244*I1244,2)</f>
        <v>9.11</v>
      </c>
      <c r="L1244" s="52">
        <f t="shared" si="189"/>
        <v>96</v>
      </c>
      <c r="M1244" s="48">
        <f t="shared" si="190"/>
        <v>9.11</v>
      </c>
      <c r="N1244" s="49">
        <f t="shared" si="191"/>
        <v>9.11</v>
      </c>
      <c r="O1244" s="49" t="str">
        <f t="shared" si="192"/>
        <v/>
      </c>
      <c r="P1244" s="50" t="str">
        <f t="shared" si="193"/>
        <v/>
      </c>
      <c r="Q1244" s="49" t="str">
        <f t="shared" si="194"/>
        <v/>
      </c>
      <c r="R1244" s="49" t="str">
        <f t="shared" si="195"/>
        <v/>
      </c>
    </row>
    <row r="1245" spans="1:18" ht="14.25" customHeight="1" x14ac:dyDescent="0.2">
      <c r="A1245" s="225" t="s">
        <v>21</v>
      </c>
      <c r="B1245" s="226" t="s">
        <v>205</v>
      </c>
      <c r="C1245" s="225" t="s">
        <v>9</v>
      </c>
      <c r="D1245" s="225" t="s">
        <v>206</v>
      </c>
      <c r="E1245" s="292" t="s">
        <v>875</v>
      </c>
      <c r="F1245" s="292"/>
      <c r="G1245" s="227" t="s">
        <v>25</v>
      </c>
      <c r="H1245" s="228">
        <v>0.27400000000000002</v>
      </c>
      <c r="I1245" s="229">
        <f>SUMIFS('ANALÍTICA AUXILIARES'!J:J,'ANALÍTICA AUXILIARES'!A:A,"Composição",'ANALÍTICA AUXILIARES'!B:B,$B1245)</f>
        <v>26.42</v>
      </c>
      <c r="J1245" s="229">
        <f>TRUNC(H1245*I1245,2)</f>
        <v>7.23</v>
      </c>
      <c r="L1245" s="52">
        <f t="shared" si="189"/>
        <v>96</v>
      </c>
      <c r="M1245" s="48">
        <f t="shared" si="190"/>
        <v>7.23</v>
      </c>
      <c r="N1245" s="49">
        <f t="shared" si="191"/>
        <v>7.23</v>
      </c>
      <c r="O1245" s="49" t="str">
        <f t="shared" si="192"/>
        <v/>
      </c>
      <c r="P1245" s="50" t="str">
        <f t="shared" si="193"/>
        <v/>
      </c>
      <c r="Q1245" s="49" t="str">
        <f t="shared" si="194"/>
        <v/>
      </c>
      <c r="R1245" s="49" t="str">
        <f t="shared" si="195"/>
        <v/>
      </c>
    </row>
    <row r="1246" spans="1:18" ht="25.5" customHeight="1" x14ac:dyDescent="0.2">
      <c r="A1246" s="214" t="s">
        <v>28</v>
      </c>
      <c r="B1246" s="215" t="s">
        <v>1849</v>
      </c>
      <c r="C1246" s="214" t="str">
        <f>VLOOKUP(B1246,INSUMOS!$A:$I,2,FALSE)</f>
        <v>SBC</v>
      </c>
      <c r="D1246" s="214" t="str">
        <f>VLOOKUP(B1246,INSUMOS!$A:$I,3,FALSE)</f>
        <v>ELETRODUTO GALVANIZADO (SEMI PESADO) NBR 5598 50mm 2"</v>
      </c>
      <c r="E1246" s="293" t="str">
        <f>VLOOKUP(B1246,INSUMOS!$A:$I,4,FALSE)</f>
        <v>Material</v>
      </c>
      <c r="F1246" s="293"/>
      <c r="G1246" s="216" t="str">
        <f>VLOOKUP(B1246,INSUMOS!$A:$I,5,FALSE)</f>
        <v>M</v>
      </c>
      <c r="H1246" s="217">
        <v>1.1000000000000001</v>
      </c>
      <c r="I1246" s="218">
        <f>VLOOKUP(B1246,INSUMOS!$A:$I,8,FALSE)</f>
        <v>64.33</v>
      </c>
      <c r="J1246" s="218">
        <f>TRUNC(H1246*I1246,2)</f>
        <v>70.760000000000005</v>
      </c>
      <c r="L1246" s="52">
        <f t="shared" si="189"/>
        <v>96</v>
      </c>
      <c r="M1246" s="48">
        <f t="shared" si="190"/>
        <v>70.760000000000005</v>
      </c>
      <c r="N1246" s="49" t="str">
        <f t="shared" si="191"/>
        <v/>
      </c>
      <c r="O1246" s="49">
        <f t="shared" si="192"/>
        <v>70.760000000000005</v>
      </c>
      <c r="P1246" s="50" t="str">
        <f t="shared" si="193"/>
        <v/>
      </c>
      <c r="Q1246" s="49" t="str">
        <f t="shared" si="194"/>
        <v/>
      </c>
      <c r="R1246" s="49" t="str">
        <f t="shared" si="195"/>
        <v/>
      </c>
    </row>
    <row r="1247" spans="1:18" ht="25.5" customHeight="1" x14ac:dyDescent="0.2">
      <c r="A1247" s="219"/>
      <c r="B1247" s="219"/>
      <c r="C1247" s="219"/>
      <c r="D1247" s="219"/>
      <c r="E1247" s="219"/>
      <c r="F1247" s="220"/>
      <c r="G1247" s="219"/>
      <c r="H1247" s="220"/>
      <c r="I1247" s="219"/>
      <c r="J1247" s="220"/>
      <c r="L1247" s="52">
        <f t="shared" si="189"/>
        <v>96</v>
      </c>
      <c r="M1247" s="48" t="str">
        <f t="shared" si="190"/>
        <v/>
      </c>
      <c r="N1247" s="49" t="str">
        <f t="shared" si="191"/>
        <v/>
      </c>
      <c r="O1247" s="49" t="str">
        <f t="shared" si="192"/>
        <v/>
      </c>
      <c r="P1247" s="50" t="str">
        <f t="shared" si="193"/>
        <v/>
      </c>
      <c r="Q1247" s="49" t="str">
        <f t="shared" si="194"/>
        <v/>
      </c>
      <c r="R1247" s="49" t="str">
        <f t="shared" si="195"/>
        <v/>
      </c>
    </row>
    <row r="1248" spans="1:18" x14ac:dyDescent="0.2">
      <c r="A1248" s="219"/>
      <c r="B1248" s="219"/>
      <c r="C1248" s="219"/>
      <c r="D1248" s="219"/>
      <c r="E1248" s="219"/>
      <c r="F1248" s="220"/>
      <c r="G1248" s="219"/>
      <c r="H1248" s="294" t="s">
        <v>36</v>
      </c>
      <c r="I1248" s="294"/>
      <c r="J1248" s="220">
        <f>TRUNC(SUMIF(L:L,$L1248,M:M)*(1+$J$9),2)</f>
        <v>105.33</v>
      </c>
      <c r="L1248" s="52">
        <f t="shared" si="189"/>
        <v>96</v>
      </c>
      <c r="M1248" s="48" t="str">
        <f t="shared" si="190"/>
        <v/>
      </c>
      <c r="N1248" s="49" t="str">
        <f t="shared" si="191"/>
        <v/>
      </c>
      <c r="O1248" s="49" t="str">
        <f t="shared" si="192"/>
        <v/>
      </c>
      <c r="P1248" s="50" t="str">
        <f t="shared" si="193"/>
        <v/>
      </c>
      <c r="Q1248" s="49" t="str">
        <f t="shared" si="194"/>
        <v/>
      </c>
      <c r="R1248" s="49" t="str">
        <f t="shared" si="195"/>
        <v/>
      </c>
    </row>
    <row r="1249" spans="1:18" ht="15" thickBot="1" x14ac:dyDescent="0.25">
      <c r="A1249" s="221"/>
      <c r="B1249" s="221"/>
      <c r="C1249" s="221"/>
      <c r="D1249" s="221"/>
      <c r="E1249" s="221"/>
      <c r="F1249" s="221"/>
      <c r="G1249" s="221" t="s">
        <v>37</v>
      </c>
      <c r="H1249" s="222" t="s">
        <v>1851</v>
      </c>
      <c r="I1249" s="221" t="s">
        <v>38</v>
      </c>
      <c r="J1249" s="223">
        <f>TRUNC(J1248*H1249,2)</f>
        <v>2148.73</v>
      </c>
      <c r="L1249" s="52">
        <f t="shared" si="189"/>
        <v>96</v>
      </c>
      <c r="M1249" s="48" t="str">
        <f t="shared" si="190"/>
        <v/>
      </c>
      <c r="N1249" s="49" t="str">
        <f t="shared" si="191"/>
        <v/>
      </c>
      <c r="O1249" s="49" t="str">
        <f t="shared" si="192"/>
        <v/>
      </c>
      <c r="P1249" s="50" t="str">
        <f t="shared" si="193"/>
        <v/>
      </c>
      <c r="Q1249" s="49" t="str">
        <f t="shared" si="194"/>
        <v/>
      </c>
      <c r="R1249" s="49" t="str">
        <f t="shared" si="195"/>
        <v/>
      </c>
    </row>
    <row r="1250" spans="1:18" ht="14.25" customHeight="1" thickTop="1" x14ac:dyDescent="0.2">
      <c r="A1250" s="224"/>
      <c r="B1250" s="224"/>
      <c r="C1250" s="224"/>
      <c r="D1250" s="224"/>
      <c r="E1250" s="224"/>
      <c r="F1250" s="224"/>
      <c r="G1250" s="224"/>
      <c r="H1250" s="224"/>
      <c r="I1250" s="224"/>
      <c r="J1250" s="224"/>
      <c r="L1250" s="52">
        <f t="shared" si="189"/>
        <v>97</v>
      </c>
      <c r="M1250" s="48" t="str">
        <f t="shared" si="190"/>
        <v/>
      </c>
      <c r="N1250" s="49" t="str">
        <f t="shared" si="191"/>
        <v/>
      </c>
      <c r="O1250" s="49" t="str">
        <f t="shared" si="192"/>
        <v/>
      </c>
      <c r="P1250" s="50" t="str">
        <f t="shared" si="193"/>
        <v/>
      </c>
      <c r="Q1250" s="49" t="str">
        <f t="shared" si="194"/>
        <v/>
      </c>
      <c r="R1250" s="49" t="str">
        <f t="shared" si="195"/>
        <v/>
      </c>
    </row>
    <row r="1251" spans="1:18" ht="14.25" customHeight="1" x14ac:dyDescent="0.2">
      <c r="A1251" s="206" t="s">
        <v>1324</v>
      </c>
      <c r="B1251" s="207" t="s">
        <v>1</v>
      </c>
      <c r="C1251" s="206" t="s">
        <v>2</v>
      </c>
      <c r="D1251" s="206" t="s">
        <v>3</v>
      </c>
      <c r="E1251" s="290" t="s">
        <v>18</v>
      </c>
      <c r="F1251" s="290"/>
      <c r="G1251" s="208" t="s">
        <v>4</v>
      </c>
      <c r="H1251" s="207" t="s">
        <v>5</v>
      </c>
      <c r="I1251" s="207" t="s">
        <v>6</v>
      </c>
      <c r="J1251" s="207" t="s">
        <v>7</v>
      </c>
      <c r="L1251" s="52">
        <f t="shared" si="189"/>
        <v>97</v>
      </c>
      <c r="M1251" s="48" t="str">
        <f t="shared" si="190"/>
        <v/>
      </c>
      <c r="N1251" s="49" t="str">
        <f t="shared" si="191"/>
        <v/>
      </c>
      <c r="O1251" s="49" t="str">
        <f t="shared" si="192"/>
        <v/>
      </c>
      <c r="P1251" s="50" t="str">
        <f t="shared" si="193"/>
        <v/>
      </c>
      <c r="Q1251" s="49" t="str">
        <f t="shared" si="194"/>
        <v/>
      </c>
      <c r="R1251" s="49" t="str">
        <f t="shared" si="195"/>
        <v/>
      </c>
    </row>
    <row r="1252" spans="1:18" ht="14.25" customHeight="1" x14ac:dyDescent="0.2">
      <c r="A1252" s="209" t="s">
        <v>19</v>
      </c>
      <c r="B1252" s="210" t="s">
        <v>1325</v>
      </c>
      <c r="C1252" s="209" t="s">
        <v>9</v>
      </c>
      <c r="D1252" s="209" t="s">
        <v>1326</v>
      </c>
      <c r="E1252" s="291" t="s">
        <v>891</v>
      </c>
      <c r="F1252" s="291"/>
      <c r="G1252" s="211" t="s">
        <v>14</v>
      </c>
      <c r="H1252" s="212">
        <v>1</v>
      </c>
      <c r="I1252" s="213">
        <f>SUMIF(L:L,$L1252,M:M)</f>
        <v>20.84</v>
      </c>
      <c r="J1252" s="213">
        <f>TRUNC(H1252*I1252,2)</f>
        <v>20.84</v>
      </c>
      <c r="L1252" s="52">
        <f t="shared" si="189"/>
        <v>97</v>
      </c>
      <c r="M1252" s="48" t="str">
        <f t="shared" si="190"/>
        <v/>
      </c>
      <c r="N1252" s="49" t="str">
        <f t="shared" si="191"/>
        <v/>
      </c>
      <c r="O1252" s="49" t="str">
        <f t="shared" si="192"/>
        <v/>
      </c>
      <c r="P1252" s="50" t="str">
        <f t="shared" si="193"/>
        <v xml:space="preserve"> 3.5.1.1.3.6 </v>
      </c>
      <c r="Q1252" s="49">
        <f t="shared" si="194"/>
        <v>9.48</v>
      </c>
      <c r="R1252" s="49">
        <f t="shared" si="195"/>
        <v>11.36</v>
      </c>
    </row>
    <row r="1253" spans="1:18" ht="14.25" customHeight="1" x14ac:dyDescent="0.2">
      <c r="A1253" s="225" t="s">
        <v>21</v>
      </c>
      <c r="B1253" s="226" t="s">
        <v>205</v>
      </c>
      <c r="C1253" s="225" t="s">
        <v>9</v>
      </c>
      <c r="D1253" s="225" t="s">
        <v>206</v>
      </c>
      <c r="E1253" s="292" t="s">
        <v>875</v>
      </c>
      <c r="F1253" s="292"/>
      <c r="G1253" s="227" t="s">
        <v>25</v>
      </c>
      <c r="H1253" s="228">
        <v>0.10214280000000001</v>
      </c>
      <c r="I1253" s="229">
        <f>SUMIFS('ANALÍTICA AUXILIARES'!J:J,'ANALÍTICA AUXILIARES'!A:A,"Composição",'ANALÍTICA AUXILIARES'!B:B,$B1253)</f>
        <v>26.42</v>
      </c>
      <c r="J1253" s="229">
        <f>TRUNC(H1253*I1253,2)</f>
        <v>2.69</v>
      </c>
      <c r="L1253" s="52">
        <f t="shared" si="189"/>
        <v>97</v>
      </c>
      <c r="M1253" s="48">
        <f t="shared" si="190"/>
        <v>2.69</v>
      </c>
      <c r="N1253" s="49">
        <f t="shared" si="191"/>
        <v>2.69</v>
      </c>
      <c r="O1253" s="49" t="str">
        <f t="shared" si="192"/>
        <v/>
      </c>
      <c r="P1253" s="50" t="str">
        <f t="shared" si="193"/>
        <v/>
      </c>
      <c r="Q1253" s="49" t="str">
        <f t="shared" si="194"/>
        <v/>
      </c>
      <c r="R1253" s="49" t="str">
        <f t="shared" si="195"/>
        <v/>
      </c>
    </row>
    <row r="1254" spans="1:18" ht="51" x14ac:dyDescent="0.2">
      <c r="A1254" s="225" t="s">
        <v>21</v>
      </c>
      <c r="B1254" s="226" t="s">
        <v>622</v>
      </c>
      <c r="C1254" s="225" t="s">
        <v>9</v>
      </c>
      <c r="D1254" s="225" t="s">
        <v>623</v>
      </c>
      <c r="E1254" s="292" t="s">
        <v>882</v>
      </c>
      <c r="F1254" s="292"/>
      <c r="G1254" s="227" t="s">
        <v>14</v>
      </c>
      <c r="H1254" s="228">
        <v>1</v>
      </c>
      <c r="I1254" s="229">
        <f>SUMIFS('ANALÍTICA AUXILIARES'!J:J,'ANALÍTICA AUXILIARES'!A:A,"Composição",'ANALÍTICA AUXILIARES'!B:B,$B1254)</f>
        <v>11.36</v>
      </c>
      <c r="J1254" s="229">
        <f>TRUNC(H1254*I1254,2)</f>
        <v>11.36</v>
      </c>
      <c r="L1254" s="52">
        <f t="shared" si="189"/>
        <v>97</v>
      </c>
      <c r="M1254" s="48">
        <f t="shared" si="190"/>
        <v>11.36</v>
      </c>
      <c r="N1254" s="49" t="str">
        <f t="shared" si="191"/>
        <v/>
      </c>
      <c r="O1254" s="49">
        <f t="shared" si="192"/>
        <v>11.36</v>
      </c>
      <c r="P1254" s="50" t="str">
        <f t="shared" si="193"/>
        <v/>
      </c>
      <c r="Q1254" s="49" t="str">
        <f t="shared" si="194"/>
        <v/>
      </c>
      <c r="R1254" s="49" t="str">
        <f t="shared" si="195"/>
        <v/>
      </c>
    </row>
    <row r="1255" spans="1:18" ht="14.25" customHeight="1" x14ac:dyDescent="0.2">
      <c r="A1255" s="225" t="s">
        <v>21</v>
      </c>
      <c r="B1255" s="226" t="s">
        <v>220</v>
      </c>
      <c r="C1255" s="225" t="s">
        <v>9</v>
      </c>
      <c r="D1255" s="225" t="s">
        <v>221</v>
      </c>
      <c r="E1255" s="292" t="s">
        <v>875</v>
      </c>
      <c r="F1255" s="292"/>
      <c r="G1255" s="227" t="s">
        <v>25</v>
      </c>
      <c r="H1255" s="228">
        <v>0.20428560000000001</v>
      </c>
      <c r="I1255" s="229">
        <f>SUMIFS('ANALÍTICA AUXILIARES'!J:J,'ANALÍTICA AUXILIARES'!A:A,"Composição",'ANALÍTICA AUXILIARES'!B:B,$B1255)</f>
        <v>33.25</v>
      </c>
      <c r="J1255" s="229">
        <f>TRUNC(H1255*I1255,2)</f>
        <v>6.79</v>
      </c>
      <c r="L1255" s="52">
        <f t="shared" si="189"/>
        <v>97</v>
      </c>
      <c r="M1255" s="48">
        <f t="shared" si="190"/>
        <v>6.79</v>
      </c>
      <c r="N1255" s="49">
        <f t="shared" si="191"/>
        <v>6.79</v>
      </c>
      <c r="O1255" s="49" t="str">
        <f t="shared" si="192"/>
        <v/>
      </c>
      <c r="P1255" s="50" t="str">
        <f t="shared" si="193"/>
        <v/>
      </c>
      <c r="Q1255" s="49" t="str">
        <f t="shared" si="194"/>
        <v/>
      </c>
      <c r="R1255" s="49" t="str">
        <f t="shared" si="195"/>
        <v/>
      </c>
    </row>
    <row r="1256" spans="1:18" ht="25.5" x14ac:dyDescent="0.2">
      <c r="A1256" s="214" t="s">
        <v>28</v>
      </c>
      <c r="B1256" s="215" t="s">
        <v>1852</v>
      </c>
      <c r="C1256" s="214" t="str">
        <f>VLOOKUP(B1256,INSUMOS!$A:$I,2,FALSE)</f>
        <v>SINAPI</v>
      </c>
      <c r="D1256" s="214" t="str">
        <f>VLOOKUP(B1256,INSUMOS!$A:$I,3,FALSE)</f>
        <v>ELETRODUTO RIGIDO, EM ACO GALVANIZADO OU ZINCADO, TIPO PESADO, COM ROSCA, DN 25 MM (1"), ESPESSURA DE 1,50 MM</v>
      </c>
      <c r="E1256" s="293" t="str">
        <f>VLOOKUP(B1256,INSUMOS!$A:$I,4,FALSE)</f>
        <v>Material</v>
      </c>
      <c r="F1256" s="293"/>
      <c r="G1256" s="216" t="str">
        <f>VLOOKUP(B1256,INSUMOS!$A:$I,5,FALSE)</f>
        <v>M</v>
      </c>
      <c r="H1256" s="217">
        <v>1.05</v>
      </c>
      <c r="I1256" s="218">
        <f>VLOOKUP(B1256,INSUMOS!$A:$I,8,FALSE)</f>
        <v>0</v>
      </c>
      <c r="J1256" s="218">
        <f>TRUNC(H1256*I1256,2)</f>
        <v>0</v>
      </c>
      <c r="L1256" s="52">
        <f t="shared" si="189"/>
        <v>97</v>
      </c>
      <c r="M1256" s="48">
        <f t="shared" si="190"/>
        <v>0</v>
      </c>
      <c r="N1256" s="49" t="str">
        <f t="shared" si="191"/>
        <v/>
      </c>
      <c r="O1256" s="49">
        <f t="shared" si="192"/>
        <v>0</v>
      </c>
      <c r="P1256" s="50" t="str">
        <f t="shared" si="193"/>
        <v/>
      </c>
      <c r="Q1256" s="49" t="str">
        <f t="shared" si="194"/>
        <v/>
      </c>
      <c r="R1256" s="49" t="str">
        <f t="shared" si="195"/>
        <v/>
      </c>
    </row>
    <row r="1257" spans="1:18" x14ac:dyDescent="0.2">
      <c r="A1257" s="219"/>
      <c r="B1257" s="219"/>
      <c r="C1257" s="219"/>
      <c r="D1257" s="219"/>
      <c r="E1257" s="219"/>
      <c r="F1257" s="220"/>
      <c r="G1257" s="219"/>
      <c r="H1257" s="220"/>
      <c r="I1257" s="219"/>
      <c r="J1257" s="220"/>
      <c r="L1257" s="52">
        <f t="shared" si="189"/>
        <v>97</v>
      </c>
      <c r="M1257" s="48" t="str">
        <f t="shared" si="190"/>
        <v/>
      </c>
      <c r="N1257" s="49" t="str">
        <f t="shared" si="191"/>
        <v/>
      </c>
      <c r="O1257" s="49" t="str">
        <f t="shared" si="192"/>
        <v/>
      </c>
      <c r="P1257" s="50" t="str">
        <f t="shared" si="193"/>
        <v/>
      </c>
      <c r="Q1257" s="49" t="str">
        <f t="shared" si="194"/>
        <v/>
      </c>
      <c r="R1257" s="49" t="str">
        <f t="shared" si="195"/>
        <v/>
      </c>
    </row>
    <row r="1258" spans="1:18" ht="25.5" customHeight="1" x14ac:dyDescent="0.2">
      <c r="A1258" s="219"/>
      <c r="B1258" s="219"/>
      <c r="C1258" s="219"/>
      <c r="D1258" s="219"/>
      <c r="E1258" s="219"/>
      <c r="F1258" s="220"/>
      <c r="G1258" s="219"/>
      <c r="H1258" s="294" t="s">
        <v>36</v>
      </c>
      <c r="I1258" s="294"/>
      <c r="J1258" s="220">
        <f>TRUNC(SUMIF(L:L,$L1258,M:M)*(1+$J$9),2)</f>
        <v>25.2</v>
      </c>
      <c r="L1258" s="52">
        <f t="shared" si="189"/>
        <v>97</v>
      </c>
      <c r="M1258" s="48" t="str">
        <f t="shared" si="190"/>
        <v/>
      </c>
      <c r="N1258" s="49" t="str">
        <f t="shared" si="191"/>
        <v/>
      </c>
      <c r="O1258" s="49" t="str">
        <f t="shared" si="192"/>
        <v/>
      </c>
      <c r="P1258" s="50" t="str">
        <f t="shared" si="193"/>
        <v/>
      </c>
      <c r="Q1258" s="49" t="str">
        <f t="shared" si="194"/>
        <v/>
      </c>
      <c r="R1258" s="49" t="str">
        <f t="shared" si="195"/>
        <v/>
      </c>
    </row>
    <row r="1259" spans="1:18" ht="25.5" customHeight="1" thickBot="1" x14ac:dyDescent="0.25">
      <c r="A1259" s="221"/>
      <c r="B1259" s="221"/>
      <c r="C1259" s="221"/>
      <c r="D1259" s="221"/>
      <c r="E1259" s="221"/>
      <c r="F1259" s="221"/>
      <c r="G1259" s="221" t="s">
        <v>37</v>
      </c>
      <c r="H1259" s="222" t="s">
        <v>1854</v>
      </c>
      <c r="I1259" s="221" t="s">
        <v>38</v>
      </c>
      <c r="J1259" s="223">
        <f>TRUNC(J1258*H1259,2)</f>
        <v>103.32</v>
      </c>
      <c r="L1259" s="52">
        <f t="shared" si="189"/>
        <v>97</v>
      </c>
      <c r="M1259" s="48" t="str">
        <f t="shared" si="190"/>
        <v/>
      </c>
      <c r="N1259" s="49" t="str">
        <f t="shared" si="191"/>
        <v/>
      </c>
      <c r="O1259" s="49" t="str">
        <f t="shared" si="192"/>
        <v/>
      </c>
      <c r="P1259" s="50" t="str">
        <f t="shared" si="193"/>
        <v/>
      </c>
      <c r="Q1259" s="49" t="str">
        <f t="shared" si="194"/>
        <v/>
      </c>
      <c r="R1259" s="49" t="str">
        <f t="shared" si="195"/>
        <v/>
      </c>
    </row>
    <row r="1260" spans="1:18" ht="15" thickTop="1" x14ac:dyDescent="0.2">
      <c r="A1260" s="224"/>
      <c r="B1260" s="224"/>
      <c r="C1260" s="224"/>
      <c r="D1260" s="224"/>
      <c r="E1260" s="224"/>
      <c r="F1260" s="224"/>
      <c r="G1260" s="224"/>
      <c r="H1260" s="224"/>
      <c r="I1260" s="224"/>
      <c r="J1260" s="224"/>
      <c r="L1260" s="52">
        <f t="shared" si="189"/>
        <v>98</v>
      </c>
      <c r="M1260" s="48" t="str">
        <f t="shared" si="190"/>
        <v/>
      </c>
      <c r="N1260" s="49" t="str">
        <f t="shared" si="191"/>
        <v/>
      </c>
      <c r="O1260" s="49" t="str">
        <f t="shared" si="192"/>
        <v/>
      </c>
      <c r="P1260" s="50" t="str">
        <f t="shared" si="193"/>
        <v/>
      </c>
      <c r="Q1260" s="49" t="str">
        <f t="shared" si="194"/>
        <v/>
      </c>
      <c r="R1260" s="49" t="str">
        <f t="shared" si="195"/>
        <v/>
      </c>
    </row>
    <row r="1261" spans="1:18" ht="14.25" customHeight="1" x14ac:dyDescent="0.2">
      <c r="A1261" s="206" t="s">
        <v>1327</v>
      </c>
      <c r="B1261" s="207" t="s">
        <v>1</v>
      </c>
      <c r="C1261" s="206" t="s">
        <v>2</v>
      </c>
      <c r="D1261" s="206" t="s">
        <v>3</v>
      </c>
      <c r="E1261" s="290" t="s">
        <v>18</v>
      </c>
      <c r="F1261" s="290"/>
      <c r="G1261" s="208" t="s">
        <v>4</v>
      </c>
      <c r="H1261" s="207" t="s">
        <v>5</v>
      </c>
      <c r="I1261" s="207" t="s">
        <v>6</v>
      </c>
      <c r="J1261" s="207" t="s">
        <v>7</v>
      </c>
      <c r="L1261" s="52">
        <f t="shared" si="189"/>
        <v>98</v>
      </c>
      <c r="M1261" s="48" t="str">
        <f t="shared" si="190"/>
        <v/>
      </c>
      <c r="N1261" s="49" t="str">
        <f t="shared" si="191"/>
        <v/>
      </c>
      <c r="O1261" s="49" t="str">
        <f t="shared" si="192"/>
        <v/>
      </c>
      <c r="P1261" s="50" t="str">
        <f t="shared" si="193"/>
        <v/>
      </c>
      <c r="Q1261" s="49" t="str">
        <f t="shared" si="194"/>
        <v/>
      </c>
      <c r="R1261" s="49" t="str">
        <f t="shared" si="195"/>
        <v/>
      </c>
    </row>
    <row r="1262" spans="1:18" x14ac:dyDescent="0.2">
      <c r="A1262" s="209" t="s">
        <v>19</v>
      </c>
      <c r="B1262" s="210" t="s">
        <v>962</v>
      </c>
      <c r="C1262" s="209" t="s">
        <v>9</v>
      </c>
      <c r="D1262" s="209" t="s">
        <v>1328</v>
      </c>
      <c r="E1262" s="291" t="s">
        <v>891</v>
      </c>
      <c r="F1262" s="291"/>
      <c r="G1262" s="211" t="s">
        <v>14</v>
      </c>
      <c r="H1262" s="212">
        <v>1</v>
      </c>
      <c r="I1262" s="213">
        <f>SUMIF(L:L,$L1262,M:M)</f>
        <v>20.38</v>
      </c>
      <c r="J1262" s="213">
        <f>TRUNC(H1262*I1262,2)</f>
        <v>20.38</v>
      </c>
      <c r="L1262" s="52">
        <f t="shared" si="189"/>
        <v>98</v>
      </c>
      <c r="M1262" s="48" t="str">
        <f t="shared" si="190"/>
        <v/>
      </c>
      <c r="N1262" s="49" t="str">
        <f t="shared" si="191"/>
        <v/>
      </c>
      <c r="O1262" s="49" t="str">
        <f t="shared" si="192"/>
        <v/>
      </c>
      <c r="P1262" s="50" t="str">
        <f t="shared" si="193"/>
        <v xml:space="preserve"> 3.5.1.1.3.7 </v>
      </c>
      <c r="Q1262" s="49">
        <f t="shared" si="194"/>
        <v>9.02</v>
      </c>
      <c r="R1262" s="49">
        <f t="shared" si="195"/>
        <v>11.36</v>
      </c>
    </row>
    <row r="1263" spans="1:18" x14ac:dyDescent="0.2">
      <c r="A1263" s="225" t="s">
        <v>21</v>
      </c>
      <c r="B1263" s="226" t="s">
        <v>205</v>
      </c>
      <c r="C1263" s="225" t="s">
        <v>9</v>
      </c>
      <c r="D1263" s="225" t="s">
        <v>206</v>
      </c>
      <c r="E1263" s="292" t="s">
        <v>875</v>
      </c>
      <c r="F1263" s="292"/>
      <c r="G1263" s="227" t="s">
        <v>25</v>
      </c>
      <c r="H1263" s="228">
        <v>9.7221799999999997E-2</v>
      </c>
      <c r="I1263" s="229">
        <f>SUMIFS('ANALÍTICA AUXILIARES'!J:J,'ANALÍTICA AUXILIARES'!A:A,"Composição",'ANALÍTICA AUXILIARES'!B:B,$B1263)</f>
        <v>26.42</v>
      </c>
      <c r="J1263" s="229">
        <f>TRUNC(H1263*I1263,2)</f>
        <v>2.56</v>
      </c>
      <c r="L1263" s="52">
        <f t="shared" si="189"/>
        <v>98</v>
      </c>
      <c r="M1263" s="48">
        <f t="shared" si="190"/>
        <v>2.56</v>
      </c>
      <c r="N1263" s="49">
        <f t="shared" si="191"/>
        <v>2.56</v>
      </c>
      <c r="O1263" s="49" t="str">
        <f t="shared" si="192"/>
        <v/>
      </c>
      <c r="P1263" s="50" t="str">
        <f t="shared" si="193"/>
        <v/>
      </c>
      <c r="Q1263" s="49" t="str">
        <f t="shared" si="194"/>
        <v/>
      </c>
      <c r="R1263" s="49" t="str">
        <f t="shared" si="195"/>
        <v/>
      </c>
    </row>
    <row r="1264" spans="1:18" ht="14.25" customHeight="1" x14ac:dyDescent="0.2">
      <c r="A1264" s="225" t="s">
        <v>21</v>
      </c>
      <c r="B1264" s="226" t="s">
        <v>220</v>
      </c>
      <c r="C1264" s="225" t="s">
        <v>9</v>
      </c>
      <c r="D1264" s="225" t="s">
        <v>221</v>
      </c>
      <c r="E1264" s="292" t="s">
        <v>875</v>
      </c>
      <c r="F1264" s="292"/>
      <c r="G1264" s="227" t="s">
        <v>25</v>
      </c>
      <c r="H1264" s="228">
        <v>0.19444349999999999</v>
      </c>
      <c r="I1264" s="229">
        <f>SUMIFS('ANALÍTICA AUXILIARES'!J:J,'ANALÍTICA AUXILIARES'!A:A,"Composição",'ANALÍTICA AUXILIARES'!B:B,$B1264)</f>
        <v>33.25</v>
      </c>
      <c r="J1264" s="229">
        <f>TRUNC(H1264*I1264,2)</f>
        <v>6.46</v>
      </c>
      <c r="L1264" s="52">
        <f t="shared" si="189"/>
        <v>98</v>
      </c>
      <c r="M1264" s="48">
        <f t="shared" si="190"/>
        <v>6.46</v>
      </c>
      <c r="N1264" s="49">
        <f t="shared" si="191"/>
        <v>6.46</v>
      </c>
      <c r="O1264" s="49" t="str">
        <f t="shared" si="192"/>
        <v/>
      </c>
      <c r="P1264" s="50" t="str">
        <f t="shared" si="193"/>
        <v/>
      </c>
      <c r="Q1264" s="49" t="str">
        <f t="shared" si="194"/>
        <v/>
      </c>
      <c r="R1264" s="49" t="str">
        <f t="shared" si="195"/>
        <v/>
      </c>
    </row>
    <row r="1265" spans="1:18" ht="14.25" customHeight="1" x14ac:dyDescent="0.2">
      <c r="A1265" s="225" t="s">
        <v>21</v>
      </c>
      <c r="B1265" s="226" t="s">
        <v>622</v>
      </c>
      <c r="C1265" s="225" t="s">
        <v>9</v>
      </c>
      <c r="D1265" s="225" t="s">
        <v>623</v>
      </c>
      <c r="E1265" s="292" t="s">
        <v>882</v>
      </c>
      <c r="F1265" s="292"/>
      <c r="G1265" s="227" t="s">
        <v>14</v>
      </c>
      <c r="H1265" s="228">
        <v>1</v>
      </c>
      <c r="I1265" s="229">
        <f>SUMIFS('ANALÍTICA AUXILIARES'!J:J,'ANALÍTICA AUXILIARES'!A:A,"Composição",'ANALÍTICA AUXILIARES'!B:B,$B1265)</f>
        <v>11.36</v>
      </c>
      <c r="J1265" s="229">
        <f>TRUNC(H1265*I1265,2)</f>
        <v>11.36</v>
      </c>
      <c r="L1265" s="52">
        <f t="shared" si="189"/>
        <v>98</v>
      </c>
      <c r="M1265" s="48">
        <f t="shared" si="190"/>
        <v>11.36</v>
      </c>
      <c r="N1265" s="49" t="str">
        <f t="shared" si="191"/>
        <v/>
      </c>
      <c r="O1265" s="49">
        <f t="shared" si="192"/>
        <v>11.36</v>
      </c>
      <c r="P1265" s="50" t="str">
        <f t="shared" si="193"/>
        <v/>
      </c>
      <c r="Q1265" s="49" t="str">
        <f t="shared" si="194"/>
        <v/>
      </c>
      <c r="R1265" s="49" t="str">
        <f t="shared" si="195"/>
        <v/>
      </c>
    </row>
    <row r="1266" spans="1:18" ht="25.5" x14ac:dyDescent="0.2">
      <c r="A1266" s="214" t="s">
        <v>28</v>
      </c>
      <c r="B1266" s="215" t="s">
        <v>1855</v>
      </c>
      <c r="C1266" s="214" t="str">
        <f>VLOOKUP(B1266,INSUMOS!$A:$I,2,FALSE)</f>
        <v>SINAPI</v>
      </c>
      <c r="D1266" s="214" t="str">
        <f>VLOOKUP(B1266,INSUMOS!$A:$I,3,FALSE)</f>
        <v>ELETRODUTO RIGIDO, EM ACO GALVANIZADO OU ZINCADO, TIPO PESADO, COM ROSCA, DN 20 MM (3/4"), ESPESSURA DE 1,50 MM</v>
      </c>
      <c r="E1266" s="293" t="str">
        <f>VLOOKUP(B1266,INSUMOS!$A:$I,4,FALSE)</f>
        <v>Material</v>
      </c>
      <c r="F1266" s="293"/>
      <c r="G1266" s="216" t="str">
        <f>VLOOKUP(B1266,INSUMOS!$A:$I,5,FALSE)</f>
        <v>M</v>
      </c>
      <c r="H1266" s="217">
        <v>1.05</v>
      </c>
      <c r="I1266" s="218">
        <f>VLOOKUP(B1266,INSUMOS!$A:$I,8,FALSE)</f>
        <v>0</v>
      </c>
      <c r="J1266" s="218">
        <f>TRUNC(H1266*I1266,2)</f>
        <v>0</v>
      </c>
      <c r="L1266" s="52">
        <f t="shared" si="189"/>
        <v>98</v>
      </c>
      <c r="M1266" s="48">
        <f t="shared" si="190"/>
        <v>0</v>
      </c>
      <c r="N1266" s="49" t="str">
        <f t="shared" si="191"/>
        <v/>
      </c>
      <c r="O1266" s="49">
        <f t="shared" si="192"/>
        <v>0</v>
      </c>
      <c r="P1266" s="50" t="str">
        <f t="shared" si="193"/>
        <v/>
      </c>
      <c r="Q1266" s="49" t="str">
        <f t="shared" si="194"/>
        <v/>
      </c>
      <c r="R1266" s="49" t="str">
        <f t="shared" si="195"/>
        <v/>
      </c>
    </row>
    <row r="1267" spans="1:18" x14ac:dyDescent="0.2">
      <c r="A1267" s="219"/>
      <c r="B1267" s="219"/>
      <c r="C1267" s="219"/>
      <c r="D1267" s="219"/>
      <c r="E1267" s="219"/>
      <c r="F1267" s="220"/>
      <c r="G1267" s="219"/>
      <c r="H1267" s="220"/>
      <c r="I1267" s="219"/>
      <c r="J1267" s="220"/>
      <c r="L1267" s="52">
        <f t="shared" si="189"/>
        <v>98</v>
      </c>
      <c r="M1267" s="48" t="str">
        <f t="shared" si="190"/>
        <v/>
      </c>
      <c r="N1267" s="49" t="str">
        <f t="shared" si="191"/>
        <v/>
      </c>
      <c r="O1267" s="49" t="str">
        <f t="shared" si="192"/>
        <v/>
      </c>
      <c r="P1267" s="50" t="str">
        <f t="shared" si="193"/>
        <v/>
      </c>
      <c r="Q1267" s="49" t="str">
        <f t="shared" si="194"/>
        <v/>
      </c>
      <c r="R1267" s="49" t="str">
        <f t="shared" si="195"/>
        <v/>
      </c>
    </row>
    <row r="1268" spans="1:18" x14ac:dyDescent="0.2">
      <c r="A1268" s="219"/>
      <c r="B1268" s="219"/>
      <c r="C1268" s="219"/>
      <c r="D1268" s="219"/>
      <c r="E1268" s="219"/>
      <c r="F1268" s="220"/>
      <c r="G1268" s="219"/>
      <c r="H1268" s="294" t="s">
        <v>36</v>
      </c>
      <c r="I1268" s="294"/>
      <c r="J1268" s="220">
        <f>TRUNC(SUMIF(L:L,$L1268,M:M)*(1+$J$9),2)</f>
        <v>24.64</v>
      </c>
      <c r="L1268" s="52">
        <f t="shared" si="189"/>
        <v>98</v>
      </c>
      <c r="M1268" s="48" t="str">
        <f t="shared" si="190"/>
        <v/>
      </c>
      <c r="N1268" s="49" t="str">
        <f t="shared" si="191"/>
        <v/>
      </c>
      <c r="O1268" s="49" t="str">
        <f t="shared" si="192"/>
        <v/>
      </c>
      <c r="P1268" s="50" t="str">
        <f t="shared" si="193"/>
        <v/>
      </c>
      <c r="Q1268" s="49" t="str">
        <f t="shared" si="194"/>
        <v/>
      </c>
      <c r="R1268" s="49" t="str">
        <f t="shared" si="195"/>
        <v/>
      </c>
    </row>
    <row r="1269" spans="1:18" ht="25.5" customHeight="1" thickBot="1" x14ac:dyDescent="0.25">
      <c r="A1269" s="221"/>
      <c r="B1269" s="221"/>
      <c r="C1269" s="221"/>
      <c r="D1269" s="221"/>
      <c r="E1269" s="221"/>
      <c r="F1269" s="221"/>
      <c r="G1269" s="221" t="s">
        <v>37</v>
      </c>
      <c r="H1269" s="222" t="s">
        <v>1857</v>
      </c>
      <c r="I1269" s="221" t="s">
        <v>38</v>
      </c>
      <c r="J1269" s="223">
        <f>TRUNC(J1268*H1269,2)</f>
        <v>579.04</v>
      </c>
      <c r="L1269" s="52">
        <f t="shared" si="189"/>
        <v>98</v>
      </c>
      <c r="M1269" s="48" t="str">
        <f t="shared" si="190"/>
        <v/>
      </c>
      <c r="N1269" s="49" t="str">
        <f t="shared" si="191"/>
        <v/>
      </c>
      <c r="O1269" s="49" t="str">
        <f t="shared" si="192"/>
        <v/>
      </c>
      <c r="P1269" s="50" t="str">
        <f t="shared" si="193"/>
        <v/>
      </c>
      <c r="Q1269" s="49" t="str">
        <f t="shared" si="194"/>
        <v/>
      </c>
      <c r="R1269" s="49" t="str">
        <f t="shared" si="195"/>
        <v/>
      </c>
    </row>
    <row r="1270" spans="1:18" ht="38.25" customHeight="1" thickTop="1" x14ac:dyDescent="0.2">
      <c r="A1270" s="224"/>
      <c r="B1270" s="224"/>
      <c r="C1270" s="224"/>
      <c r="D1270" s="224"/>
      <c r="E1270" s="224"/>
      <c r="F1270" s="224"/>
      <c r="G1270" s="224"/>
      <c r="H1270" s="224"/>
      <c r="I1270" s="224"/>
      <c r="J1270" s="224"/>
      <c r="L1270" s="52">
        <f t="shared" si="189"/>
        <v>99</v>
      </c>
      <c r="M1270" s="48" t="str">
        <f t="shared" si="190"/>
        <v/>
      </c>
      <c r="N1270" s="49" t="str">
        <f t="shared" si="191"/>
        <v/>
      </c>
      <c r="O1270" s="49" t="str">
        <f t="shared" si="192"/>
        <v/>
      </c>
      <c r="P1270" s="50" t="str">
        <f t="shared" si="193"/>
        <v/>
      </c>
      <c r="Q1270" s="49" t="str">
        <f t="shared" si="194"/>
        <v/>
      </c>
      <c r="R1270" s="49" t="str">
        <f t="shared" si="195"/>
        <v/>
      </c>
    </row>
    <row r="1271" spans="1:18" ht="25.5" customHeight="1" x14ac:dyDescent="0.2">
      <c r="A1271" s="203" t="s">
        <v>1329</v>
      </c>
      <c r="B1271" s="203"/>
      <c r="C1271" s="203"/>
      <c r="D1271" s="203" t="s">
        <v>1330</v>
      </c>
      <c r="E1271" s="203"/>
      <c r="F1271" s="296"/>
      <c r="G1271" s="296"/>
      <c r="H1271" s="204"/>
      <c r="I1271" s="203"/>
      <c r="J1271" s="205"/>
      <c r="L1271" s="52">
        <f t="shared" si="189"/>
        <v>99</v>
      </c>
      <c r="M1271" s="48" t="str">
        <f t="shared" si="190"/>
        <v/>
      </c>
      <c r="N1271" s="49" t="str">
        <f t="shared" si="191"/>
        <v/>
      </c>
      <c r="O1271" s="49" t="str">
        <f t="shared" si="192"/>
        <v/>
      </c>
      <c r="P1271" s="50" t="str">
        <f t="shared" si="193"/>
        <v/>
      </c>
      <c r="Q1271" s="49" t="str">
        <f t="shared" si="194"/>
        <v/>
      </c>
      <c r="R1271" s="49" t="str">
        <f t="shared" si="195"/>
        <v/>
      </c>
    </row>
    <row r="1272" spans="1:18" ht="25.5" customHeight="1" x14ac:dyDescent="0.2">
      <c r="A1272" s="203" t="s">
        <v>1331</v>
      </c>
      <c r="B1272" s="203"/>
      <c r="C1272" s="203"/>
      <c r="D1272" s="203" t="s">
        <v>850</v>
      </c>
      <c r="E1272" s="203"/>
      <c r="F1272" s="296"/>
      <c r="G1272" s="296"/>
      <c r="H1272" s="204"/>
      <c r="I1272" s="203"/>
      <c r="J1272" s="205"/>
      <c r="L1272" s="52">
        <f t="shared" si="189"/>
        <v>99</v>
      </c>
      <c r="M1272" s="48" t="str">
        <f t="shared" si="190"/>
        <v/>
      </c>
      <c r="N1272" s="49" t="str">
        <f t="shared" si="191"/>
        <v/>
      </c>
      <c r="O1272" s="49" t="str">
        <f t="shared" si="192"/>
        <v/>
      </c>
      <c r="P1272" s="50" t="str">
        <f t="shared" si="193"/>
        <v/>
      </c>
      <c r="Q1272" s="49" t="str">
        <f t="shared" si="194"/>
        <v/>
      </c>
      <c r="R1272" s="49" t="str">
        <f t="shared" si="195"/>
        <v/>
      </c>
    </row>
    <row r="1273" spans="1:18" ht="14.25" customHeight="1" x14ac:dyDescent="0.2">
      <c r="A1273" s="206" t="s">
        <v>1332</v>
      </c>
      <c r="B1273" s="207" t="s">
        <v>1</v>
      </c>
      <c r="C1273" s="206" t="s">
        <v>2</v>
      </c>
      <c r="D1273" s="206" t="s">
        <v>3</v>
      </c>
      <c r="E1273" s="290" t="s">
        <v>18</v>
      </c>
      <c r="F1273" s="290"/>
      <c r="G1273" s="208" t="s">
        <v>4</v>
      </c>
      <c r="H1273" s="207" t="s">
        <v>5</v>
      </c>
      <c r="I1273" s="207" t="s">
        <v>6</v>
      </c>
      <c r="J1273" s="207" t="s">
        <v>7</v>
      </c>
      <c r="L1273" s="52">
        <f t="shared" si="189"/>
        <v>99</v>
      </c>
      <c r="M1273" s="48" t="str">
        <f t="shared" si="190"/>
        <v/>
      </c>
      <c r="N1273" s="49" t="str">
        <f t="shared" si="191"/>
        <v/>
      </c>
      <c r="O1273" s="49" t="str">
        <f t="shared" si="192"/>
        <v/>
      </c>
      <c r="P1273" s="50" t="str">
        <f t="shared" si="193"/>
        <v/>
      </c>
      <c r="Q1273" s="49" t="str">
        <f t="shared" si="194"/>
        <v/>
      </c>
      <c r="R1273" s="49" t="str">
        <f t="shared" si="195"/>
        <v/>
      </c>
    </row>
    <row r="1274" spans="1:18" ht="38.25" customHeight="1" x14ac:dyDescent="0.2">
      <c r="A1274" s="209" t="s">
        <v>19</v>
      </c>
      <c r="B1274" s="210" t="s">
        <v>1333</v>
      </c>
      <c r="C1274" s="209" t="s">
        <v>11</v>
      </c>
      <c r="D1274" s="209" t="s">
        <v>1334</v>
      </c>
      <c r="E1274" s="291" t="s">
        <v>956</v>
      </c>
      <c r="F1274" s="291"/>
      <c r="G1274" s="211" t="s">
        <v>12</v>
      </c>
      <c r="H1274" s="212">
        <v>1</v>
      </c>
      <c r="I1274" s="213">
        <f>SUMIF(L:L,$L1274,M:M)</f>
        <v>295.11</v>
      </c>
      <c r="J1274" s="213">
        <f>TRUNC(H1274*I1274,2)</f>
        <v>295.11</v>
      </c>
      <c r="L1274" s="52">
        <f t="shared" si="189"/>
        <v>99</v>
      </c>
      <c r="M1274" s="48" t="str">
        <f t="shared" si="190"/>
        <v/>
      </c>
      <c r="N1274" s="49" t="str">
        <f t="shared" si="191"/>
        <v/>
      </c>
      <c r="O1274" s="49" t="str">
        <f t="shared" si="192"/>
        <v/>
      </c>
      <c r="P1274" s="50" t="str">
        <f t="shared" si="193"/>
        <v xml:space="preserve"> 3.5.1.2.1.1 </v>
      </c>
      <c r="Q1274" s="49">
        <f t="shared" si="194"/>
        <v>46.21</v>
      </c>
      <c r="R1274" s="49">
        <f t="shared" si="195"/>
        <v>248.9</v>
      </c>
    </row>
    <row r="1275" spans="1:18" ht="38.25" customHeight="1" x14ac:dyDescent="0.2">
      <c r="A1275" s="225" t="s">
        <v>21</v>
      </c>
      <c r="B1275" s="226" t="s">
        <v>205</v>
      </c>
      <c r="C1275" s="225" t="s">
        <v>9</v>
      </c>
      <c r="D1275" s="225" t="s">
        <v>206</v>
      </c>
      <c r="E1275" s="292" t="s">
        <v>875</v>
      </c>
      <c r="F1275" s="292"/>
      <c r="G1275" s="227" t="s">
        <v>25</v>
      </c>
      <c r="H1275" s="228">
        <v>0.3479486</v>
      </c>
      <c r="I1275" s="229">
        <f>SUMIFS('ANALÍTICA AUXILIARES'!J:J,'ANALÍTICA AUXILIARES'!A:A,"Composição",'ANALÍTICA AUXILIARES'!B:B,$B1275)</f>
        <v>26.42</v>
      </c>
      <c r="J1275" s="229">
        <f>TRUNC(H1275*I1275,2)</f>
        <v>9.19</v>
      </c>
      <c r="L1275" s="52">
        <f t="shared" si="189"/>
        <v>99</v>
      </c>
      <c r="M1275" s="48">
        <f t="shared" si="190"/>
        <v>9.19</v>
      </c>
      <c r="N1275" s="49">
        <f t="shared" si="191"/>
        <v>9.19</v>
      </c>
      <c r="O1275" s="49" t="str">
        <f t="shared" si="192"/>
        <v/>
      </c>
      <c r="P1275" s="50" t="str">
        <f t="shared" si="193"/>
        <v/>
      </c>
      <c r="Q1275" s="49" t="str">
        <f t="shared" si="194"/>
        <v/>
      </c>
      <c r="R1275" s="49" t="str">
        <f t="shared" si="195"/>
        <v/>
      </c>
    </row>
    <row r="1276" spans="1:18" x14ac:dyDescent="0.2">
      <c r="A1276" s="225" t="s">
        <v>21</v>
      </c>
      <c r="B1276" s="226" t="s">
        <v>220</v>
      </c>
      <c r="C1276" s="225" t="s">
        <v>9</v>
      </c>
      <c r="D1276" s="225" t="s">
        <v>221</v>
      </c>
      <c r="E1276" s="292" t="s">
        <v>875</v>
      </c>
      <c r="F1276" s="292"/>
      <c r="G1276" s="227" t="s">
        <v>25</v>
      </c>
      <c r="H1276" s="228">
        <v>1.1134355</v>
      </c>
      <c r="I1276" s="229">
        <f>SUMIFS('ANALÍTICA AUXILIARES'!J:J,'ANALÍTICA AUXILIARES'!A:A,"Composição",'ANALÍTICA AUXILIARES'!B:B,$B1276)</f>
        <v>33.25</v>
      </c>
      <c r="J1276" s="229">
        <f>TRUNC(H1276*I1276,2)</f>
        <v>37.020000000000003</v>
      </c>
      <c r="L1276" s="52">
        <f t="shared" si="189"/>
        <v>99</v>
      </c>
      <c r="M1276" s="48">
        <f t="shared" si="190"/>
        <v>37.020000000000003</v>
      </c>
      <c r="N1276" s="49">
        <f t="shared" si="191"/>
        <v>37.020000000000003</v>
      </c>
      <c r="O1276" s="49" t="str">
        <f t="shared" si="192"/>
        <v/>
      </c>
      <c r="P1276" s="50" t="str">
        <f t="shared" si="193"/>
        <v/>
      </c>
      <c r="Q1276" s="49" t="str">
        <f t="shared" si="194"/>
        <v/>
      </c>
      <c r="R1276" s="49" t="str">
        <f t="shared" si="195"/>
        <v/>
      </c>
    </row>
    <row r="1277" spans="1:18" ht="25.5" x14ac:dyDescent="0.2">
      <c r="A1277" s="214" t="s">
        <v>28</v>
      </c>
      <c r="B1277" s="215" t="s">
        <v>1858</v>
      </c>
      <c r="C1277" s="214" t="str">
        <f>VLOOKUP(B1277,INSUMOS!$A:$I,2,FALSE)</f>
        <v>Próprio</v>
      </c>
      <c r="D1277" s="214" t="str">
        <f>VLOOKUP(B1277,INSUMOS!$A:$I,3,FALSE)</f>
        <v>LUM LED SOBR RET 120x15 36W</v>
      </c>
      <c r="E1277" s="293" t="str">
        <f>VLOOKUP(B1277,INSUMOS!$A:$I,4,FALSE)</f>
        <v>Material</v>
      </c>
      <c r="F1277" s="293"/>
      <c r="G1277" s="216" t="str">
        <f>VLOOKUP(B1277,INSUMOS!$A:$I,5,FALSE)</f>
        <v>UN</v>
      </c>
      <c r="H1277" s="217">
        <v>1</v>
      </c>
      <c r="I1277" s="218">
        <f>VLOOKUP(B1277,INSUMOS!$A:$I,8,FALSE)</f>
        <v>248.9</v>
      </c>
      <c r="J1277" s="218">
        <f>TRUNC(H1277*I1277,2)</f>
        <v>248.9</v>
      </c>
      <c r="L1277" s="52">
        <f t="shared" si="189"/>
        <v>99</v>
      </c>
      <c r="M1277" s="48">
        <f t="shared" si="190"/>
        <v>248.9</v>
      </c>
      <c r="N1277" s="49" t="str">
        <f t="shared" si="191"/>
        <v/>
      </c>
      <c r="O1277" s="49">
        <f t="shared" si="192"/>
        <v>248.9</v>
      </c>
      <c r="P1277" s="50" t="str">
        <f t="shared" si="193"/>
        <v/>
      </c>
      <c r="Q1277" s="49" t="str">
        <f t="shared" si="194"/>
        <v/>
      </c>
      <c r="R1277" s="49" t="str">
        <f t="shared" si="195"/>
        <v/>
      </c>
    </row>
    <row r="1278" spans="1:18" x14ac:dyDescent="0.2">
      <c r="A1278" s="219"/>
      <c r="B1278" s="219"/>
      <c r="C1278" s="219"/>
      <c r="D1278" s="219"/>
      <c r="E1278" s="219"/>
      <c r="F1278" s="220"/>
      <c r="G1278" s="219"/>
      <c r="H1278" s="220"/>
      <c r="I1278" s="219"/>
      <c r="J1278" s="220"/>
      <c r="L1278" s="52">
        <f t="shared" si="189"/>
        <v>99</v>
      </c>
      <c r="M1278" s="48" t="str">
        <f t="shared" si="190"/>
        <v/>
      </c>
      <c r="N1278" s="49" t="str">
        <f t="shared" si="191"/>
        <v/>
      </c>
      <c r="O1278" s="49" t="str">
        <f t="shared" si="192"/>
        <v/>
      </c>
      <c r="P1278" s="50" t="str">
        <f t="shared" si="193"/>
        <v/>
      </c>
      <c r="Q1278" s="49" t="str">
        <f t="shared" si="194"/>
        <v/>
      </c>
      <c r="R1278" s="49" t="str">
        <f t="shared" si="195"/>
        <v/>
      </c>
    </row>
    <row r="1279" spans="1:18" ht="25.5" customHeight="1" x14ac:dyDescent="0.2">
      <c r="A1279" s="219"/>
      <c r="B1279" s="219"/>
      <c r="C1279" s="219"/>
      <c r="D1279" s="219"/>
      <c r="E1279" s="219"/>
      <c r="F1279" s="220"/>
      <c r="G1279" s="219"/>
      <c r="H1279" s="294" t="s">
        <v>36</v>
      </c>
      <c r="I1279" s="294"/>
      <c r="J1279" s="220">
        <f>TRUNC(SUMIF(L:L,$L1279,M:M)*(1+$J$9),2)</f>
        <v>356.9</v>
      </c>
      <c r="L1279" s="52">
        <f t="shared" si="189"/>
        <v>99</v>
      </c>
      <c r="M1279" s="48" t="str">
        <f t="shared" si="190"/>
        <v/>
      </c>
      <c r="N1279" s="49" t="str">
        <f t="shared" si="191"/>
        <v/>
      </c>
      <c r="O1279" s="49" t="str">
        <f t="shared" si="192"/>
        <v/>
      </c>
      <c r="P1279" s="50" t="str">
        <f t="shared" si="193"/>
        <v/>
      </c>
      <c r="Q1279" s="49" t="str">
        <f t="shared" si="194"/>
        <v/>
      </c>
      <c r="R1279" s="49" t="str">
        <f t="shared" si="195"/>
        <v/>
      </c>
    </row>
    <row r="1280" spans="1:18" ht="38.25" customHeight="1" thickBot="1" x14ac:dyDescent="0.25">
      <c r="A1280" s="221"/>
      <c r="B1280" s="221"/>
      <c r="C1280" s="221"/>
      <c r="D1280" s="221"/>
      <c r="E1280" s="221"/>
      <c r="F1280" s="221"/>
      <c r="G1280" s="221" t="s">
        <v>37</v>
      </c>
      <c r="H1280" s="222" t="s">
        <v>1859</v>
      </c>
      <c r="I1280" s="221" t="s">
        <v>38</v>
      </c>
      <c r="J1280" s="223">
        <f>TRUNC(J1279*H1280,2)</f>
        <v>8565.6</v>
      </c>
      <c r="L1280" s="52">
        <f t="shared" si="189"/>
        <v>99</v>
      </c>
      <c r="M1280" s="48" t="str">
        <f t="shared" si="190"/>
        <v/>
      </c>
      <c r="N1280" s="49" t="str">
        <f t="shared" si="191"/>
        <v/>
      </c>
      <c r="O1280" s="49" t="str">
        <f t="shared" si="192"/>
        <v/>
      </c>
      <c r="P1280" s="50" t="str">
        <f t="shared" si="193"/>
        <v/>
      </c>
      <c r="Q1280" s="49" t="str">
        <f t="shared" si="194"/>
        <v/>
      </c>
      <c r="R1280" s="49" t="str">
        <f t="shared" si="195"/>
        <v/>
      </c>
    </row>
    <row r="1281" spans="1:18" ht="25.5" customHeight="1" thickTop="1" x14ac:dyDescent="0.2">
      <c r="A1281" s="224"/>
      <c r="B1281" s="224"/>
      <c r="C1281" s="224"/>
      <c r="D1281" s="224"/>
      <c r="E1281" s="224"/>
      <c r="F1281" s="224"/>
      <c r="G1281" s="224"/>
      <c r="H1281" s="224"/>
      <c r="I1281" s="224"/>
      <c r="J1281" s="224"/>
      <c r="L1281" s="52">
        <f t="shared" si="189"/>
        <v>100</v>
      </c>
      <c r="M1281" s="48" t="str">
        <f t="shared" si="190"/>
        <v/>
      </c>
      <c r="N1281" s="49" t="str">
        <f t="shared" si="191"/>
        <v/>
      </c>
      <c r="O1281" s="49" t="str">
        <f t="shared" si="192"/>
        <v/>
      </c>
      <c r="P1281" s="50" t="str">
        <f t="shared" si="193"/>
        <v/>
      </c>
      <c r="Q1281" s="49" t="str">
        <f t="shared" si="194"/>
        <v/>
      </c>
      <c r="R1281" s="49" t="str">
        <f t="shared" si="195"/>
        <v/>
      </c>
    </row>
    <row r="1282" spans="1:18" ht="14.25" customHeight="1" x14ac:dyDescent="0.2">
      <c r="A1282" s="203" t="s">
        <v>1335</v>
      </c>
      <c r="B1282" s="203"/>
      <c r="C1282" s="203"/>
      <c r="D1282" s="203" t="s">
        <v>1336</v>
      </c>
      <c r="E1282" s="203"/>
      <c r="F1282" s="296"/>
      <c r="G1282" s="296"/>
      <c r="H1282" s="204"/>
      <c r="I1282" s="203"/>
      <c r="J1282" s="205"/>
      <c r="L1282" s="52">
        <f t="shared" si="189"/>
        <v>100</v>
      </c>
      <c r="M1282" s="48" t="str">
        <f t="shared" si="190"/>
        <v/>
      </c>
      <c r="N1282" s="49" t="str">
        <f t="shared" si="191"/>
        <v/>
      </c>
      <c r="O1282" s="49" t="str">
        <f t="shared" si="192"/>
        <v/>
      </c>
      <c r="P1282" s="50" t="str">
        <f t="shared" si="193"/>
        <v/>
      </c>
      <c r="Q1282" s="49" t="str">
        <f t="shared" si="194"/>
        <v/>
      </c>
      <c r="R1282" s="49" t="str">
        <f t="shared" si="195"/>
        <v/>
      </c>
    </row>
    <row r="1283" spans="1:18" ht="15" x14ac:dyDescent="0.2">
      <c r="A1283" s="206" t="s">
        <v>1337</v>
      </c>
      <c r="B1283" s="207" t="s">
        <v>1</v>
      </c>
      <c r="C1283" s="206" t="s">
        <v>2</v>
      </c>
      <c r="D1283" s="206" t="s">
        <v>3</v>
      </c>
      <c r="E1283" s="290" t="s">
        <v>18</v>
      </c>
      <c r="F1283" s="290"/>
      <c r="G1283" s="208" t="s">
        <v>4</v>
      </c>
      <c r="H1283" s="207" t="s">
        <v>5</v>
      </c>
      <c r="I1283" s="207" t="s">
        <v>6</v>
      </c>
      <c r="J1283" s="207" t="s">
        <v>7</v>
      </c>
      <c r="L1283" s="52">
        <f t="shared" si="189"/>
        <v>100</v>
      </c>
      <c r="M1283" s="48" t="str">
        <f t="shared" si="190"/>
        <v/>
      </c>
      <c r="N1283" s="49" t="str">
        <f t="shared" si="191"/>
        <v/>
      </c>
      <c r="O1283" s="49" t="str">
        <f t="shared" si="192"/>
        <v/>
      </c>
      <c r="P1283" s="50" t="str">
        <f t="shared" si="193"/>
        <v/>
      </c>
      <c r="Q1283" s="49" t="str">
        <f t="shared" si="194"/>
        <v/>
      </c>
      <c r="R1283" s="49" t="str">
        <f t="shared" si="195"/>
        <v/>
      </c>
    </row>
    <row r="1284" spans="1:18" ht="38.25" x14ac:dyDescent="0.2">
      <c r="A1284" s="209" t="s">
        <v>19</v>
      </c>
      <c r="B1284" s="210" t="s">
        <v>957</v>
      </c>
      <c r="C1284" s="209" t="s">
        <v>9</v>
      </c>
      <c r="D1284" s="209" t="s">
        <v>958</v>
      </c>
      <c r="E1284" s="291" t="s">
        <v>884</v>
      </c>
      <c r="F1284" s="291"/>
      <c r="G1284" s="211" t="s">
        <v>12</v>
      </c>
      <c r="H1284" s="212">
        <v>1</v>
      </c>
      <c r="I1284" s="213">
        <f>SUMIF(L:L,$L1284,M:M)</f>
        <v>124.31</v>
      </c>
      <c r="J1284" s="213">
        <f>TRUNC(H1284*I1284,2)</f>
        <v>124.31</v>
      </c>
      <c r="L1284" s="52">
        <f t="shared" ref="L1284:L1347" si="197">IF(AND(A1285&lt;&gt;"",A1284=""),L1283+1,L1283)</f>
        <v>100</v>
      </c>
      <c r="M1284" s="48" t="str">
        <f t="shared" ref="M1284:M1347" si="198">IF(OR(A1284="Insumo",A1284="Composição Auxiliar"),J1284,"")</f>
        <v/>
      </c>
      <c r="N1284" s="49" t="str">
        <f t="shared" ref="N1284:N1347" si="199">IF(ISNUMBER(SEARCH("COM ENCARGOS COMPLEMENTARES",D1284)),J1284,"")</f>
        <v/>
      </c>
      <c r="O1284" s="49" t="str">
        <f t="shared" ref="O1284:O1347" si="200">IF(N1284&lt;&gt;"","",M1284)</f>
        <v/>
      </c>
      <c r="P1284" s="50" t="str">
        <f t="shared" ref="P1284:P1347" si="201">IF(A1284="Composição",A1283,"")</f>
        <v xml:space="preserve"> 3.5.1.2.2.1 </v>
      </c>
      <c r="Q1284" s="49">
        <f t="shared" ref="Q1284:Q1347" si="202">IF(P1284&lt;&gt;"",SUMIF(L1284:L1289,L1284,N1284:N1289),"")</f>
        <v>0</v>
      </c>
      <c r="R1284" s="49">
        <f t="shared" ref="R1284:R1347" si="203">IF(P1284&lt;&gt;"",SUMIF(L1284:L1289,L1284,O1284:O1289),"")</f>
        <v>124.31</v>
      </c>
    </row>
    <row r="1285" spans="1:18" ht="14.25" customHeight="1" x14ac:dyDescent="0.2">
      <c r="A1285" s="225" t="s">
        <v>21</v>
      </c>
      <c r="B1285" s="226" t="s">
        <v>959</v>
      </c>
      <c r="C1285" s="225" t="s">
        <v>9</v>
      </c>
      <c r="D1285" s="225" t="s">
        <v>960</v>
      </c>
      <c r="E1285" s="292" t="s">
        <v>884</v>
      </c>
      <c r="F1285" s="292"/>
      <c r="G1285" s="227" t="s">
        <v>12</v>
      </c>
      <c r="H1285" s="228">
        <v>1</v>
      </c>
      <c r="I1285" s="229">
        <f>SUMIFS('ANALÍTICA AUXILIARES'!J:J,'ANALÍTICA AUXILIARES'!A:A,"Composição",'ANALÍTICA AUXILIARES'!B:B,$B1285)</f>
        <v>102.68</v>
      </c>
      <c r="J1285" s="229">
        <f>TRUNC(H1285*I1285,2)</f>
        <v>102.68</v>
      </c>
      <c r="L1285" s="52">
        <f t="shared" si="197"/>
        <v>100</v>
      </c>
      <c r="M1285" s="48">
        <f t="shared" si="198"/>
        <v>102.68</v>
      </c>
      <c r="N1285" s="49" t="str">
        <f t="shared" si="199"/>
        <v/>
      </c>
      <c r="O1285" s="49">
        <f t="shared" si="200"/>
        <v>102.68</v>
      </c>
      <c r="P1285" s="50" t="str">
        <f t="shared" si="201"/>
        <v/>
      </c>
      <c r="Q1285" s="49" t="str">
        <f t="shared" si="202"/>
        <v/>
      </c>
      <c r="R1285" s="49" t="str">
        <f t="shared" si="203"/>
        <v/>
      </c>
    </row>
    <row r="1286" spans="1:18" ht="38.25" x14ac:dyDescent="0.2">
      <c r="A1286" s="225" t="s">
        <v>21</v>
      </c>
      <c r="B1286" s="226" t="s">
        <v>730</v>
      </c>
      <c r="C1286" s="225" t="s">
        <v>9</v>
      </c>
      <c r="D1286" s="225" t="s">
        <v>731</v>
      </c>
      <c r="E1286" s="292" t="s">
        <v>884</v>
      </c>
      <c r="F1286" s="292"/>
      <c r="G1286" s="227" t="s">
        <v>12</v>
      </c>
      <c r="H1286" s="228">
        <v>1</v>
      </c>
      <c r="I1286" s="229">
        <f>SUMIFS('ANALÍTICA AUXILIARES'!J:J,'ANALÍTICA AUXILIARES'!A:A,"Composição",'ANALÍTICA AUXILIARES'!B:B,$B1286)</f>
        <v>21.63</v>
      </c>
      <c r="J1286" s="229">
        <f>TRUNC(H1286*I1286,2)</f>
        <v>21.63</v>
      </c>
      <c r="L1286" s="52">
        <f t="shared" si="197"/>
        <v>100</v>
      </c>
      <c r="M1286" s="48">
        <f t="shared" si="198"/>
        <v>21.63</v>
      </c>
      <c r="N1286" s="49" t="str">
        <f t="shared" si="199"/>
        <v/>
      </c>
      <c r="O1286" s="49">
        <f t="shared" si="200"/>
        <v>21.63</v>
      </c>
      <c r="P1286" s="50" t="str">
        <f t="shared" si="201"/>
        <v/>
      </c>
      <c r="Q1286" s="49" t="str">
        <f t="shared" si="202"/>
        <v/>
      </c>
      <c r="R1286" s="49" t="str">
        <f t="shared" si="203"/>
        <v/>
      </c>
    </row>
    <row r="1287" spans="1:18" x14ac:dyDescent="0.2">
      <c r="A1287" s="219"/>
      <c r="B1287" s="219"/>
      <c r="C1287" s="219"/>
      <c r="D1287" s="219"/>
      <c r="E1287" s="219"/>
      <c r="F1287" s="220"/>
      <c r="G1287" s="219"/>
      <c r="H1287" s="220"/>
      <c r="I1287" s="219"/>
      <c r="J1287" s="220"/>
      <c r="L1287" s="52">
        <f t="shared" si="197"/>
        <v>100</v>
      </c>
      <c r="M1287" s="48" t="str">
        <f t="shared" si="198"/>
        <v/>
      </c>
      <c r="N1287" s="49" t="str">
        <f t="shared" si="199"/>
        <v/>
      </c>
      <c r="O1287" s="49" t="str">
        <f t="shared" si="200"/>
        <v/>
      </c>
      <c r="P1287" s="50" t="str">
        <f t="shared" si="201"/>
        <v/>
      </c>
      <c r="Q1287" s="49" t="str">
        <f t="shared" si="202"/>
        <v/>
      </c>
      <c r="R1287" s="49" t="str">
        <f t="shared" si="203"/>
        <v/>
      </c>
    </row>
    <row r="1288" spans="1:18" x14ac:dyDescent="0.2">
      <c r="A1288" s="219"/>
      <c r="B1288" s="219"/>
      <c r="C1288" s="219"/>
      <c r="D1288" s="219"/>
      <c r="E1288" s="219"/>
      <c r="F1288" s="220"/>
      <c r="G1288" s="219"/>
      <c r="H1288" s="294" t="s">
        <v>36</v>
      </c>
      <c r="I1288" s="294"/>
      <c r="J1288" s="220">
        <f>TRUNC(SUMIF(L:L,$L1288,M:M)*(1+$J$9),2)</f>
        <v>150.34</v>
      </c>
      <c r="L1288" s="52">
        <f t="shared" si="197"/>
        <v>100</v>
      </c>
      <c r="M1288" s="48" t="str">
        <f t="shared" si="198"/>
        <v/>
      </c>
      <c r="N1288" s="49" t="str">
        <f t="shared" si="199"/>
        <v/>
      </c>
      <c r="O1288" s="49" t="str">
        <f t="shared" si="200"/>
        <v/>
      </c>
      <c r="P1288" s="50" t="str">
        <f t="shared" si="201"/>
        <v/>
      </c>
      <c r="Q1288" s="49" t="str">
        <f t="shared" si="202"/>
        <v/>
      </c>
      <c r="R1288" s="49" t="str">
        <f t="shared" si="203"/>
        <v/>
      </c>
    </row>
    <row r="1289" spans="1:18" ht="14.25" customHeight="1" thickBot="1" x14ac:dyDescent="0.25">
      <c r="A1289" s="221"/>
      <c r="B1289" s="221"/>
      <c r="C1289" s="221"/>
      <c r="D1289" s="221"/>
      <c r="E1289" s="221"/>
      <c r="F1289" s="221"/>
      <c r="G1289" s="221" t="s">
        <v>37</v>
      </c>
      <c r="H1289" s="222" t="s">
        <v>1701</v>
      </c>
      <c r="I1289" s="221" t="s">
        <v>38</v>
      </c>
      <c r="J1289" s="223">
        <f>TRUNC(J1288*H1289,2)</f>
        <v>150.34</v>
      </c>
      <c r="L1289" s="52">
        <f t="shared" si="197"/>
        <v>100</v>
      </c>
      <c r="M1289" s="48" t="str">
        <f t="shared" si="198"/>
        <v/>
      </c>
      <c r="N1289" s="49" t="str">
        <f t="shared" si="199"/>
        <v/>
      </c>
      <c r="O1289" s="49" t="str">
        <f t="shared" si="200"/>
        <v/>
      </c>
      <c r="P1289" s="50" t="str">
        <f t="shared" si="201"/>
        <v/>
      </c>
      <c r="Q1289" s="49" t="str">
        <f t="shared" si="202"/>
        <v/>
      </c>
      <c r="R1289" s="49" t="str">
        <f t="shared" si="203"/>
        <v/>
      </c>
    </row>
    <row r="1290" spans="1:18" ht="38.25" customHeight="1" thickTop="1" x14ac:dyDescent="0.2">
      <c r="A1290" s="224"/>
      <c r="B1290" s="224"/>
      <c r="C1290" s="224"/>
      <c r="D1290" s="224"/>
      <c r="E1290" s="224"/>
      <c r="F1290" s="224"/>
      <c r="G1290" s="224"/>
      <c r="H1290" s="224"/>
      <c r="I1290" s="224"/>
      <c r="J1290" s="224"/>
      <c r="L1290" s="52">
        <f t="shared" si="197"/>
        <v>101</v>
      </c>
      <c r="M1290" s="48" t="str">
        <f t="shared" si="198"/>
        <v/>
      </c>
      <c r="N1290" s="49" t="str">
        <f t="shared" si="199"/>
        <v/>
      </c>
      <c r="O1290" s="49" t="str">
        <f t="shared" si="200"/>
        <v/>
      </c>
      <c r="P1290" s="50" t="str">
        <f t="shared" si="201"/>
        <v/>
      </c>
      <c r="Q1290" s="49" t="str">
        <f t="shared" si="202"/>
        <v/>
      </c>
      <c r="R1290" s="49" t="str">
        <f t="shared" si="203"/>
        <v/>
      </c>
    </row>
    <row r="1291" spans="1:18" ht="38.25" customHeight="1" x14ac:dyDescent="0.2">
      <c r="A1291" s="206" t="s">
        <v>1338</v>
      </c>
      <c r="B1291" s="207" t="s">
        <v>1</v>
      </c>
      <c r="C1291" s="206" t="s">
        <v>2</v>
      </c>
      <c r="D1291" s="206" t="s">
        <v>3</v>
      </c>
      <c r="E1291" s="290" t="s">
        <v>18</v>
      </c>
      <c r="F1291" s="290"/>
      <c r="G1291" s="208" t="s">
        <v>4</v>
      </c>
      <c r="H1291" s="207" t="s">
        <v>5</v>
      </c>
      <c r="I1291" s="207" t="s">
        <v>6</v>
      </c>
      <c r="J1291" s="207" t="s">
        <v>7</v>
      </c>
      <c r="L1291" s="52">
        <f t="shared" si="197"/>
        <v>101</v>
      </c>
      <c r="M1291" s="48" t="str">
        <f t="shared" si="198"/>
        <v/>
      </c>
      <c r="N1291" s="49" t="str">
        <f t="shared" si="199"/>
        <v/>
      </c>
      <c r="O1291" s="49" t="str">
        <f t="shared" si="200"/>
        <v/>
      </c>
      <c r="P1291" s="50" t="str">
        <f t="shared" si="201"/>
        <v/>
      </c>
      <c r="Q1291" s="49" t="str">
        <f t="shared" si="202"/>
        <v/>
      </c>
      <c r="R1291" s="49" t="str">
        <f t="shared" si="203"/>
        <v/>
      </c>
    </row>
    <row r="1292" spans="1:18" ht="25.5" customHeight="1" x14ac:dyDescent="0.2">
      <c r="A1292" s="209" t="s">
        <v>19</v>
      </c>
      <c r="B1292" s="210" t="s">
        <v>1339</v>
      </c>
      <c r="C1292" s="209" t="s">
        <v>11</v>
      </c>
      <c r="D1292" s="209" t="s">
        <v>1340</v>
      </c>
      <c r="E1292" s="291" t="s">
        <v>222</v>
      </c>
      <c r="F1292" s="291"/>
      <c r="G1292" s="211" t="s">
        <v>12</v>
      </c>
      <c r="H1292" s="212">
        <v>1</v>
      </c>
      <c r="I1292" s="213">
        <f>SUMIF(L:L,$L1292,M:M)</f>
        <v>5.7</v>
      </c>
      <c r="J1292" s="213">
        <f>TRUNC(H1292*I1292,2)</f>
        <v>5.7</v>
      </c>
      <c r="L1292" s="52">
        <f t="shared" si="197"/>
        <v>101</v>
      </c>
      <c r="M1292" s="48" t="str">
        <f t="shared" si="198"/>
        <v/>
      </c>
      <c r="N1292" s="49" t="str">
        <f t="shared" si="199"/>
        <v/>
      </c>
      <c r="O1292" s="49" t="str">
        <f t="shared" si="200"/>
        <v/>
      </c>
      <c r="P1292" s="50" t="str">
        <f t="shared" si="201"/>
        <v xml:space="preserve"> 3.5.1.2.2.2 </v>
      </c>
      <c r="Q1292" s="49">
        <f t="shared" si="202"/>
        <v>2</v>
      </c>
      <c r="R1292" s="49">
        <f t="shared" si="203"/>
        <v>3.7</v>
      </c>
    </row>
    <row r="1293" spans="1:18" x14ac:dyDescent="0.2">
      <c r="A1293" s="225" t="s">
        <v>21</v>
      </c>
      <c r="B1293" s="226" t="s">
        <v>26</v>
      </c>
      <c r="C1293" s="225" t="s">
        <v>9</v>
      </c>
      <c r="D1293" s="225" t="s">
        <v>27</v>
      </c>
      <c r="E1293" s="292" t="s">
        <v>875</v>
      </c>
      <c r="F1293" s="292"/>
      <c r="G1293" s="227" t="s">
        <v>25</v>
      </c>
      <c r="H1293" s="228">
        <v>0.08</v>
      </c>
      <c r="I1293" s="229">
        <f>SUMIFS('ANALÍTICA AUXILIARES'!J:J,'ANALÍTICA AUXILIARES'!A:A,"Composição",'ANALÍTICA AUXILIARES'!B:B,$B1293)</f>
        <v>25.11</v>
      </c>
      <c r="J1293" s="229">
        <f>TRUNC(H1293*I1293,2)</f>
        <v>2</v>
      </c>
      <c r="L1293" s="52">
        <f t="shared" si="197"/>
        <v>101</v>
      </c>
      <c r="M1293" s="48">
        <f t="shared" si="198"/>
        <v>2</v>
      </c>
      <c r="N1293" s="49">
        <f t="shared" si="199"/>
        <v>2</v>
      </c>
      <c r="O1293" s="49" t="str">
        <f t="shared" si="200"/>
        <v/>
      </c>
      <c r="P1293" s="50" t="str">
        <f t="shared" si="201"/>
        <v/>
      </c>
      <c r="Q1293" s="49" t="str">
        <f t="shared" si="202"/>
        <v/>
      </c>
      <c r="R1293" s="49" t="str">
        <f t="shared" si="203"/>
        <v/>
      </c>
    </row>
    <row r="1294" spans="1:18" x14ac:dyDescent="0.2">
      <c r="A1294" s="214" t="s">
        <v>28</v>
      </c>
      <c r="B1294" s="215" t="s">
        <v>1860</v>
      </c>
      <c r="C1294" s="214" t="str">
        <f>VLOOKUP(B1294,INSUMOS!$A:$I,2,FALSE)</f>
        <v>ORSE</v>
      </c>
      <c r="D1294" s="214" t="str">
        <f>VLOOKUP(B1294,INSUMOS!$A:$I,3,FALSE)</f>
        <v>Espelho 4" x 2" para  2 rj-45</v>
      </c>
      <c r="E1294" s="293" t="str">
        <f>VLOOKUP(B1294,INSUMOS!$A:$I,4,FALSE)</f>
        <v>Material</v>
      </c>
      <c r="F1294" s="293"/>
      <c r="G1294" s="216" t="str">
        <f>VLOOKUP(B1294,INSUMOS!$A:$I,5,FALSE)</f>
        <v>un</v>
      </c>
      <c r="H1294" s="217">
        <v>1</v>
      </c>
      <c r="I1294" s="218">
        <f>VLOOKUP(B1294,INSUMOS!$A:$I,8,FALSE)</f>
        <v>3.7</v>
      </c>
      <c r="J1294" s="218">
        <f>TRUNC(H1294*I1294,2)</f>
        <v>3.7</v>
      </c>
      <c r="L1294" s="52">
        <f t="shared" si="197"/>
        <v>101</v>
      </c>
      <c r="M1294" s="48">
        <f t="shared" si="198"/>
        <v>3.7</v>
      </c>
      <c r="N1294" s="49" t="str">
        <f t="shared" si="199"/>
        <v/>
      </c>
      <c r="O1294" s="49">
        <f t="shared" si="200"/>
        <v>3.7</v>
      </c>
      <c r="P1294" s="50" t="str">
        <f t="shared" si="201"/>
        <v/>
      </c>
      <c r="Q1294" s="49" t="str">
        <f t="shared" si="202"/>
        <v/>
      </c>
      <c r="R1294" s="49" t="str">
        <f t="shared" si="203"/>
        <v/>
      </c>
    </row>
    <row r="1295" spans="1:18" ht="14.25" customHeight="1" x14ac:dyDescent="0.2">
      <c r="A1295" s="219"/>
      <c r="B1295" s="219"/>
      <c r="C1295" s="219"/>
      <c r="D1295" s="219"/>
      <c r="E1295" s="219"/>
      <c r="F1295" s="220"/>
      <c r="G1295" s="219"/>
      <c r="H1295" s="220"/>
      <c r="I1295" s="219"/>
      <c r="J1295" s="220"/>
      <c r="L1295" s="52">
        <f t="shared" si="197"/>
        <v>101</v>
      </c>
      <c r="M1295" s="48" t="str">
        <f t="shared" si="198"/>
        <v/>
      </c>
      <c r="N1295" s="49" t="str">
        <f t="shared" si="199"/>
        <v/>
      </c>
      <c r="O1295" s="49" t="str">
        <f t="shared" si="200"/>
        <v/>
      </c>
      <c r="P1295" s="50" t="str">
        <f t="shared" si="201"/>
        <v/>
      </c>
      <c r="Q1295" s="49" t="str">
        <f t="shared" si="202"/>
        <v/>
      </c>
      <c r="R1295" s="49" t="str">
        <f t="shared" si="203"/>
        <v/>
      </c>
    </row>
    <row r="1296" spans="1:18" x14ac:dyDescent="0.2">
      <c r="A1296" s="219"/>
      <c r="B1296" s="219"/>
      <c r="C1296" s="219"/>
      <c r="D1296" s="219"/>
      <c r="E1296" s="219"/>
      <c r="F1296" s="220"/>
      <c r="G1296" s="219"/>
      <c r="H1296" s="294" t="s">
        <v>36</v>
      </c>
      <c r="I1296" s="294"/>
      <c r="J1296" s="220">
        <f>TRUNC(SUMIF(L:L,$L1296,M:M)*(1+$J$9),2)</f>
        <v>6.89</v>
      </c>
      <c r="L1296" s="52">
        <f t="shared" si="197"/>
        <v>101</v>
      </c>
      <c r="M1296" s="48" t="str">
        <f t="shared" si="198"/>
        <v/>
      </c>
      <c r="N1296" s="49" t="str">
        <f t="shared" si="199"/>
        <v/>
      </c>
      <c r="O1296" s="49" t="str">
        <f t="shared" si="200"/>
        <v/>
      </c>
      <c r="P1296" s="50" t="str">
        <f t="shared" si="201"/>
        <v/>
      </c>
      <c r="Q1296" s="49" t="str">
        <f t="shared" si="202"/>
        <v/>
      </c>
      <c r="R1296" s="49" t="str">
        <f t="shared" si="203"/>
        <v/>
      </c>
    </row>
    <row r="1297" spans="1:18" ht="15" thickBot="1" x14ac:dyDescent="0.25">
      <c r="A1297" s="221"/>
      <c r="B1297" s="221"/>
      <c r="C1297" s="221"/>
      <c r="D1297" s="221"/>
      <c r="E1297" s="221"/>
      <c r="F1297" s="221"/>
      <c r="G1297" s="221" t="s">
        <v>37</v>
      </c>
      <c r="H1297" s="222" t="s">
        <v>1628</v>
      </c>
      <c r="I1297" s="221" t="s">
        <v>38</v>
      </c>
      <c r="J1297" s="223">
        <f>TRUNC(J1296*H1297,2)</f>
        <v>68.900000000000006</v>
      </c>
      <c r="L1297" s="52">
        <f t="shared" si="197"/>
        <v>101</v>
      </c>
      <c r="M1297" s="48" t="str">
        <f t="shared" si="198"/>
        <v/>
      </c>
      <c r="N1297" s="49" t="str">
        <f t="shared" si="199"/>
        <v/>
      </c>
      <c r="O1297" s="49" t="str">
        <f t="shared" si="200"/>
        <v/>
      </c>
      <c r="P1297" s="50" t="str">
        <f t="shared" si="201"/>
        <v/>
      </c>
      <c r="Q1297" s="49" t="str">
        <f t="shared" si="202"/>
        <v/>
      </c>
      <c r="R1297" s="49" t="str">
        <f t="shared" si="203"/>
        <v/>
      </c>
    </row>
    <row r="1298" spans="1:18" ht="15" thickTop="1" x14ac:dyDescent="0.2">
      <c r="A1298" s="224"/>
      <c r="B1298" s="224"/>
      <c r="C1298" s="224"/>
      <c r="D1298" s="224"/>
      <c r="E1298" s="224"/>
      <c r="F1298" s="224"/>
      <c r="G1298" s="224"/>
      <c r="H1298" s="224"/>
      <c r="I1298" s="224"/>
      <c r="J1298" s="224"/>
      <c r="L1298" s="52">
        <f t="shared" si="197"/>
        <v>102</v>
      </c>
      <c r="M1298" s="48" t="str">
        <f t="shared" si="198"/>
        <v/>
      </c>
      <c r="N1298" s="49" t="str">
        <f t="shared" si="199"/>
        <v/>
      </c>
      <c r="O1298" s="49" t="str">
        <f t="shared" si="200"/>
        <v/>
      </c>
      <c r="P1298" s="50" t="str">
        <f t="shared" si="201"/>
        <v/>
      </c>
      <c r="Q1298" s="49" t="str">
        <f t="shared" si="202"/>
        <v/>
      </c>
      <c r="R1298" s="49" t="str">
        <f t="shared" si="203"/>
        <v/>
      </c>
    </row>
    <row r="1299" spans="1:18" ht="38.25" customHeight="1" x14ac:dyDescent="0.2">
      <c r="A1299" s="206" t="s">
        <v>1341</v>
      </c>
      <c r="B1299" s="207" t="s">
        <v>1</v>
      </c>
      <c r="C1299" s="206" t="s">
        <v>2</v>
      </c>
      <c r="D1299" s="206" t="s">
        <v>3</v>
      </c>
      <c r="E1299" s="290" t="s">
        <v>18</v>
      </c>
      <c r="F1299" s="290"/>
      <c r="G1299" s="208" t="s">
        <v>4</v>
      </c>
      <c r="H1299" s="207" t="s">
        <v>5</v>
      </c>
      <c r="I1299" s="207" t="s">
        <v>6</v>
      </c>
      <c r="J1299" s="207" t="s">
        <v>7</v>
      </c>
      <c r="L1299" s="52">
        <f t="shared" si="197"/>
        <v>102</v>
      </c>
      <c r="M1299" s="48" t="str">
        <f t="shared" si="198"/>
        <v/>
      </c>
      <c r="N1299" s="49" t="str">
        <f t="shared" si="199"/>
        <v/>
      </c>
      <c r="O1299" s="49" t="str">
        <f t="shared" si="200"/>
        <v/>
      </c>
      <c r="P1299" s="50" t="str">
        <f t="shared" si="201"/>
        <v/>
      </c>
      <c r="Q1299" s="49" t="str">
        <f t="shared" si="202"/>
        <v/>
      </c>
      <c r="R1299" s="49" t="str">
        <f t="shared" si="203"/>
        <v/>
      </c>
    </row>
    <row r="1300" spans="1:18" ht="25.5" customHeight="1" x14ac:dyDescent="0.2">
      <c r="A1300" s="209" t="s">
        <v>19</v>
      </c>
      <c r="B1300" s="210" t="s">
        <v>957</v>
      </c>
      <c r="C1300" s="209" t="s">
        <v>9</v>
      </c>
      <c r="D1300" s="209" t="s">
        <v>958</v>
      </c>
      <c r="E1300" s="291" t="s">
        <v>884</v>
      </c>
      <c r="F1300" s="291"/>
      <c r="G1300" s="211" t="s">
        <v>12</v>
      </c>
      <c r="H1300" s="212">
        <v>1</v>
      </c>
      <c r="I1300" s="213">
        <f>SUMIF(L:L,$L1300,M:M)</f>
        <v>124.31</v>
      </c>
      <c r="J1300" s="213">
        <f>TRUNC(H1300*I1300,2)</f>
        <v>124.31</v>
      </c>
      <c r="L1300" s="52">
        <f t="shared" si="197"/>
        <v>102</v>
      </c>
      <c r="M1300" s="48" t="str">
        <f t="shared" si="198"/>
        <v/>
      </c>
      <c r="N1300" s="49" t="str">
        <f t="shared" si="199"/>
        <v/>
      </c>
      <c r="O1300" s="49" t="str">
        <f t="shared" si="200"/>
        <v/>
      </c>
      <c r="P1300" s="50" t="str">
        <f t="shared" si="201"/>
        <v xml:space="preserve"> 3.5.1.2.2.3 </v>
      </c>
      <c r="Q1300" s="49">
        <f t="shared" si="202"/>
        <v>0</v>
      </c>
      <c r="R1300" s="49">
        <f t="shared" si="203"/>
        <v>124.31</v>
      </c>
    </row>
    <row r="1301" spans="1:18" ht="14.25" customHeight="1" x14ac:dyDescent="0.2">
      <c r="A1301" s="225" t="s">
        <v>21</v>
      </c>
      <c r="B1301" s="226" t="s">
        <v>959</v>
      </c>
      <c r="C1301" s="225" t="s">
        <v>9</v>
      </c>
      <c r="D1301" s="225" t="s">
        <v>960</v>
      </c>
      <c r="E1301" s="292" t="s">
        <v>884</v>
      </c>
      <c r="F1301" s="292"/>
      <c r="G1301" s="227" t="s">
        <v>12</v>
      </c>
      <c r="H1301" s="228">
        <v>1</v>
      </c>
      <c r="I1301" s="229">
        <f>SUMIFS('ANALÍTICA AUXILIARES'!J:J,'ANALÍTICA AUXILIARES'!A:A,"Composição",'ANALÍTICA AUXILIARES'!B:B,$B1301)</f>
        <v>102.68</v>
      </c>
      <c r="J1301" s="229">
        <f>TRUNC(H1301*I1301,2)</f>
        <v>102.68</v>
      </c>
      <c r="L1301" s="52">
        <f t="shared" si="197"/>
        <v>102</v>
      </c>
      <c r="M1301" s="48">
        <f t="shared" si="198"/>
        <v>102.68</v>
      </c>
      <c r="N1301" s="49" t="str">
        <f t="shared" si="199"/>
        <v/>
      </c>
      <c r="O1301" s="49">
        <f t="shared" si="200"/>
        <v>102.68</v>
      </c>
      <c r="P1301" s="50" t="str">
        <f t="shared" si="201"/>
        <v/>
      </c>
      <c r="Q1301" s="49" t="str">
        <f t="shared" si="202"/>
        <v/>
      </c>
      <c r="R1301" s="49" t="str">
        <f t="shared" si="203"/>
        <v/>
      </c>
    </row>
    <row r="1302" spans="1:18" ht="38.25" x14ac:dyDescent="0.2">
      <c r="A1302" s="225" t="s">
        <v>21</v>
      </c>
      <c r="B1302" s="226" t="s">
        <v>730</v>
      </c>
      <c r="C1302" s="225" t="s">
        <v>9</v>
      </c>
      <c r="D1302" s="225" t="s">
        <v>731</v>
      </c>
      <c r="E1302" s="292" t="s">
        <v>884</v>
      </c>
      <c r="F1302" s="292"/>
      <c r="G1302" s="227" t="s">
        <v>12</v>
      </c>
      <c r="H1302" s="228">
        <v>1</v>
      </c>
      <c r="I1302" s="229">
        <f>SUMIFS('ANALÍTICA AUXILIARES'!J:J,'ANALÍTICA AUXILIARES'!A:A,"Composição",'ANALÍTICA AUXILIARES'!B:B,$B1302)</f>
        <v>21.63</v>
      </c>
      <c r="J1302" s="229">
        <f>TRUNC(H1302*I1302,2)</f>
        <v>21.63</v>
      </c>
      <c r="L1302" s="52">
        <f t="shared" si="197"/>
        <v>102</v>
      </c>
      <c r="M1302" s="48">
        <f t="shared" si="198"/>
        <v>21.63</v>
      </c>
      <c r="N1302" s="49" t="str">
        <f t="shared" si="199"/>
        <v/>
      </c>
      <c r="O1302" s="49">
        <f t="shared" si="200"/>
        <v>21.63</v>
      </c>
      <c r="P1302" s="50" t="str">
        <f t="shared" si="201"/>
        <v/>
      </c>
      <c r="Q1302" s="49" t="str">
        <f t="shared" si="202"/>
        <v/>
      </c>
      <c r="R1302" s="49" t="str">
        <f t="shared" si="203"/>
        <v/>
      </c>
    </row>
    <row r="1303" spans="1:18" x14ac:dyDescent="0.2">
      <c r="A1303" s="219"/>
      <c r="B1303" s="219"/>
      <c r="C1303" s="219"/>
      <c r="D1303" s="219"/>
      <c r="E1303" s="219"/>
      <c r="F1303" s="220"/>
      <c r="G1303" s="219"/>
      <c r="H1303" s="220"/>
      <c r="I1303" s="219"/>
      <c r="J1303" s="220"/>
      <c r="L1303" s="52">
        <f t="shared" si="197"/>
        <v>102</v>
      </c>
      <c r="M1303" s="48" t="str">
        <f t="shared" si="198"/>
        <v/>
      </c>
      <c r="N1303" s="49" t="str">
        <f t="shared" si="199"/>
        <v/>
      </c>
      <c r="O1303" s="49" t="str">
        <f t="shared" si="200"/>
        <v/>
      </c>
      <c r="P1303" s="50" t="str">
        <f t="shared" si="201"/>
        <v/>
      </c>
      <c r="Q1303" s="49" t="str">
        <f t="shared" si="202"/>
        <v/>
      </c>
      <c r="R1303" s="49" t="str">
        <f t="shared" si="203"/>
        <v/>
      </c>
    </row>
    <row r="1304" spans="1:18" x14ac:dyDescent="0.2">
      <c r="A1304" s="219"/>
      <c r="B1304" s="219"/>
      <c r="C1304" s="219"/>
      <c r="D1304" s="219"/>
      <c r="E1304" s="219"/>
      <c r="F1304" s="220"/>
      <c r="G1304" s="219"/>
      <c r="H1304" s="294" t="s">
        <v>36</v>
      </c>
      <c r="I1304" s="294"/>
      <c r="J1304" s="220">
        <f>TRUNC(SUMIF(L:L,$L1304,M:M)*(1+$J$9),2)</f>
        <v>150.34</v>
      </c>
      <c r="L1304" s="52">
        <f t="shared" si="197"/>
        <v>102</v>
      </c>
      <c r="M1304" s="48" t="str">
        <f t="shared" si="198"/>
        <v/>
      </c>
      <c r="N1304" s="49" t="str">
        <f t="shared" si="199"/>
        <v/>
      </c>
      <c r="O1304" s="49" t="str">
        <f t="shared" si="200"/>
        <v/>
      </c>
      <c r="P1304" s="50" t="str">
        <f t="shared" si="201"/>
        <v/>
      </c>
      <c r="Q1304" s="49" t="str">
        <f t="shared" si="202"/>
        <v/>
      </c>
      <c r="R1304" s="49" t="str">
        <f t="shared" si="203"/>
        <v/>
      </c>
    </row>
    <row r="1305" spans="1:18" ht="15" thickBot="1" x14ac:dyDescent="0.25">
      <c r="A1305" s="221"/>
      <c r="B1305" s="221"/>
      <c r="C1305" s="221"/>
      <c r="D1305" s="221"/>
      <c r="E1305" s="221"/>
      <c r="F1305" s="221"/>
      <c r="G1305" s="221" t="s">
        <v>37</v>
      </c>
      <c r="H1305" s="222" t="s">
        <v>564</v>
      </c>
      <c r="I1305" s="221" t="s">
        <v>38</v>
      </c>
      <c r="J1305" s="223">
        <f>TRUNC(J1304*H1305,2)</f>
        <v>451.02</v>
      </c>
      <c r="L1305" s="52">
        <f t="shared" si="197"/>
        <v>102</v>
      </c>
      <c r="M1305" s="48" t="str">
        <f t="shared" si="198"/>
        <v/>
      </c>
      <c r="N1305" s="49" t="str">
        <f t="shared" si="199"/>
        <v/>
      </c>
      <c r="O1305" s="49" t="str">
        <f t="shared" si="200"/>
        <v/>
      </c>
      <c r="P1305" s="50" t="str">
        <f t="shared" si="201"/>
        <v/>
      </c>
      <c r="Q1305" s="49" t="str">
        <f t="shared" si="202"/>
        <v/>
      </c>
      <c r="R1305" s="49" t="str">
        <f t="shared" si="203"/>
        <v/>
      </c>
    </row>
    <row r="1306" spans="1:18" ht="14.25" customHeight="1" thickTop="1" x14ac:dyDescent="0.2">
      <c r="A1306" s="224"/>
      <c r="B1306" s="224"/>
      <c r="C1306" s="224"/>
      <c r="D1306" s="224"/>
      <c r="E1306" s="224"/>
      <c r="F1306" s="224"/>
      <c r="G1306" s="224"/>
      <c r="H1306" s="224"/>
      <c r="I1306" s="224"/>
      <c r="J1306" s="224"/>
      <c r="L1306" s="52">
        <f t="shared" si="197"/>
        <v>103</v>
      </c>
      <c r="M1306" s="48" t="str">
        <f t="shared" si="198"/>
        <v/>
      </c>
      <c r="N1306" s="49" t="str">
        <f t="shared" si="199"/>
        <v/>
      </c>
      <c r="O1306" s="49" t="str">
        <f t="shared" si="200"/>
        <v/>
      </c>
      <c r="P1306" s="50" t="str">
        <f t="shared" si="201"/>
        <v/>
      </c>
      <c r="Q1306" s="49" t="str">
        <f t="shared" si="202"/>
        <v/>
      </c>
      <c r="R1306" s="49" t="str">
        <f t="shared" si="203"/>
        <v/>
      </c>
    </row>
    <row r="1307" spans="1:18" ht="14.25" customHeight="1" x14ac:dyDescent="0.2">
      <c r="A1307" s="206" t="s">
        <v>1342</v>
      </c>
      <c r="B1307" s="207" t="s">
        <v>1</v>
      </c>
      <c r="C1307" s="206" t="s">
        <v>2</v>
      </c>
      <c r="D1307" s="206" t="s">
        <v>3</v>
      </c>
      <c r="E1307" s="290" t="s">
        <v>18</v>
      </c>
      <c r="F1307" s="290"/>
      <c r="G1307" s="208" t="s">
        <v>4</v>
      </c>
      <c r="H1307" s="207" t="s">
        <v>5</v>
      </c>
      <c r="I1307" s="207" t="s">
        <v>6</v>
      </c>
      <c r="J1307" s="207" t="s">
        <v>7</v>
      </c>
      <c r="L1307" s="52">
        <f t="shared" si="197"/>
        <v>103</v>
      </c>
      <c r="M1307" s="48" t="str">
        <f t="shared" si="198"/>
        <v/>
      </c>
      <c r="N1307" s="49" t="str">
        <f t="shared" si="199"/>
        <v/>
      </c>
      <c r="O1307" s="49" t="str">
        <f t="shared" si="200"/>
        <v/>
      </c>
      <c r="P1307" s="50" t="str">
        <f t="shared" si="201"/>
        <v/>
      </c>
      <c r="Q1307" s="49" t="str">
        <f t="shared" si="202"/>
        <v/>
      </c>
      <c r="R1307" s="49" t="str">
        <f t="shared" si="203"/>
        <v/>
      </c>
    </row>
    <row r="1308" spans="1:18" x14ac:dyDescent="0.2">
      <c r="A1308" s="209" t="s">
        <v>19</v>
      </c>
      <c r="B1308" s="210" t="s">
        <v>1343</v>
      </c>
      <c r="C1308" s="209" t="s">
        <v>9</v>
      </c>
      <c r="D1308" s="209" t="s">
        <v>1344</v>
      </c>
      <c r="E1308" s="291" t="s">
        <v>222</v>
      </c>
      <c r="F1308" s="291"/>
      <c r="G1308" s="211" t="s">
        <v>12</v>
      </c>
      <c r="H1308" s="212">
        <v>1</v>
      </c>
      <c r="I1308" s="213">
        <f>SUMIF(L:L,$L1308,M:M)</f>
        <v>10.360000000000001</v>
      </c>
      <c r="J1308" s="213">
        <f>TRUNC(H1308*I1308,2)</f>
        <v>10.36</v>
      </c>
      <c r="L1308" s="52">
        <f t="shared" si="197"/>
        <v>103</v>
      </c>
      <c r="M1308" s="48" t="str">
        <f t="shared" si="198"/>
        <v/>
      </c>
      <c r="N1308" s="49" t="str">
        <f t="shared" si="199"/>
        <v/>
      </c>
      <c r="O1308" s="49" t="str">
        <f t="shared" si="200"/>
        <v/>
      </c>
      <c r="P1308" s="50" t="str">
        <f t="shared" si="201"/>
        <v xml:space="preserve"> 3.5.1.2.2.4 </v>
      </c>
      <c r="Q1308" s="49">
        <f t="shared" si="202"/>
        <v>8.9400000000000013</v>
      </c>
      <c r="R1308" s="49">
        <f t="shared" si="203"/>
        <v>1.42</v>
      </c>
    </row>
    <row r="1309" spans="1:18" x14ac:dyDescent="0.2">
      <c r="A1309" s="225" t="s">
        <v>21</v>
      </c>
      <c r="B1309" s="226" t="s">
        <v>205</v>
      </c>
      <c r="C1309" s="225" t="s">
        <v>9</v>
      </c>
      <c r="D1309" s="225" t="s">
        <v>206</v>
      </c>
      <c r="E1309" s="292" t="s">
        <v>875</v>
      </c>
      <c r="F1309" s="292"/>
      <c r="G1309" s="227" t="s">
        <v>25</v>
      </c>
      <c r="H1309" s="228">
        <v>0.15</v>
      </c>
      <c r="I1309" s="229">
        <f>SUMIFS('ANALÍTICA AUXILIARES'!J:J,'ANALÍTICA AUXILIARES'!A:A,"Composição",'ANALÍTICA AUXILIARES'!B:B,$B1309)</f>
        <v>26.42</v>
      </c>
      <c r="J1309" s="229">
        <f>TRUNC(H1309*I1309,2)</f>
        <v>3.96</v>
      </c>
      <c r="L1309" s="52">
        <f t="shared" si="197"/>
        <v>103</v>
      </c>
      <c r="M1309" s="48">
        <f t="shared" si="198"/>
        <v>3.96</v>
      </c>
      <c r="N1309" s="49">
        <f t="shared" si="199"/>
        <v>3.96</v>
      </c>
      <c r="O1309" s="49" t="str">
        <f t="shared" si="200"/>
        <v/>
      </c>
      <c r="P1309" s="50" t="str">
        <f t="shared" si="201"/>
        <v/>
      </c>
      <c r="Q1309" s="49" t="str">
        <f t="shared" si="202"/>
        <v/>
      </c>
      <c r="R1309" s="49" t="str">
        <f t="shared" si="203"/>
        <v/>
      </c>
    </row>
    <row r="1310" spans="1:18" x14ac:dyDescent="0.2">
      <c r="A1310" s="225" t="s">
        <v>21</v>
      </c>
      <c r="B1310" s="226" t="s">
        <v>220</v>
      </c>
      <c r="C1310" s="225" t="s">
        <v>9</v>
      </c>
      <c r="D1310" s="225" t="s">
        <v>221</v>
      </c>
      <c r="E1310" s="292" t="s">
        <v>875</v>
      </c>
      <c r="F1310" s="292"/>
      <c r="G1310" s="227" t="s">
        <v>25</v>
      </c>
      <c r="H1310" s="228">
        <v>0.15</v>
      </c>
      <c r="I1310" s="229">
        <f>SUMIFS('ANALÍTICA AUXILIARES'!J:J,'ANALÍTICA AUXILIARES'!A:A,"Composição",'ANALÍTICA AUXILIARES'!B:B,$B1310)</f>
        <v>33.25</v>
      </c>
      <c r="J1310" s="229">
        <f>TRUNC(H1310*I1310,2)</f>
        <v>4.9800000000000004</v>
      </c>
      <c r="L1310" s="52">
        <f t="shared" si="197"/>
        <v>103</v>
      </c>
      <c r="M1310" s="48">
        <f t="shared" si="198"/>
        <v>4.9800000000000004</v>
      </c>
      <c r="N1310" s="49">
        <f t="shared" si="199"/>
        <v>4.9800000000000004</v>
      </c>
      <c r="O1310" s="49" t="str">
        <f t="shared" si="200"/>
        <v/>
      </c>
      <c r="P1310" s="50" t="str">
        <f t="shared" si="201"/>
        <v/>
      </c>
      <c r="Q1310" s="49" t="str">
        <f t="shared" si="202"/>
        <v/>
      </c>
      <c r="R1310" s="49" t="str">
        <f t="shared" si="203"/>
        <v/>
      </c>
    </row>
    <row r="1311" spans="1:18" ht="14.25" customHeight="1" x14ac:dyDescent="0.2">
      <c r="A1311" s="214" t="s">
        <v>28</v>
      </c>
      <c r="B1311" s="215" t="s">
        <v>1862</v>
      </c>
      <c r="C1311" s="214" t="str">
        <f>VLOOKUP(B1311,INSUMOS!$A:$I,2,FALSE)</f>
        <v>SINAPI</v>
      </c>
      <c r="D1311" s="214" t="str">
        <f>VLOOKUP(B1311,INSUMOS!$A:$I,3,FALSE)</f>
        <v>CAIXA DE LUZ "3 X 3" EM ACO ESMALTADA</v>
      </c>
      <c r="E1311" s="293" t="str">
        <f>VLOOKUP(B1311,INSUMOS!$A:$I,4,FALSE)</f>
        <v>Material</v>
      </c>
      <c r="F1311" s="293"/>
      <c r="G1311" s="216" t="str">
        <f>VLOOKUP(B1311,INSUMOS!$A:$I,5,FALSE)</f>
        <v>UN</v>
      </c>
      <c r="H1311" s="217">
        <v>1</v>
      </c>
      <c r="I1311" s="218">
        <f>VLOOKUP(B1311,INSUMOS!$A:$I,8,FALSE)</f>
        <v>1.42</v>
      </c>
      <c r="J1311" s="218">
        <f>TRUNC(H1311*I1311,2)</f>
        <v>1.42</v>
      </c>
      <c r="L1311" s="52">
        <f t="shared" si="197"/>
        <v>103</v>
      </c>
      <c r="M1311" s="48">
        <f t="shared" si="198"/>
        <v>1.42</v>
      </c>
      <c r="N1311" s="49" t="str">
        <f t="shared" si="199"/>
        <v/>
      </c>
      <c r="O1311" s="49">
        <f t="shared" si="200"/>
        <v>1.42</v>
      </c>
      <c r="P1311" s="50" t="str">
        <f t="shared" si="201"/>
        <v/>
      </c>
      <c r="Q1311" s="49" t="str">
        <f t="shared" si="202"/>
        <v/>
      </c>
      <c r="R1311" s="49" t="str">
        <f t="shared" si="203"/>
        <v/>
      </c>
    </row>
    <row r="1312" spans="1:18" ht="25.5" customHeight="1" x14ac:dyDescent="0.2">
      <c r="A1312" s="219"/>
      <c r="B1312" s="219"/>
      <c r="C1312" s="219"/>
      <c r="D1312" s="219"/>
      <c r="E1312" s="219"/>
      <c r="F1312" s="220"/>
      <c r="G1312" s="219"/>
      <c r="H1312" s="220"/>
      <c r="I1312" s="219"/>
      <c r="J1312" s="220"/>
      <c r="L1312" s="52">
        <f t="shared" si="197"/>
        <v>103</v>
      </c>
      <c r="M1312" s="48" t="str">
        <f t="shared" si="198"/>
        <v/>
      </c>
      <c r="N1312" s="49" t="str">
        <f t="shared" si="199"/>
        <v/>
      </c>
      <c r="O1312" s="49" t="str">
        <f t="shared" si="200"/>
        <v/>
      </c>
      <c r="P1312" s="50" t="str">
        <f t="shared" si="201"/>
        <v/>
      </c>
      <c r="Q1312" s="49" t="str">
        <f t="shared" si="202"/>
        <v/>
      </c>
      <c r="R1312" s="49" t="str">
        <f t="shared" si="203"/>
        <v/>
      </c>
    </row>
    <row r="1313" spans="1:18" ht="25.5" customHeight="1" x14ac:dyDescent="0.2">
      <c r="A1313" s="219"/>
      <c r="B1313" s="219"/>
      <c r="C1313" s="219"/>
      <c r="D1313" s="219"/>
      <c r="E1313" s="219"/>
      <c r="F1313" s="220"/>
      <c r="G1313" s="219"/>
      <c r="H1313" s="294" t="s">
        <v>36</v>
      </c>
      <c r="I1313" s="294"/>
      <c r="J1313" s="220">
        <f>TRUNC(SUMIF(L:L,$L1313,M:M)*(1+$J$9),2)</f>
        <v>12.52</v>
      </c>
      <c r="L1313" s="52">
        <f t="shared" si="197"/>
        <v>103</v>
      </c>
      <c r="M1313" s="48" t="str">
        <f t="shared" si="198"/>
        <v/>
      </c>
      <c r="N1313" s="49" t="str">
        <f t="shared" si="199"/>
        <v/>
      </c>
      <c r="O1313" s="49" t="str">
        <f t="shared" si="200"/>
        <v/>
      </c>
      <c r="P1313" s="50" t="str">
        <f t="shared" si="201"/>
        <v/>
      </c>
      <c r="Q1313" s="49" t="str">
        <f t="shared" si="202"/>
        <v/>
      </c>
      <c r="R1313" s="49" t="str">
        <f t="shared" si="203"/>
        <v/>
      </c>
    </row>
    <row r="1314" spans="1:18" ht="15" thickBot="1" x14ac:dyDescent="0.25">
      <c r="A1314" s="221"/>
      <c r="B1314" s="221"/>
      <c r="C1314" s="221"/>
      <c r="D1314" s="221"/>
      <c r="E1314" s="221"/>
      <c r="F1314" s="221"/>
      <c r="G1314" s="221" t="s">
        <v>37</v>
      </c>
      <c r="H1314" s="222" t="s">
        <v>564</v>
      </c>
      <c r="I1314" s="221" t="s">
        <v>38</v>
      </c>
      <c r="J1314" s="223">
        <f>TRUNC(J1313*H1314,2)</f>
        <v>37.56</v>
      </c>
      <c r="L1314" s="52">
        <f t="shared" si="197"/>
        <v>103</v>
      </c>
      <c r="M1314" s="48" t="str">
        <f t="shared" si="198"/>
        <v/>
      </c>
      <c r="N1314" s="49" t="str">
        <f t="shared" si="199"/>
        <v/>
      </c>
      <c r="O1314" s="49" t="str">
        <f t="shared" si="200"/>
        <v/>
      </c>
      <c r="P1314" s="50" t="str">
        <f t="shared" si="201"/>
        <v/>
      </c>
      <c r="Q1314" s="49" t="str">
        <f t="shared" si="202"/>
        <v/>
      </c>
      <c r="R1314" s="49" t="str">
        <f t="shared" si="203"/>
        <v/>
      </c>
    </row>
    <row r="1315" spans="1:18" ht="14.25" customHeight="1" thickTop="1" x14ac:dyDescent="0.2">
      <c r="A1315" s="224"/>
      <c r="B1315" s="224"/>
      <c r="C1315" s="224"/>
      <c r="D1315" s="224"/>
      <c r="E1315" s="224"/>
      <c r="F1315" s="224"/>
      <c r="G1315" s="224"/>
      <c r="H1315" s="224"/>
      <c r="I1315" s="224"/>
      <c r="J1315" s="224"/>
      <c r="L1315" s="52">
        <f t="shared" si="197"/>
        <v>103</v>
      </c>
      <c r="M1315" s="48" t="str">
        <f t="shared" si="198"/>
        <v/>
      </c>
      <c r="N1315" s="49" t="str">
        <f t="shared" si="199"/>
        <v/>
      </c>
      <c r="O1315" s="49" t="str">
        <f t="shared" si="200"/>
        <v/>
      </c>
      <c r="P1315" s="50" t="str">
        <f t="shared" si="201"/>
        <v/>
      </c>
      <c r="Q1315" s="49" t="str">
        <f t="shared" si="202"/>
        <v/>
      </c>
      <c r="R1315" s="49" t="str">
        <f t="shared" si="203"/>
        <v/>
      </c>
    </row>
    <row r="1316" spans="1:18" ht="15" x14ac:dyDescent="0.2">
      <c r="A1316" s="206"/>
      <c r="B1316" s="207" t="s">
        <v>1</v>
      </c>
      <c r="C1316" s="206" t="s">
        <v>2</v>
      </c>
      <c r="D1316" s="206" t="s">
        <v>3</v>
      </c>
      <c r="E1316" s="290" t="s">
        <v>18</v>
      </c>
      <c r="F1316" s="290"/>
      <c r="G1316" s="208" t="s">
        <v>4</v>
      </c>
      <c r="H1316" s="207" t="s">
        <v>5</v>
      </c>
      <c r="I1316" s="207" t="s">
        <v>6</v>
      </c>
      <c r="J1316" s="207" t="s">
        <v>7</v>
      </c>
      <c r="L1316" s="52">
        <f t="shared" si="197"/>
        <v>104</v>
      </c>
      <c r="M1316" s="48" t="str">
        <f t="shared" si="198"/>
        <v/>
      </c>
      <c r="N1316" s="49" t="str">
        <f t="shared" si="199"/>
        <v/>
      </c>
      <c r="O1316" s="49" t="str">
        <f t="shared" si="200"/>
        <v/>
      </c>
      <c r="P1316" s="50" t="str">
        <f t="shared" si="201"/>
        <v/>
      </c>
      <c r="Q1316" s="49" t="str">
        <f t="shared" si="202"/>
        <v/>
      </c>
      <c r="R1316" s="49" t="str">
        <f t="shared" si="203"/>
        <v/>
      </c>
    </row>
    <row r="1317" spans="1:18" ht="25.5" x14ac:dyDescent="0.2">
      <c r="A1317" s="230" t="s">
        <v>28</v>
      </c>
      <c r="B1317" s="231" t="s">
        <v>943</v>
      </c>
      <c r="C1317" s="230" t="str">
        <f>VLOOKUP(B1317,INSUMOS!$A:$I,2,FALSE)</f>
        <v>SINAPI</v>
      </c>
      <c r="D1317" s="230" t="str">
        <f>VLOOKUP(B1317,INSUMOS!$A:$I,3,FALSE)</f>
        <v>PLACA/TAMPA CEGA EM LATAO ESCOVADO PARA CONDULETE EM LIGA DE ALUMINIO 4 X 4"</v>
      </c>
      <c r="E1317" s="295" t="str">
        <f>VLOOKUP(B1317,INSUMOS!$A:$I,4,FALSE)</f>
        <v>Material</v>
      </c>
      <c r="F1317" s="295"/>
      <c r="G1317" s="232" t="str">
        <f>VLOOKUP(B1317,INSUMOS!$A:$I,5,FALSE)</f>
        <v>UN</v>
      </c>
      <c r="H1317" s="233">
        <v>1</v>
      </c>
      <c r="I1317" s="234">
        <f>VLOOKUP(B1317,INSUMOS!$A:$I,8,FALSE)</f>
        <v>20.6</v>
      </c>
      <c r="J1317" s="234">
        <f>TRUNC(H1317*I1317,2)</f>
        <v>20.6</v>
      </c>
      <c r="L1317" s="52">
        <f t="shared" si="197"/>
        <v>104</v>
      </c>
      <c r="M1317" s="48">
        <f t="shared" si="198"/>
        <v>20.6</v>
      </c>
      <c r="N1317" s="49" t="str">
        <f t="shared" si="199"/>
        <v/>
      </c>
      <c r="O1317" s="49">
        <f t="shared" si="200"/>
        <v>20.6</v>
      </c>
      <c r="P1317" s="50" t="str">
        <f t="shared" si="201"/>
        <v/>
      </c>
      <c r="Q1317" s="49" t="str">
        <f t="shared" si="202"/>
        <v/>
      </c>
      <c r="R1317" s="49" t="str">
        <f t="shared" si="203"/>
        <v/>
      </c>
    </row>
    <row r="1318" spans="1:18" x14ac:dyDescent="0.2">
      <c r="A1318" s="219"/>
      <c r="B1318" s="219"/>
      <c r="C1318" s="219"/>
      <c r="D1318" s="219"/>
      <c r="E1318" s="219"/>
      <c r="F1318" s="220"/>
      <c r="G1318" s="219"/>
      <c r="H1318" s="220"/>
      <c r="I1318" s="219"/>
      <c r="J1318" s="220"/>
      <c r="L1318" s="52">
        <f t="shared" si="197"/>
        <v>104</v>
      </c>
      <c r="M1318" s="48" t="str">
        <f t="shared" si="198"/>
        <v/>
      </c>
      <c r="N1318" s="49" t="str">
        <f t="shared" si="199"/>
        <v/>
      </c>
      <c r="O1318" s="49" t="str">
        <f t="shared" si="200"/>
        <v/>
      </c>
      <c r="P1318" s="50" t="str">
        <f t="shared" si="201"/>
        <v/>
      </c>
      <c r="Q1318" s="49" t="str">
        <f t="shared" si="202"/>
        <v/>
      </c>
      <c r="R1318" s="49" t="str">
        <f t="shared" si="203"/>
        <v/>
      </c>
    </row>
    <row r="1319" spans="1:18" ht="14.25" customHeight="1" x14ac:dyDescent="0.2">
      <c r="A1319" s="219"/>
      <c r="B1319" s="219"/>
      <c r="C1319" s="219"/>
      <c r="D1319" s="219"/>
      <c r="E1319" s="219"/>
      <c r="F1319" s="220"/>
      <c r="G1319" s="219"/>
      <c r="H1319" s="294" t="s">
        <v>36</v>
      </c>
      <c r="I1319" s="294"/>
      <c r="J1319" s="220">
        <f>TRUNC(SUMIF(L:L,$L1319,M:M)*(1+$J$9),2)</f>
        <v>24.91</v>
      </c>
      <c r="L1319" s="52">
        <f t="shared" si="197"/>
        <v>104</v>
      </c>
      <c r="M1319" s="48" t="str">
        <f t="shared" si="198"/>
        <v/>
      </c>
      <c r="N1319" s="49" t="str">
        <f t="shared" si="199"/>
        <v/>
      </c>
      <c r="O1319" s="49" t="str">
        <f t="shared" si="200"/>
        <v/>
      </c>
      <c r="P1319" s="50" t="str">
        <f t="shared" si="201"/>
        <v/>
      </c>
      <c r="Q1319" s="49" t="str">
        <f t="shared" si="202"/>
        <v/>
      </c>
      <c r="R1319" s="49" t="str">
        <f t="shared" si="203"/>
        <v/>
      </c>
    </row>
    <row r="1320" spans="1:18" ht="14.25" customHeight="1" thickBot="1" x14ac:dyDescent="0.25">
      <c r="A1320" s="221"/>
      <c r="B1320" s="221"/>
      <c r="C1320" s="221"/>
      <c r="D1320" s="221"/>
      <c r="E1320" s="221"/>
      <c r="F1320" s="221"/>
      <c r="G1320" s="221" t="s">
        <v>37</v>
      </c>
      <c r="H1320" s="222" t="s">
        <v>1809</v>
      </c>
      <c r="I1320" s="221" t="s">
        <v>38</v>
      </c>
      <c r="J1320" s="223">
        <f>TRUNC(J1319*H1320,2)</f>
        <v>99.64</v>
      </c>
      <c r="L1320" s="52">
        <f t="shared" si="197"/>
        <v>104</v>
      </c>
      <c r="M1320" s="48" t="str">
        <f t="shared" si="198"/>
        <v/>
      </c>
      <c r="N1320" s="49" t="str">
        <f t="shared" si="199"/>
        <v/>
      </c>
      <c r="O1320" s="49" t="str">
        <f t="shared" si="200"/>
        <v/>
      </c>
      <c r="P1320" s="50" t="str">
        <f t="shared" si="201"/>
        <v/>
      </c>
      <c r="Q1320" s="49" t="str">
        <f t="shared" si="202"/>
        <v/>
      </c>
      <c r="R1320" s="49" t="str">
        <f t="shared" si="203"/>
        <v/>
      </c>
    </row>
    <row r="1321" spans="1:18" ht="15" thickTop="1" x14ac:dyDescent="0.2">
      <c r="A1321" s="224"/>
      <c r="B1321" s="224"/>
      <c r="C1321" s="224"/>
      <c r="D1321" s="224"/>
      <c r="E1321" s="224"/>
      <c r="F1321" s="224"/>
      <c r="G1321" s="224"/>
      <c r="H1321" s="224"/>
      <c r="I1321" s="224"/>
      <c r="J1321" s="224"/>
      <c r="L1321" s="52">
        <f t="shared" si="197"/>
        <v>105</v>
      </c>
      <c r="M1321" s="48" t="str">
        <f t="shared" si="198"/>
        <v/>
      </c>
      <c r="N1321" s="49" t="str">
        <f t="shared" si="199"/>
        <v/>
      </c>
      <c r="O1321" s="49" t="str">
        <f t="shared" si="200"/>
        <v/>
      </c>
      <c r="P1321" s="50" t="str">
        <f t="shared" si="201"/>
        <v/>
      </c>
      <c r="Q1321" s="49" t="str">
        <f t="shared" si="202"/>
        <v/>
      </c>
      <c r="R1321" s="49" t="str">
        <f t="shared" si="203"/>
        <v/>
      </c>
    </row>
    <row r="1322" spans="1:18" x14ac:dyDescent="0.2">
      <c r="A1322" s="203" t="s">
        <v>1346</v>
      </c>
      <c r="B1322" s="203"/>
      <c r="C1322" s="203"/>
      <c r="D1322" s="203" t="s">
        <v>851</v>
      </c>
      <c r="E1322" s="203"/>
      <c r="F1322" s="296"/>
      <c r="G1322" s="296"/>
      <c r="H1322" s="204"/>
      <c r="I1322" s="203"/>
      <c r="J1322" s="205"/>
      <c r="L1322" s="52">
        <f t="shared" si="197"/>
        <v>105</v>
      </c>
      <c r="M1322" s="48" t="str">
        <f t="shared" si="198"/>
        <v/>
      </c>
      <c r="N1322" s="49" t="str">
        <f t="shared" si="199"/>
        <v/>
      </c>
      <c r="O1322" s="49" t="str">
        <f t="shared" si="200"/>
        <v/>
      </c>
      <c r="P1322" s="50" t="str">
        <f t="shared" si="201"/>
        <v/>
      </c>
      <c r="Q1322" s="49" t="str">
        <f t="shared" si="202"/>
        <v/>
      </c>
      <c r="R1322" s="49" t="str">
        <f t="shared" si="203"/>
        <v/>
      </c>
    </row>
    <row r="1323" spans="1:18" ht="38.25" customHeight="1" x14ac:dyDescent="0.2">
      <c r="A1323" s="203" t="s">
        <v>1347</v>
      </c>
      <c r="B1323" s="203"/>
      <c r="C1323" s="203"/>
      <c r="D1323" s="203" t="s">
        <v>1348</v>
      </c>
      <c r="E1323" s="203"/>
      <c r="F1323" s="296"/>
      <c r="G1323" s="296"/>
      <c r="H1323" s="204"/>
      <c r="I1323" s="203"/>
      <c r="J1323" s="205"/>
      <c r="L1323" s="52">
        <f t="shared" si="197"/>
        <v>105</v>
      </c>
      <c r="M1323" s="48" t="str">
        <f t="shared" si="198"/>
        <v/>
      </c>
      <c r="N1323" s="49" t="str">
        <f t="shared" si="199"/>
        <v/>
      </c>
      <c r="O1323" s="49" t="str">
        <f t="shared" si="200"/>
        <v/>
      </c>
      <c r="P1323" s="50" t="str">
        <f t="shared" si="201"/>
        <v/>
      </c>
      <c r="Q1323" s="49" t="str">
        <f t="shared" si="202"/>
        <v/>
      </c>
      <c r="R1323" s="49" t="str">
        <f t="shared" si="203"/>
        <v/>
      </c>
    </row>
    <row r="1324" spans="1:18" ht="14.25" customHeight="1" x14ac:dyDescent="0.2">
      <c r="A1324" s="203" t="s">
        <v>1349</v>
      </c>
      <c r="B1324" s="203"/>
      <c r="C1324" s="203"/>
      <c r="D1324" s="203" t="s">
        <v>1350</v>
      </c>
      <c r="E1324" s="203"/>
      <c r="F1324" s="296"/>
      <c r="G1324" s="296"/>
      <c r="H1324" s="204"/>
      <c r="I1324" s="203"/>
      <c r="J1324" s="205"/>
      <c r="L1324" s="52">
        <f t="shared" si="197"/>
        <v>105</v>
      </c>
      <c r="M1324" s="48" t="str">
        <f t="shared" si="198"/>
        <v/>
      </c>
      <c r="N1324" s="49" t="str">
        <f t="shared" si="199"/>
        <v/>
      </c>
      <c r="O1324" s="49" t="str">
        <f t="shared" si="200"/>
        <v/>
      </c>
      <c r="P1324" s="50" t="str">
        <f t="shared" si="201"/>
        <v/>
      </c>
      <c r="Q1324" s="49" t="str">
        <f t="shared" si="202"/>
        <v/>
      </c>
      <c r="R1324" s="49" t="str">
        <f t="shared" si="203"/>
        <v/>
      </c>
    </row>
    <row r="1325" spans="1:18" ht="25.5" customHeight="1" x14ac:dyDescent="0.2">
      <c r="A1325" s="206" t="s">
        <v>1351</v>
      </c>
      <c r="B1325" s="207" t="s">
        <v>1</v>
      </c>
      <c r="C1325" s="206" t="s">
        <v>2</v>
      </c>
      <c r="D1325" s="206" t="s">
        <v>3</v>
      </c>
      <c r="E1325" s="290" t="s">
        <v>18</v>
      </c>
      <c r="F1325" s="290"/>
      <c r="G1325" s="208" t="s">
        <v>4</v>
      </c>
      <c r="H1325" s="207" t="s">
        <v>5</v>
      </c>
      <c r="I1325" s="207" t="s">
        <v>6</v>
      </c>
      <c r="J1325" s="207" t="s">
        <v>7</v>
      </c>
      <c r="L1325" s="52">
        <f t="shared" si="197"/>
        <v>105</v>
      </c>
      <c r="M1325" s="48" t="str">
        <f t="shared" si="198"/>
        <v/>
      </c>
      <c r="N1325" s="49" t="str">
        <f t="shared" si="199"/>
        <v/>
      </c>
      <c r="O1325" s="49" t="str">
        <f t="shared" si="200"/>
        <v/>
      </c>
      <c r="P1325" s="50" t="str">
        <f t="shared" si="201"/>
        <v/>
      </c>
      <c r="Q1325" s="49" t="str">
        <f t="shared" si="202"/>
        <v/>
      </c>
      <c r="R1325" s="49" t="str">
        <f t="shared" si="203"/>
        <v/>
      </c>
    </row>
    <row r="1326" spans="1:18" ht="38.25" x14ac:dyDescent="0.2">
      <c r="A1326" s="209" t="s">
        <v>19</v>
      </c>
      <c r="B1326" s="210" t="s">
        <v>1352</v>
      </c>
      <c r="C1326" s="209" t="s">
        <v>11</v>
      </c>
      <c r="D1326" s="209" t="s">
        <v>1353</v>
      </c>
      <c r="E1326" s="291" t="s">
        <v>223</v>
      </c>
      <c r="F1326" s="291"/>
      <c r="G1326" s="211" t="s">
        <v>12</v>
      </c>
      <c r="H1326" s="212">
        <v>1</v>
      </c>
      <c r="I1326" s="213">
        <f>SUMIF(L:L,$L1326,M:M)</f>
        <v>94864.73000000001</v>
      </c>
      <c r="J1326" s="213">
        <f>TRUNC(H1326*I1326,2)</f>
        <v>94864.73</v>
      </c>
      <c r="L1326" s="52">
        <f t="shared" si="197"/>
        <v>105</v>
      </c>
      <c r="M1326" s="48" t="str">
        <f t="shared" si="198"/>
        <v/>
      </c>
      <c r="N1326" s="49" t="str">
        <f t="shared" si="199"/>
        <v/>
      </c>
      <c r="O1326" s="49" t="str">
        <f t="shared" si="200"/>
        <v/>
      </c>
      <c r="P1326" s="50" t="str">
        <f t="shared" si="201"/>
        <v xml:space="preserve"> 3.6.1.1.1 </v>
      </c>
      <c r="Q1326" s="49">
        <f t="shared" si="202"/>
        <v>754.85</v>
      </c>
      <c r="R1326" s="49">
        <f t="shared" si="203"/>
        <v>94109.88</v>
      </c>
    </row>
    <row r="1327" spans="1:18" ht="25.5" x14ac:dyDescent="0.2">
      <c r="A1327" s="225" t="s">
        <v>21</v>
      </c>
      <c r="B1327" s="226" t="s">
        <v>209</v>
      </c>
      <c r="C1327" s="225" t="s">
        <v>9</v>
      </c>
      <c r="D1327" s="225" t="s">
        <v>210</v>
      </c>
      <c r="E1327" s="292" t="s">
        <v>875</v>
      </c>
      <c r="F1327" s="292"/>
      <c r="G1327" s="227" t="s">
        <v>25</v>
      </c>
      <c r="H1327" s="228">
        <v>18.100000000000001</v>
      </c>
      <c r="I1327" s="229">
        <f>SUMIFS('ANALÍTICA AUXILIARES'!J:J,'ANALÍTICA AUXILIARES'!A:A,"Composição",'ANALÍTICA AUXILIARES'!B:B,$B1327)</f>
        <v>25.57</v>
      </c>
      <c r="J1327" s="229">
        <f>TRUNC(H1327*I1327,2)</f>
        <v>462.81</v>
      </c>
      <c r="L1327" s="52">
        <f t="shared" si="197"/>
        <v>105</v>
      </c>
      <c r="M1327" s="48">
        <f t="shared" si="198"/>
        <v>462.81</v>
      </c>
      <c r="N1327" s="49">
        <f t="shared" si="199"/>
        <v>462.81</v>
      </c>
      <c r="O1327" s="49" t="str">
        <f t="shared" si="200"/>
        <v/>
      </c>
      <c r="P1327" s="50" t="str">
        <f t="shared" si="201"/>
        <v/>
      </c>
      <c r="Q1327" s="49" t="str">
        <f t="shared" si="202"/>
        <v/>
      </c>
      <c r="R1327" s="49" t="str">
        <f t="shared" si="203"/>
        <v/>
      </c>
    </row>
    <row r="1328" spans="1:18" ht="25.5" x14ac:dyDescent="0.2">
      <c r="A1328" s="225" t="s">
        <v>21</v>
      </c>
      <c r="B1328" s="226" t="s">
        <v>214</v>
      </c>
      <c r="C1328" s="225" t="s">
        <v>9</v>
      </c>
      <c r="D1328" s="225" t="s">
        <v>215</v>
      </c>
      <c r="E1328" s="292" t="s">
        <v>875</v>
      </c>
      <c r="F1328" s="292"/>
      <c r="G1328" s="227" t="s">
        <v>25</v>
      </c>
      <c r="H1328" s="228">
        <v>9.0500000000000007</v>
      </c>
      <c r="I1328" s="229">
        <f>SUMIFS('ANALÍTICA AUXILIARES'!J:J,'ANALÍTICA AUXILIARES'!A:A,"Composição",'ANALÍTICA AUXILIARES'!B:B,$B1328)</f>
        <v>32.270000000000003</v>
      </c>
      <c r="J1328" s="229">
        <f>TRUNC(H1328*I1328,2)</f>
        <v>292.04000000000002</v>
      </c>
      <c r="L1328" s="52">
        <f t="shared" si="197"/>
        <v>105</v>
      </c>
      <c r="M1328" s="48">
        <f t="shared" si="198"/>
        <v>292.04000000000002</v>
      </c>
      <c r="N1328" s="49">
        <f t="shared" si="199"/>
        <v>292.04000000000002</v>
      </c>
      <c r="O1328" s="49" t="str">
        <f t="shared" si="200"/>
        <v/>
      </c>
      <c r="P1328" s="50" t="str">
        <f t="shared" si="201"/>
        <v/>
      </c>
      <c r="Q1328" s="49" t="str">
        <f t="shared" si="202"/>
        <v/>
      </c>
      <c r="R1328" s="49" t="str">
        <f t="shared" si="203"/>
        <v/>
      </c>
    </row>
    <row r="1329" spans="1:18" ht="14.25" customHeight="1" x14ac:dyDescent="0.2">
      <c r="A1329" s="214" t="s">
        <v>28</v>
      </c>
      <c r="B1329" s="215" t="s">
        <v>1864</v>
      </c>
      <c r="C1329" s="214" t="str">
        <f>VLOOKUP(B1329,INSUMOS!$A:$I,2,FALSE)</f>
        <v>Próprio</v>
      </c>
      <c r="D1329" s="214" t="str">
        <f>VLOOKUP(B1329,INSUMOS!$A:$I,3,FALSE)</f>
        <v>Fancoil modelo 39D de capacidade 35TR posição de montagem horizontal descarga vertical (H5), Ventilador Limit Load  Vazão de 23800 m³/h, Filtro G4+F8, Pintado ou equivalente</v>
      </c>
      <c r="E1329" s="293" t="str">
        <f>VLOOKUP(B1329,INSUMOS!$A:$I,4,FALSE)</f>
        <v>Equipamento para Aquisição Permanente</v>
      </c>
      <c r="F1329" s="293"/>
      <c r="G1329" s="216" t="str">
        <f>VLOOKUP(B1329,INSUMOS!$A:$I,5,FALSE)</f>
        <v>UN</v>
      </c>
      <c r="H1329" s="217">
        <v>1</v>
      </c>
      <c r="I1329" s="218">
        <f>VLOOKUP(B1329,INSUMOS!$A:$I,8,FALSE)</f>
        <v>94109.88</v>
      </c>
      <c r="J1329" s="218">
        <f>TRUNC(H1329*I1329,2)</f>
        <v>94109.88</v>
      </c>
      <c r="L1329" s="52">
        <f t="shared" si="197"/>
        <v>105</v>
      </c>
      <c r="M1329" s="48">
        <f t="shared" si="198"/>
        <v>94109.88</v>
      </c>
      <c r="N1329" s="49" t="str">
        <f t="shared" si="199"/>
        <v/>
      </c>
      <c r="O1329" s="49">
        <f t="shared" si="200"/>
        <v>94109.88</v>
      </c>
      <c r="P1329" s="50" t="str">
        <f t="shared" si="201"/>
        <v/>
      </c>
      <c r="Q1329" s="49" t="str">
        <f t="shared" si="202"/>
        <v/>
      </c>
      <c r="R1329" s="49" t="str">
        <f t="shared" si="203"/>
        <v/>
      </c>
    </row>
    <row r="1330" spans="1:18" x14ac:dyDescent="0.2">
      <c r="A1330" s="219"/>
      <c r="B1330" s="219"/>
      <c r="C1330" s="219"/>
      <c r="D1330" s="219"/>
      <c r="E1330" s="219"/>
      <c r="F1330" s="220"/>
      <c r="G1330" s="219"/>
      <c r="H1330" s="220"/>
      <c r="I1330" s="219"/>
      <c r="J1330" s="220"/>
      <c r="L1330" s="52">
        <f t="shared" si="197"/>
        <v>105</v>
      </c>
      <c r="M1330" s="48" t="str">
        <f t="shared" si="198"/>
        <v/>
      </c>
      <c r="N1330" s="49" t="str">
        <f t="shared" si="199"/>
        <v/>
      </c>
      <c r="O1330" s="49" t="str">
        <f t="shared" si="200"/>
        <v/>
      </c>
      <c r="P1330" s="50" t="str">
        <f t="shared" si="201"/>
        <v/>
      </c>
      <c r="Q1330" s="49" t="str">
        <f t="shared" si="202"/>
        <v/>
      </c>
      <c r="R1330" s="49" t="str">
        <f t="shared" si="203"/>
        <v/>
      </c>
    </row>
    <row r="1331" spans="1:18" ht="14.25" customHeight="1" x14ac:dyDescent="0.2">
      <c r="A1331" s="219"/>
      <c r="B1331" s="219"/>
      <c r="C1331" s="219"/>
      <c r="D1331" s="219"/>
      <c r="E1331" s="219"/>
      <c r="F1331" s="220"/>
      <c r="G1331" s="219"/>
      <c r="H1331" s="294" t="s">
        <v>36</v>
      </c>
      <c r="I1331" s="294"/>
      <c r="J1331" s="220">
        <f>TRUNC(SUMIF(L:L,$L1331,M:M)*(1+$J$9),2)</f>
        <v>114729.4</v>
      </c>
      <c r="L1331" s="52">
        <f t="shared" si="197"/>
        <v>105</v>
      </c>
      <c r="M1331" s="48" t="str">
        <f t="shared" si="198"/>
        <v/>
      </c>
      <c r="N1331" s="49" t="str">
        <f t="shared" si="199"/>
        <v/>
      </c>
      <c r="O1331" s="49" t="str">
        <f t="shared" si="200"/>
        <v/>
      </c>
      <c r="P1331" s="50" t="str">
        <f t="shared" si="201"/>
        <v/>
      </c>
      <c r="Q1331" s="49" t="str">
        <f t="shared" si="202"/>
        <v/>
      </c>
      <c r="R1331" s="49" t="str">
        <f t="shared" si="203"/>
        <v/>
      </c>
    </row>
    <row r="1332" spans="1:18" ht="14.25" customHeight="1" thickBot="1" x14ac:dyDescent="0.25">
      <c r="A1332" s="221"/>
      <c r="B1332" s="221"/>
      <c r="C1332" s="221"/>
      <c r="D1332" s="221"/>
      <c r="E1332" s="221"/>
      <c r="F1332" s="221"/>
      <c r="G1332" s="221" t="s">
        <v>37</v>
      </c>
      <c r="H1332" s="222" t="s">
        <v>1632</v>
      </c>
      <c r="I1332" s="221" t="s">
        <v>38</v>
      </c>
      <c r="J1332" s="223">
        <f>TRUNC(J1331*H1332,2)</f>
        <v>229458.8</v>
      </c>
      <c r="L1332" s="52">
        <f t="shared" si="197"/>
        <v>105</v>
      </c>
      <c r="M1332" s="48" t="str">
        <f t="shared" si="198"/>
        <v/>
      </c>
      <c r="N1332" s="49" t="str">
        <f t="shared" si="199"/>
        <v/>
      </c>
      <c r="O1332" s="49" t="str">
        <f t="shared" si="200"/>
        <v/>
      </c>
      <c r="P1332" s="50" t="str">
        <f t="shared" si="201"/>
        <v/>
      </c>
      <c r="Q1332" s="49" t="str">
        <f t="shared" si="202"/>
        <v/>
      </c>
      <c r="R1332" s="49" t="str">
        <f t="shared" si="203"/>
        <v/>
      </c>
    </row>
    <row r="1333" spans="1:18" ht="15" thickTop="1" x14ac:dyDescent="0.2">
      <c r="A1333" s="224"/>
      <c r="B1333" s="224"/>
      <c r="C1333" s="224"/>
      <c r="D1333" s="224"/>
      <c r="E1333" s="224"/>
      <c r="F1333" s="224"/>
      <c r="G1333" s="224"/>
      <c r="H1333" s="224"/>
      <c r="I1333" s="224"/>
      <c r="J1333" s="224"/>
      <c r="L1333" s="52">
        <f t="shared" si="197"/>
        <v>106</v>
      </c>
      <c r="M1333" s="48" t="str">
        <f t="shared" si="198"/>
        <v/>
      </c>
      <c r="N1333" s="49" t="str">
        <f t="shared" si="199"/>
        <v/>
      </c>
      <c r="O1333" s="49" t="str">
        <f t="shared" si="200"/>
        <v/>
      </c>
      <c r="P1333" s="50" t="str">
        <f t="shared" si="201"/>
        <v/>
      </c>
      <c r="Q1333" s="49" t="str">
        <f t="shared" si="202"/>
        <v/>
      </c>
      <c r="R1333" s="49" t="str">
        <f t="shared" si="203"/>
        <v/>
      </c>
    </row>
    <row r="1334" spans="1:18" ht="15" x14ac:dyDescent="0.2">
      <c r="A1334" s="206" t="s">
        <v>1354</v>
      </c>
      <c r="B1334" s="207" t="s">
        <v>1</v>
      </c>
      <c r="C1334" s="206" t="s">
        <v>2</v>
      </c>
      <c r="D1334" s="206" t="s">
        <v>3</v>
      </c>
      <c r="E1334" s="290" t="s">
        <v>18</v>
      </c>
      <c r="F1334" s="290"/>
      <c r="G1334" s="208" t="s">
        <v>4</v>
      </c>
      <c r="H1334" s="207" t="s">
        <v>5</v>
      </c>
      <c r="I1334" s="207" t="s">
        <v>6</v>
      </c>
      <c r="J1334" s="207" t="s">
        <v>7</v>
      </c>
      <c r="L1334" s="52">
        <f t="shared" si="197"/>
        <v>106</v>
      </c>
      <c r="M1334" s="48" t="str">
        <f t="shared" si="198"/>
        <v/>
      </c>
      <c r="N1334" s="49" t="str">
        <f t="shared" si="199"/>
        <v/>
      </c>
      <c r="O1334" s="49" t="str">
        <f t="shared" si="200"/>
        <v/>
      </c>
      <c r="P1334" s="50" t="str">
        <f t="shared" si="201"/>
        <v/>
      </c>
      <c r="Q1334" s="49" t="str">
        <f t="shared" si="202"/>
        <v/>
      </c>
      <c r="R1334" s="49" t="str">
        <f t="shared" si="203"/>
        <v/>
      </c>
    </row>
    <row r="1335" spans="1:18" ht="38.25" customHeight="1" x14ac:dyDescent="0.2">
      <c r="A1335" s="209" t="s">
        <v>19</v>
      </c>
      <c r="B1335" s="210" t="s">
        <v>1355</v>
      </c>
      <c r="C1335" s="209" t="s">
        <v>11</v>
      </c>
      <c r="D1335" s="209" t="s">
        <v>1356</v>
      </c>
      <c r="E1335" s="291" t="s">
        <v>223</v>
      </c>
      <c r="F1335" s="291"/>
      <c r="G1335" s="211" t="s">
        <v>12</v>
      </c>
      <c r="H1335" s="212">
        <v>1</v>
      </c>
      <c r="I1335" s="213">
        <f>SUMIF(L:L,$L1335,M:M)</f>
        <v>4416.67</v>
      </c>
      <c r="J1335" s="213">
        <f>TRUNC(H1335*I1335,2)</f>
        <v>4416.67</v>
      </c>
      <c r="L1335" s="52">
        <f t="shared" si="197"/>
        <v>106</v>
      </c>
      <c r="M1335" s="48" t="str">
        <f t="shared" si="198"/>
        <v/>
      </c>
      <c r="N1335" s="49" t="str">
        <f t="shared" si="199"/>
        <v/>
      </c>
      <c r="O1335" s="49" t="str">
        <f t="shared" si="200"/>
        <v/>
      </c>
      <c r="P1335" s="50" t="str">
        <f t="shared" si="201"/>
        <v xml:space="preserve"> 3.6.1.1.2 </v>
      </c>
      <c r="Q1335" s="49">
        <f t="shared" si="202"/>
        <v>59.67</v>
      </c>
      <c r="R1335" s="49">
        <f t="shared" si="203"/>
        <v>4357</v>
      </c>
    </row>
    <row r="1336" spans="1:18" ht="25.5" customHeight="1" x14ac:dyDescent="0.2">
      <c r="A1336" s="225" t="s">
        <v>21</v>
      </c>
      <c r="B1336" s="226" t="s">
        <v>205</v>
      </c>
      <c r="C1336" s="225" t="s">
        <v>9</v>
      </c>
      <c r="D1336" s="225" t="s">
        <v>206</v>
      </c>
      <c r="E1336" s="292" t="s">
        <v>875</v>
      </c>
      <c r="F1336" s="292"/>
      <c r="G1336" s="227" t="s">
        <v>25</v>
      </c>
      <c r="H1336" s="228">
        <v>1</v>
      </c>
      <c r="I1336" s="229">
        <f>SUMIFS('ANALÍTICA AUXILIARES'!J:J,'ANALÍTICA AUXILIARES'!A:A,"Composição",'ANALÍTICA AUXILIARES'!B:B,$B1336)</f>
        <v>26.42</v>
      </c>
      <c r="J1336" s="229">
        <f>TRUNC(H1336*I1336,2)</f>
        <v>26.42</v>
      </c>
      <c r="L1336" s="52">
        <f t="shared" si="197"/>
        <v>106</v>
      </c>
      <c r="M1336" s="48">
        <f t="shared" si="198"/>
        <v>26.42</v>
      </c>
      <c r="N1336" s="49">
        <f t="shared" si="199"/>
        <v>26.42</v>
      </c>
      <c r="O1336" s="49" t="str">
        <f t="shared" si="200"/>
        <v/>
      </c>
      <c r="P1336" s="50" t="str">
        <f t="shared" si="201"/>
        <v/>
      </c>
      <c r="Q1336" s="49" t="str">
        <f t="shared" si="202"/>
        <v/>
      </c>
      <c r="R1336" s="49" t="str">
        <f t="shared" si="203"/>
        <v/>
      </c>
    </row>
    <row r="1337" spans="1:18" ht="14.25" customHeight="1" x14ac:dyDescent="0.2">
      <c r="A1337" s="225" t="s">
        <v>21</v>
      </c>
      <c r="B1337" s="226" t="s">
        <v>220</v>
      </c>
      <c r="C1337" s="225" t="s">
        <v>9</v>
      </c>
      <c r="D1337" s="225" t="s">
        <v>221</v>
      </c>
      <c r="E1337" s="292" t="s">
        <v>875</v>
      </c>
      <c r="F1337" s="292"/>
      <c r="G1337" s="227" t="s">
        <v>25</v>
      </c>
      <c r="H1337" s="228">
        <v>1</v>
      </c>
      <c r="I1337" s="229">
        <f>SUMIFS('ANALÍTICA AUXILIARES'!J:J,'ANALÍTICA AUXILIARES'!A:A,"Composição",'ANALÍTICA AUXILIARES'!B:B,$B1337)</f>
        <v>33.25</v>
      </c>
      <c r="J1337" s="229">
        <f>TRUNC(H1337*I1337,2)</f>
        <v>33.25</v>
      </c>
      <c r="L1337" s="52">
        <f t="shared" si="197"/>
        <v>106</v>
      </c>
      <c r="M1337" s="48">
        <f t="shared" si="198"/>
        <v>33.25</v>
      </c>
      <c r="N1337" s="49">
        <f t="shared" si="199"/>
        <v>33.25</v>
      </c>
      <c r="O1337" s="49" t="str">
        <f t="shared" si="200"/>
        <v/>
      </c>
      <c r="P1337" s="50" t="str">
        <f t="shared" si="201"/>
        <v/>
      </c>
      <c r="Q1337" s="49" t="str">
        <f t="shared" si="202"/>
        <v/>
      </c>
      <c r="R1337" s="49" t="str">
        <f t="shared" si="203"/>
        <v/>
      </c>
    </row>
    <row r="1338" spans="1:18" ht="14.25" customHeight="1" x14ac:dyDescent="0.2">
      <c r="A1338" s="214" t="s">
        <v>28</v>
      </c>
      <c r="B1338" s="215" t="s">
        <v>1866</v>
      </c>
      <c r="C1338" s="214" t="str">
        <f>VLOOKUP(B1338,INSUMOS!$A:$I,2,FALSE)</f>
        <v>Próprio</v>
      </c>
      <c r="D1338" s="214" t="str">
        <f>VLOOKUP(B1338,INSUMOS!$A:$I,3,FALSE)</f>
        <v>Ventilador centrífugo Sicflux Titan SGSD 277 mm, 0,5 CV, trifásico 220/380 V, c/ coxins, vazão 3.500 m³/h, 10,5 mmca</v>
      </c>
      <c r="E1338" s="293" t="str">
        <f>VLOOKUP(B1338,INSUMOS!$A:$I,4,FALSE)</f>
        <v>Equipamento para Aquisição Permanente</v>
      </c>
      <c r="F1338" s="293"/>
      <c r="G1338" s="216" t="str">
        <f>VLOOKUP(B1338,INSUMOS!$A:$I,5,FALSE)</f>
        <v>UN</v>
      </c>
      <c r="H1338" s="217">
        <v>1</v>
      </c>
      <c r="I1338" s="218">
        <f>VLOOKUP(B1338,INSUMOS!$A:$I,8,FALSE)</f>
        <v>4357</v>
      </c>
      <c r="J1338" s="218">
        <f>TRUNC(H1338*I1338,2)</f>
        <v>4357</v>
      </c>
      <c r="L1338" s="52">
        <f t="shared" si="197"/>
        <v>106</v>
      </c>
      <c r="M1338" s="48">
        <f t="shared" si="198"/>
        <v>4357</v>
      </c>
      <c r="N1338" s="49" t="str">
        <f t="shared" si="199"/>
        <v/>
      </c>
      <c r="O1338" s="49">
        <f t="shared" si="200"/>
        <v>4357</v>
      </c>
      <c r="P1338" s="50" t="str">
        <f t="shared" si="201"/>
        <v/>
      </c>
      <c r="Q1338" s="49" t="str">
        <f t="shared" si="202"/>
        <v/>
      </c>
      <c r="R1338" s="49" t="str">
        <f t="shared" si="203"/>
        <v/>
      </c>
    </row>
    <row r="1339" spans="1:18" x14ac:dyDescent="0.2">
      <c r="A1339" s="219"/>
      <c r="B1339" s="219"/>
      <c r="C1339" s="219"/>
      <c r="D1339" s="219"/>
      <c r="E1339" s="219"/>
      <c r="F1339" s="220"/>
      <c r="G1339" s="219"/>
      <c r="H1339" s="220"/>
      <c r="I1339" s="219"/>
      <c r="J1339" s="220"/>
      <c r="L1339" s="52">
        <f t="shared" si="197"/>
        <v>106</v>
      </c>
      <c r="M1339" s="48" t="str">
        <f t="shared" si="198"/>
        <v/>
      </c>
      <c r="N1339" s="49" t="str">
        <f t="shared" si="199"/>
        <v/>
      </c>
      <c r="O1339" s="49" t="str">
        <f t="shared" si="200"/>
        <v/>
      </c>
      <c r="P1339" s="50" t="str">
        <f t="shared" si="201"/>
        <v/>
      </c>
      <c r="Q1339" s="49" t="str">
        <f t="shared" si="202"/>
        <v/>
      </c>
      <c r="R1339" s="49" t="str">
        <f t="shared" si="203"/>
        <v/>
      </c>
    </row>
    <row r="1340" spans="1:18" ht="14.25" customHeight="1" x14ac:dyDescent="0.2">
      <c r="A1340" s="219"/>
      <c r="B1340" s="219"/>
      <c r="C1340" s="219"/>
      <c r="D1340" s="219"/>
      <c r="E1340" s="219"/>
      <c r="F1340" s="220"/>
      <c r="G1340" s="219"/>
      <c r="H1340" s="294" t="s">
        <v>36</v>
      </c>
      <c r="I1340" s="294"/>
      <c r="J1340" s="220">
        <f>TRUNC(SUMIF(L:L,$L1340,M:M)*(1+$J$9),2)</f>
        <v>5341.52</v>
      </c>
      <c r="L1340" s="52">
        <f t="shared" si="197"/>
        <v>106</v>
      </c>
      <c r="M1340" s="48" t="str">
        <f t="shared" si="198"/>
        <v/>
      </c>
      <c r="N1340" s="49" t="str">
        <f t="shared" si="199"/>
        <v/>
      </c>
      <c r="O1340" s="49" t="str">
        <f t="shared" si="200"/>
        <v/>
      </c>
      <c r="P1340" s="50" t="str">
        <f t="shared" si="201"/>
        <v/>
      </c>
      <c r="Q1340" s="49" t="str">
        <f t="shared" si="202"/>
        <v/>
      </c>
      <c r="R1340" s="49" t="str">
        <f t="shared" si="203"/>
        <v/>
      </c>
    </row>
    <row r="1341" spans="1:18" ht="15" thickBot="1" x14ac:dyDescent="0.25">
      <c r="A1341" s="221"/>
      <c r="B1341" s="221"/>
      <c r="C1341" s="221"/>
      <c r="D1341" s="221"/>
      <c r="E1341" s="221"/>
      <c r="F1341" s="221"/>
      <c r="G1341" s="221" t="s">
        <v>37</v>
      </c>
      <c r="H1341" s="222" t="s">
        <v>1701</v>
      </c>
      <c r="I1341" s="221" t="s">
        <v>38</v>
      </c>
      <c r="J1341" s="223">
        <f>TRUNC(J1340*H1341,2)</f>
        <v>5341.52</v>
      </c>
      <c r="L1341" s="52">
        <f t="shared" si="197"/>
        <v>106</v>
      </c>
      <c r="M1341" s="48" t="str">
        <f t="shared" si="198"/>
        <v/>
      </c>
      <c r="N1341" s="49" t="str">
        <f t="shared" si="199"/>
        <v/>
      </c>
      <c r="O1341" s="49" t="str">
        <f t="shared" si="200"/>
        <v/>
      </c>
      <c r="P1341" s="50" t="str">
        <f t="shared" si="201"/>
        <v/>
      </c>
      <c r="Q1341" s="49" t="str">
        <f t="shared" si="202"/>
        <v/>
      </c>
      <c r="R1341" s="49" t="str">
        <f t="shared" si="203"/>
        <v/>
      </c>
    </row>
    <row r="1342" spans="1:18" ht="14.25" customHeight="1" thickTop="1" x14ac:dyDescent="0.2">
      <c r="A1342" s="224"/>
      <c r="B1342" s="224"/>
      <c r="C1342" s="224"/>
      <c r="D1342" s="224"/>
      <c r="E1342" s="224"/>
      <c r="F1342" s="224"/>
      <c r="G1342" s="224"/>
      <c r="H1342" s="224"/>
      <c r="I1342" s="224"/>
      <c r="J1342" s="224"/>
      <c r="L1342" s="52">
        <f t="shared" si="197"/>
        <v>107</v>
      </c>
      <c r="M1342" s="48" t="str">
        <f t="shared" si="198"/>
        <v/>
      </c>
      <c r="N1342" s="49" t="str">
        <f t="shared" si="199"/>
        <v/>
      </c>
      <c r="O1342" s="49" t="str">
        <f t="shared" si="200"/>
        <v/>
      </c>
      <c r="P1342" s="50" t="str">
        <f t="shared" si="201"/>
        <v/>
      </c>
      <c r="Q1342" s="49" t="str">
        <f t="shared" si="202"/>
        <v/>
      </c>
      <c r="R1342" s="49" t="str">
        <f t="shared" si="203"/>
        <v/>
      </c>
    </row>
    <row r="1343" spans="1:18" ht="15" x14ac:dyDescent="0.2">
      <c r="A1343" s="206" t="s">
        <v>1357</v>
      </c>
      <c r="B1343" s="207" t="s">
        <v>1</v>
      </c>
      <c r="C1343" s="206" t="s">
        <v>2</v>
      </c>
      <c r="D1343" s="206" t="s">
        <v>3</v>
      </c>
      <c r="E1343" s="290" t="s">
        <v>18</v>
      </c>
      <c r="F1343" s="290"/>
      <c r="G1343" s="208" t="s">
        <v>4</v>
      </c>
      <c r="H1343" s="207" t="s">
        <v>5</v>
      </c>
      <c r="I1343" s="207" t="s">
        <v>6</v>
      </c>
      <c r="J1343" s="207" t="s">
        <v>7</v>
      </c>
      <c r="L1343" s="52">
        <f t="shared" si="197"/>
        <v>107</v>
      </c>
      <c r="M1343" s="48" t="str">
        <f t="shared" si="198"/>
        <v/>
      </c>
      <c r="N1343" s="49" t="str">
        <f t="shared" si="199"/>
        <v/>
      </c>
      <c r="O1343" s="49" t="str">
        <f t="shared" si="200"/>
        <v/>
      </c>
      <c r="P1343" s="50" t="str">
        <f t="shared" si="201"/>
        <v/>
      </c>
      <c r="Q1343" s="49" t="str">
        <f t="shared" si="202"/>
        <v/>
      </c>
      <c r="R1343" s="49" t="str">
        <f t="shared" si="203"/>
        <v/>
      </c>
    </row>
    <row r="1344" spans="1:18" ht="25.5" x14ac:dyDescent="0.2">
      <c r="A1344" s="209" t="s">
        <v>19</v>
      </c>
      <c r="B1344" s="210" t="s">
        <v>1358</v>
      </c>
      <c r="C1344" s="209" t="s">
        <v>11</v>
      </c>
      <c r="D1344" s="209" t="s">
        <v>1359</v>
      </c>
      <c r="E1344" s="291" t="s">
        <v>223</v>
      </c>
      <c r="F1344" s="291"/>
      <c r="G1344" s="211" t="s">
        <v>12</v>
      </c>
      <c r="H1344" s="212">
        <v>1</v>
      </c>
      <c r="I1344" s="213">
        <f>SUMIF(L:L,$L1344,M:M)</f>
        <v>3293.67</v>
      </c>
      <c r="J1344" s="213">
        <f>TRUNC(H1344*I1344,2)</f>
        <v>3293.67</v>
      </c>
      <c r="L1344" s="52">
        <f t="shared" si="197"/>
        <v>107</v>
      </c>
      <c r="M1344" s="48" t="str">
        <f t="shared" si="198"/>
        <v/>
      </c>
      <c r="N1344" s="49" t="str">
        <f t="shared" si="199"/>
        <v/>
      </c>
      <c r="O1344" s="49" t="str">
        <f t="shared" si="200"/>
        <v/>
      </c>
      <c r="P1344" s="50" t="str">
        <f t="shared" si="201"/>
        <v xml:space="preserve"> 3.6.1.1.3 </v>
      </c>
      <c r="Q1344" s="49">
        <f t="shared" si="202"/>
        <v>59.67</v>
      </c>
      <c r="R1344" s="49">
        <f t="shared" si="203"/>
        <v>3234</v>
      </c>
    </row>
    <row r="1345" spans="1:18" ht="14.25" customHeight="1" x14ac:dyDescent="0.2">
      <c r="A1345" s="225" t="s">
        <v>21</v>
      </c>
      <c r="B1345" s="226" t="s">
        <v>220</v>
      </c>
      <c r="C1345" s="225" t="s">
        <v>9</v>
      </c>
      <c r="D1345" s="225" t="s">
        <v>221</v>
      </c>
      <c r="E1345" s="292" t="s">
        <v>875</v>
      </c>
      <c r="F1345" s="292"/>
      <c r="G1345" s="227" t="s">
        <v>25</v>
      </c>
      <c r="H1345" s="228">
        <v>1</v>
      </c>
      <c r="I1345" s="229">
        <f>SUMIFS('ANALÍTICA AUXILIARES'!J:J,'ANALÍTICA AUXILIARES'!A:A,"Composição",'ANALÍTICA AUXILIARES'!B:B,$B1345)</f>
        <v>33.25</v>
      </c>
      <c r="J1345" s="229">
        <f>TRUNC(H1345*I1345,2)</f>
        <v>33.25</v>
      </c>
      <c r="L1345" s="52">
        <f t="shared" si="197"/>
        <v>107</v>
      </c>
      <c r="M1345" s="48">
        <f t="shared" si="198"/>
        <v>33.25</v>
      </c>
      <c r="N1345" s="49">
        <f t="shared" si="199"/>
        <v>33.25</v>
      </c>
      <c r="O1345" s="49" t="str">
        <f t="shared" si="200"/>
        <v/>
      </c>
      <c r="P1345" s="50" t="str">
        <f t="shared" si="201"/>
        <v/>
      </c>
      <c r="Q1345" s="49" t="str">
        <f t="shared" si="202"/>
        <v/>
      </c>
      <c r="R1345" s="49" t="str">
        <f t="shared" si="203"/>
        <v/>
      </c>
    </row>
    <row r="1346" spans="1:18" ht="14.25" customHeight="1" x14ac:dyDescent="0.2">
      <c r="A1346" s="225" t="s">
        <v>21</v>
      </c>
      <c r="B1346" s="226" t="s">
        <v>205</v>
      </c>
      <c r="C1346" s="225" t="s">
        <v>9</v>
      </c>
      <c r="D1346" s="225" t="s">
        <v>206</v>
      </c>
      <c r="E1346" s="292" t="s">
        <v>875</v>
      </c>
      <c r="F1346" s="292"/>
      <c r="G1346" s="227" t="s">
        <v>25</v>
      </c>
      <c r="H1346" s="228">
        <v>1</v>
      </c>
      <c r="I1346" s="229">
        <f>SUMIFS('ANALÍTICA AUXILIARES'!J:J,'ANALÍTICA AUXILIARES'!A:A,"Composição",'ANALÍTICA AUXILIARES'!B:B,$B1346)</f>
        <v>26.42</v>
      </c>
      <c r="J1346" s="229">
        <f>TRUNC(H1346*I1346,2)</f>
        <v>26.42</v>
      </c>
      <c r="L1346" s="52">
        <f t="shared" si="197"/>
        <v>107</v>
      </c>
      <c r="M1346" s="48">
        <f t="shared" si="198"/>
        <v>26.42</v>
      </c>
      <c r="N1346" s="49">
        <f t="shared" si="199"/>
        <v>26.42</v>
      </c>
      <c r="O1346" s="49" t="str">
        <f t="shared" si="200"/>
        <v/>
      </c>
      <c r="P1346" s="50" t="str">
        <f t="shared" si="201"/>
        <v/>
      </c>
      <c r="Q1346" s="49" t="str">
        <f t="shared" si="202"/>
        <v/>
      </c>
      <c r="R1346" s="49" t="str">
        <f t="shared" si="203"/>
        <v/>
      </c>
    </row>
    <row r="1347" spans="1:18" ht="14.25" customHeight="1" x14ac:dyDescent="0.2">
      <c r="A1347" s="214" t="s">
        <v>28</v>
      </c>
      <c r="B1347" s="215" t="s">
        <v>1867</v>
      </c>
      <c r="C1347" s="214" t="str">
        <f>VLOOKUP(B1347,INSUMOS!$A:$I,2,FALSE)</f>
        <v>Próprio</v>
      </c>
      <c r="D1347" s="214" t="str">
        <f>VLOOKUP(B1347,INSUMOS!$A:$I,3,FALSE)</f>
        <v>Ventilador centrífugo Sicflux Titan SGSD 277 mm, 0,5 CV, trifásico 220/380 V, c/ coxins, vazão 2.400 m³/h, 5,11 mmca</v>
      </c>
      <c r="E1347" s="293" t="str">
        <f>VLOOKUP(B1347,INSUMOS!$A:$I,4,FALSE)</f>
        <v>Equipamento para Aquisição Permanente</v>
      </c>
      <c r="F1347" s="293"/>
      <c r="G1347" s="216" t="str">
        <f>VLOOKUP(B1347,INSUMOS!$A:$I,5,FALSE)</f>
        <v>UN</v>
      </c>
      <c r="H1347" s="217">
        <v>1</v>
      </c>
      <c r="I1347" s="218">
        <f>VLOOKUP(B1347,INSUMOS!$A:$I,8,FALSE)</f>
        <v>3234</v>
      </c>
      <c r="J1347" s="218">
        <f>TRUNC(H1347*I1347,2)</f>
        <v>3234</v>
      </c>
      <c r="L1347" s="52">
        <f t="shared" si="197"/>
        <v>107</v>
      </c>
      <c r="M1347" s="48">
        <f t="shared" si="198"/>
        <v>3234</v>
      </c>
      <c r="N1347" s="49" t="str">
        <f t="shared" si="199"/>
        <v/>
      </c>
      <c r="O1347" s="49">
        <f t="shared" si="200"/>
        <v>3234</v>
      </c>
      <c r="P1347" s="50" t="str">
        <f t="shared" si="201"/>
        <v/>
      </c>
      <c r="Q1347" s="49" t="str">
        <f t="shared" si="202"/>
        <v/>
      </c>
      <c r="R1347" s="49" t="str">
        <f t="shared" si="203"/>
        <v/>
      </c>
    </row>
    <row r="1348" spans="1:18" ht="25.5" customHeight="1" x14ac:dyDescent="0.2">
      <c r="A1348" s="219"/>
      <c r="B1348" s="219"/>
      <c r="C1348" s="219"/>
      <c r="D1348" s="219"/>
      <c r="E1348" s="219"/>
      <c r="F1348" s="220"/>
      <c r="G1348" s="219"/>
      <c r="H1348" s="220"/>
      <c r="I1348" s="219"/>
      <c r="J1348" s="220"/>
      <c r="L1348" s="52">
        <f t="shared" ref="L1348:L1411" si="204">IF(AND(A1349&lt;&gt;"",A1348=""),L1347+1,L1347)</f>
        <v>107</v>
      </c>
      <c r="M1348" s="48" t="str">
        <f t="shared" ref="M1348:M1411" si="205">IF(OR(A1348="Insumo",A1348="Composição Auxiliar"),J1348,"")</f>
        <v/>
      </c>
      <c r="N1348" s="49" t="str">
        <f t="shared" ref="N1348:N1411" si="206">IF(ISNUMBER(SEARCH("COM ENCARGOS COMPLEMENTARES",D1348)),J1348,"")</f>
        <v/>
      </c>
      <c r="O1348" s="49" t="str">
        <f t="shared" ref="O1348:O1411" si="207">IF(N1348&lt;&gt;"","",M1348)</f>
        <v/>
      </c>
      <c r="P1348" s="50" t="str">
        <f t="shared" ref="P1348:P1411" si="208">IF(A1348="Composição",A1347,"")</f>
        <v/>
      </c>
      <c r="Q1348" s="49" t="str">
        <f t="shared" ref="Q1348:Q1411" si="209">IF(P1348&lt;&gt;"",SUMIF(L1348:L1353,L1348,N1348:N1353),"")</f>
        <v/>
      </c>
      <c r="R1348" s="49" t="str">
        <f t="shared" ref="R1348:R1411" si="210">IF(P1348&lt;&gt;"",SUMIF(L1348:L1353,L1348,O1348:O1353),"")</f>
        <v/>
      </c>
    </row>
    <row r="1349" spans="1:18" x14ac:dyDescent="0.2">
      <c r="A1349" s="219"/>
      <c r="B1349" s="219"/>
      <c r="C1349" s="219"/>
      <c r="D1349" s="219"/>
      <c r="E1349" s="219"/>
      <c r="F1349" s="220"/>
      <c r="G1349" s="219"/>
      <c r="H1349" s="294" t="s">
        <v>36</v>
      </c>
      <c r="I1349" s="294"/>
      <c r="J1349" s="220">
        <f>TRUNC(SUMIF(L:L,$L1349,M:M)*(1+$J$9),2)</f>
        <v>3983.36</v>
      </c>
      <c r="L1349" s="52">
        <f t="shared" si="204"/>
        <v>107</v>
      </c>
      <c r="M1349" s="48" t="str">
        <f t="shared" si="205"/>
        <v/>
      </c>
      <c r="N1349" s="49" t="str">
        <f t="shared" si="206"/>
        <v/>
      </c>
      <c r="O1349" s="49" t="str">
        <f t="shared" si="207"/>
        <v/>
      </c>
      <c r="P1349" s="50" t="str">
        <f t="shared" si="208"/>
        <v/>
      </c>
      <c r="Q1349" s="49" t="str">
        <f t="shared" si="209"/>
        <v/>
      </c>
      <c r="R1349" s="49" t="str">
        <f t="shared" si="210"/>
        <v/>
      </c>
    </row>
    <row r="1350" spans="1:18" ht="15" thickBot="1" x14ac:dyDescent="0.25">
      <c r="A1350" s="221"/>
      <c r="B1350" s="221"/>
      <c r="C1350" s="221"/>
      <c r="D1350" s="221"/>
      <c r="E1350" s="221"/>
      <c r="F1350" s="221"/>
      <c r="G1350" s="221" t="s">
        <v>37</v>
      </c>
      <c r="H1350" s="222" t="s">
        <v>1701</v>
      </c>
      <c r="I1350" s="221" t="s">
        <v>38</v>
      </c>
      <c r="J1350" s="223">
        <f>TRUNC(J1349*H1350,2)</f>
        <v>3983.36</v>
      </c>
      <c r="L1350" s="52">
        <f t="shared" si="204"/>
        <v>107</v>
      </c>
      <c r="M1350" s="48" t="str">
        <f t="shared" si="205"/>
        <v/>
      </c>
      <c r="N1350" s="49" t="str">
        <f t="shared" si="206"/>
        <v/>
      </c>
      <c r="O1350" s="49" t="str">
        <f t="shared" si="207"/>
        <v/>
      </c>
      <c r="P1350" s="50" t="str">
        <f t="shared" si="208"/>
        <v/>
      </c>
      <c r="Q1350" s="49" t="str">
        <f t="shared" si="209"/>
        <v/>
      </c>
      <c r="R1350" s="49" t="str">
        <f t="shared" si="210"/>
        <v/>
      </c>
    </row>
    <row r="1351" spans="1:18" ht="15" thickTop="1" x14ac:dyDescent="0.2">
      <c r="A1351" s="224"/>
      <c r="B1351" s="224"/>
      <c r="C1351" s="224"/>
      <c r="D1351" s="224"/>
      <c r="E1351" s="224"/>
      <c r="F1351" s="224"/>
      <c r="G1351" s="224"/>
      <c r="H1351" s="224"/>
      <c r="I1351" s="224"/>
      <c r="J1351" s="224"/>
      <c r="L1351" s="52">
        <f t="shared" si="204"/>
        <v>108</v>
      </c>
      <c r="M1351" s="48" t="str">
        <f t="shared" si="205"/>
        <v/>
      </c>
      <c r="N1351" s="49" t="str">
        <f t="shared" si="206"/>
        <v/>
      </c>
      <c r="O1351" s="49" t="str">
        <f t="shared" si="207"/>
        <v/>
      </c>
      <c r="P1351" s="50" t="str">
        <f t="shared" si="208"/>
        <v/>
      </c>
      <c r="Q1351" s="49" t="str">
        <f t="shared" si="209"/>
        <v/>
      </c>
      <c r="R1351" s="49" t="str">
        <f t="shared" si="210"/>
        <v/>
      </c>
    </row>
    <row r="1352" spans="1:18" ht="15" x14ac:dyDescent="0.2">
      <c r="A1352" s="206" t="s">
        <v>1360</v>
      </c>
      <c r="B1352" s="207" t="s">
        <v>1</v>
      </c>
      <c r="C1352" s="206" t="s">
        <v>2</v>
      </c>
      <c r="D1352" s="206" t="s">
        <v>3</v>
      </c>
      <c r="E1352" s="290" t="s">
        <v>18</v>
      </c>
      <c r="F1352" s="290"/>
      <c r="G1352" s="208" t="s">
        <v>4</v>
      </c>
      <c r="H1352" s="207" t="s">
        <v>5</v>
      </c>
      <c r="I1352" s="207" t="s">
        <v>6</v>
      </c>
      <c r="J1352" s="207" t="s">
        <v>7</v>
      </c>
      <c r="L1352" s="52">
        <f t="shared" si="204"/>
        <v>108</v>
      </c>
      <c r="M1352" s="48" t="str">
        <f t="shared" si="205"/>
        <v/>
      </c>
      <c r="N1352" s="49" t="str">
        <f t="shared" si="206"/>
        <v/>
      </c>
      <c r="O1352" s="49" t="str">
        <f t="shared" si="207"/>
        <v/>
      </c>
      <c r="P1352" s="50" t="str">
        <f t="shared" si="208"/>
        <v/>
      </c>
      <c r="Q1352" s="49" t="str">
        <f t="shared" si="209"/>
        <v/>
      </c>
      <c r="R1352" s="49" t="str">
        <f t="shared" si="210"/>
        <v/>
      </c>
    </row>
    <row r="1353" spans="1:18" ht="14.25" customHeight="1" x14ac:dyDescent="0.2">
      <c r="A1353" s="209" t="s">
        <v>19</v>
      </c>
      <c r="B1353" s="210" t="s">
        <v>1361</v>
      </c>
      <c r="C1353" s="209" t="s">
        <v>11</v>
      </c>
      <c r="D1353" s="209" t="s">
        <v>1362</v>
      </c>
      <c r="E1353" s="291" t="s">
        <v>223</v>
      </c>
      <c r="F1353" s="291"/>
      <c r="G1353" s="211" t="s">
        <v>12</v>
      </c>
      <c r="H1353" s="212">
        <v>1</v>
      </c>
      <c r="I1353" s="213">
        <f>SUMIF(L:L,$L1353,M:M)</f>
        <v>4416.67</v>
      </c>
      <c r="J1353" s="213">
        <f>TRUNC(H1353*I1353,2)</f>
        <v>4416.67</v>
      </c>
      <c r="L1353" s="52">
        <f t="shared" si="204"/>
        <v>108</v>
      </c>
      <c r="M1353" s="48" t="str">
        <f t="shared" si="205"/>
        <v/>
      </c>
      <c r="N1353" s="49" t="str">
        <f t="shared" si="206"/>
        <v/>
      </c>
      <c r="O1353" s="49" t="str">
        <f t="shared" si="207"/>
        <v/>
      </c>
      <c r="P1353" s="50" t="str">
        <f t="shared" si="208"/>
        <v xml:space="preserve"> 3.6.1.1.4 </v>
      </c>
      <c r="Q1353" s="49">
        <f t="shared" si="209"/>
        <v>59.67</v>
      </c>
      <c r="R1353" s="49">
        <f t="shared" si="210"/>
        <v>4357</v>
      </c>
    </row>
    <row r="1354" spans="1:18" ht="14.25" customHeight="1" x14ac:dyDescent="0.2">
      <c r="A1354" s="225" t="s">
        <v>21</v>
      </c>
      <c r="B1354" s="226" t="s">
        <v>205</v>
      </c>
      <c r="C1354" s="225" t="s">
        <v>9</v>
      </c>
      <c r="D1354" s="225" t="s">
        <v>206</v>
      </c>
      <c r="E1354" s="292" t="s">
        <v>875</v>
      </c>
      <c r="F1354" s="292"/>
      <c r="G1354" s="227" t="s">
        <v>25</v>
      </c>
      <c r="H1354" s="228">
        <v>1</v>
      </c>
      <c r="I1354" s="229">
        <f>SUMIFS('ANALÍTICA AUXILIARES'!J:J,'ANALÍTICA AUXILIARES'!A:A,"Composição",'ANALÍTICA AUXILIARES'!B:B,$B1354)</f>
        <v>26.42</v>
      </c>
      <c r="J1354" s="229">
        <f>TRUNC(H1354*I1354,2)</f>
        <v>26.42</v>
      </c>
      <c r="L1354" s="52">
        <f t="shared" si="204"/>
        <v>108</v>
      </c>
      <c r="M1354" s="48">
        <f t="shared" si="205"/>
        <v>26.42</v>
      </c>
      <c r="N1354" s="49">
        <f t="shared" si="206"/>
        <v>26.42</v>
      </c>
      <c r="O1354" s="49" t="str">
        <f t="shared" si="207"/>
        <v/>
      </c>
      <c r="P1354" s="50" t="str">
        <f t="shared" si="208"/>
        <v/>
      </c>
      <c r="Q1354" s="49" t="str">
        <f t="shared" si="209"/>
        <v/>
      </c>
      <c r="R1354" s="49" t="str">
        <f t="shared" si="210"/>
        <v/>
      </c>
    </row>
    <row r="1355" spans="1:18" x14ac:dyDescent="0.2">
      <c r="A1355" s="225" t="s">
        <v>21</v>
      </c>
      <c r="B1355" s="226" t="s">
        <v>220</v>
      </c>
      <c r="C1355" s="225" t="s">
        <v>9</v>
      </c>
      <c r="D1355" s="225" t="s">
        <v>221</v>
      </c>
      <c r="E1355" s="292" t="s">
        <v>875</v>
      </c>
      <c r="F1355" s="292"/>
      <c r="G1355" s="227" t="s">
        <v>25</v>
      </c>
      <c r="H1355" s="228">
        <v>1</v>
      </c>
      <c r="I1355" s="229">
        <f>SUMIFS('ANALÍTICA AUXILIARES'!J:J,'ANALÍTICA AUXILIARES'!A:A,"Composição",'ANALÍTICA AUXILIARES'!B:B,$B1355)</f>
        <v>33.25</v>
      </c>
      <c r="J1355" s="229">
        <f>TRUNC(H1355*I1355,2)</f>
        <v>33.25</v>
      </c>
      <c r="L1355" s="52">
        <f t="shared" si="204"/>
        <v>108</v>
      </c>
      <c r="M1355" s="48">
        <f t="shared" si="205"/>
        <v>33.25</v>
      </c>
      <c r="N1355" s="49">
        <f t="shared" si="206"/>
        <v>33.25</v>
      </c>
      <c r="O1355" s="49" t="str">
        <f t="shared" si="207"/>
        <v/>
      </c>
      <c r="P1355" s="50" t="str">
        <f t="shared" si="208"/>
        <v/>
      </c>
      <c r="Q1355" s="49" t="str">
        <f t="shared" si="209"/>
        <v/>
      </c>
      <c r="R1355" s="49" t="str">
        <f t="shared" si="210"/>
        <v/>
      </c>
    </row>
    <row r="1356" spans="1:18" ht="25.5" x14ac:dyDescent="0.2">
      <c r="A1356" s="214" t="s">
        <v>28</v>
      </c>
      <c r="B1356" s="215" t="s">
        <v>1868</v>
      </c>
      <c r="C1356" s="214" t="str">
        <f>VLOOKUP(B1356,INSUMOS!$A:$I,2,FALSE)</f>
        <v>Próprio</v>
      </c>
      <c r="D1356" s="214" t="str">
        <f>VLOOKUP(B1356,INSUMOS!$A:$I,3,FALSE)</f>
        <v>Ventilador centrífugo Sicflux Titan SGSD 277 mm, 0,5 CV, trifásico 220/380 V, c/ coxins, vazão 3.000 m³/h, 7,5 mmca</v>
      </c>
      <c r="E1356" s="293" t="str">
        <f>VLOOKUP(B1356,INSUMOS!$A:$I,4,FALSE)</f>
        <v>Equipamento para Aquisição Permanente</v>
      </c>
      <c r="F1356" s="293"/>
      <c r="G1356" s="216" t="str">
        <f>VLOOKUP(B1356,INSUMOS!$A:$I,5,FALSE)</f>
        <v>UN</v>
      </c>
      <c r="H1356" s="217">
        <v>1</v>
      </c>
      <c r="I1356" s="218">
        <f>VLOOKUP(B1356,INSUMOS!$A:$I,8,FALSE)</f>
        <v>4357</v>
      </c>
      <c r="J1356" s="218">
        <f>TRUNC(H1356*I1356,2)</f>
        <v>4357</v>
      </c>
      <c r="L1356" s="52">
        <f t="shared" si="204"/>
        <v>108</v>
      </c>
      <c r="M1356" s="48">
        <f t="shared" si="205"/>
        <v>4357</v>
      </c>
      <c r="N1356" s="49" t="str">
        <f t="shared" si="206"/>
        <v/>
      </c>
      <c r="O1356" s="49">
        <f t="shared" si="207"/>
        <v>4357</v>
      </c>
      <c r="P1356" s="50" t="str">
        <f t="shared" si="208"/>
        <v/>
      </c>
      <c r="Q1356" s="49" t="str">
        <f t="shared" si="209"/>
        <v/>
      </c>
      <c r="R1356" s="49" t="str">
        <f t="shared" si="210"/>
        <v/>
      </c>
    </row>
    <row r="1357" spans="1:18" ht="25.5" customHeight="1" x14ac:dyDescent="0.2">
      <c r="A1357" s="219"/>
      <c r="B1357" s="219"/>
      <c r="C1357" s="219"/>
      <c r="D1357" s="219"/>
      <c r="E1357" s="219"/>
      <c r="F1357" s="220"/>
      <c r="G1357" s="219"/>
      <c r="H1357" s="220"/>
      <c r="I1357" s="219"/>
      <c r="J1357" s="220"/>
      <c r="L1357" s="52">
        <f t="shared" si="204"/>
        <v>108</v>
      </c>
      <c r="M1357" s="48" t="str">
        <f t="shared" si="205"/>
        <v/>
      </c>
      <c r="N1357" s="49" t="str">
        <f t="shared" si="206"/>
        <v/>
      </c>
      <c r="O1357" s="49" t="str">
        <f t="shared" si="207"/>
        <v/>
      </c>
      <c r="P1357" s="50" t="str">
        <f t="shared" si="208"/>
        <v/>
      </c>
      <c r="Q1357" s="49" t="str">
        <f t="shared" si="209"/>
        <v/>
      </c>
      <c r="R1357" s="49" t="str">
        <f t="shared" si="210"/>
        <v/>
      </c>
    </row>
    <row r="1358" spans="1:18" ht="38.25" customHeight="1" x14ac:dyDescent="0.2">
      <c r="A1358" s="219"/>
      <c r="B1358" s="219"/>
      <c r="C1358" s="219"/>
      <c r="D1358" s="219"/>
      <c r="E1358" s="219"/>
      <c r="F1358" s="220"/>
      <c r="G1358" s="219"/>
      <c r="H1358" s="294" t="s">
        <v>36</v>
      </c>
      <c r="I1358" s="294"/>
      <c r="J1358" s="220">
        <f>TRUNC(SUMIF(L:L,$L1358,M:M)*(1+$J$9),2)</f>
        <v>5341.52</v>
      </c>
      <c r="L1358" s="52">
        <f t="shared" si="204"/>
        <v>108</v>
      </c>
      <c r="M1358" s="48" t="str">
        <f t="shared" si="205"/>
        <v/>
      </c>
      <c r="N1358" s="49" t="str">
        <f t="shared" si="206"/>
        <v/>
      </c>
      <c r="O1358" s="49" t="str">
        <f t="shared" si="207"/>
        <v/>
      </c>
      <c r="P1358" s="50" t="str">
        <f t="shared" si="208"/>
        <v/>
      </c>
      <c r="Q1358" s="49" t="str">
        <f t="shared" si="209"/>
        <v/>
      </c>
      <c r="R1358" s="49" t="str">
        <f t="shared" si="210"/>
        <v/>
      </c>
    </row>
    <row r="1359" spans="1:18" ht="25.5" customHeight="1" thickBot="1" x14ac:dyDescent="0.25">
      <c r="A1359" s="221"/>
      <c r="B1359" s="221"/>
      <c r="C1359" s="221"/>
      <c r="D1359" s="221"/>
      <c r="E1359" s="221"/>
      <c r="F1359" s="221"/>
      <c r="G1359" s="221" t="s">
        <v>37</v>
      </c>
      <c r="H1359" s="222" t="s">
        <v>1701</v>
      </c>
      <c r="I1359" s="221" t="s">
        <v>38</v>
      </c>
      <c r="J1359" s="223">
        <f>TRUNC(J1358*H1359,2)</f>
        <v>5341.52</v>
      </c>
      <c r="L1359" s="52">
        <f t="shared" si="204"/>
        <v>108</v>
      </c>
      <c r="M1359" s="48" t="str">
        <f t="shared" si="205"/>
        <v/>
      </c>
      <c r="N1359" s="49" t="str">
        <f t="shared" si="206"/>
        <v/>
      </c>
      <c r="O1359" s="49" t="str">
        <f t="shared" si="207"/>
        <v/>
      </c>
      <c r="P1359" s="50" t="str">
        <f t="shared" si="208"/>
        <v/>
      </c>
      <c r="Q1359" s="49" t="str">
        <f t="shared" si="209"/>
        <v/>
      </c>
      <c r="R1359" s="49" t="str">
        <f t="shared" si="210"/>
        <v/>
      </c>
    </row>
    <row r="1360" spans="1:18" ht="25.5" customHeight="1" thickTop="1" x14ac:dyDescent="0.2">
      <c r="A1360" s="224"/>
      <c r="B1360" s="224"/>
      <c r="C1360" s="224"/>
      <c r="D1360" s="224"/>
      <c r="E1360" s="224"/>
      <c r="F1360" s="224"/>
      <c r="G1360" s="224"/>
      <c r="H1360" s="224"/>
      <c r="I1360" s="224"/>
      <c r="J1360" s="224"/>
      <c r="L1360" s="52">
        <f t="shared" si="204"/>
        <v>109</v>
      </c>
      <c r="M1360" s="48" t="str">
        <f t="shared" si="205"/>
        <v/>
      </c>
      <c r="N1360" s="49" t="str">
        <f t="shared" si="206"/>
        <v/>
      </c>
      <c r="O1360" s="49" t="str">
        <f t="shared" si="207"/>
        <v/>
      </c>
      <c r="P1360" s="50" t="str">
        <f t="shared" si="208"/>
        <v/>
      </c>
      <c r="Q1360" s="49" t="str">
        <f t="shared" si="209"/>
        <v/>
      </c>
      <c r="R1360" s="49" t="str">
        <f t="shared" si="210"/>
        <v/>
      </c>
    </row>
    <row r="1361" spans="1:18" x14ac:dyDescent="0.2">
      <c r="A1361" s="203" t="s">
        <v>1363</v>
      </c>
      <c r="B1361" s="203"/>
      <c r="C1361" s="203"/>
      <c r="D1361" s="203" t="s">
        <v>1364</v>
      </c>
      <c r="E1361" s="203"/>
      <c r="F1361" s="296"/>
      <c r="G1361" s="296"/>
      <c r="H1361" s="204"/>
      <c r="I1361" s="203"/>
      <c r="J1361" s="205"/>
      <c r="L1361" s="52">
        <f t="shared" si="204"/>
        <v>109</v>
      </c>
      <c r="M1361" s="48" t="str">
        <f t="shared" si="205"/>
        <v/>
      </c>
      <c r="N1361" s="49" t="str">
        <f t="shared" si="206"/>
        <v/>
      </c>
      <c r="O1361" s="49" t="str">
        <f t="shared" si="207"/>
        <v/>
      </c>
      <c r="P1361" s="50" t="str">
        <f t="shared" si="208"/>
        <v/>
      </c>
      <c r="Q1361" s="49" t="str">
        <f t="shared" si="209"/>
        <v/>
      </c>
      <c r="R1361" s="49" t="str">
        <f t="shared" si="210"/>
        <v/>
      </c>
    </row>
    <row r="1362" spans="1:18" ht="14.25" customHeight="1" x14ac:dyDescent="0.2">
      <c r="A1362" s="206" t="s">
        <v>1365</v>
      </c>
      <c r="B1362" s="207" t="s">
        <v>1</v>
      </c>
      <c r="C1362" s="206" t="s">
        <v>2</v>
      </c>
      <c r="D1362" s="206" t="s">
        <v>3</v>
      </c>
      <c r="E1362" s="290" t="s">
        <v>18</v>
      </c>
      <c r="F1362" s="290"/>
      <c r="G1362" s="208" t="s">
        <v>4</v>
      </c>
      <c r="H1362" s="207" t="s">
        <v>5</v>
      </c>
      <c r="I1362" s="207" t="s">
        <v>6</v>
      </c>
      <c r="J1362" s="207" t="s">
        <v>7</v>
      </c>
      <c r="L1362" s="52">
        <f t="shared" si="204"/>
        <v>109</v>
      </c>
      <c r="M1362" s="48" t="str">
        <f t="shared" si="205"/>
        <v/>
      </c>
      <c r="N1362" s="49" t="str">
        <f t="shared" si="206"/>
        <v/>
      </c>
      <c r="O1362" s="49" t="str">
        <f t="shared" si="207"/>
        <v/>
      </c>
      <c r="P1362" s="50" t="str">
        <f t="shared" si="208"/>
        <v/>
      </c>
      <c r="Q1362" s="49" t="str">
        <f t="shared" si="209"/>
        <v/>
      </c>
      <c r="R1362" s="49" t="str">
        <f t="shared" si="210"/>
        <v/>
      </c>
    </row>
    <row r="1363" spans="1:18" ht="25.5" x14ac:dyDescent="0.2">
      <c r="A1363" s="209" t="s">
        <v>19</v>
      </c>
      <c r="B1363" s="210" t="s">
        <v>1366</v>
      </c>
      <c r="C1363" s="209" t="s">
        <v>11</v>
      </c>
      <c r="D1363" s="209" t="s">
        <v>1367</v>
      </c>
      <c r="E1363" s="291" t="s">
        <v>1869</v>
      </c>
      <c r="F1363" s="291"/>
      <c r="G1363" s="211" t="s">
        <v>12</v>
      </c>
      <c r="H1363" s="212">
        <v>1</v>
      </c>
      <c r="I1363" s="213">
        <f>SUMIF(L:L,$L1363,M:M)</f>
        <v>2321.3199999999997</v>
      </c>
      <c r="J1363" s="213">
        <f t="shared" ref="J1363:J1371" si="211">TRUNC(H1363*I1363,2)</f>
        <v>2321.3200000000002</v>
      </c>
      <c r="L1363" s="52">
        <f t="shared" si="204"/>
        <v>109</v>
      </c>
      <c r="M1363" s="48" t="str">
        <f t="shared" si="205"/>
        <v/>
      </c>
      <c r="N1363" s="49" t="str">
        <f t="shared" si="206"/>
        <v/>
      </c>
      <c r="O1363" s="49" t="str">
        <f t="shared" si="207"/>
        <v/>
      </c>
      <c r="P1363" s="50" t="str">
        <f t="shared" si="208"/>
        <v xml:space="preserve"> 3.6.1.2.1 </v>
      </c>
      <c r="Q1363" s="49">
        <f t="shared" si="209"/>
        <v>224.70000000000002</v>
      </c>
      <c r="R1363" s="49">
        <f t="shared" si="210"/>
        <v>2089.0100000000002</v>
      </c>
    </row>
    <row r="1364" spans="1:18" ht="25.5" x14ac:dyDescent="0.2">
      <c r="A1364" s="225" t="s">
        <v>21</v>
      </c>
      <c r="B1364" s="226" t="s">
        <v>209</v>
      </c>
      <c r="C1364" s="225" t="s">
        <v>9</v>
      </c>
      <c r="D1364" s="225" t="s">
        <v>210</v>
      </c>
      <c r="E1364" s="292" t="s">
        <v>875</v>
      </c>
      <c r="F1364" s="292"/>
      <c r="G1364" s="227" t="s">
        <v>25</v>
      </c>
      <c r="H1364" s="228">
        <v>2.9884309999999998</v>
      </c>
      <c r="I1364" s="229">
        <f>SUMIFS('ANALÍTICA AUXILIARES'!J:J,'ANALÍTICA AUXILIARES'!A:A,"Composição",'ANALÍTICA AUXILIARES'!B:B,$B1364)</f>
        <v>25.57</v>
      </c>
      <c r="J1364" s="229">
        <f t="shared" si="211"/>
        <v>76.41</v>
      </c>
      <c r="L1364" s="52">
        <f t="shared" si="204"/>
        <v>109</v>
      </c>
      <c r="M1364" s="48">
        <f t="shared" si="205"/>
        <v>76.41</v>
      </c>
      <c r="N1364" s="49">
        <f t="shared" si="206"/>
        <v>76.41</v>
      </c>
      <c r="O1364" s="49" t="str">
        <f t="shared" si="207"/>
        <v/>
      </c>
      <c r="P1364" s="50" t="str">
        <f t="shared" si="208"/>
        <v/>
      </c>
      <c r="Q1364" s="49" t="str">
        <f t="shared" si="209"/>
        <v/>
      </c>
      <c r="R1364" s="49" t="str">
        <f t="shared" si="210"/>
        <v/>
      </c>
    </row>
    <row r="1365" spans="1:18" x14ac:dyDescent="0.2">
      <c r="A1365" s="225" t="s">
        <v>21</v>
      </c>
      <c r="B1365" s="226" t="s">
        <v>220</v>
      </c>
      <c r="C1365" s="225" t="s">
        <v>9</v>
      </c>
      <c r="D1365" s="225" t="s">
        <v>221</v>
      </c>
      <c r="E1365" s="292" t="s">
        <v>875</v>
      </c>
      <c r="F1365" s="292"/>
      <c r="G1365" s="227" t="s">
        <v>25</v>
      </c>
      <c r="H1365" s="228">
        <v>0.86917909999999998</v>
      </c>
      <c r="I1365" s="229">
        <f>SUMIFS('ANALÍTICA AUXILIARES'!J:J,'ANALÍTICA AUXILIARES'!A:A,"Composição",'ANALÍTICA AUXILIARES'!B:B,$B1365)</f>
        <v>33.25</v>
      </c>
      <c r="J1365" s="229">
        <f t="shared" si="211"/>
        <v>28.9</v>
      </c>
      <c r="L1365" s="52">
        <f t="shared" si="204"/>
        <v>109</v>
      </c>
      <c r="M1365" s="48">
        <f t="shared" si="205"/>
        <v>28.9</v>
      </c>
      <c r="N1365" s="49">
        <f t="shared" si="206"/>
        <v>28.9</v>
      </c>
      <c r="O1365" s="49" t="str">
        <f t="shared" si="207"/>
        <v/>
      </c>
      <c r="P1365" s="50" t="str">
        <f t="shared" si="208"/>
        <v/>
      </c>
      <c r="Q1365" s="49" t="str">
        <f t="shared" si="209"/>
        <v/>
      </c>
      <c r="R1365" s="49" t="str">
        <f t="shared" si="210"/>
        <v/>
      </c>
    </row>
    <row r="1366" spans="1:18" ht="51" customHeight="1" x14ac:dyDescent="0.2">
      <c r="A1366" s="225" t="s">
        <v>21</v>
      </c>
      <c r="B1366" s="226" t="s">
        <v>214</v>
      </c>
      <c r="C1366" s="225" t="s">
        <v>9</v>
      </c>
      <c r="D1366" s="225" t="s">
        <v>215</v>
      </c>
      <c r="E1366" s="292" t="s">
        <v>875</v>
      </c>
      <c r="F1366" s="292"/>
      <c r="G1366" s="227" t="s">
        <v>25</v>
      </c>
      <c r="H1366" s="228">
        <v>2.9884309999999998</v>
      </c>
      <c r="I1366" s="229">
        <f>SUMIFS('ANALÍTICA AUXILIARES'!J:J,'ANALÍTICA AUXILIARES'!A:A,"Composição",'ANALÍTICA AUXILIARES'!B:B,$B1366)</f>
        <v>32.270000000000003</v>
      </c>
      <c r="J1366" s="229">
        <f t="shared" si="211"/>
        <v>96.43</v>
      </c>
      <c r="L1366" s="52">
        <f t="shared" si="204"/>
        <v>109</v>
      </c>
      <c r="M1366" s="48">
        <f t="shared" si="205"/>
        <v>96.43</v>
      </c>
      <c r="N1366" s="49">
        <f t="shared" si="206"/>
        <v>96.43</v>
      </c>
      <c r="O1366" s="49" t="str">
        <f t="shared" si="207"/>
        <v/>
      </c>
      <c r="P1366" s="50" t="str">
        <f t="shared" si="208"/>
        <v/>
      </c>
      <c r="Q1366" s="49" t="str">
        <f t="shared" si="209"/>
        <v/>
      </c>
      <c r="R1366" s="49" t="str">
        <f t="shared" si="210"/>
        <v/>
      </c>
    </row>
    <row r="1367" spans="1:18" x14ac:dyDescent="0.2">
      <c r="A1367" s="225" t="s">
        <v>21</v>
      </c>
      <c r="B1367" s="226" t="s">
        <v>205</v>
      </c>
      <c r="C1367" s="225" t="s">
        <v>9</v>
      </c>
      <c r="D1367" s="225" t="s">
        <v>206</v>
      </c>
      <c r="E1367" s="292" t="s">
        <v>875</v>
      </c>
      <c r="F1367" s="292"/>
      <c r="G1367" s="227" t="s">
        <v>25</v>
      </c>
      <c r="H1367" s="228">
        <v>0.86917909999999998</v>
      </c>
      <c r="I1367" s="229">
        <f>SUMIFS('ANALÍTICA AUXILIARES'!J:J,'ANALÍTICA AUXILIARES'!A:A,"Composição",'ANALÍTICA AUXILIARES'!B:B,$B1367)</f>
        <v>26.42</v>
      </c>
      <c r="J1367" s="229">
        <f t="shared" si="211"/>
        <v>22.96</v>
      </c>
      <c r="L1367" s="52">
        <f t="shared" si="204"/>
        <v>109</v>
      </c>
      <c r="M1367" s="48">
        <f t="shared" si="205"/>
        <v>22.96</v>
      </c>
      <c r="N1367" s="49">
        <f t="shared" si="206"/>
        <v>22.96</v>
      </c>
      <c r="O1367" s="49" t="str">
        <f t="shared" si="207"/>
        <v/>
      </c>
      <c r="P1367" s="50" t="str">
        <f t="shared" si="208"/>
        <v/>
      </c>
      <c r="Q1367" s="49" t="str">
        <f t="shared" si="209"/>
        <v/>
      </c>
      <c r="R1367" s="49" t="str">
        <f t="shared" si="210"/>
        <v/>
      </c>
    </row>
    <row r="1368" spans="1:18" ht="25.5" x14ac:dyDescent="0.2">
      <c r="A1368" s="214" t="s">
        <v>28</v>
      </c>
      <c r="B1368" s="215" t="s">
        <v>1870</v>
      </c>
      <c r="C1368" s="214" t="str">
        <f>VLOOKUP(B1368,INSUMOS!$A:$I,2,FALSE)</f>
        <v>Próprio</v>
      </c>
      <c r="D1368" s="214" t="str">
        <f>VLOOKUP(B1368,INSUMOS!$A:$I,3,FALSE)</f>
        <v>BOMBA CENTRIFUGA SCHNEIDER BC-92T 1B 1.5CV TRIFASICA 220/380V</v>
      </c>
      <c r="E1368" s="293" t="str">
        <f>VLOOKUP(B1368,INSUMOS!$A:$I,4,FALSE)</f>
        <v>Equipamento para Aquisição Permanente</v>
      </c>
      <c r="F1368" s="293"/>
      <c r="G1368" s="216" t="str">
        <f>VLOOKUP(B1368,INSUMOS!$A:$I,5,FALSE)</f>
        <v>UN</v>
      </c>
      <c r="H1368" s="217">
        <v>1</v>
      </c>
      <c r="I1368" s="218">
        <f>VLOOKUP(B1368,INSUMOS!$A:$I,8,FALSE)</f>
        <v>2089.0100000000002</v>
      </c>
      <c r="J1368" s="218">
        <f t="shared" si="211"/>
        <v>2089.0100000000002</v>
      </c>
      <c r="L1368" s="52">
        <f t="shared" si="204"/>
        <v>109</v>
      </c>
      <c r="M1368" s="48">
        <f t="shared" si="205"/>
        <v>2089.0100000000002</v>
      </c>
      <c r="N1368" s="49" t="str">
        <f t="shared" si="206"/>
        <v/>
      </c>
      <c r="O1368" s="49">
        <f t="shared" si="207"/>
        <v>2089.0100000000002</v>
      </c>
      <c r="P1368" s="50" t="str">
        <f t="shared" si="208"/>
        <v/>
      </c>
      <c r="Q1368" s="49" t="str">
        <f t="shared" si="209"/>
        <v/>
      </c>
      <c r="R1368" s="49" t="str">
        <f t="shared" si="210"/>
        <v/>
      </c>
    </row>
    <row r="1369" spans="1:18" ht="38.25" x14ac:dyDescent="0.2">
      <c r="A1369" s="214" t="s">
        <v>28</v>
      </c>
      <c r="B1369" s="215" t="s">
        <v>978</v>
      </c>
      <c r="C1369" s="214" t="str">
        <f>VLOOKUP(B1369,INSUMOS!$A:$I,2,FALSE)</f>
        <v>SINAPI</v>
      </c>
      <c r="D1369" s="214" t="str">
        <f>VLOOKUP(B1369,INSUMOS!$A:$I,3,FALSE)</f>
        <v>ARRUELA LISA, REDONDA, DE LATAO POLIDO, DIAMETRO NOMINAL 5/8", DIAMETRO EXTERNO = 34 MM, DIAMETRO DO FURO = 17 MM, ESPESSURA = *2,5* MM</v>
      </c>
      <c r="E1369" s="293" t="str">
        <f>VLOOKUP(B1369,INSUMOS!$A:$I,4,FALSE)</f>
        <v>Material</v>
      </c>
      <c r="F1369" s="293"/>
      <c r="G1369" s="216" t="str">
        <f>VLOOKUP(B1369,INSUMOS!$A:$I,5,FALSE)</f>
        <v>UN</v>
      </c>
      <c r="H1369" s="217">
        <v>4</v>
      </c>
      <c r="I1369" s="218">
        <f>VLOOKUP(B1369,INSUMOS!$A:$I,8,FALSE)</f>
        <v>1.43</v>
      </c>
      <c r="J1369" s="218">
        <f t="shared" si="211"/>
        <v>5.72</v>
      </c>
      <c r="L1369" s="52">
        <f t="shared" si="204"/>
        <v>109</v>
      </c>
      <c r="M1369" s="48">
        <f t="shared" si="205"/>
        <v>5.72</v>
      </c>
      <c r="N1369" s="49" t="str">
        <f t="shared" si="206"/>
        <v/>
      </c>
      <c r="O1369" s="49">
        <f t="shared" si="207"/>
        <v>5.72</v>
      </c>
      <c r="P1369" s="50" t="str">
        <f t="shared" si="208"/>
        <v/>
      </c>
      <c r="Q1369" s="49" t="str">
        <f t="shared" si="209"/>
        <v/>
      </c>
      <c r="R1369" s="49" t="str">
        <f t="shared" si="210"/>
        <v/>
      </c>
    </row>
    <row r="1370" spans="1:18" ht="25.5" customHeight="1" x14ac:dyDescent="0.2">
      <c r="A1370" s="214" t="s">
        <v>28</v>
      </c>
      <c r="B1370" s="215" t="s">
        <v>417</v>
      </c>
      <c r="C1370" s="214" t="str">
        <f>VLOOKUP(B1370,INSUMOS!$A:$I,2,FALSE)</f>
        <v>SINAPI</v>
      </c>
      <c r="D1370" s="214" t="str">
        <f>VLOOKUP(B1370,INSUMOS!$A:$I,3,FALSE)</f>
        <v>PORCA ZINCADA, SEXTAVADA, DIAMETRO 1/4"</v>
      </c>
      <c r="E1370" s="293" t="str">
        <f>VLOOKUP(B1370,INSUMOS!$A:$I,4,FALSE)</f>
        <v>Material</v>
      </c>
      <c r="F1370" s="293"/>
      <c r="G1370" s="216" t="str">
        <f>VLOOKUP(B1370,INSUMOS!$A:$I,5,FALSE)</f>
        <v>UN</v>
      </c>
      <c r="H1370" s="217">
        <v>4</v>
      </c>
      <c r="I1370" s="218">
        <f>VLOOKUP(B1370,INSUMOS!$A:$I,8,FALSE)</f>
        <v>0.28999999999999998</v>
      </c>
      <c r="J1370" s="218">
        <f t="shared" si="211"/>
        <v>1.1599999999999999</v>
      </c>
      <c r="L1370" s="52">
        <f t="shared" si="204"/>
        <v>109</v>
      </c>
      <c r="M1370" s="48">
        <f t="shared" si="205"/>
        <v>1.1599999999999999</v>
      </c>
      <c r="N1370" s="49" t="str">
        <f t="shared" si="206"/>
        <v/>
      </c>
      <c r="O1370" s="49">
        <f t="shared" si="207"/>
        <v>1.1599999999999999</v>
      </c>
      <c r="P1370" s="50" t="str">
        <f t="shared" si="208"/>
        <v/>
      </c>
      <c r="Q1370" s="49" t="str">
        <f t="shared" si="209"/>
        <v/>
      </c>
      <c r="R1370" s="49" t="str">
        <f t="shared" si="210"/>
        <v/>
      </c>
    </row>
    <row r="1371" spans="1:18" ht="38.25" customHeight="1" x14ac:dyDescent="0.2">
      <c r="A1371" s="214" t="s">
        <v>28</v>
      </c>
      <c r="B1371" s="215" t="s">
        <v>396</v>
      </c>
      <c r="C1371" s="214" t="str">
        <f>VLOOKUP(B1371,INSUMOS!$A:$I,2,FALSE)</f>
        <v>SINAPI</v>
      </c>
      <c r="D1371" s="214" t="str">
        <f>VLOOKUP(B1371,INSUMOS!$A:$I,3,FALSE)</f>
        <v>VERGALHAO ZINCADO ROSCA TOTAL, 1/4" (6,3 MM)</v>
      </c>
      <c r="E1371" s="293" t="str">
        <f>VLOOKUP(B1371,INSUMOS!$A:$I,4,FALSE)</f>
        <v>Material</v>
      </c>
      <c r="F1371" s="293"/>
      <c r="G1371" s="216" t="str">
        <f>VLOOKUP(B1371,INSUMOS!$A:$I,5,FALSE)</f>
        <v>M</v>
      </c>
      <c r="H1371" s="217">
        <v>0.2</v>
      </c>
      <c r="I1371" s="218">
        <f>VLOOKUP(B1371,INSUMOS!$A:$I,8,FALSE)</f>
        <v>3.67</v>
      </c>
      <c r="J1371" s="218">
        <f t="shared" si="211"/>
        <v>0.73</v>
      </c>
      <c r="L1371" s="52">
        <f t="shared" si="204"/>
        <v>109</v>
      </c>
      <c r="M1371" s="48">
        <f t="shared" si="205"/>
        <v>0.73</v>
      </c>
      <c r="N1371" s="49" t="str">
        <f t="shared" si="206"/>
        <v/>
      </c>
      <c r="O1371" s="49">
        <f t="shared" si="207"/>
        <v>0.73</v>
      </c>
      <c r="P1371" s="50" t="str">
        <f t="shared" si="208"/>
        <v/>
      </c>
      <c r="Q1371" s="49" t="str">
        <f t="shared" si="209"/>
        <v/>
      </c>
      <c r="R1371" s="49" t="str">
        <f t="shared" si="210"/>
        <v/>
      </c>
    </row>
    <row r="1372" spans="1:18" ht="38.25" customHeight="1" x14ac:dyDescent="0.2">
      <c r="A1372" s="219"/>
      <c r="B1372" s="219"/>
      <c r="C1372" s="219"/>
      <c r="D1372" s="219"/>
      <c r="E1372" s="219"/>
      <c r="F1372" s="220"/>
      <c r="G1372" s="219"/>
      <c r="H1372" s="220"/>
      <c r="I1372" s="219"/>
      <c r="J1372" s="220"/>
      <c r="L1372" s="52">
        <f t="shared" si="204"/>
        <v>109</v>
      </c>
      <c r="M1372" s="48" t="str">
        <f t="shared" si="205"/>
        <v/>
      </c>
      <c r="N1372" s="49" t="str">
        <f t="shared" si="206"/>
        <v/>
      </c>
      <c r="O1372" s="49" t="str">
        <f t="shared" si="207"/>
        <v/>
      </c>
      <c r="P1372" s="50" t="str">
        <f t="shared" si="208"/>
        <v/>
      </c>
      <c r="Q1372" s="49" t="str">
        <f t="shared" si="209"/>
        <v/>
      </c>
      <c r="R1372" s="49" t="str">
        <f t="shared" si="210"/>
        <v/>
      </c>
    </row>
    <row r="1373" spans="1:18" ht="25.5" customHeight="1" x14ac:dyDescent="0.2">
      <c r="A1373" s="219"/>
      <c r="B1373" s="219"/>
      <c r="C1373" s="219"/>
      <c r="D1373" s="219"/>
      <c r="E1373" s="219"/>
      <c r="F1373" s="220"/>
      <c r="G1373" s="219"/>
      <c r="H1373" s="294" t="s">
        <v>36</v>
      </c>
      <c r="I1373" s="294"/>
      <c r="J1373" s="220">
        <f>TRUNC(SUMIF(L:L,$L1373,M:M)*(1+$J$9),2)</f>
        <v>2807.4</v>
      </c>
      <c r="L1373" s="52">
        <f t="shared" si="204"/>
        <v>109</v>
      </c>
      <c r="M1373" s="48" t="str">
        <f t="shared" si="205"/>
        <v/>
      </c>
      <c r="N1373" s="49" t="str">
        <f t="shared" si="206"/>
        <v/>
      </c>
      <c r="O1373" s="49" t="str">
        <f t="shared" si="207"/>
        <v/>
      </c>
      <c r="P1373" s="50" t="str">
        <f t="shared" si="208"/>
        <v/>
      </c>
      <c r="Q1373" s="49" t="str">
        <f t="shared" si="209"/>
        <v/>
      </c>
      <c r="R1373" s="49" t="str">
        <f t="shared" si="210"/>
        <v/>
      </c>
    </row>
    <row r="1374" spans="1:18" ht="15" thickBot="1" x14ac:dyDescent="0.25">
      <c r="A1374" s="221"/>
      <c r="B1374" s="221"/>
      <c r="C1374" s="221"/>
      <c r="D1374" s="221"/>
      <c r="E1374" s="221"/>
      <c r="F1374" s="221"/>
      <c r="G1374" s="221" t="s">
        <v>37</v>
      </c>
      <c r="H1374" s="222" t="s">
        <v>1632</v>
      </c>
      <c r="I1374" s="221" t="s">
        <v>38</v>
      </c>
      <c r="J1374" s="223">
        <f>TRUNC(J1373*H1374,2)</f>
        <v>5614.8</v>
      </c>
      <c r="L1374" s="52">
        <f t="shared" si="204"/>
        <v>109</v>
      </c>
      <c r="M1374" s="48" t="str">
        <f t="shared" si="205"/>
        <v/>
      </c>
      <c r="N1374" s="49" t="str">
        <f t="shared" si="206"/>
        <v/>
      </c>
      <c r="O1374" s="49" t="str">
        <f t="shared" si="207"/>
        <v/>
      </c>
      <c r="P1374" s="50" t="str">
        <f t="shared" si="208"/>
        <v/>
      </c>
      <c r="Q1374" s="49" t="str">
        <f t="shared" si="209"/>
        <v/>
      </c>
      <c r="R1374" s="49" t="str">
        <f t="shared" si="210"/>
        <v/>
      </c>
    </row>
    <row r="1375" spans="1:18" ht="15" thickTop="1" x14ac:dyDescent="0.2">
      <c r="A1375" s="224"/>
      <c r="B1375" s="224"/>
      <c r="C1375" s="224"/>
      <c r="D1375" s="224"/>
      <c r="E1375" s="224"/>
      <c r="F1375" s="224"/>
      <c r="G1375" s="224"/>
      <c r="H1375" s="224"/>
      <c r="I1375" s="224"/>
      <c r="J1375" s="224"/>
      <c r="L1375" s="52">
        <f t="shared" si="204"/>
        <v>110</v>
      </c>
      <c r="M1375" s="48" t="str">
        <f t="shared" si="205"/>
        <v/>
      </c>
      <c r="N1375" s="49" t="str">
        <f t="shared" si="206"/>
        <v/>
      </c>
      <c r="O1375" s="49" t="str">
        <f t="shared" si="207"/>
        <v/>
      </c>
      <c r="P1375" s="50" t="str">
        <f t="shared" si="208"/>
        <v/>
      </c>
      <c r="Q1375" s="49" t="str">
        <f t="shared" si="209"/>
        <v/>
      </c>
      <c r="R1375" s="49" t="str">
        <f t="shared" si="210"/>
        <v/>
      </c>
    </row>
    <row r="1376" spans="1:18" ht="14.25" customHeight="1" x14ac:dyDescent="0.2">
      <c r="A1376" s="203" t="s">
        <v>1368</v>
      </c>
      <c r="B1376" s="203"/>
      <c r="C1376" s="203"/>
      <c r="D1376" s="203" t="s">
        <v>1369</v>
      </c>
      <c r="E1376" s="203"/>
      <c r="F1376" s="296"/>
      <c r="G1376" s="296"/>
      <c r="H1376" s="204"/>
      <c r="I1376" s="203"/>
      <c r="J1376" s="205"/>
      <c r="L1376" s="52">
        <f t="shared" si="204"/>
        <v>110</v>
      </c>
      <c r="M1376" s="48" t="str">
        <f t="shared" si="205"/>
        <v/>
      </c>
      <c r="N1376" s="49" t="str">
        <f t="shared" si="206"/>
        <v/>
      </c>
      <c r="O1376" s="49" t="str">
        <f t="shared" si="207"/>
        <v/>
      </c>
      <c r="P1376" s="50" t="str">
        <f t="shared" si="208"/>
        <v/>
      </c>
      <c r="Q1376" s="49" t="str">
        <f t="shared" si="209"/>
        <v/>
      </c>
      <c r="R1376" s="49" t="str">
        <f t="shared" si="210"/>
        <v/>
      </c>
    </row>
    <row r="1377" spans="1:18" ht="14.25" customHeight="1" x14ac:dyDescent="0.2">
      <c r="A1377" s="206" t="s">
        <v>1370</v>
      </c>
      <c r="B1377" s="207" t="s">
        <v>1</v>
      </c>
      <c r="C1377" s="206" t="s">
        <v>2</v>
      </c>
      <c r="D1377" s="206" t="s">
        <v>3</v>
      </c>
      <c r="E1377" s="290" t="s">
        <v>18</v>
      </c>
      <c r="F1377" s="290"/>
      <c r="G1377" s="208" t="s">
        <v>4</v>
      </c>
      <c r="H1377" s="207" t="s">
        <v>5</v>
      </c>
      <c r="I1377" s="207" t="s">
        <v>6</v>
      </c>
      <c r="J1377" s="207" t="s">
        <v>7</v>
      </c>
      <c r="L1377" s="52">
        <f t="shared" si="204"/>
        <v>110</v>
      </c>
      <c r="M1377" s="48" t="str">
        <f t="shared" si="205"/>
        <v/>
      </c>
      <c r="N1377" s="49" t="str">
        <f t="shared" si="206"/>
        <v/>
      </c>
      <c r="O1377" s="49" t="str">
        <f t="shared" si="207"/>
        <v/>
      </c>
      <c r="P1377" s="50" t="str">
        <f t="shared" si="208"/>
        <v/>
      </c>
      <c r="Q1377" s="49" t="str">
        <f t="shared" si="209"/>
        <v/>
      </c>
      <c r="R1377" s="49" t="str">
        <f t="shared" si="210"/>
        <v/>
      </c>
    </row>
    <row r="1378" spans="1:18" ht="63.75" x14ac:dyDescent="0.2">
      <c r="A1378" s="209" t="s">
        <v>19</v>
      </c>
      <c r="B1378" s="210" t="s">
        <v>1371</v>
      </c>
      <c r="C1378" s="209" t="s">
        <v>11</v>
      </c>
      <c r="D1378" s="209" t="s">
        <v>1372</v>
      </c>
      <c r="E1378" s="291" t="s">
        <v>223</v>
      </c>
      <c r="F1378" s="291"/>
      <c r="G1378" s="211" t="s">
        <v>12</v>
      </c>
      <c r="H1378" s="212">
        <v>1</v>
      </c>
      <c r="I1378" s="213">
        <f>SUMIF(L:L,$L1378,M:M)</f>
        <v>229114.68</v>
      </c>
      <c r="J1378" s="213">
        <f t="shared" ref="J1378:J1384" si="212">TRUNC(H1378*I1378,2)</f>
        <v>229114.68</v>
      </c>
      <c r="L1378" s="52">
        <f t="shared" si="204"/>
        <v>110</v>
      </c>
      <c r="M1378" s="48" t="str">
        <f t="shared" si="205"/>
        <v/>
      </c>
      <c r="N1378" s="49" t="str">
        <f t="shared" si="206"/>
        <v/>
      </c>
      <c r="O1378" s="49" t="str">
        <f t="shared" si="207"/>
        <v/>
      </c>
      <c r="P1378" s="50" t="str">
        <f t="shared" si="208"/>
        <v xml:space="preserve"> 3.6.1.3.1 </v>
      </c>
      <c r="Q1378" s="49">
        <f t="shared" si="209"/>
        <v>36786.97</v>
      </c>
      <c r="R1378" s="49">
        <f t="shared" si="210"/>
        <v>1323.96</v>
      </c>
    </row>
    <row r="1379" spans="1:18" x14ac:dyDescent="0.2">
      <c r="A1379" s="225" t="s">
        <v>21</v>
      </c>
      <c r="B1379" s="226" t="s">
        <v>312</v>
      </c>
      <c r="C1379" s="225" t="s">
        <v>9</v>
      </c>
      <c r="D1379" s="225" t="s">
        <v>1871</v>
      </c>
      <c r="E1379" s="292" t="s">
        <v>875</v>
      </c>
      <c r="F1379" s="292"/>
      <c r="G1379" s="227" t="s">
        <v>25</v>
      </c>
      <c r="H1379" s="228">
        <v>30</v>
      </c>
      <c r="I1379" s="229">
        <f>SUMIFS('ANALÍTICA AUXILIARES'!J:J,'ANALÍTICA AUXILIARES'!A:A,"Composição",'ANALÍTICA AUXILIARES'!B:B,$B1379)</f>
        <v>28.91</v>
      </c>
      <c r="J1379" s="229">
        <f t="shared" si="212"/>
        <v>867.3</v>
      </c>
      <c r="L1379" s="52">
        <f t="shared" si="204"/>
        <v>110</v>
      </c>
      <c r="M1379" s="48">
        <f t="shared" si="205"/>
        <v>867.3</v>
      </c>
      <c r="N1379" s="49">
        <f t="shared" si="206"/>
        <v>867.3</v>
      </c>
      <c r="O1379" s="49" t="str">
        <f t="shared" si="207"/>
        <v/>
      </c>
      <c r="P1379" s="50" t="str">
        <f t="shared" si="208"/>
        <v/>
      </c>
      <c r="Q1379" s="49" t="str">
        <f t="shared" si="209"/>
        <v/>
      </c>
      <c r="R1379" s="49" t="str">
        <f t="shared" si="210"/>
        <v/>
      </c>
    </row>
    <row r="1380" spans="1:18" ht="25.5" customHeight="1" x14ac:dyDescent="0.2">
      <c r="A1380" s="225" t="s">
        <v>21</v>
      </c>
      <c r="B1380" s="226" t="s">
        <v>220</v>
      </c>
      <c r="C1380" s="225" t="s">
        <v>9</v>
      </c>
      <c r="D1380" s="225" t="s">
        <v>221</v>
      </c>
      <c r="E1380" s="292" t="s">
        <v>875</v>
      </c>
      <c r="F1380" s="292"/>
      <c r="G1380" s="227" t="s">
        <v>25</v>
      </c>
      <c r="H1380" s="228">
        <v>37.5</v>
      </c>
      <c r="I1380" s="229">
        <f>SUMIFS('ANALÍTICA AUXILIARES'!J:J,'ANALÍTICA AUXILIARES'!A:A,"Composição",'ANALÍTICA AUXILIARES'!B:B,$B1380)</f>
        <v>33.25</v>
      </c>
      <c r="J1380" s="229">
        <f t="shared" si="212"/>
        <v>1246.8699999999999</v>
      </c>
      <c r="L1380" s="52">
        <f t="shared" si="204"/>
        <v>110</v>
      </c>
      <c r="M1380" s="48">
        <f t="shared" si="205"/>
        <v>1246.8699999999999</v>
      </c>
      <c r="N1380" s="49">
        <f t="shared" si="206"/>
        <v>1246.8699999999999</v>
      </c>
      <c r="O1380" s="49" t="str">
        <f t="shared" si="207"/>
        <v/>
      </c>
      <c r="P1380" s="50" t="str">
        <f t="shared" si="208"/>
        <v/>
      </c>
      <c r="Q1380" s="49" t="str">
        <f t="shared" si="209"/>
        <v/>
      </c>
      <c r="R1380" s="49" t="str">
        <f t="shared" si="210"/>
        <v/>
      </c>
    </row>
    <row r="1381" spans="1:18" ht="25.5" customHeight="1" x14ac:dyDescent="0.2">
      <c r="A1381" s="225" t="s">
        <v>21</v>
      </c>
      <c r="B1381" s="226" t="s">
        <v>1872</v>
      </c>
      <c r="C1381" s="225" t="s">
        <v>9</v>
      </c>
      <c r="D1381" s="225" t="s">
        <v>1873</v>
      </c>
      <c r="E1381" s="292" t="s">
        <v>942</v>
      </c>
      <c r="F1381" s="292"/>
      <c r="G1381" s="227" t="s">
        <v>25</v>
      </c>
      <c r="H1381" s="228">
        <v>51</v>
      </c>
      <c r="I1381" s="229">
        <f>SUMIFS('ANALÍTICA AUXILIARES'!J:J,'ANALÍTICA AUXILIARES'!A:A,"Composição",'ANALÍTICA AUXILIARES'!B:B,$B1381)</f>
        <v>25.96</v>
      </c>
      <c r="J1381" s="229">
        <f t="shared" si="212"/>
        <v>1323.96</v>
      </c>
      <c r="L1381" s="52">
        <f t="shared" si="204"/>
        <v>110</v>
      </c>
      <c r="M1381" s="48">
        <f t="shared" si="205"/>
        <v>1323.96</v>
      </c>
      <c r="N1381" s="49" t="str">
        <f t="shared" si="206"/>
        <v/>
      </c>
      <c r="O1381" s="49">
        <f t="shared" si="207"/>
        <v>1323.96</v>
      </c>
      <c r="P1381" s="50" t="str">
        <f t="shared" si="208"/>
        <v/>
      </c>
      <c r="Q1381" s="49" t="str">
        <f t="shared" si="209"/>
        <v/>
      </c>
      <c r="R1381" s="49" t="str">
        <f t="shared" si="210"/>
        <v/>
      </c>
    </row>
    <row r="1382" spans="1:18" ht="25.5" customHeight="1" x14ac:dyDescent="0.2">
      <c r="A1382" s="225" t="s">
        <v>21</v>
      </c>
      <c r="B1382" s="226" t="s">
        <v>257</v>
      </c>
      <c r="C1382" s="225" t="s">
        <v>9</v>
      </c>
      <c r="D1382" s="225" t="s">
        <v>258</v>
      </c>
      <c r="E1382" s="292" t="s">
        <v>875</v>
      </c>
      <c r="F1382" s="292"/>
      <c r="G1382" s="227" t="s">
        <v>25</v>
      </c>
      <c r="H1382" s="228">
        <v>1305</v>
      </c>
      <c r="I1382" s="229">
        <f>SUMIFS('ANALÍTICA AUXILIARES'!J:J,'ANALÍTICA AUXILIARES'!A:A,"Composição",'ANALÍTICA AUXILIARES'!B:B,$B1382)</f>
        <v>25.81</v>
      </c>
      <c r="J1382" s="229">
        <f t="shared" si="212"/>
        <v>33682.050000000003</v>
      </c>
      <c r="L1382" s="52">
        <f t="shared" si="204"/>
        <v>110</v>
      </c>
      <c r="M1382" s="48">
        <f t="shared" si="205"/>
        <v>33682.050000000003</v>
      </c>
      <c r="N1382" s="49">
        <f t="shared" si="206"/>
        <v>33682.050000000003</v>
      </c>
      <c r="O1382" s="49" t="str">
        <f t="shared" si="207"/>
        <v/>
      </c>
      <c r="P1382" s="50" t="str">
        <f t="shared" si="208"/>
        <v/>
      </c>
      <c r="Q1382" s="49" t="str">
        <f t="shared" si="209"/>
        <v/>
      </c>
      <c r="R1382" s="49" t="str">
        <f t="shared" si="210"/>
        <v/>
      </c>
    </row>
    <row r="1383" spans="1:18" x14ac:dyDescent="0.2">
      <c r="A1383" s="225" t="s">
        <v>21</v>
      </c>
      <c r="B1383" s="226" t="s">
        <v>205</v>
      </c>
      <c r="C1383" s="225" t="s">
        <v>9</v>
      </c>
      <c r="D1383" s="225" t="s">
        <v>206</v>
      </c>
      <c r="E1383" s="292" t="s">
        <v>875</v>
      </c>
      <c r="F1383" s="292"/>
      <c r="G1383" s="227" t="s">
        <v>25</v>
      </c>
      <c r="H1383" s="228">
        <v>37.5</v>
      </c>
      <c r="I1383" s="229">
        <f>SUMIFS('ANALÍTICA AUXILIARES'!J:J,'ANALÍTICA AUXILIARES'!A:A,"Composição",'ANALÍTICA AUXILIARES'!B:B,$B1383)</f>
        <v>26.42</v>
      </c>
      <c r="J1383" s="229">
        <f t="shared" si="212"/>
        <v>990.75</v>
      </c>
      <c r="L1383" s="52">
        <f t="shared" si="204"/>
        <v>110</v>
      </c>
      <c r="M1383" s="48">
        <f t="shared" si="205"/>
        <v>990.75</v>
      </c>
      <c r="N1383" s="49">
        <f t="shared" si="206"/>
        <v>990.75</v>
      </c>
      <c r="O1383" s="49" t="str">
        <f t="shared" si="207"/>
        <v/>
      </c>
      <c r="P1383" s="50" t="str">
        <f t="shared" si="208"/>
        <v/>
      </c>
      <c r="Q1383" s="49" t="str">
        <f t="shared" si="209"/>
        <v/>
      </c>
      <c r="R1383" s="49" t="str">
        <f t="shared" si="210"/>
        <v/>
      </c>
    </row>
    <row r="1384" spans="1:18" ht="63.75" x14ac:dyDescent="0.2">
      <c r="A1384" s="214" t="s">
        <v>28</v>
      </c>
      <c r="B1384" s="215" t="s">
        <v>1874</v>
      </c>
      <c r="C1384" s="214" t="str">
        <f>VLOOKUP(B1384,INSUMOS!$A:$I,2,FALSE)</f>
        <v>Próprio</v>
      </c>
      <c r="D1384" s="214" t="str">
        <f>VLOOKUP(B1384,INSUMOS!$A:$I,3,FALSE)</f>
        <v>1 und Chiller Aquasmart 30EVA15386MAB, capacidade de 15 TR, unidade mestre, com inversor de frequência, kit de conexão e módulo de comunicação Modbus, ou equivalente e 2 und Chiller Aquasmart 30EXA15386MAB, capacidade de 15 TR, unidade escrava, operação fixa, com kit de conexão e módulo de comunicação Modbus, ou equivalente</v>
      </c>
      <c r="E1384" s="293" t="str">
        <f>VLOOKUP(B1384,INSUMOS!$A:$I,4,FALSE)</f>
        <v>Equipamento para Aquisição Permanente</v>
      </c>
      <c r="F1384" s="293"/>
      <c r="G1384" s="216" t="str">
        <f>VLOOKUP(B1384,INSUMOS!$A:$I,5,FALSE)</f>
        <v>UN</v>
      </c>
      <c r="H1384" s="217">
        <v>1</v>
      </c>
      <c r="I1384" s="218">
        <f>VLOOKUP(B1384,INSUMOS!$A:$I,8,FALSE)</f>
        <v>191003.75</v>
      </c>
      <c r="J1384" s="218">
        <f t="shared" si="212"/>
        <v>191003.75</v>
      </c>
      <c r="L1384" s="52">
        <f t="shared" si="204"/>
        <v>110</v>
      </c>
      <c r="M1384" s="48">
        <f t="shared" si="205"/>
        <v>191003.75</v>
      </c>
      <c r="N1384" s="49" t="str">
        <f t="shared" si="206"/>
        <v/>
      </c>
      <c r="O1384" s="49">
        <f t="shared" si="207"/>
        <v>191003.75</v>
      </c>
      <c r="P1384" s="50" t="str">
        <f t="shared" si="208"/>
        <v/>
      </c>
      <c r="Q1384" s="49" t="str">
        <f t="shared" si="209"/>
        <v/>
      </c>
      <c r="R1384" s="49" t="str">
        <f t="shared" si="210"/>
        <v/>
      </c>
    </row>
    <row r="1385" spans="1:18" x14ac:dyDescent="0.2">
      <c r="A1385" s="219"/>
      <c r="B1385" s="219"/>
      <c r="C1385" s="219"/>
      <c r="D1385" s="219"/>
      <c r="E1385" s="219"/>
      <c r="F1385" s="220"/>
      <c r="G1385" s="219"/>
      <c r="H1385" s="220"/>
      <c r="I1385" s="219"/>
      <c r="J1385" s="220"/>
      <c r="L1385" s="52">
        <f t="shared" si="204"/>
        <v>110</v>
      </c>
      <c r="M1385" s="48" t="str">
        <f t="shared" si="205"/>
        <v/>
      </c>
      <c r="N1385" s="49" t="str">
        <f t="shared" si="206"/>
        <v/>
      </c>
      <c r="O1385" s="49" t="str">
        <f t="shared" si="207"/>
        <v/>
      </c>
      <c r="P1385" s="50" t="str">
        <f t="shared" si="208"/>
        <v/>
      </c>
      <c r="Q1385" s="49" t="str">
        <f t="shared" si="209"/>
        <v/>
      </c>
      <c r="R1385" s="49" t="str">
        <f t="shared" si="210"/>
        <v/>
      </c>
    </row>
    <row r="1386" spans="1:18" ht="14.25" customHeight="1" x14ac:dyDescent="0.2">
      <c r="A1386" s="219"/>
      <c r="B1386" s="219"/>
      <c r="C1386" s="219"/>
      <c r="D1386" s="219"/>
      <c r="E1386" s="219"/>
      <c r="F1386" s="220"/>
      <c r="G1386" s="219"/>
      <c r="H1386" s="294" t="s">
        <v>36</v>
      </c>
      <c r="I1386" s="294"/>
      <c r="J1386" s="220">
        <f>TRUNC(SUMIF(L:L,$L1386,M:M)*(1+$J$9),2)</f>
        <v>277091.28999999998</v>
      </c>
      <c r="L1386" s="52">
        <f t="shared" si="204"/>
        <v>110</v>
      </c>
      <c r="M1386" s="48" t="str">
        <f t="shared" si="205"/>
        <v/>
      </c>
      <c r="N1386" s="49" t="str">
        <f t="shared" si="206"/>
        <v/>
      </c>
      <c r="O1386" s="49" t="str">
        <f t="shared" si="207"/>
        <v/>
      </c>
      <c r="P1386" s="50" t="str">
        <f t="shared" si="208"/>
        <v/>
      </c>
      <c r="Q1386" s="49" t="str">
        <f t="shared" si="209"/>
        <v/>
      </c>
      <c r="R1386" s="49" t="str">
        <f t="shared" si="210"/>
        <v/>
      </c>
    </row>
    <row r="1387" spans="1:18" ht="38.25" customHeight="1" thickBot="1" x14ac:dyDescent="0.25">
      <c r="A1387" s="221"/>
      <c r="B1387" s="221"/>
      <c r="C1387" s="221"/>
      <c r="D1387" s="221"/>
      <c r="E1387" s="221"/>
      <c r="F1387" s="221"/>
      <c r="G1387" s="221" t="s">
        <v>37</v>
      </c>
      <c r="H1387" s="222" t="s">
        <v>1701</v>
      </c>
      <c r="I1387" s="221" t="s">
        <v>38</v>
      </c>
      <c r="J1387" s="223">
        <f>TRUNC(J1386*H1387,2)</f>
        <v>277091.28999999998</v>
      </c>
      <c r="L1387" s="52">
        <f t="shared" si="204"/>
        <v>110</v>
      </c>
      <c r="M1387" s="48" t="str">
        <f t="shared" si="205"/>
        <v/>
      </c>
      <c r="N1387" s="49" t="str">
        <f t="shared" si="206"/>
        <v/>
      </c>
      <c r="O1387" s="49" t="str">
        <f t="shared" si="207"/>
        <v/>
      </c>
      <c r="P1387" s="50" t="str">
        <f t="shared" si="208"/>
        <v/>
      </c>
      <c r="Q1387" s="49" t="str">
        <f t="shared" si="209"/>
        <v/>
      </c>
      <c r="R1387" s="49" t="str">
        <f t="shared" si="210"/>
        <v/>
      </c>
    </row>
    <row r="1388" spans="1:18" ht="38.25" customHeight="1" thickTop="1" x14ac:dyDescent="0.2">
      <c r="A1388" s="224"/>
      <c r="B1388" s="224"/>
      <c r="C1388" s="224"/>
      <c r="D1388" s="224"/>
      <c r="E1388" s="224"/>
      <c r="F1388" s="224"/>
      <c r="G1388" s="224"/>
      <c r="H1388" s="224"/>
      <c r="I1388" s="224"/>
      <c r="J1388" s="224"/>
      <c r="L1388" s="52">
        <f t="shared" si="204"/>
        <v>111</v>
      </c>
      <c r="M1388" s="48" t="str">
        <f t="shared" si="205"/>
        <v/>
      </c>
      <c r="N1388" s="49" t="str">
        <f t="shared" si="206"/>
        <v/>
      </c>
      <c r="O1388" s="49" t="str">
        <f t="shared" si="207"/>
        <v/>
      </c>
      <c r="P1388" s="50" t="str">
        <f t="shared" si="208"/>
        <v/>
      </c>
      <c r="Q1388" s="49" t="str">
        <f t="shared" si="209"/>
        <v/>
      </c>
      <c r="R1388" s="49" t="str">
        <f t="shared" si="210"/>
        <v/>
      </c>
    </row>
    <row r="1389" spans="1:18" x14ac:dyDescent="0.2">
      <c r="A1389" s="203" t="s">
        <v>1373</v>
      </c>
      <c r="B1389" s="203"/>
      <c r="C1389" s="203"/>
      <c r="D1389" s="203" t="s">
        <v>1374</v>
      </c>
      <c r="E1389" s="203"/>
      <c r="F1389" s="296"/>
      <c r="G1389" s="296"/>
      <c r="H1389" s="204"/>
      <c r="I1389" s="203"/>
      <c r="J1389" s="205"/>
      <c r="L1389" s="52">
        <f t="shared" si="204"/>
        <v>111</v>
      </c>
      <c r="M1389" s="48" t="str">
        <f t="shared" si="205"/>
        <v/>
      </c>
      <c r="N1389" s="49" t="str">
        <f t="shared" si="206"/>
        <v/>
      </c>
      <c r="O1389" s="49" t="str">
        <f t="shared" si="207"/>
        <v/>
      </c>
      <c r="P1389" s="50" t="str">
        <f t="shared" si="208"/>
        <v/>
      </c>
      <c r="Q1389" s="49" t="str">
        <f t="shared" si="209"/>
        <v/>
      </c>
      <c r="R1389" s="49" t="str">
        <f t="shared" si="210"/>
        <v/>
      </c>
    </row>
    <row r="1390" spans="1:18" x14ac:dyDescent="0.2">
      <c r="A1390" s="203" t="s">
        <v>1375</v>
      </c>
      <c r="B1390" s="203"/>
      <c r="C1390" s="203"/>
      <c r="D1390" s="203" t="s">
        <v>1376</v>
      </c>
      <c r="E1390" s="203"/>
      <c r="F1390" s="296"/>
      <c r="G1390" s="296"/>
      <c r="H1390" s="204"/>
      <c r="I1390" s="203"/>
      <c r="J1390" s="205"/>
      <c r="L1390" s="52">
        <f t="shared" si="204"/>
        <v>111</v>
      </c>
      <c r="M1390" s="48" t="str">
        <f t="shared" si="205"/>
        <v/>
      </c>
      <c r="N1390" s="49" t="str">
        <f t="shared" si="206"/>
        <v/>
      </c>
      <c r="O1390" s="49" t="str">
        <f t="shared" si="207"/>
        <v/>
      </c>
      <c r="P1390" s="50" t="str">
        <f t="shared" si="208"/>
        <v/>
      </c>
      <c r="Q1390" s="49" t="str">
        <f t="shared" si="209"/>
        <v/>
      </c>
      <c r="R1390" s="49" t="str">
        <f t="shared" si="210"/>
        <v/>
      </c>
    </row>
    <row r="1391" spans="1:18" ht="38.25" customHeight="1" x14ac:dyDescent="0.2">
      <c r="A1391" s="206" t="s">
        <v>1377</v>
      </c>
      <c r="B1391" s="207" t="s">
        <v>1</v>
      </c>
      <c r="C1391" s="206" t="s">
        <v>2</v>
      </c>
      <c r="D1391" s="206" t="s">
        <v>3</v>
      </c>
      <c r="E1391" s="290" t="s">
        <v>18</v>
      </c>
      <c r="F1391" s="290"/>
      <c r="G1391" s="208" t="s">
        <v>4</v>
      </c>
      <c r="H1391" s="207" t="s">
        <v>5</v>
      </c>
      <c r="I1391" s="207" t="s">
        <v>6</v>
      </c>
      <c r="J1391" s="207" t="s">
        <v>7</v>
      </c>
      <c r="L1391" s="52">
        <f t="shared" si="204"/>
        <v>111</v>
      </c>
      <c r="M1391" s="48" t="str">
        <f t="shared" si="205"/>
        <v/>
      </c>
      <c r="N1391" s="49" t="str">
        <f t="shared" si="206"/>
        <v/>
      </c>
      <c r="O1391" s="49" t="str">
        <f t="shared" si="207"/>
        <v/>
      </c>
      <c r="P1391" s="50" t="str">
        <f t="shared" si="208"/>
        <v/>
      </c>
      <c r="Q1391" s="49" t="str">
        <f t="shared" si="209"/>
        <v/>
      </c>
      <c r="R1391" s="49" t="str">
        <f t="shared" si="210"/>
        <v/>
      </c>
    </row>
    <row r="1392" spans="1:18" ht="14.25" customHeight="1" x14ac:dyDescent="0.2">
      <c r="A1392" s="209" t="s">
        <v>19</v>
      </c>
      <c r="B1392" s="210" t="s">
        <v>1378</v>
      </c>
      <c r="C1392" s="209" t="s">
        <v>11</v>
      </c>
      <c r="D1392" s="209" t="s">
        <v>1379</v>
      </c>
      <c r="E1392" s="291" t="s">
        <v>223</v>
      </c>
      <c r="F1392" s="291"/>
      <c r="G1392" s="211" t="s">
        <v>10</v>
      </c>
      <c r="H1392" s="212">
        <v>1</v>
      </c>
      <c r="I1392" s="213">
        <f>SUMIF(L:L,$L1392,M:M)</f>
        <v>116.43</v>
      </c>
      <c r="J1392" s="213">
        <f>TRUNC(H1392*I1392,2)</f>
        <v>116.43</v>
      </c>
      <c r="L1392" s="52">
        <f t="shared" si="204"/>
        <v>111</v>
      </c>
      <c r="M1392" s="48" t="str">
        <f t="shared" si="205"/>
        <v/>
      </c>
      <c r="N1392" s="49" t="str">
        <f t="shared" si="206"/>
        <v/>
      </c>
      <c r="O1392" s="49" t="str">
        <f t="shared" si="207"/>
        <v/>
      </c>
      <c r="P1392" s="50" t="str">
        <f t="shared" si="208"/>
        <v xml:space="preserve"> 3.6.1.4.1.1 </v>
      </c>
      <c r="Q1392" s="49">
        <f t="shared" si="209"/>
        <v>13.92</v>
      </c>
      <c r="R1392" s="49">
        <f t="shared" si="210"/>
        <v>102.51</v>
      </c>
    </row>
    <row r="1393" spans="1:18" ht="25.5" customHeight="1" x14ac:dyDescent="0.2">
      <c r="A1393" s="225" t="s">
        <v>21</v>
      </c>
      <c r="B1393" s="226" t="s">
        <v>180</v>
      </c>
      <c r="C1393" s="225" t="s">
        <v>9</v>
      </c>
      <c r="D1393" s="225" t="s">
        <v>181</v>
      </c>
      <c r="E1393" s="292" t="s">
        <v>875</v>
      </c>
      <c r="F1393" s="292"/>
      <c r="G1393" s="227" t="s">
        <v>25</v>
      </c>
      <c r="H1393" s="228">
        <v>0.23780000000000001</v>
      </c>
      <c r="I1393" s="229">
        <f>SUMIFS('ANALÍTICA AUXILIARES'!J:J,'ANALÍTICA AUXILIARES'!A:A,"Composição",'ANALÍTICA AUXILIARES'!B:B,$B1393)</f>
        <v>32.61</v>
      </c>
      <c r="J1393" s="229">
        <f>TRUNC(H1393*I1393,2)</f>
        <v>7.75</v>
      </c>
      <c r="L1393" s="52">
        <f t="shared" si="204"/>
        <v>111</v>
      </c>
      <c r="M1393" s="48">
        <f t="shared" si="205"/>
        <v>7.75</v>
      </c>
      <c r="N1393" s="49">
        <f t="shared" si="206"/>
        <v>7.75</v>
      </c>
      <c r="O1393" s="49" t="str">
        <f t="shared" si="207"/>
        <v/>
      </c>
      <c r="P1393" s="50" t="str">
        <f t="shared" si="208"/>
        <v/>
      </c>
      <c r="Q1393" s="49" t="str">
        <f t="shared" si="209"/>
        <v/>
      </c>
      <c r="R1393" s="49" t="str">
        <f t="shared" si="210"/>
        <v/>
      </c>
    </row>
    <row r="1394" spans="1:18" x14ac:dyDescent="0.2">
      <c r="A1394" s="225" t="s">
        <v>21</v>
      </c>
      <c r="B1394" s="226" t="s">
        <v>174</v>
      </c>
      <c r="C1394" s="225" t="s">
        <v>9</v>
      </c>
      <c r="D1394" s="225" t="s">
        <v>175</v>
      </c>
      <c r="E1394" s="292" t="s">
        <v>875</v>
      </c>
      <c r="F1394" s="292"/>
      <c r="G1394" s="227" t="s">
        <v>25</v>
      </c>
      <c r="H1394" s="228">
        <v>0.23780000000000001</v>
      </c>
      <c r="I1394" s="229">
        <f>SUMIFS('ANALÍTICA AUXILIARES'!J:J,'ANALÍTICA AUXILIARES'!A:A,"Composição",'ANALÍTICA AUXILIARES'!B:B,$B1394)</f>
        <v>25.96</v>
      </c>
      <c r="J1394" s="229">
        <f>TRUNC(H1394*I1394,2)</f>
        <v>6.17</v>
      </c>
      <c r="L1394" s="52">
        <f t="shared" si="204"/>
        <v>111</v>
      </c>
      <c r="M1394" s="48">
        <f t="shared" si="205"/>
        <v>6.17</v>
      </c>
      <c r="N1394" s="49">
        <f t="shared" si="206"/>
        <v>6.17</v>
      </c>
      <c r="O1394" s="49" t="str">
        <f t="shared" si="207"/>
        <v/>
      </c>
      <c r="P1394" s="50" t="str">
        <f t="shared" si="208"/>
        <v/>
      </c>
      <c r="Q1394" s="49" t="str">
        <f t="shared" si="209"/>
        <v/>
      </c>
      <c r="R1394" s="49" t="str">
        <f t="shared" si="210"/>
        <v/>
      </c>
    </row>
    <row r="1395" spans="1:18" ht="25.5" x14ac:dyDescent="0.2">
      <c r="A1395" s="225" t="s">
        <v>21</v>
      </c>
      <c r="B1395" s="226" t="s">
        <v>964</v>
      </c>
      <c r="C1395" s="225" t="s">
        <v>188</v>
      </c>
      <c r="D1395" s="225" t="s">
        <v>965</v>
      </c>
      <c r="E1395" s="292" t="s">
        <v>966</v>
      </c>
      <c r="F1395" s="292"/>
      <c r="G1395" s="227" t="s">
        <v>10</v>
      </c>
      <c r="H1395" s="228">
        <v>1.0743</v>
      </c>
      <c r="I1395" s="229">
        <f>SUMIFS('ANALÍTICA AUXILIARES'!J:J,'ANALÍTICA AUXILIARES'!A:A,"Composição",'ANALÍTICA AUXILIARES'!B:B,$B1395)</f>
        <v>92.81</v>
      </c>
      <c r="J1395" s="229">
        <f>TRUNC(H1395*I1395,2)</f>
        <v>99.7</v>
      </c>
      <c r="L1395" s="52">
        <f t="shared" si="204"/>
        <v>111</v>
      </c>
      <c r="M1395" s="48">
        <f t="shared" si="205"/>
        <v>99.7</v>
      </c>
      <c r="N1395" s="49" t="str">
        <f t="shared" si="206"/>
        <v/>
      </c>
      <c r="O1395" s="49">
        <f t="shared" si="207"/>
        <v>99.7</v>
      </c>
      <c r="P1395" s="50" t="str">
        <f t="shared" si="208"/>
        <v/>
      </c>
      <c r="Q1395" s="49" t="str">
        <f t="shared" si="209"/>
        <v/>
      </c>
      <c r="R1395" s="49" t="str">
        <f t="shared" si="210"/>
        <v/>
      </c>
    </row>
    <row r="1396" spans="1:18" x14ac:dyDescent="0.2">
      <c r="A1396" s="214" t="s">
        <v>28</v>
      </c>
      <c r="B1396" s="215" t="s">
        <v>967</v>
      </c>
      <c r="C1396" s="214" t="str">
        <f>VLOOKUP(B1396,INSUMOS!$A:$I,2,FALSE)</f>
        <v>ORSE</v>
      </c>
      <c r="D1396" s="214" t="str">
        <f>VLOOKUP(B1396,INSUMOS!$A:$I,3,FALSE)</f>
        <v>Fita alumínio MPU 50mm x 50M</v>
      </c>
      <c r="E1396" s="293" t="str">
        <f>VLOOKUP(B1396,INSUMOS!$A:$I,4,FALSE)</f>
        <v>Material</v>
      </c>
      <c r="F1396" s="293"/>
      <c r="G1396" s="216" t="str">
        <f>VLOOKUP(B1396,INSUMOS!$A:$I,5,FALSE)</f>
        <v>un</v>
      </c>
      <c r="H1396" s="217">
        <v>0.05</v>
      </c>
      <c r="I1396" s="218">
        <f>VLOOKUP(B1396,INSUMOS!$A:$I,8,FALSE)</f>
        <v>56.2</v>
      </c>
      <c r="J1396" s="218">
        <f>TRUNC(H1396*I1396,2)</f>
        <v>2.81</v>
      </c>
      <c r="L1396" s="52">
        <f t="shared" si="204"/>
        <v>111</v>
      </c>
      <c r="M1396" s="48">
        <f t="shared" si="205"/>
        <v>2.81</v>
      </c>
      <c r="N1396" s="49" t="str">
        <f t="shared" si="206"/>
        <v/>
      </c>
      <c r="O1396" s="49">
        <f t="shared" si="207"/>
        <v>2.81</v>
      </c>
      <c r="P1396" s="50" t="str">
        <f t="shared" si="208"/>
        <v/>
      </c>
      <c r="Q1396" s="49" t="str">
        <f t="shared" si="209"/>
        <v/>
      </c>
      <c r="R1396" s="49" t="str">
        <f t="shared" si="210"/>
        <v/>
      </c>
    </row>
    <row r="1397" spans="1:18" x14ac:dyDescent="0.2">
      <c r="A1397" s="219"/>
      <c r="B1397" s="219"/>
      <c r="C1397" s="219"/>
      <c r="D1397" s="219"/>
      <c r="E1397" s="219"/>
      <c r="F1397" s="220"/>
      <c r="G1397" s="219"/>
      <c r="H1397" s="220"/>
      <c r="I1397" s="219"/>
      <c r="J1397" s="220"/>
      <c r="L1397" s="52">
        <f t="shared" si="204"/>
        <v>111</v>
      </c>
      <c r="M1397" s="48" t="str">
        <f t="shared" si="205"/>
        <v/>
      </c>
      <c r="N1397" s="49" t="str">
        <f t="shared" si="206"/>
        <v/>
      </c>
      <c r="O1397" s="49" t="str">
        <f t="shared" si="207"/>
        <v/>
      </c>
      <c r="P1397" s="50" t="str">
        <f t="shared" si="208"/>
        <v/>
      </c>
      <c r="Q1397" s="49" t="str">
        <f t="shared" si="209"/>
        <v/>
      </c>
      <c r="R1397" s="49" t="str">
        <f t="shared" si="210"/>
        <v/>
      </c>
    </row>
    <row r="1398" spans="1:18" x14ac:dyDescent="0.2">
      <c r="A1398" s="219"/>
      <c r="B1398" s="219"/>
      <c r="C1398" s="219"/>
      <c r="D1398" s="219"/>
      <c r="E1398" s="219"/>
      <c r="F1398" s="220"/>
      <c r="G1398" s="219"/>
      <c r="H1398" s="294" t="s">
        <v>36</v>
      </c>
      <c r="I1398" s="294"/>
      <c r="J1398" s="220">
        <f>TRUNC(SUMIF(L:L,$L1398,M:M)*(1+$J$9),2)</f>
        <v>140.81</v>
      </c>
      <c r="L1398" s="52">
        <f t="shared" si="204"/>
        <v>111</v>
      </c>
      <c r="M1398" s="48" t="str">
        <f t="shared" si="205"/>
        <v/>
      </c>
      <c r="N1398" s="49" t="str">
        <f t="shared" si="206"/>
        <v/>
      </c>
      <c r="O1398" s="49" t="str">
        <f t="shared" si="207"/>
        <v/>
      </c>
      <c r="P1398" s="50" t="str">
        <f t="shared" si="208"/>
        <v/>
      </c>
      <c r="Q1398" s="49" t="str">
        <f t="shared" si="209"/>
        <v/>
      </c>
      <c r="R1398" s="49" t="str">
        <f t="shared" si="210"/>
        <v/>
      </c>
    </row>
    <row r="1399" spans="1:18" ht="14.25" customHeight="1" thickBot="1" x14ac:dyDescent="0.25">
      <c r="A1399" s="221"/>
      <c r="B1399" s="221"/>
      <c r="C1399" s="221"/>
      <c r="D1399" s="221"/>
      <c r="E1399" s="221"/>
      <c r="F1399" s="221"/>
      <c r="G1399" s="221" t="s">
        <v>37</v>
      </c>
      <c r="H1399" s="222" t="s">
        <v>992</v>
      </c>
      <c r="I1399" s="221" t="s">
        <v>38</v>
      </c>
      <c r="J1399" s="223">
        <f>TRUNC(J1398*H1399,2)</f>
        <v>24638.93</v>
      </c>
      <c r="L1399" s="52">
        <f t="shared" si="204"/>
        <v>111</v>
      </c>
      <c r="M1399" s="48" t="str">
        <f t="shared" si="205"/>
        <v/>
      </c>
      <c r="N1399" s="49" t="str">
        <f t="shared" si="206"/>
        <v/>
      </c>
      <c r="O1399" s="49" t="str">
        <f t="shared" si="207"/>
        <v/>
      </c>
      <c r="P1399" s="50" t="str">
        <f t="shared" si="208"/>
        <v/>
      </c>
      <c r="Q1399" s="49" t="str">
        <f t="shared" si="209"/>
        <v/>
      </c>
      <c r="R1399" s="49" t="str">
        <f t="shared" si="210"/>
        <v/>
      </c>
    </row>
    <row r="1400" spans="1:18" ht="38.25" customHeight="1" thickTop="1" x14ac:dyDescent="0.2">
      <c r="A1400" s="224"/>
      <c r="B1400" s="224"/>
      <c r="C1400" s="224"/>
      <c r="D1400" s="224"/>
      <c r="E1400" s="224"/>
      <c r="F1400" s="224"/>
      <c r="G1400" s="224"/>
      <c r="H1400" s="224"/>
      <c r="I1400" s="224"/>
      <c r="J1400" s="224"/>
      <c r="L1400" s="52">
        <f t="shared" si="204"/>
        <v>112</v>
      </c>
      <c r="M1400" s="48" t="str">
        <f t="shared" si="205"/>
        <v/>
      </c>
      <c r="N1400" s="49" t="str">
        <f t="shared" si="206"/>
        <v/>
      </c>
      <c r="O1400" s="49" t="str">
        <f t="shared" si="207"/>
        <v/>
      </c>
      <c r="P1400" s="50" t="str">
        <f t="shared" si="208"/>
        <v/>
      </c>
      <c r="Q1400" s="49" t="str">
        <f t="shared" si="209"/>
        <v/>
      </c>
      <c r="R1400" s="49" t="str">
        <f t="shared" si="210"/>
        <v/>
      </c>
    </row>
    <row r="1401" spans="1:18" ht="38.25" customHeight="1" x14ac:dyDescent="0.2">
      <c r="A1401" s="203" t="s">
        <v>1380</v>
      </c>
      <c r="B1401" s="203"/>
      <c r="C1401" s="203"/>
      <c r="D1401" s="203" t="s">
        <v>1381</v>
      </c>
      <c r="E1401" s="203"/>
      <c r="F1401" s="296"/>
      <c r="G1401" s="296"/>
      <c r="H1401" s="204"/>
      <c r="I1401" s="203"/>
      <c r="J1401" s="205"/>
      <c r="L1401" s="52">
        <f t="shared" si="204"/>
        <v>112</v>
      </c>
      <c r="M1401" s="48" t="str">
        <f t="shared" si="205"/>
        <v/>
      </c>
      <c r="N1401" s="49" t="str">
        <f t="shared" si="206"/>
        <v/>
      </c>
      <c r="O1401" s="49" t="str">
        <f t="shared" si="207"/>
        <v/>
      </c>
      <c r="P1401" s="50" t="str">
        <f t="shared" si="208"/>
        <v/>
      </c>
      <c r="Q1401" s="49" t="str">
        <f t="shared" si="209"/>
        <v/>
      </c>
      <c r="R1401" s="49" t="str">
        <f t="shared" si="210"/>
        <v/>
      </c>
    </row>
    <row r="1402" spans="1:18" ht="15" x14ac:dyDescent="0.2">
      <c r="A1402" s="206" t="s">
        <v>1382</v>
      </c>
      <c r="B1402" s="207" t="s">
        <v>1</v>
      </c>
      <c r="C1402" s="206" t="s">
        <v>2</v>
      </c>
      <c r="D1402" s="206" t="s">
        <v>3</v>
      </c>
      <c r="E1402" s="290" t="s">
        <v>18</v>
      </c>
      <c r="F1402" s="290"/>
      <c r="G1402" s="208" t="s">
        <v>4</v>
      </c>
      <c r="H1402" s="207" t="s">
        <v>5</v>
      </c>
      <c r="I1402" s="207" t="s">
        <v>6</v>
      </c>
      <c r="J1402" s="207" t="s">
        <v>7</v>
      </c>
      <c r="L1402" s="52">
        <f t="shared" si="204"/>
        <v>112</v>
      </c>
      <c r="M1402" s="48" t="str">
        <f t="shared" si="205"/>
        <v/>
      </c>
      <c r="N1402" s="49" t="str">
        <f t="shared" si="206"/>
        <v/>
      </c>
      <c r="O1402" s="49" t="str">
        <f t="shared" si="207"/>
        <v/>
      </c>
      <c r="P1402" s="50" t="str">
        <f t="shared" si="208"/>
        <v/>
      </c>
      <c r="Q1402" s="49" t="str">
        <f t="shared" si="209"/>
        <v/>
      </c>
      <c r="R1402" s="49" t="str">
        <f t="shared" si="210"/>
        <v/>
      </c>
    </row>
    <row r="1403" spans="1:18" ht="89.25" x14ac:dyDescent="0.2">
      <c r="A1403" s="209" t="s">
        <v>19</v>
      </c>
      <c r="B1403" s="210" t="s">
        <v>1383</v>
      </c>
      <c r="C1403" s="209" t="s">
        <v>11</v>
      </c>
      <c r="D1403" s="209" t="s">
        <v>1384</v>
      </c>
      <c r="E1403" s="291" t="s">
        <v>223</v>
      </c>
      <c r="F1403" s="291"/>
      <c r="G1403" s="211" t="s">
        <v>10</v>
      </c>
      <c r="H1403" s="212">
        <v>1</v>
      </c>
      <c r="I1403" s="213">
        <f>SUMIF(L:L,$L1403,M:M)</f>
        <v>226.25000000000003</v>
      </c>
      <c r="J1403" s="213">
        <f t="shared" ref="J1403:J1414" si="213">TRUNC(H1403*I1403,2)</f>
        <v>226.25</v>
      </c>
      <c r="L1403" s="52">
        <f t="shared" si="204"/>
        <v>112</v>
      </c>
      <c r="M1403" s="48" t="str">
        <f t="shared" si="205"/>
        <v/>
      </c>
      <c r="N1403" s="49" t="str">
        <f t="shared" si="206"/>
        <v/>
      </c>
      <c r="O1403" s="49" t="str">
        <f t="shared" si="207"/>
        <v/>
      </c>
      <c r="P1403" s="50" t="str">
        <f t="shared" si="208"/>
        <v xml:space="preserve"> 3.6.1.4.2.1 </v>
      </c>
      <c r="Q1403" s="49">
        <f t="shared" si="209"/>
        <v>29.16</v>
      </c>
      <c r="R1403" s="49">
        <f t="shared" si="210"/>
        <v>81.83</v>
      </c>
    </row>
    <row r="1404" spans="1:18" ht="25.5" customHeight="1" x14ac:dyDescent="0.2">
      <c r="A1404" s="225" t="s">
        <v>21</v>
      </c>
      <c r="B1404" s="226" t="s">
        <v>294</v>
      </c>
      <c r="C1404" s="225" t="s">
        <v>9</v>
      </c>
      <c r="D1404" s="225" t="s">
        <v>295</v>
      </c>
      <c r="E1404" s="292" t="s">
        <v>875</v>
      </c>
      <c r="F1404" s="292"/>
      <c r="G1404" s="227" t="s">
        <v>25</v>
      </c>
      <c r="H1404" s="228">
        <v>0.35199999999999998</v>
      </c>
      <c r="I1404" s="229">
        <f>SUMIFS('ANALÍTICA AUXILIARES'!J:J,'ANALÍTICA AUXILIARES'!A:A,"Composição",'ANALÍTICA AUXILIARES'!B:B,$B1404)</f>
        <v>24.81</v>
      </c>
      <c r="J1404" s="229">
        <f t="shared" si="213"/>
        <v>8.73</v>
      </c>
      <c r="L1404" s="52">
        <f t="shared" si="204"/>
        <v>112</v>
      </c>
      <c r="M1404" s="48">
        <f t="shared" si="205"/>
        <v>8.73</v>
      </c>
      <c r="N1404" s="49">
        <f t="shared" si="206"/>
        <v>8.73</v>
      </c>
      <c r="O1404" s="49" t="str">
        <f t="shared" si="207"/>
        <v/>
      </c>
      <c r="P1404" s="50" t="str">
        <f t="shared" si="208"/>
        <v/>
      </c>
      <c r="Q1404" s="49" t="str">
        <f t="shared" si="209"/>
        <v/>
      </c>
      <c r="R1404" s="49" t="str">
        <f t="shared" si="210"/>
        <v/>
      </c>
    </row>
    <row r="1405" spans="1:18" ht="14.25" customHeight="1" x14ac:dyDescent="0.2">
      <c r="A1405" s="225" t="s">
        <v>21</v>
      </c>
      <c r="B1405" s="226" t="s">
        <v>257</v>
      </c>
      <c r="C1405" s="225" t="s">
        <v>9</v>
      </c>
      <c r="D1405" s="225" t="s">
        <v>258</v>
      </c>
      <c r="E1405" s="292" t="s">
        <v>875</v>
      </c>
      <c r="F1405" s="292"/>
      <c r="G1405" s="227" t="s">
        <v>25</v>
      </c>
      <c r="H1405" s="228">
        <v>0.31900000000000001</v>
      </c>
      <c r="I1405" s="229">
        <f>SUMIFS('ANALÍTICA AUXILIARES'!J:J,'ANALÍTICA AUXILIARES'!A:A,"Composição",'ANALÍTICA AUXILIARES'!B:B,$B1405)</f>
        <v>25.81</v>
      </c>
      <c r="J1405" s="229">
        <f t="shared" si="213"/>
        <v>8.23</v>
      </c>
      <c r="L1405" s="52">
        <f t="shared" si="204"/>
        <v>112</v>
      </c>
      <c r="M1405" s="48">
        <f t="shared" si="205"/>
        <v>8.23</v>
      </c>
      <c r="N1405" s="49">
        <f t="shared" si="206"/>
        <v>8.23</v>
      </c>
      <c r="O1405" s="49" t="str">
        <f t="shared" si="207"/>
        <v/>
      </c>
      <c r="P1405" s="50" t="str">
        <f t="shared" si="208"/>
        <v/>
      </c>
      <c r="Q1405" s="49" t="str">
        <f t="shared" si="209"/>
        <v/>
      </c>
      <c r="R1405" s="49" t="str">
        <f t="shared" si="210"/>
        <v/>
      </c>
    </row>
    <row r="1406" spans="1:18" ht="25.5" customHeight="1" x14ac:dyDescent="0.2">
      <c r="A1406" s="225" t="s">
        <v>21</v>
      </c>
      <c r="B1406" s="226" t="s">
        <v>1876</v>
      </c>
      <c r="C1406" s="225" t="s">
        <v>9</v>
      </c>
      <c r="D1406" s="225" t="s">
        <v>1877</v>
      </c>
      <c r="E1406" s="292" t="s">
        <v>1878</v>
      </c>
      <c r="F1406" s="292"/>
      <c r="G1406" s="227" t="s">
        <v>10</v>
      </c>
      <c r="H1406" s="228">
        <v>0.31900000000000001</v>
      </c>
      <c r="I1406" s="229">
        <f>SUMIFS('ANALÍTICA AUXILIARES'!J:J,'ANALÍTICA AUXILIARES'!A:A,"Composição",'ANALÍTICA AUXILIARES'!B:B,$B1406)</f>
        <v>23.43</v>
      </c>
      <c r="J1406" s="229">
        <f t="shared" si="213"/>
        <v>7.47</v>
      </c>
      <c r="L1406" s="52">
        <f t="shared" si="204"/>
        <v>112</v>
      </c>
      <c r="M1406" s="48">
        <f t="shared" si="205"/>
        <v>7.47</v>
      </c>
      <c r="N1406" s="49" t="str">
        <f t="shared" si="206"/>
        <v/>
      </c>
      <c r="O1406" s="49">
        <f t="shared" si="207"/>
        <v>7.47</v>
      </c>
      <c r="P1406" s="50" t="str">
        <f t="shared" si="208"/>
        <v/>
      </c>
      <c r="Q1406" s="49" t="str">
        <f t="shared" si="209"/>
        <v/>
      </c>
      <c r="R1406" s="49" t="str">
        <f t="shared" si="210"/>
        <v/>
      </c>
    </row>
    <row r="1407" spans="1:18" x14ac:dyDescent="0.2">
      <c r="A1407" s="225" t="s">
        <v>21</v>
      </c>
      <c r="B1407" s="226" t="s">
        <v>292</v>
      </c>
      <c r="C1407" s="225" t="s">
        <v>9</v>
      </c>
      <c r="D1407" s="225" t="s">
        <v>293</v>
      </c>
      <c r="E1407" s="292" t="s">
        <v>875</v>
      </c>
      <c r="F1407" s="292"/>
      <c r="G1407" s="227" t="s">
        <v>25</v>
      </c>
      <c r="H1407" s="228">
        <v>0.35199999999999998</v>
      </c>
      <c r="I1407" s="229">
        <f>SUMIFS('ANALÍTICA AUXILIARES'!J:J,'ANALÍTICA AUXILIARES'!A:A,"Composição",'ANALÍTICA AUXILIARES'!B:B,$B1407)</f>
        <v>34.659999999999997</v>
      </c>
      <c r="J1407" s="229">
        <f t="shared" si="213"/>
        <v>12.2</v>
      </c>
      <c r="L1407" s="52">
        <f t="shared" si="204"/>
        <v>112</v>
      </c>
      <c r="M1407" s="48">
        <f t="shared" si="205"/>
        <v>12.2</v>
      </c>
      <c r="N1407" s="49">
        <f t="shared" si="206"/>
        <v>12.2</v>
      </c>
      <c r="O1407" s="49" t="str">
        <f t="shared" si="207"/>
        <v/>
      </c>
      <c r="P1407" s="50" t="str">
        <f t="shared" si="208"/>
        <v/>
      </c>
      <c r="Q1407" s="49" t="str">
        <f t="shared" si="209"/>
        <v/>
      </c>
      <c r="R1407" s="49" t="str">
        <f t="shared" si="210"/>
        <v/>
      </c>
    </row>
    <row r="1408" spans="1:18" x14ac:dyDescent="0.2">
      <c r="A1408" s="214" t="s">
        <v>28</v>
      </c>
      <c r="B1408" s="215" t="s">
        <v>1879</v>
      </c>
      <c r="C1408" s="214" t="str">
        <f>VLOOKUP(B1408,INSUMOS!$A:$I,2,FALSE)</f>
        <v>SBC</v>
      </c>
      <c r="D1408" s="214" t="str">
        <f>VLOOKUP(B1408,INSUMOS!$A:$I,3,FALSE)</f>
        <v>ALUMINIO CORRUGADO 0,4mm</v>
      </c>
      <c r="E1408" s="293" t="str">
        <f>VLOOKUP(B1408,INSUMOS!$A:$I,4,FALSE)</f>
        <v>Material</v>
      </c>
      <c r="F1408" s="293"/>
      <c r="G1408" s="216" t="str">
        <f>VLOOKUP(B1408,INSUMOS!$A:$I,5,FALSE)</f>
        <v>m²</v>
      </c>
      <c r="H1408" s="217">
        <v>1.2</v>
      </c>
      <c r="I1408" s="218">
        <f>VLOOKUP(B1408,INSUMOS!$A:$I,8,FALSE)</f>
        <v>61.97</v>
      </c>
      <c r="J1408" s="218">
        <f t="shared" si="213"/>
        <v>74.36</v>
      </c>
      <c r="L1408" s="52">
        <f t="shared" si="204"/>
        <v>112</v>
      </c>
      <c r="M1408" s="48">
        <f t="shared" si="205"/>
        <v>74.36</v>
      </c>
      <c r="N1408" s="49" t="str">
        <f t="shared" si="206"/>
        <v/>
      </c>
      <c r="O1408" s="49">
        <f t="shared" si="207"/>
        <v>74.36</v>
      </c>
      <c r="P1408" s="50" t="str">
        <f t="shared" si="208"/>
        <v/>
      </c>
      <c r="Q1408" s="49" t="str">
        <f t="shared" si="209"/>
        <v/>
      </c>
      <c r="R1408" s="49" t="str">
        <f t="shared" si="210"/>
        <v/>
      </c>
    </row>
    <row r="1409" spans="1:18" ht="25.5" x14ac:dyDescent="0.2">
      <c r="A1409" s="214" t="s">
        <v>28</v>
      </c>
      <c r="B1409" s="215" t="s">
        <v>1881</v>
      </c>
      <c r="C1409" s="214" t="str">
        <f>VLOOKUP(B1409,INSUMOS!$A:$I,2,FALSE)</f>
        <v>SBC</v>
      </c>
      <c r="D1409" s="214" t="str">
        <f>VLOOKUP(B1409,INSUMOS!$A:$I,3,FALSE)</f>
        <v>SELO DE TUBULACAO HIDRAULICA DE ALTA PRESSAO, M5 M6 M8 M10 M12 M16 M20 A M30, JUNTA COM ARRUELA DE METAL</v>
      </c>
      <c r="E1409" s="293" t="str">
        <f>VLOOKUP(B1409,INSUMOS!$A:$I,4,FALSE)</f>
        <v>Material</v>
      </c>
      <c r="F1409" s="293"/>
      <c r="G1409" s="216" t="str">
        <f>VLOOKUP(B1409,INSUMOS!$A:$I,5,FALSE)</f>
        <v>UN</v>
      </c>
      <c r="H1409" s="217">
        <v>3</v>
      </c>
      <c r="I1409" s="218">
        <f>VLOOKUP(B1409,INSUMOS!$A:$I,8,FALSE)</f>
        <v>3.25</v>
      </c>
      <c r="J1409" s="218">
        <f t="shared" si="213"/>
        <v>9.75</v>
      </c>
      <c r="L1409" s="52">
        <f t="shared" si="204"/>
        <v>112</v>
      </c>
      <c r="M1409" s="48">
        <f t="shared" si="205"/>
        <v>9.75</v>
      </c>
      <c r="N1409" s="49" t="str">
        <f t="shared" si="206"/>
        <v/>
      </c>
      <c r="O1409" s="49">
        <f t="shared" si="207"/>
        <v>9.75</v>
      </c>
      <c r="P1409" s="50" t="str">
        <f t="shared" si="208"/>
        <v/>
      </c>
      <c r="Q1409" s="49" t="str">
        <f t="shared" si="209"/>
        <v/>
      </c>
      <c r="R1409" s="49" t="str">
        <f t="shared" si="210"/>
        <v/>
      </c>
    </row>
    <row r="1410" spans="1:18" ht="14.25" customHeight="1" x14ac:dyDescent="0.2">
      <c r="A1410" s="214" t="s">
        <v>28</v>
      </c>
      <c r="B1410" s="215" t="s">
        <v>1883</v>
      </c>
      <c r="C1410" s="214" t="str">
        <f>VLOOKUP(B1410,INSUMOS!$A:$I,2,FALSE)</f>
        <v>SBC</v>
      </c>
      <c r="D1410" s="214" t="str">
        <f>VLOOKUP(B1410,INSUMOS!$A:$I,3,FALSE)</f>
        <v>CHAPA DE ACO GALVANIZADA BITOLA GSG 24 0,64mm (5,12kg/m2)</v>
      </c>
      <c r="E1410" s="293" t="str">
        <f>VLOOKUP(B1410,INSUMOS!$A:$I,4,FALSE)</f>
        <v>Material</v>
      </c>
      <c r="F1410" s="293"/>
      <c r="G1410" s="216" t="str">
        <f>VLOOKUP(B1410,INSUMOS!$A:$I,5,FALSE)</f>
        <v>KG</v>
      </c>
      <c r="H1410" s="217">
        <v>2.75</v>
      </c>
      <c r="I1410" s="218">
        <f>VLOOKUP(B1410,INSUMOS!$A:$I,8,FALSE)</f>
        <v>10.29</v>
      </c>
      <c r="J1410" s="218">
        <f t="shared" si="213"/>
        <v>28.29</v>
      </c>
      <c r="L1410" s="52">
        <f t="shared" si="204"/>
        <v>112</v>
      </c>
      <c r="M1410" s="48">
        <f t="shared" si="205"/>
        <v>28.29</v>
      </c>
      <c r="N1410" s="49" t="str">
        <f t="shared" si="206"/>
        <v/>
      </c>
      <c r="O1410" s="49">
        <f t="shared" si="207"/>
        <v>28.29</v>
      </c>
      <c r="P1410" s="50" t="str">
        <f t="shared" si="208"/>
        <v/>
      </c>
      <c r="Q1410" s="49" t="str">
        <f t="shared" si="209"/>
        <v/>
      </c>
      <c r="R1410" s="49" t="str">
        <f t="shared" si="210"/>
        <v/>
      </c>
    </row>
    <row r="1411" spans="1:18" ht="25.5" x14ac:dyDescent="0.2">
      <c r="A1411" s="214" t="s">
        <v>28</v>
      </c>
      <c r="B1411" s="215" t="s">
        <v>1885</v>
      </c>
      <c r="C1411" s="214" t="str">
        <f>VLOOKUP(B1411,INSUMOS!$A:$I,2,FALSE)</f>
        <v>SBC</v>
      </c>
      <c r="D1411" s="214" t="str">
        <f>VLOOKUP(B1411,INSUMOS!$A:$I,3,FALSE)</f>
        <v>TELHA - CALHA MOLDURA AMERICANA DE CHAPA DE ACO GALVANIZADA, CORTE 33cm</v>
      </c>
      <c r="E1411" s="293" t="str">
        <f>VLOOKUP(B1411,INSUMOS!$A:$I,4,FALSE)</f>
        <v>Material</v>
      </c>
      <c r="F1411" s="293"/>
      <c r="G1411" s="216" t="str">
        <f>VLOOKUP(B1411,INSUMOS!$A:$I,5,FALSE)</f>
        <v>M</v>
      </c>
      <c r="H1411" s="217">
        <v>2</v>
      </c>
      <c r="I1411" s="218">
        <f>VLOOKUP(B1411,INSUMOS!$A:$I,8,FALSE)</f>
        <v>36.630000000000003</v>
      </c>
      <c r="J1411" s="218">
        <f t="shared" si="213"/>
        <v>73.260000000000005</v>
      </c>
      <c r="L1411" s="52">
        <f t="shared" si="204"/>
        <v>112</v>
      </c>
      <c r="M1411" s="48">
        <f t="shared" si="205"/>
        <v>73.260000000000005</v>
      </c>
      <c r="N1411" s="49" t="str">
        <f t="shared" si="206"/>
        <v/>
      </c>
      <c r="O1411" s="49">
        <f t="shared" si="207"/>
        <v>73.260000000000005</v>
      </c>
      <c r="P1411" s="50" t="str">
        <f t="shared" si="208"/>
        <v/>
      </c>
      <c r="Q1411" s="49" t="str">
        <f t="shared" si="209"/>
        <v/>
      </c>
      <c r="R1411" s="49" t="str">
        <f t="shared" si="210"/>
        <v/>
      </c>
    </row>
    <row r="1412" spans="1:18" x14ac:dyDescent="0.2">
      <c r="A1412" s="214" t="s">
        <v>28</v>
      </c>
      <c r="B1412" s="215" t="s">
        <v>1887</v>
      </c>
      <c r="C1412" s="214" t="str">
        <f>VLOOKUP(B1412,INSUMOS!$A:$I,2,FALSE)</f>
        <v>SBC</v>
      </c>
      <c r="D1412" s="214" t="str">
        <f>VLOOKUP(B1412,INSUMOS!$A:$I,3,FALSE)</f>
        <v>ARAME GALVANIZADO #18 AWG 1,24mm</v>
      </c>
      <c r="E1412" s="293" t="str">
        <f>VLOOKUP(B1412,INSUMOS!$A:$I,4,FALSE)</f>
        <v>Material</v>
      </c>
      <c r="F1412" s="293"/>
      <c r="G1412" s="216" t="str">
        <f>VLOOKUP(B1412,INSUMOS!$A:$I,5,FALSE)</f>
        <v>KG</v>
      </c>
      <c r="H1412" s="217">
        <v>6.9000000000000006E-2</v>
      </c>
      <c r="I1412" s="218">
        <f>VLOOKUP(B1412,INSUMOS!$A:$I,8,FALSE)</f>
        <v>18.53</v>
      </c>
      <c r="J1412" s="218">
        <f t="shared" si="213"/>
        <v>1.27</v>
      </c>
      <c r="L1412" s="52">
        <f t="shared" ref="L1412:L1475" si="214">IF(AND(A1413&lt;&gt;"",A1412=""),L1411+1,L1411)</f>
        <v>112</v>
      </c>
      <c r="M1412" s="48">
        <f t="shared" ref="M1412:M1475" si="215">IF(OR(A1412="Insumo",A1412="Composição Auxiliar"),J1412,"")</f>
        <v>1.27</v>
      </c>
      <c r="N1412" s="49" t="str">
        <f t="shared" ref="N1412:N1475" si="216">IF(ISNUMBER(SEARCH("COM ENCARGOS COMPLEMENTARES",D1412)),J1412,"")</f>
        <v/>
      </c>
      <c r="O1412" s="49">
        <f t="shared" ref="O1412:O1475" si="217">IF(N1412&lt;&gt;"","",M1412)</f>
        <v>1.27</v>
      </c>
      <c r="P1412" s="50" t="str">
        <f t="shared" ref="P1412:P1475" si="218">IF(A1412="Composição",A1411,"")</f>
        <v/>
      </c>
      <c r="Q1412" s="49" t="str">
        <f t="shared" ref="Q1412:Q1475" si="219">IF(P1412&lt;&gt;"",SUMIF(L1412:L1417,L1412,N1412:N1417),"")</f>
        <v/>
      </c>
      <c r="R1412" s="49" t="str">
        <f t="shared" ref="R1412:R1475" si="220">IF(P1412&lt;&gt;"",SUMIF(L1412:L1417,L1412,O1412:O1417),"")</f>
        <v/>
      </c>
    </row>
    <row r="1413" spans="1:18" ht="14.25" customHeight="1" x14ac:dyDescent="0.2">
      <c r="A1413" s="214" t="s">
        <v>28</v>
      </c>
      <c r="B1413" s="215" t="s">
        <v>1889</v>
      </c>
      <c r="C1413" s="214" t="str">
        <f>VLOOKUP(B1413,INSUMOS!$A:$I,2,FALSE)</f>
        <v>SBC</v>
      </c>
      <c r="D1413" s="214" t="str">
        <f>VLOOKUP(B1413,INSUMOS!$A:$I,3,FALSE)</f>
        <v>FRIO ASFALTO ENSACADO</v>
      </c>
      <c r="E1413" s="293" t="str">
        <f>VLOOKUP(B1413,INSUMOS!$A:$I,4,FALSE)</f>
        <v>Material</v>
      </c>
      <c r="F1413" s="293"/>
      <c r="G1413" s="216" t="str">
        <f>VLOOKUP(B1413,INSUMOS!$A:$I,5,FALSE)</f>
        <v>KG</v>
      </c>
      <c r="H1413" s="217">
        <v>0.78</v>
      </c>
      <c r="I1413" s="218">
        <f>VLOOKUP(B1413,INSUMOS!$A:$I,8,FALSE)</f>
        <v>2.79</v>
      </c>
      <c r="J1413" s="218">
        <f t="shared" si="213"/>
        <v>2.17</v>
      </c>
      <c r="L1413" s="52">
        <f t="shared" si="214"/>
        <v>112</v>
      </c>
      <c r="M1413" s="48">
        <f t="shared" si="215"/>
        <v>2.17</v>
      </c>
      <c r="N1413" s="49" t="str">
        <f t="shared" si="216"/>
        <v/>
      </c>
      <c r="O1413" s="49">
        <f t="shared" si="217"/>
        <v>2.17</v>
      </c>
      <c r="P1413" s="50" t="str">
        <f t="shared" si="218"/>
        <v/>
      </c>
      <c r="Q1413" s="49" t="str">
        <f t="shared" si="219"/>
        <v/>
      </c>
      <c r="R1413" s="49" t="str">
        <f t="shared" si="220"/>
        <v/>
      </c>
    </row>
    <row r="1414" spans="1:18" ht="38.25" customHeight="1" x14ac:dyDescent="0.2">
      <c r="A1414" s="214" t="s">
        <v>28</v>
      </c>
      <c r="B1414" s="215" t="s">
        <v>1891</v>
      </c>
      <c r="C1414" s="214" t="str">
        <f>VLOOKUP(B1414,INSUMOS!$A:$I,2,FALSE)</f>
        <v>SBC</v>
      </c>
      <c r="D1414" s="214" t="str">
        <f>VLOOKUP(B1414,INSUMOS!$A:$I,3,FALSE)</f>
        <v>CINTA DE ALUMINIO 1/2" 12,70mmx0,50x100m</v>
      </c>
      <c r="E1414" s="293" t="str">
        <f>VLOOKUP(B1414,INSUMOS!$A:$I,4,FALSE)</f>
        <v>Material</v>
      </c>
      <c r="F1414" s="293"/>
      <c r="G1414" s="216" t="str">
        <f>VLOOKUP(B1414,INSUMOS!$A:$I,5,FALSE)</f>
        <v>M</v>
      </c>
      <c r="H1414" s="217">
        <v>0.245</v>
      </c>
      <c r="I1414" s="218">
        <f>VLOOKUP(B1414,INSUMOS!$A:$I,8,FALSE)</f>
        <v>2.13</v>
      </c>
      <c r="J1414" s="218">
        <f t="shared" si="213"/>
        <v>0.52</v>
      </c>
      <c r="L1414" s="52">
        <f t="shared" si="214"/>
        <v>112</v>
      </c>
      <c r="M1414" s="48">
        <f t="shared" si="215"/>
        <v>0.52</v>
      </c>
      <c r="N1414" s="49" t="str">
        <f t="shared" si="216"/>
        <v/>
      </c>
      <c r="O1414" s="49">
        <f t="shared" si="217"/>
        <v>0.52</v>
      </c>
      <c r="P1414" s="50" t="str">
        <f t="shared" si="218"/>
        <v/>
      </c>
      <c r="Q1414" s="49" t="str">
        <f t="shared" si="219"/>
        <v/>
      </c>
      <c r="R1414" s="49" t="str">
        <f t="shared" si="220"/>
        <v/>
      </c>
    </row>
    <row r="1415" spans="1:18" ht="38.25" customHeight="1" x14ac:dyDescent="0.2">
      <c r="A1415" s="219"/>
      <c r="B1415" s="219"/>
      <c r="C1415" s="219"/>
      <c r="D1415" s="219"/>
      <c r="E1415" s="219"/>
      <c r="F1415" s="220"/>
      <c r="G1415" s="219"/>
      <c r="H1415" s="220"/>
      <c r="I1415" s="219"/>
      <c r="J1415" s="220"/>
      <c r="L1415" s="52">
        <f t="shared" si="214"/>
        <v>112</v>
      </c>
      <c r="M1415" s="48" t="str">
        <f t="shared" si="215"/>
        <v/>
      </c>
      <c r="N1415" s="49" t="str">
        <f t="shared" si="216"/>
        <v/>
      </c>
      <c r="O1415" s="49" t="str">
        <f t="shared" si="217"/>
        <v/>
      </c>
      <c r="P1415" s="50" t="str">
        <f t="shared" si="218"/>
        <v/>
      </c>
      <c r="Q1415" s="49" t="str">
        <f t="shared" si="219"/>
        <v/>
      </c>
      <c r="R1415" s="49" t="str">
        <f t="shared" si="220"/>
        <v/>
      </c>
    </row>
    <row r="1416" spans="1:18" ht="38.25" customHeight="1" x14ac:dyDescent="0.2">
      <c r="A1416" s="219"/>
      <c r="B1416" s="219"/>
      <c r="C1416" s="219"/>
      <c r="D1416" s="219"/>
      <c r="E1416" s="219"/>
      <c r="F1416" s="220"/>
      <c r="G1416" s="219"/>
      <c r="H1416" s="294" t="s">
        <v>36</v>
      </c>
      <c r="I1416" s="294"/>
      <c r="J1416" s="220">
        <f>TRUNC(SUMIF(L:L,$L1416,M:M)*(1+$J$9),2)</f>
        <v>273.62</v>
      </c>
      <c r="L1416" s="52">
        <f t="shared" si="214"/>
        <v>112</v>
      </c>
      <c r="M1416" s="48" t="str">
        <f t="shared" si="215"/>
        <v/>
      </c>
      <c r="N1416" s="49" t="str">
        <f t="shared" si="216"/>
        <v/>
      </c>
      <c r="O1416" s="49" t="str">
        <f t="shared" si="217"/>
        <v/>
      </c>
      <c r="P1416" s="50" t="str">
        <f t="shared" si="218"/>
        <v/>
      </c>
      <c r="Q1416" s="49" t="str">
        <f t="shared" si="219"/>
        <v/>
      </c>
      <c r="R1416" s="49" t="str">
        <f t="shared" si="220"/>
        <v/>
      </c>
    </row>
    <row r="1417" spans="1:18" ht="25.5" customHeight="1" thickBot="1" x14ac:dyDescent="0.25">
      <c r="A1417" s="221"/>
      <c r="B1417" s="221"/>
      <c r="C1417" s="221"/>
      <c r="D1417" s="221"/>
      <c r="E1417" s="221"/>
      <c r="F1417" s="221"/>
      <c r="G1417" s="221" t="s">
        <v>37</v>
      </c>
      <c r="H1417" s="222" t="s">
        <v>1893</v>
      </c>
      <c r="I1417" s="221" t="s">
        <v>38</v>
      </c>
      <c r="J1417" s="223">
        <f>TRUNC(J1416*H1417,2)</f>
        <v>7757.12</v>
      </c>
      <c r="L1417" s="52">
        <f t="shared" si="214"/>
        <v>112</v>
      </c>
      <c r="M1417" s="48" t="str">
        <f t="shared" si="215"/>
        <v/>
      </c>
      <c r="N1417" s="49" t="str">
        <f t="shared" si="216"/>
        <v/>
      </c>
      <c r="O1417" s="49" t="str">
        <f t="shared" si="217"/>
        <v/>
      </c>
      <c r="P1417" s="50" t="str">
        <f t="shared" si="218"/>
        <v/>
      </c>
      <c r="Q1417" s="49" t="str">
        <f t="shared" si="219"/>
        <v/>
      </c>
      <c r="R1417" s="49" t="str">
        <f t="shared" si="220"/>
        <v/>
      </c>
    </row>
    <row r="1418" spans="1:18" ht="25.5" customHeight="1" thickTop="1" x14ac:dyDescent="0.2">
      <c r="A1418" s="224"/>
      <c r="B1418" s="224"/>
      <c r="C1418" s="224"/>
      <c r="D1418" s="224"/>
      <c r="E1418" s="224"/>
      <c r="F1418" s="224"/>
      <c r="G1418" s="224"/>
      <c r="H1418" s="224"/>
      <c r="I1418" s="224"/>
      <c r="J1418" s="224"/>
      <c r="L1418" s="52">
        <f t="shared" si="214"/>
        <v>113</v>
      </c>
      <c r="M1418" s="48" t="str">
        <f t="shared" si="215"/>
        <v/>
      </c>
      <c r="N1418" s="49" t="str">
        <f t="shared" si="216"/>
        <v/>
      </c>
      <c r="O1418" s="49" t="str">
        <f t="shared" si="217"/>
        <v/>
      </c>
      <c r="P1418" s="50" t="str">
        <f t="shared" si="218"/>
        <v/>
      </c>
      <c r="Q1418" s="49" t="str">
        <f t="shared" si="219"/>
        <v/>
      </c>
      <c r="R1418" s="49" t="str">
        <f t="shared" si="220"/>
        <v/>
      </c>
    </row>
    <row r="1419" spans="1:18" x14ac:dyDescent="0.2">
      <c r="A1419" s="203" t="s">
        <v>1385</v>
      </c>
      <c r="B1419" s="203"/>
      <c r="C1419" s="203"/>
      <c r="D1419" s="203" t="s">
        <v>1386</v>
      </c>
      <c r="E1419" s="203"/>
      <c r="F1419" s="296"/>
      <c r="G1419" s="296"/>
      <c r="H1419" s="204"/>
      <c r="I1419" s="203"/>
      <c r="J1419" s="205"/>
      <c r="L1419" s="52">
        <f t="shared" si="214"/>
        <v>113</v>
      </c>
      <c r="M1419" s="48" t="str">
        <f t="shared" si="215"/>
        <v/>
      </c>
      <c r="N1419" s="49" t="str">
        <f t="shared" si="216"/>
        <v/>
      </c>
      <c r="O1419" s="49" t="str">
        <f t="shared" si="217"/>
        <v/>
      </c>
      <c r="P1419" s="50" t="str">
        <f t="shared" si="218"/>
        <v/>
      </c>
      <c r="Q1419" s="49" t="str">
        <f t="shared" si="219"/>
        <v/>
      </c>
      <c r="R1419" s="49" t="str">
        <f t="shared" si="220"/>
        <v/>
      </c>
    </row>
    <row r="1420" spans="1:18" ht="14.25" customHeight="1" x14ac:dyDescent="0.2">
      <c r="A1420" s="206" t="s">
        <v>1387</v>
      </c>
      <c r="B1420" s="207" t="s">
        <v>1</v>
      </c>
      <c r="C1420" s="206" t="s">
        <v>2</v>
      </c>
      <c r="D1420" s="206" t="s">
        <v>3</v>
      </c>
      <c r="E1420" s="290" t="s">
        <v>18</v>
      </c>
      <c r="F1420" s="290"/>
      <c r="G1420" s="208" t="s">
        <v>4</v>
      </c>
      <c r="H1420" s="207" t="s">
        <v>5</v>
      </c>
      <c r="I1420" s="207" t="s">
        <v>6</v>
      </c>
      <c r="J1420" s="207" t="s">
        <v>7</v>
      </c>
      <c r="L1420" s="52">
        <f t="shared" si="214"/>
        <v>113</v>
      </c>
      <c r="M1420" s="48" t="str">
        <f t="shared" si="215"/>
        <v/>
      </c>
      <c r="N1420" s="49" t="str">
        <f t="shared" si="216"/>
        <v/>
      </c>
      <c r="O1420" s="49" t="str">
        <f t="shared" si="217"/>
        <v/>
      </c>
      <c r="P1420" s="50" t="str">
        <f t="shared" si="218"/>
        <v/>
      </c>
      <c r="Q1420" s="49" t="str">
        <f t="shared" si="219"/>
        <v/>
      </c>
      <c r="R1420" s="49" t="str">
        <f t="shared" si="220"/>
        <v/>
      </c>
    </row>
    <row r="1421" spans="1:18" ht="25.5" x14ac:dyDescent="0.2">
      <c r="A1421" s="209" t="s">
        <v>19</v>
      </c>
      <c r="B1421" s="210" t="s">
        <v>1388</v>
      </c>
      <c r="C1421" s="209" t="s">
        <v>11</v>
      </c>
      <c r="D1421" s="209" t="s">
        <v>1389</v>
      </c>
      <c r="E1421" s="291" t="s">
        <v>223</v>
      </c>
      <c r="F1421" s="291"/>
      <c r="G1421" s="211" t="s">
        <v>10</v>
      </c>
      <c r="H1421" s="212">
        <v>1</v>
      </c>
      <c r="I1421" s="213">
        <f>SUMIF(L:L,$L1421,M:M)</f>
        <v>116.43</v>
      </c>
      <c r="J1421" s="213">
        <f>TRUNC(H1421*I1421,2)</f>
        <v>116.43</v>
      </c>
      <c r="L1421" s="52">
        <f t="shared" si="214"/>
        <v>113</v>
      </c>
      <c r="M1421" s="48" t="str">
        <f t="shared" si="215"/>
        <v/>
      </c>
      <c r="N1421" s="49" t="str">
        <f t="shared" si="216"/>
        <v/>
      </c>
      <c r="O1421" s="49" t="str">
        <f t="shared" si="217"/>
        <v/>
      </c>
      <c r="P1421" s="50" t="str">
        <f t="shared" si="218"/>
        <v xml:space="preserve"> 3.6.1.4.3.1 </v>
      </c>
      <c r="Q1421" s="49">
        <f t="shared" si="219"/>
        <v>13.92</v>
      </c>
      <c r="R1421" s="49">
        <f t="shared" si="220"/>
        <v>102.51</v>
      </c>
    </row>
    <row r="1422" spans="1:18" x14ac:dyDescent="0.2">
      <c r="A1422" s="225" t="s">
        <v>21</v>
      </c>
      <c r="B1422" s="226" t="s">
        <v>174</v>
      </c>
      <c r="C1422" s="225" t="s">
        <v>9</v>
      </c>
      <c r="D1422" s="225" t="s">
        <v>175</v>
      </c>
      <c r="E1422" s="292" t="s">
        <v>875</v>
      </c>
      <c r="F1422" s="292"/>
      <c r="G1422" s="227" t="s">
        <v>25</v>
      </c>
      <c r="H1422" s="228">
        <v>0.23780000000000001</v>
      </c>
      <c r="I1422" s="229">
        <f>SUMIFS('ANALÍTICA AUXILIARES'!J:J,'ANALÍTICA AUXILIARES'!A:A,"Composição",'ANALÍTICA AUXILIARES'!B:B,$B1422)</f>
        <v>25.96</v>
      </c>
      <c r="J1422" s="229">
        <f>TRUNC(H1422*I1422,2)</f>
        <v>6.17</v>
      </c>
      <c r="L1422" s="52">
        <f t="shared" si="214"/>
        <v>113</v>
      </c>
      <c r="M1422" s="48">
        <f t="shared" si="215"/>
        <v>6.17</v>
      </c>
      <c r="N1422" s="49">
        <f t="shared" si="216"/>
        <v>6.17</v>
      </c>
      <c r="O1422" s="49" t="str">
        <f t="shared" si="217"/>
        <v/>
      </c>
      <c r="P1422" s="50" t="str">
        <f t="shared" si="218"/>
        <v/>
      </c>
      <c r="Q1422" s="49" t="str">
        <f t="shared" si="219"/>
        <v/>
      </c>
      <c r="R1422" s="49" t="str">
        <f t="shared" si="220"/>
        <v/>
      </c>
    </row>
    <row r="1423" spans="1:18" ht="25.5" x14ac:dyDescent="0.2">
      <c r="A1423" s="225" t="s">
        <v>21</v>
      </c>
      <c r="B1423" s="226" t="s">
        <v>964</v>
      </c>
      <c r="C1423" s="225" t="s">
        <v>188</v>
      </c>
      <c r="D1423" s="225" t="s">
        <v>965</v>
      </c>
      <c r="E1423" s="292" t="s">
        <v>966</v>
      </c>
      <c r="F1423" s="292"/>
      <c r="G1423" s="227" t="s">
        <v>10</v>
      </c>
      <c r="H1423" s="228">
        <v>1.0743</v>
      </c>
      <c r="I1423" s="229">
        <f>SUMIFS('ANALÍTICA AUXILIARES'!J:J,'ANALÍTICA AUXILIARES'!A:A,"Composição",'ANALÍTICA AUXILIARES'!B:B,$B1423)</f>
        <v>92.81</v>
      </c>
      <c r="J1423" s="229">
        <f>TRUNC(H1423*I1423,2)</f>
        <v>99.7</v>
      </c>
      <c r="L1423" s="52">
        <f t="shared" si="214"/>
        <v>113</v>
      </c>
      <c r="M1423" s="48">
        <f t="shared" si="215"/>
        <v>99.7</v>
      </c>
      <c r="N1423" s="49" t="str">
        <f t="shared" si="216"/>
        <v/>
      </c>
      <c r="O1423" s="49">
        <f t="shared" si="217"/>
        <v>99.7</v>
      </c>
      <c r="P1423" s="50" t="str">
        <f t="shared" si="218"/>
        <v/>
      </c>
      <c r="Q1423" s="49" t="str">
        <f t="shared" si="219"/>
        <v/>
      </c>
      <c r="R1423" s="49" t="str">
        <f t="shared" si="220"/>
        <v/>
      </c>
    </row>
    <row r="1424" spans="1:18" ht="14.25" customHeight="1" x14ac:dyDescent="0.2">
      <c r="A1424" s="225" t="s">
        <v>21</v>
      </c>
      <c r="B1424" s="226" t="s">
        <v>180</v>
      </c>
      <c r="C1424" s="225" t="s">
        <v>9</v>
      </c>
      <c r="D1424" s="225" t="s">
        <v>181</v>
      </c>
      <c r="E1424" s="292" t="s">
        <v>875</v>
      </c>
      <c r="F1424" s="292"/>
      <c r="G1424" s="227" t="s">
        <v>25</v>
      </c>
      <c r="H1424" s="228">
        <v>0.23780000000000001</v>
      </c>
      <c r="I1424" s="229">
        <f>SUMIFS('ANALÍTICA AUXILIARES'!J:J,'ANALÍTICA AUXILIARES'!A:A,"Composição",'ANALÍTICA AUXILIARES'!B:B,$B1424)</f>
        <v>32.61</v>
      </c>
      <c r="J1424" s="229">
        <f>TRUNC(H1424*I1424,2)</f>
        <v>7.75</v>
      </c>
      <c r="L1424" s="52">
        <f t="shared" si="214"/>
        <v>113</v>
      </c>
      <c r="M1424" s="48">
        <f t="shared" si="215"/>
        <v>7.75</v>
      </c>
      <c r="N1424" s="49">
        <f t="shared" si="216"/>
        <v>7.75</v>
      </c>
      <c r="O1424" s="49" t="str">
        <f t="shared" si="217"/>
        <v/>
      </c>
      <c r="P1424" s="50" t="str">
        <f t="shared" si="218"/>
        <v/>
      </c>
      <c r="Q1424" s="49" t="str">
        <f t="shared" si="219"/>
        <v/>
      </c>
      <c r="R1424" s="49" t="str">
        <f t="shared" si="220"/>
        <v/>
      </c>
    </row>
    <row r="1425" spans="1:18" x14ac:dyDescent="0.2">
      <c r="A1425" s="214" t="s">
        <v>28</v>
      </c>
      <c r="B1425" s="215" t="s">
        <v>967</v>
      </c>
      <c r="C1425" s="214" t="str">
        <f>VLOOKUP(B1425,INSUMOS!$A:$I,2,FALSE)</f>
        <v>ORSE</v>
      </c>
      <c r="D1425" s="214" t="str">
        <f>VLOOKUP(B1425,INSUMOS!$A:$I,3,FALSE)</f>
        <v>Fita alumínio MPU 50mm x 50M</v>
      </c>
      <c r="E1425" s="293" t="str">
        <f>VLOOKUP(B1425,INSUMOS!$A:$I,4,FALSE)</f>
        <v>Material</v>
      </c>
      <c r="F1425" s="293"/>
      <c r="G1425" s="216" t="str">
        <f>VLOOKUP(B1425,INSUMOS!$A:$I,5,FALSE)</f>
        <v>un</v>
      </c>
      <c r="H1425" s="217">
        <v>0.05</v>
      </c>
      <c r="I1425" s="218">
        <f>VLOOKUP(B1425,INSUMOS!$A:$I,8,FALSE)</f>
        <v>56.2</v>
      </c>
      <c r="J1425" s="218">
        <f>TRUNC(H1425*I1425,2)</f>
        <v>2.81</v>
      </c>
      <c r="L1425" s="52">
        <f t="shared" si="214"/>
        <v>113</v>
      </c>
      <c r="M1425" s="48">
        <f t="shared" si="215"/>
        <v>2.81</v>
      </c>
      <c r="N1425" s="49" t="str">
        <f t="shared" si="216"/>
        <v/>
      </c>
      <c r="O1425" s="49">
        <f t="shared" si="217"/>
        <v>2.81</v>
      </c>
      <c r="P1425" s="50" t="str">
        <f t="shared" si="218"/>
        <v/>
      </c>
      <c r="Q1425" s="49" t="str">
        <f t="shared" si="219"/>
        <v/>
      </c>
      <c r="R1425" s="49" t="str">
        <f t="shared" si="220"/>
        <v/>
      </c>
    </row>
    <row r="1426" spans="1:18" x14ac:dyDescent="0.2">
      <c r="A1426" s="219"/>
      <c r="B1426" s="219"/>
      <c r="C1426" s="219"/>
      <c r="D1426" s="219"/>
      <c r="E1426" s="219"/>
      <c r="F1426" s="220"/>
      <c r="G1426" s="219"/>
      <c r="H1426" s="220"/>
      <c r="I1426" s="219"/>
      <c r="J1426" s="220"/>
      <c r="L1426" s="52">
        <f t="shared" si="214"/>
        <v>113</v>
      </c>
      <c r="M1426" s="48" t="str">
        <f t="shared" si="215"/>
        <v/>
      </c>
      <c r="N1426" s="49" t="str">
        <f t="shared" si="216"/>
        <v/>
      </c>
      <c r="O1426" s="49" t="str">
        <f t="shared" si="217"/>
        <v/>
      </c>
      <c r="P1426" s="50" t="str">
        <f t="shared" si="218"/>
        <v/>
      </c>
      <c r="Q1426" s="49" t="str">
        <f t="shared" si="219"/>
        <v/>
      </c>
      <c r="R1426" s="49" t="str">
        <f t="shared" si="220"/>
        <v/>
      </c>
    </row>
    <row r="1427" spans="1:18" x14ac:dyDescent="0.2">
      <c r="A1427" s="219"/>
      <c r="B1427" s="219"/>
      <c r="C1427" s="219"/>
      <c r="D1427" s="219"/>
      <c r="E1427" s="219"/>
      <c r="F1427" s="220"/>
      <c r="G1427" s="219"/>
      <c r="H1427" s="294" t="s">
        <v>36</v>
      </c>
      <c r="I1427" s="294"/>
      <c r="J1427" s="220">
        <f>TRUNC(SUMIF(L:L,$L1427,M:M)*(1+$J$9),2)</f>
        <v>140.81</v>
      </c>
      <c r="L1427" s="52">
        <f t="shared" si="214"/>
        <v>113</v>
      </c>
      <c r="M1427" s="48" t="str">
        <f t="shared" si="215"/>
        <v/>
      </c>
      <c r="N1427" s="49" t="str">
        <f t="shared" si="216"/>
        <v/>
      </c>
      <c r="O1427" s="49" t="str">
        <f t="shared" si="217"/>
        <v/>
      </c>
      <c r="P1427" s="50" t="str">
        <f t="shared" si="218"/>
        <v/>
      </c>
      <c r="Q1427" s="49" t="str">
        <f t="shared" si="219"/>
        <v/>
      </c>
      <c r="R1427" s="49" t="str">
        <f t="shared" si="220"/>
        <v/>
      </c>
    </row>
    <row r="1428" spans="1:18" ht="14.25" customHeight="1" thickBot="1" x14ac:dyDescent="0.25">
      <c r="A1428" s="221"/>
      <c r="B1428" s="221"/>
      <c r="C1428" s="221"/>
      <c r="D1428" s="221"/>
      <c r="E1428" s="221"/>
      <c r="F1428" s="221"/>
      <c r="G1428" s="221" t="s">
        <v>37</v>
      </c>
      <c r="H1428" s="222" t="s">
        <v>1894</v>
      </c>
      <c r="I1428" s="221" t="s">
        <v>38</v>
      </c>
      <c r="J1428" s="223">
        <f>TRUNC(J1427*H1428,2)</f>
        <v>190.09</v>
      </c>
      <c r="L1428" s="52">
        <f t="shared" si="214"/>
        <v>113</v>
      </c>
      <c r="M1428" s="48" t="str">
        <f t="shared" si="215"/>
        <v/>
      </c>
      <c r="N1428" s="49" t="str">
        <f t="shared" si="216"/>
        <v/>
      </c>
      <c r="O1428" s="49" t="str">
        <f t="shared" si="217"/>
        <v/>
      </c>
      <c r="P1428" s="50" t="str">
        <f t="shared" si="218"/>
        <v/>
      </c>
      <c r="Q1428" s="49" t="str">
        <f t="shared" si="219"/>
        <v/>
      </c>
      <c r="R1428" s="49" t="str">
        <f t="shared" si="220"/>
        <v/>
      </c>
    </row>
    <row r="1429" spans="1:18" ht="38.25" customHeight="1" thickTop="1" x14ac:dyDescent="0.2">
      <c r="A1429" s="224"/>
      <c r="B1429" s="224"/>
      <c r="C1429" s="224"/>
      <c r="D1429" s="224"/>
      <c r="E1429" s="224"/>
      <c r="F1429" s="224"/>
      <c r="G1429" s="224"/>
      <c r="H1429" s="224"/>
      <c r="I1429" s="224"/>
      <c r="J1429" s="224"/>
      <c r="L1429" s="52">
        <f t="shared" si="214"/>
        <v>114</v>
      </c>
      <c r="M1429" s="48" t="str">
        <f t="shared" si="215"/>
        <v/>
      </c>
      <c r="N1429" s="49" t="str">
        <f t="shared" si="216"/>
        <v/>
      </c>
      <c r="O1429" s="49" t="str">
        <f t="shared" si="217"/>
        <v/>
      </c>
      <c r="P1429" s="50" t="str">
        <f t="shared" si="218"/>
        <v/>
      </c>
      <c r="Q1429" s="49" t="str">
        <f t="shared" si="219"/>
        <v/>
      </c>
      <c r="R1429" s="49" t="str">
        <f t="shared" si="220"/>
        <v/>
      </c>
    </row>
    <row r="1430" spans="1:18" ht="38.25" customHeight="1" x14ac:dyDescent="0.2">
      <c r="A1430" s="206" t="s">
        <v>1390</v>
      </c>
      <c r="B1430" s="207" t="s">
        <v>1</v>
      </c>
      <c r="C1430" s="206" t="s">
        <v>2</v>
      </c>
      <c r="D1430" s="206" t="s">
        <v>3</v>
      </c>
      <c r="E1430" s="290" t="s">
        <v>18</v>
      </c>
      <c r="F1430" s="290"/>
      <c r="G1430" s="208" t="s">
        <v>4</v>
      </c>
      <c r="H1430" s="207" t="s">
        <v>5</v>
      </c>
      <c r="I1430" s="207" t="s">
        <v>6</v>
      </c>
      <c r="J1430" s="207" t="s">
        <v>7</v>
      </c>
      <c r="L1430" s="52">
        <f t="shared" si="214"/>
        <v>114</v>
      </c>
      <c r="M1430" s="48" t="str">
        <f t="shared" si="215"/>
        <v/>
      </c>
      <c r="N1430" s="49" t="str">
        <f t="shared" si="216"/>
        <v/>
      </c>
      <c r="O1430" s="49" t="str">
        <f t="shared" si="217"/>
        <v/>
      </c>
      <c r="P1430" s="50" t="str">
        <f t="shared" si="218"/>
        <v/>
      </c>
      <c r="Q1430" s="49" t="str">
        <f t="shared" si="219"/>
        <v/>
      </c>
      <c r="R1430" s="49" t="str">
        <f t="shared" si="220"/>
        <v/>
      </c>
    </row>
    <row r="1431" spans="1:18" ht="25.5" x14ac:dyDescent="0.2">
      <c r="A1431" s="209" t="s">
        <v>19</v>
      </c>
      <c r="B1431" s="210" t="s">
        <v>1391</v>
      </c>
      <c r="C1431" s="209" t="s">
        <v>11</v>
      </c>
      <c r="D1431" s="209" t="s">
        <v>1392</v>
      </c>
      <c r="E1431" s="291" t="s">
        <v>223</v>
      </c>
      <c r="F1431" s="291"/>
      <c r="G1431" s="211" t="s">
        <v>10</v>
      </c>
      <c r="H1431" s="212">
        <v>1</v>
      </c>
      <c r="I1431" s="213">
        <f>SUMIF(L:L,$L1431,M:M)</f>
        <v>116.43</v>
      </c>
      <c r="J1431" s="213">
        <f>TRUNC(H1431*I1431,2)</f>
        <v>116.43</v>
      </c>
      <c r="L1431" s="52">
        <f t="shared" si="214"/>
        <v>114</v>
      </c>
      <c r="M1431" s="48" t="str">
        <f t="shared" si="215"/>
        <v/>
      </c>
      <c r="N1431" s="49" t="str">
        <f t="shared" si="216"/>
        <v/>
      </c>
      <c r="O1431" s="49" t="str">
        <f t="shared" si="217"/>
        <v/>
      </c>
      <c r="P1431" s="50" t="str">
        <f t="shared" si="218"/>
        <v xml:space="preserve"> 3.6.1.4.3.2 </v>
      </c>
      <c r="Q1431" s="49">
        <f t="shared" si="219"/>
        <v>13.92</v>
      </c>
      <c r="R1431" s="49">
        <f t="shared" si="220"/>
        <v>102.51</v>
      </c>
    </row>
    <row r="1432" spans="1:18" ht="25.5" x14ac:dyDescent="0.2">
      <c r="A1432" s="225" t="s">
        <v>21</v>
      </c>
      <c r="B1432" s="226" t="s">
        <v>964</v>
      </c>
      <c r="C1432" s="225" t="s">
        <v>188</v>
      </c>
      <c r="D1432" s="225" t="s">
        <v>965</v>
      </c>
      <c r="E1432" s="292" t="s">
        <v>966</v>
      </c>
      <c r="F1432" s="292"/>
      <c r="G1432" s="227" t="s">
        <v>10</v>
      </c>
      <c r="H1432" s="228">
        <v>1.0743</v>
      </c>
      <c r="I1432" s="229">
        <f>SUMIFS('ANALÍTICA AUXILIARES'!J:J,'ANALÍTICA AUXILIARES'!A:A,"Composição",'ANALÍTICA AUXILIARES'!B:B,$B1432)</f>
        <v>92.81</v>
      </c>
      <c r="J1432" s="229">
        <f>TRUNC(H1432*I1432,2)</f>
        <v>99.7</v>
      </c>
      <c r="L1432" s="52">
        <f t="shared" si="214"/>
        <v>114</v>
      </c>
      <c r="M1432" s="48">
        <f t="shared" si="215"/>
        <v>99.7</v>
      </c>
      <c r="N1432" s="49" t="str">
        <f t="shared" si="216"/>
        <v/>
      </c>
      <c r="O1432" s="49">
        <f t="shared" si="217"/>
        <v>99.7</v>
      </c>
      <c r="P1432" s="50" t="str">
        <f t="shared" si="218"/>
        <v/>
      </c>
      <c r="Q1432" s="49" t="str">
        <f t="shared" si="219"/>
        <v/>
      </c>
      <c r="R1432" s="49" t="str">
        <f t="shared" si="220"/>
        <v/>
      </c>
    </row>
    <row r="1433" spans="1:18" x14ac:dyDescent="0.2">
      <c r="A1433" s="225" t="s">
        <v>21</v>
      </c>
      <c r="B1433" s="226" t="s">
        <v>180</v>
      </c>
      <c r="C1433" s="225" t="s">
        <v>9</v>
      </c>
      <c r="D1433" s="225" t="s">
        <v>181</v>
      </c>
      <c r="E1433" s="292" t="s">
        <v>875</v>
      </c>
      <c r="F1433" s="292"/>
      <c r="G1433" s="227" t="s">
        <v>25</v>
      </c>
      <c r="H1433" s="228">
        <v>0.23780000000000001</v>
      </c>
      <c r="I1433" s="229">
        <f>SUMIFS('ANALÍTICA AUXILIARES'!J:J,'ANALÍTICA AUXILIARES'!A:A,"Composição",'ANALÍTICA AUXILIARES'!B:B,$B1433)</f>
        <v>32.61</v>
      </c>
      <c r="J1433" s="229">
        <f>TRUNC(H1433*I1433,2)</f>
        <v>7.75</v>
      </c>
      <c r="L1433" s="52">
        <f t="shared" si="214"/>
        <v>114</v>
      </c>
      <c r="M1433" s="48">
        <f t="shared" si="215"/>
        <v>7.75</v>
      </c>
      <c r="N1433" s="49">
        <f t="shared" si="216"/>
        <v>7.75</v>
      </c>
      <c r="O1433" s="49" t="str">
        <f t="shared" si="217"/>
        <v/>
      </c>
      <c r="P1433" s="50" t="str">
        <f t="shared" si="218"/>
        <v/>
      </c>
      <c r="Q1433" s="49" t="str">
        <f t="shared" si="219"/>
        <v/>
      </c>
      <c r="R1433" s="49" t="str">
        <f t="shared" si="220"/>
        <v/>
      </c>
    </row>
    <row r="1434" spans="1:18" ht="14.25" customHeight="1" x14ac:dyDescent="0.2">
      <c r="A1434" s="225" t="s">
        <v>21</v>
      </c>
      <c r="B1434" s="226" t="s">
        <v>174</v>
      </c>
      <c r="C1434" s="225" t="s">
        <v>9</v>
      </c>
      <c r="D1434" s="225" t="s">
        <v>175</v>
      </c>
      <c r="E1434" s="292" t="s">
        <v>875</v>
      </c>
      <c r="F1434" s="292"/>
      <c r="G1434" s="227" t="s">
        <v>25</v>
      </c>
      <c r="H1434" s="228">
        <v>0.23780000000000001</v>
      </c>
      <c r="I1434" s="229">
        <f>SUMIFS('ANALÍTICA AUXILIARES'!J:J,'ANALÍTICA AUXILIARES'!A:A,"Composição",'ANALÍTICA AUXILIARES'!B:B,$B1434)</f>
        <v>25.96</v>
      </c>
      <c r="J1434" s="229">
        <f>TRUNC(H1434*I1434,2)</f>
        <v>6.17</v>
      </c>
      <c r="L1434" s="52">
        <f t="shared" si="214"/>
        <v>114</v>
      </c>
      <c r="M1434" s="48">
        <f t="shared" si="215"/>
        <v>6.17</v>
      </c>
      <c r="N1434" s="49">
        <f t="shared" si="216"/>
        <v>6.17</v>
      </c>
      <c r="O1434" s="49" t="str">
        <f t="shared" si="217"/>
        <v/>
      </c>
      <c r="P1434" s="50" t="str">
        <f t="shared" si="218"/>
        <v/>
      </c>
      <c r="Q1434" s="49" t="str">
        <f t="shared" si="219"/>
        <v/>
      </c>
      <c r="R1434" s="49" t="str">
        <f t="shared" si="220"/>
        <v/>
      </c>
    </row>
    <row r="1435" spans="1:18" x14ac:dyDescent="0.2">
      <c r="A1435" s="214" t="s">
        <v>28</v>
      </c>
      <c r="B1435" s="215" t="s">
        <v>967</v>
      </c>
      <c r="C1435" s="214" t="str">
        <f>VLOOKUP(B1435,INSUMOS!$A:$I,2,FALSE)</f>
        <v>ORSE</v>
      </c>
      <c r="D1435" s="214" t="str">
        <f>VLOOKUP(B1435,INSUMOS!$A:$I,3,FALSE)</f>
        <v>Fita alumínio MPU 50mm x 50M</v>
      </c>
      <c r="E1435" s="293" t="str">
        <f>VLOOKUP(B1435,INSUMOS!$A:$I,4,FALSE)</f>
        <v>Material</v>
      </c>
      <c r="F1435" s="293"/>
      <c r="G1435" s="216" t="str">
        <f>VLOOKUP(B1435,INSUMOS!$A:$I,5,FALSE)</f>
        <v>un</v>
      </c>
      <c r="H1435" s="217">
        <v>0.05</v>
      </c>
      <c r="I1435" s="218">
        <f>VLOOKUP(B1435,INSUMOS!$A:$I,8,FALSE)</f>
        <v>56.2</v>
      </c>
      <c r="J1435" s="218">
        <f>TRUNC(H1435*I1435,2)</f>
        <v>2.81</v>
      </c>
      <c r="L1435" s="52">
        <f t="shared" si="214"/>
        <v>114</v>
      </c>
      <c r="M1435" s="48">
        <f t="shared" si="215"/>
        <v>2.81</v>
      </c>
      <c r="N1435" s="49" t="str">
        <f t="shared" si="216"/>
        <v/>
      </c>
      <c r="O1435" s="49">
        <f t="shared" si="217"/>
        <v>2.81</v>
      </c>
      <c r="P1435" s="50" t="str">
        <f t="shared" si="218"/>
        <v/>
      </c>
      <c r="Q1435" s="49" t="str">
        <f t="shared" si="219"/>
        <v/>
      </c>
      <c r="R1435" s="49" t="str">
        <f t="shared" si="220"/>
        <v/>
      </c>
    </row>
    <row r="1436" spans="1:18" ht="14.25" customHeight="1" x14ac:dyDescent="0.2">
      <c r="A1436" s="219"/>
      <c r="B1436" s="219"/>
      <c r="C1436" s="219"/>
      <c r="D1436" s="219"/>
      <c r="E1436" s="219"/>
      <c r="F1436" s="220"/>
      <c r="G1436" s="219"/>
      <c r="H1436" s="220"/>
      <c r="I1436" s="219"/>
      <c r="J1436" s="220"/>
      <c r="L1436" s="52">
        <f t="shared" si="214"/>
        <v>114</v>
      </c>
      <c r="M1436" s="48" t="str">
        <f t="shared" si="215"/>
        <v/>
      </c>
      <c r="N1436" s="49" t="str">
        <f t="shared" si="216"/>
        <v/>
      </c>
      <c r="O1436" s="49" t="str">
        <f t="shared" si="217"/>
        <v/>
      </c>
      <c r="P1436" s="50" t="str">
        <f t="shared" si="218"/>
        <v/>
      </c>
      <c r="Q1436" s="49" t="str">
        <f t="shared" si="219"/>
        <v/>
      </c>
      <c r="R1436" s="49" t="str">
        <f t="shared" si="220"/>
        <v/>
      </c>
    </row>
    <row r="1437" spans="1:18" x14ac:dyDescent="0.2">
      <c r="A1437" s="219"/>
      <c r="B1437" s="219"/>
      <c r="C1437" s="219"/>
      <c r="D1437" s="219"/>
      <c r="E1437" s="219"/>
      <c r="F1437" s="220"/>
      <c r="G1437" s="219"/>
      <c r="H1437" s="294" t="s">
        <v>36</v>
      </c>
      <c r="I1437" s="294"/>
      <c r="J1437" s="220">
        <f>TRUNC(SUMIF(L:L,$L1437,M:M)*(1+$J$9),2)</f>
        <v>140.81</v>
      </c>
      <c r="L1437" s="52">
        <f t="shared" si="214"/>
        <v>114</v>
      </c>
      <c r="M1437" s="48" t="str">
        <f t="shared" si="215"/>
        <v/>
      </c>
      <c r="N1437" s="49" t="str">
        <f t="shared" si="216"/>
        <v/>
      </c>
      <c r="O1437" s="49" t="str">
        <f t="shared" si="217"/>
        <v/>
      </c>
      <c r="P1437" s="50" t="str">
        <f t="shared" si="218"/>
        <v/>
      </c>
      <c r="Q1437" s="49" t="str">
        <f t="shared" si="219"/>
        <v/>
      </c>
      <c r="R1437" s="49" t="str">
        <f t="shared" si="220"/>
        <v/>
      </c>
    </row>
    <row r="1438" spans="1:18" ht="15" thickBot="1" x14ac:dyDescent="0.25">
      <c r="A1438" s="221"/>
      <c r="B1438" s="221"/>
      <c r="C1438" s="221"/>
      <c r="D1438" s="221"/>
      <c r="E1438" s="221"/>
      <c r="F1438" s="221"/>
      <c r="G1438" s="221" t="s">
        <v>37</v>
      </c>
      <c r="H1438" s="222" t="s">
        <v>487</v>
      </c>
      <c r="I1438" s="221" t="s">
        <v>38</v>
      </c>
      <c r="J1438" s="223">
        <f>TRUNC(J1437*H1438,2)</f>
        <v>177.42</v>
      </c>
      <c r="L1438" s="52">
        <f t="shared" si="214"/>
        <v>114</v>
      </c>
      <c r="M1438" s="48" t="str">
        <f t="shared" si="215"/>
        <v/>
      </c>
      <c r="N1438" s="49" t="str">
        <f t="shared" si="216"/>
        <v/>
      </c>
      <c r="O1438" s="49" t="str">
        <f t="shared" si="217"/>
        <v/>
      </c>
      <c r="P1438" s="50" t="str">
        <f t="shared" si="218"/>
        <v/>
      </c>
      <c r="Q1438" s="49" t="str">
        <f t="shared" si="219"/>
        <v/>
      </c>
      <c r="R1438" s="49" t="str">
        <f t="shared" si="220"/>
        <v/>
      </c>
    </row>
    <row r="1439" spans="1:18" ht="15" thickTop="1" x14ac:dyDescent="0.2">
      <c r="A1439" s="224"/>
      <c r="B1439" s="224"/>
      <c r="C1439" s="224"/>
      <c r="D1439" s="224"/>
      <c r="E1439" s="224"/>
      <c r="F1439" s="224"/>
      <c r="G1439" s="224"/>
      <c r="H1439" s="224"/>
      <c r="I1439" s="224"/>
      <c r="J1439" s="224"/>
      <c r="L1439" s="52">
        <f t="shared" si="214"/>
        <v>115</v>
      </c>
      <c r="M1439" s="48" t="str">
        <f t="shared" si="215"/>
        <v/>
      </c>
      <c r="N1439" s="49" t="str">
        <f t="shared" si="216"/>
        <v/>
      </c>
      <c r="O1439" s="49" t="str">
        <f t="shared" si="217"/>
        <v/>
      </c>
      <c r="P1439" s="50" t="str">
        <f t="shared" si="218"/>
        <v/>
      </c>
      <c r="Q1439" s="49" t="str">
        <f t="shared" si="219"/>
        <v/>
      </c>
      <c r="R1439" s="49" t="str">
        <f t="shared" si="220"/>
        <v/>
      </c>
    </row>
    <row r="1440" spans="1:18" ht="15" x14ac:dyDescent="0.2">
      <c r="A1440" s="206" t="s">
        <v>1393</v>
      </c>
      <c r="B1440" s="207" t="s">
        <v>1</v>
      </c>
      <c r="C1440" s="206" t="s">
        <v>2</v>
      </c>
      <c r="D1440" s="206" t="s">
        <v>3</v>
      </c>
      <c r="E1440" s="290" t="s">
        <v>18</v>
      </c>
      <c r="F1440" s="290"/>
      <c r="G1440" s="208" t="s">
        <v>4</v>
      </c>
      <c r="H1440" s="207" t="s">
        <v>5</v>
      </c>
      <c r="I1440" s="207" t="s">
        <v>6</v>
      </c>
      <c r="J1440" s="207" t="s">
        <v>7</v>
      </c>
      <c r="L1440" s="52">
        <f t="shared" si="214"/>
        <v>115</v>
      </c>
      <c r="M1440" s="48" t="str">
        <f t="shared" si="215"/>
        <v/>
      </c>
      <c r="N1440" s="49" t="str">
        <f t="shared" si="216"/>
        <v/>
      </c>
      <c r="O1440" s="49" t="str">
        <f t="shared" si="217"/>
        <v/>
      </c>
      <c r="P1440" s="50" t="str">
        <f t="shared" si="218"/>
        <v/>
      </c>
      <c r="Q1440" s="49" t="str">
        <f t="shared" si="219"/>
        <v/>
      </c>
      <c r="R1440" s="49" t="str">
        <f t="shared" si="220"/>
        <v/>
      </c>
    </row>
    <row r="1441" spans="1:18" ht="14.25" customHeight="1" x14ac:dyDescent="0.2">
      <c r="A1441" s="209" t="s">
        <v>19</v>
      </c>
      <c r="B1441" s="210" t="s">
        <v>1394</v>
      </c>
      <c r="C1441" s="209" t="s">
        <v>11</v>
      </c>
      <c r="D1441" s="209" t="s">
        <v>1395</v>
      </c>
      <c r="E1441" s="291" t="s">
        <v>223</v>
      </c>
      <c r="F1441" s="291"/>
      <c r="G1441" s="211" t="s">
        <v>10</v>
      </c>
      <c r="H1441" s="212">
        <v>1</v>
      </c>
      <c r="I1441" s="213">
        <f>SUMIF(L:L,$L1441,M:M)</f>
        <v>116.43</v>
      </c>
      <c r="J1441" s="213">
        <f>TRUNC(H1441*I1441,2)</f>
        <v>116.43</v>
      </c>
      <c r="L1441" s="52">
        <f t="shared" si="214"/>
        <v>115</v>
      </c>
      <c r="M1441" s="48" t="str">
        <f t="shared" si="215"/>
        <v/>
      </c>
      <c r="N1441" s="49" t="str">
        <f t="shared" si="216"/>
        <v/>
      </c>
      <c r="O1441" s="49" t="str">
        <f t="shared" si="217"/>
        <v/>
      </c>
      <c r="P1441" s="50" t="str">
        <f t="shared" si="218"/>
        <v xml:space="preserve"> 3.6.1.4.3.3 </v>
      </c>
      <c r="Q1441" s="49">
        <f t="shared" si="219"/>
        <v>13.92</v>
      </c>
      <c r="R1441" s="49">
        <f t="shared" si="220"/>
        <v>102.51</v>
      </c>
    </row>
    <row r="1442" spans="1:18" ht="14.25" customHeight="1" x14ac:dyDescent="0.2">
      <c r="A1442" s="225" t="s">
        <v>21</v>
      </c>
      <c r="B1442" s="226" t="s">
        <v>180</v>
      </c>
      <c r="C1442" s="225" t="s">
        <v>9</v>
      </c>
      <c r="D1442" s="225" t="s">
        <v>181</v>
      </c>
      <c r="E1442" s="292" t="s">
        <v>875</v>
      </c>
      <c r="F1442" s="292"/>
      <c r="G1442" s="227" t="s">
        <v>25</v>
      </c>
      <c r="H1442" s="228">
        <v>0.23780000000000001</v>
      </c>
      <c r="I1442" s="229">
        <f>SUMIFS('ANALÍTICA AUXILIARES'!J:J,'ANALÍTICA AUXILIARES'!A:A,"Composição",'ANALÍTICA AUXILIARES'!B:B,$B1442)</f>
        <v>32.61</v>
      </c>
      <c r="J1442" s="229">
        <f>TRUNC(H1442*I1442,2)</f>
        <v>7.75</v>
      </c>
      <c r="L1442" s="52">
        <f t="shared" si="214"/>
        <v>115</v>
      </c>
      <c r="M1442" s="48">
        <f t="shared" si="215"/>
        <v>7.75</v>
      </c>
      <c r="N1442" s="49">
        <f t="shared" si="216"/>
        <v>7.75</v>
      </c>
      <c r="O1442" s="49" t="str">
        <f t="shared" si="217"/>
        <v/>
      </c>
      <c r="P1442" s="50" t="str">
        <f t="shared" si="218"/>
        <v/>
      </c>
      <c r="Q1442" s="49" t="str">
        <f t="shared" si="219"/>
        <v/>
      </c>
      <c r="R1442" s="49" t="str">
        <f t="shared" si="220"/>
        <v/>
      </c>
    </row>
    <row r="1443" spans="1:18" ht="38.25" customHeight="1" x14ac:dyDescent="0.2">
      <c r="A1443" s="225" t="s">
        <v>21</v>
      </c>
      <c r="B1443" s="226" t="s">
        <v>964</v>
      </c>
      <c r="C1443" s="225" t="s">
        <v>188</v>
      </c>
      <c r="D1443" s="225" t="s">
        <v>965</v>
      </c>
      <c r="E1443" s="292" t="s">
        <v>966</v>
      </c>
      <c r="F1443" s="292"/>
      <c r="G1443" s="227" t="s">
        <v>10</v>
      </c>
      <c r="H1443" s="228">
        <v>1.0743</v>
      </c>
      <c r="I1443" s="229">
        <f>SUMIFS('ANALÍTICA AUXILIARES'!J:J,'ANALÍTICA AUXILIARES'!A:A,"Composição",'ANALÍTICA AUXILIARES'!B:B,$B1443)</f>
        <v>92.81</v>
      </c>
      <c r="J1443" s="229">
        <f>TRUNC(H1443*I1443,2)</f>
        <v>99.7</v>
      </c>
      <c r="L1443" s="52">
        <f t="shared" si="214"/>
        <v>115</v>
      </c>
      <c r="M1443" s="48">
        <f t="shared" si="215"/>
        <v>99.7</v>
      </c>
      <c r="N1443" s="49" t="str">
        <f t="shared" si="216"/>
        <v/>
      </c>
      <c r="O1443" s="49">
        <f t="shared" si="217"/>
        <v>99.7</v>
      </c>
      <c r="P1443" s="50" t="str">
        <f t="shared" si="218"/>
        <v/>
      </c>
      <c r="Q1443" s="49" t="str">
        <f t="shared" si="219"/>
        <v/>
      </c>
      <c r="R1443" s="49" t="str">
        <f t="shared" si="220"/>
        <v/>
      </c>
    </row>
    <row r="1444" spans="1:18" ht="38.25" customHeight="1" x14ac:dyDescent="0.2">
      <c r="A1444" s="225" t="s">
        <v>21</v>
      </c>
      <c r="B1444" s="226" t="s">
        <v>174</v>
      </c>
      <c r="C1444" s="225" t="s">
        <v>9</v>
      </c>
      <c r="D1444" s="225" t="s">
        <v>175</v>
      </c>
      <c r="E1444" s="292" t="s">
        <v>875</v>
      </c>
      <c r="F1444" s="292"/>
      <c r="G1444" s="227" t="s">
        <v>25</v>
      </c>
      <c r="H1444" s="228">
        <v>0.23780000000000001</v>
      </c>
      <c r="I1444" s="229">
        <f>SUMIFS('ANALÍTICA AUXILIARES'!J:J,'ANALÍTICA AUXILIARES'!A:A,"Composição",'ANALÍTICA AUXILIARES'!B:B,$B1444)</f>
        <v>25.96</v>
      </c>
      <c r="J1444" s="229">
        <f>TRUNC(H1444*I1444,2)</f>
        <v>6.17</v>
      </c>
      <c r="L1444" s="52">
        <f t="shared" si="214"/>
        <v>115</v>
      </c>
      <c r="M1444" s="48">
        <f t="shared" si="215"/>
        <v>6.17</v>
      </c>
      <c r="N1444" s="49">
        <f t="shared" si="216"/>
        <v>6.17</v>
      </c>
      <c r="O1444" s="49" t="str">
        <f t="shared" si="217"/>
        <v/>
      </c>
      <c r="P1444" s="50" t="str">
        <f t="shared" si="218"/>
        <v/>
      </c>
      <c r="Q1444" s="49" t="str">
        <f t="shared" si="219"/>
        <v/>
      </c>
      <c r="R1444" s="49" t="str">
        <f t="shared" si="220"/>
        <v/>
      </c>
    </row>
    <row r="1445" spans="1:18" x14ac:dyDescent="0.2">
      <c r="A1445" s="214" t="s">
        <v>28</v>
      </c>
      <c r="B1445" s="215" t="s">
        <v>967</v>
      </c>
      <c r="C1445" s="214" t="str">
        <f>VLOOKUP(B1445,INSUMOS!$A:$I,2,FALSE)</f>
        <v>ORSE</v>
      </c>
      <c r="D1445" s="214" t="str">
        <f>VLOOKUP(B1445,INSUMOS!$A:$I,3,FALSE)</f>
        <v>Fita alumínio MPU 50mm x 50M</v>
      </c>
      <c r="E1445" s="293" t="str">
        <f>VLOOKUP(B1445,INSUMOS!$A:$I,4,FALSE)</f>
        <v>Material</v>
      </c>
      <c r="F1445" s="293"/>
      <c r="G1445" s="216" t="str">
        <f>VLOOKUP(B1445,INSUMOS!$A:$I,5,FALSE)</f>
        <v>un</v>
      </c>
      <c r="H1445" s="217">
        <v>0.05</v>
      </c>
      <c r="I1445" s="218">
        <f>VLOOKUP(B1445,INSUMOS!$A:$I,8,FALSE)</f>
        <v>56.2</v>
      </c>
      <c r="J1445" s="218">
        <f>TRUNC(H1445*I1445,2)</f>
        <v>2.81</v>
      </c>
      <c r="L1445" s="52">
        <f t="shared" si="214"/>
        <v>115</v>
      </c>
      <c r="M1445" s="48">
        <f t="shared" si="215"/>
        <v>2.81</v>
      </c>
      <c r="N1445" s="49" t="str">
        <f t="shared" si="216"/>
        <v/>
      </c>
      <c r="O1445" s="49">
        <f t="shared" si="217"/>
        <v>2.81</v>
      </c>
      <c r="P1445" s="50" t="str">
        <f t="shared" si="218"/>
        <v/>
      </c>
      <c r="Q1445" s="49" t="str">
        <f t="shared" si="219"/>
        <v/>
      </c>
      <c r="R1445" s="49" t="str">
        <f t="shared" si="220"/>
        <v/>
      </c>
    </row>
    <row r="1446" spans="1:18" x14ac:dyDescent="0.2">
      <c r="A1446" s="219"/>
      <c r="B1446" s="219"/>
      <c r="C1446" s="219"/>
      <c r="D1446" s="219"/>
      <c r="E1446" s="219"/>
      <c r="F1446" s="220"/>
      <c r="G1446" s="219"/>
      <c r="H1446" s="220"/>
      <c r="I1446" s="219"/>
      <c r="J1446" s="220"/>
      <c r="L1446" s="52">
        <f t="shared" si="214"/>
        <v>115</v>
      </c>
      <c r="M1446" s="48" t="str">
        <f t="shared" si="215"/>
        <v/>
      </c>
      <c r="N1446" s="49" t="str">
        <f t="shared" si="216"/>
        <v/>
      </c>
      <c r="O1446" s="49" t="str">
        <f t="shared" si="217"/>
        <v/>
      </c>
      <c r="P1446" s="50" t="str">
        <f t="shared" si="218"/>
        <v/>
      </c>
      <c r="Q1446" s="49" t="str">
        <f t="shared" si="219"/>
        <v/>
      </c>
      <c r="R1446" s="49" t="str">
        <f t="shared" si="220"/>
        <v/>
      </c>
    </row>
    <row r="1447" spans="1:18" ht="14.25" customHeight="1" x14ac:dyDescent="0.2">
      <c r="A1447" s="219"/>
      <c r="B1447" s="219"/>
      <c r="C1447" s="219"/>
      <c r="D1447" s="219"/>
      <c r="E1447" s="219"/>
      <c r="F1447" s="220"/>
      <c r="G1447" s="219"/>
      <c r="H1447" s="294" t="s">
        <v>36</v>
      </c>
      <c r="I1447" s="294"/>
      <c r="J1447" s="220">
        <f>TRUNC(SUMIF(L:L,$L1447,M:M)*(1+$J$9),2)</f>
        <v>140.81</v>
      </c>
      <c r="L1447" s="52">
        <f t="shared" si="214"/>
        <v>115</v>
      </c>
      <c r="M1447" s="48" t="str">
        <f t="shared" si="215"/>
        <v/>
      </c>
      <c r="N1447" s="49" t="str">
        <f t="shared" si="216"/>
        <v/>
      </c>
      <c r="O1447" s="49" t="str">
        <f t="shared" si="217"/>
        <v/>
      </c>
      <c r="P1447" s="50" t="str">
        <f t="shared" si="218"/>
        <v/>
      </c>
      <c r="Q1447" s="49" t="str">
        <f t="shared" si="219"/>
        <v/>
      </c>
      <c r="R1447" s="49" t="str">
        <f t="shared" si="220"/>
        <v/>
      </c>
    </row>
    <row r="1448" spans="1:18" ht="14.25" customHeight="1" thickBot="1" x14ac:dyDescent="0.25">
      <c r="A1448" s="221"/>
      <c r="B1448" s="221"/>
      <c r="C1448" s="221"/>
      <c r="D1448" s="221"/>
      <c r="E1448" s="221"/>
      <c r="F1448" s="221"/>
      <c r="G1448" s="221" t="s">
        <v>37</v>
      </c>
      <c r="H1448" s="222" t="s">
        <v>1895</v>
      </c>
      <c r="I1448" s="221" t="s">
        <v>38</v>
      </c>
      <c r="J1448" s="223">
        <f>TRUNC(J1447*H1448,2)</f>
        <v>1989.64</v>
      </c>
      <c r="L1448" s="52">
        <f t="shared" si="214"/>
        <v>115</v>
      </c>
      <c r="M1448" s="48" t="str">
        <f t="shared" si="215"/>
        <v/>
      </c>
      <c r="N1448" s="49" t="str">
        <f t="shared" si="216"/>
        <v/>
      </c>
      <c r="O1448" s="49" t="str">
        <f t="shared" si="217"/>
        <v/>
      </c>
      <c r="P1448" s="50" t="str">
        <f t="shared" si="218"/>
        <v/>
      </c>
      <c r="Q1448" s="49" t="str">
        <f t="shared" si="219"/>
        <v/>
      </c>
      <c r="R1448" s="49" t="str">
        <f t="shared" si="220"/>
        <v/>
      </c>
    </row>
    <row r="1449" spans="1:18" ht="15" thickTop="1" x14ac:dyDescent="0.2">
      <c r="A1449" s="224"/>
      <c r="B1449" s="224"/>
      <c r="C1449" s="224"/>
      <c r="D1449" s="224"/>
      <c r="E1449" s="224"/>
      <c r="F1449" s="224"/>
      <c r="G1449" s="224"/>
      <c r="H1449" s="224"/>
      <c r="I1449" s="224"/>
      <c r="J1449" s="224"/>
      <c r="L1449" s="52">
        <f t="shared" si="214"/>
        <v>116</v>
      </c>
      <c r="M1449" s="48" t="str">
        <f t="shared" si="215"/>
        <v/>
      </c>
      <c r="N1449" s="49" t="str">
        <f t="shared" si="216"/>
        <v/>
      </c>
      <c r="O1449" s="49" t="str">
        <f t="shared" si="217"/>
        <v/>
      </c>
      <c r="P1449" s="50" t="str">
        <f t="shared" si="218"/>
        <v/>
      </c>
      <c r="Q1449" s="49" t="str">
        <f t="shared" si="219"/>
        <v/>
      </c>
      <c r="R1449" s="49" t="str">
        <f t="shared" si="220"/>
        <v/>
      </c>
    </row>
    <row r="1450" spans="1:18" x14ac:dyDescent="0.2">
      <c r="A1450" s="203" t="s">
        <v>1396</v>
      </c>
      <c r="B1450" s="203"/>
      <c r="C1450" s="203"/>
      <c r="D1450" s="203" t="s">
        <v>1397</v>
      </c>
      <c r="E1450" s="203"/>
      <c r="F1450" s="296"/>
      <c r="G1450" s="296"/>
      <c r="H1450" s="204"/>
      <c r="I1450" s="203"/>
      <c r="J1450" s="205"/>
      <c r="L1450" s="52">
        <f t="shared" si="214"/>
        <v>116</v>
      </c>
      <c r="M1450" s="48" t="str">
        <f t="shared" si="215"/>
        <v/>
      </c>
      <c r="N1450" s="49" t="str">
        <f t="shared" si="216"/>
        <v/>
      </c>
      <c r="O1450" s="49" t="str">
        <f t="shared" si="217"/>
        <v/>
      </c>
      <c r="P1450" s="50" t="str">
        <f t="shared" si="218"/>
        <v/>
      </c>
      <c r="Q1450" s="49" t="str">
        <f t="shared" si="219"/>
        <v/>
      </c>
      <c r="R1450" s="49" t="str">
        <f t="shared" si="220"/>
        <v/>
      </c>
    </row>
    <row r="1451" spans="1:18" ht="38.25" customHeight="1" x14ac:dyDescent="0.2">
      <c r="A1451" s="206" t="s">
        <v>1398</v>
      </c>
      <c r="B1451" s="207" t="s">
        <v>1</v>
      </c>
      <c r="C1451" s="206" t="s">
        <v>2</v>
      </c>
      <c r="D1451" s="206" t="s">
        <v>3</v>
      </c>
      <c r="E1451" s="290" t="s">
        <v>18</v>
      </c>
      <c r="F1451" s="290"/>
      <c r="G1451" s="208" t="s">
        <v>4</v>
      </c>
      <c r="H1451" s="207" t="s">
        <v>5</v>
      </c>
      <c r="I1451" s="207" t="s">
        <v>6</v>
      </c>
      <c r="J1451" s="207" t="s">
        <v>7</v>
      </c>
      <c r="L1451" s="52">
        <f t="shared" si="214"/>
        <v>116</v>
      </c>
      <c r="M1451" s="48" t="str">
        <f t="shared" si="215"/>
        <v/>
      </c>
      <c r="N1451" s="49" t="str">
        <f t="shared" si="216"/>
        <v/>
      </c>
      <c r="O1451" s="49" t="str">
        <f t="shared" si="217"/>
        <v/>
      </c>
      <c r="P1451" s="50" t="str">
        <f t="shared" si="218"/>
        <v/>
      </c>
      <c r="Q1451" s="49" t="str">
        <f t="shared" si="219"/>
        <v/>
      </c>
      <c r="R1451" s="49" t="str">
        <f t="shared" si="220"/>
        <v/>
      </c>
    </row>
    <row r="1452" spans="1:18" ht="25.5" customHeight="1" x14ac:dyDescent="0.2">
      <c r="A1452" s="209" t="s">
        <v>19</v>
      </c>
      <c r="B1452" s="210" t="s">
        <v>1399</v>
      </c>
      <c r="C1452" s="209" t="s">
        <v>11</v>
      </c>
      <c r="D1452" s="209" t="s">
        <v>1400</v>
      </c>
      <c r="E1452" s="291" t="s">
        <v>223</v>
      </c>
      <c r="F1452" s="291"/>
      <c r="G1452" s="211" t="s">
        <v>10</v>
      </c>
      <c r="H1452" s="212">
        <v>1</v>
      </c>
      <c r="I1452" s="213">
        <f>SUMIF(L:L,$L1452,M:M)</f>
        <v>115.02000000000001</v>
      </c>
      <c r="J1452" s="213">
        <f>TRUNC(H1452*I1452,2)</f>
        <v>115.02</v>
      </c>
      <c r="L1452" s="52">
        <f t="shared" si="214"/>
        <v>116</v>
      </c>
      <c r="M1452" s="48" t="str">
        <f t="shared" si="215"/>
        <v/>
      </c>
      <c r="N1452" s="49" t="str">
        <f t="shared" si="216"/>
        <v/>
      </c>
      <c r="O1452" s="49" t="str">
        <f t="shared" si="217"/>
        <v/>
      </c>
      <c r="P1452" s="50" t="str">
        <f t="shared" si="218"/>
        <v xml:space="preserve"> 3.6.1.4.4.1 </v>
      </c>
      <c r="Q1452" s="49">
        <f t="shared" si="219"/>
        <v>13.92</v>
      </c>
      <c r="R1452" s="49">
        <f t="shared" si="220"/>
        <v>101.10000000000001</v>
      </c>
    </row>
    <row r="1453" spans="1:18" ht="25.5" customHeight="1" x14ac:dyDescent="0.2">
      <c r="A1453" s="225" t="s">
        <v>21</v>
      </c>
      <c r="B1453" s="226" t="s">
        <v>174</v>
      </c>
      <c r="C1453" s="225" t="s">
        <v>9</v>
      </c>
      <c r="D1453" s="225" t="s">
        <v>175</v>
      </c>
      <c r="E1453" s="292" t="s">
        <v>875</v>
      </c>
      <c r="F1453" s="292"/>
      <c r="G1453" s="227" t="s">
        <v>25</v>
      </c>
      <c r="H1453" s="228">
        <v>0.23780000000000001</v>
      </c>
      <c r="I1453" s="229">
        <f>SUMIFS('ANALÍTICA AUXILIARES'!J:J,'ANALÍTICA AUXILIARES'!A:A,"Composição",'ANALÍTICA AUXILIARES'!B:B,$B1453)</f>
        <v>25.96</v>
      </c>
      <c r="J1453" s="229">
        <f>TRUNC(H1453*I1453,2)</f>
        <v>6.17</v>
      </c>
      <c r="L1453" s="52">
        <f t="shared" si="214"/>
        <v>116</v>
      </c>
      <c r="M1453" s="48">
        <f t="shared" si="215"/>
        <v>6.17</v>
      </c>
      <c r="N1453" s="49">
        <f t="shared" si="216"/>
        <v>6.17</v>
      </c>
      <c r="O1453" s="49" t="str">
        <f t="shared" si="217"/>
        <v/>
      </c>
      <c r="P1453" s="50" t="str">
        <f t="shared" si="218"/>
        <v/>
      </c>
      <c r="Q1453" s="49" t="str">
        <f t="shared" si="219"/>
        <v/>
      </c>
      <c r="R1453" s="49" t="str">
        <f t="shared" si="220"/>
        <v/>
      </c>
    </row>
    <row r="1454" spans="1:18" x14ac:dyDescent="0.2">
      <c r="A1454" s="225" t="s">
        <v>21</v>
      </c>
      <c r="B1454" s="226" t="s">
        <v>180</v>
      </c>
      <c r="C1454" s="225" t="s">
        <v>9</v>
      </c>
      <c r="D1454" s="225" t="s">
        <v>181</v>
      </c>
      <c r="E1454" s="292" t="s">
        <v>875</v>
      </c>
      <c r="F1454" s="292"/>
      <c r="G1454" s="227" t="s">
        <v>25</v>
      </c>
      <c r="H1454" s="228">
        <v>0.23780000000000001</v>
      </c>
      <c r="I1454" s="229">
        <f>SUMIFS('ANALÍTICA AUXILIARES'!J:J,'ANALÍTICA AUXILIARES'!A:A,"Composição",'ANALÍTICA AUXILIARES'!B:B,$B1454)</f>
        <v>32.61</v>
      </c>
      <c r="J1454" s="229">
        <f>TRUNC(H1454*I1454,2)</f>
        <v>7.75</v>
      </c>
      <c r="L1454" s="52">
        <f t="shared" si="214"/>
        <v>116</v>
      </c>
      <c r="M1454" s="48">
        <f t="shared" si="215"/>
        <v>7.75</v>
      </c>
      <c r="N1454" s="49">
        <f t="shared" si="216"/>
        <v>7.75</v>
      </c>
      <c r="O1454" s="49" t="str">
        <f t="shared" si="217"/>
        <v/>
      </c>
      <c r="P1454" s="50" t="str">
        <f t="shared" si="218"/>
        <v/>
      </c>
      <c r="Q1454" s="49" t="str">
        <f t="shared" si="219"/>
        <v/>
      </c>
      <c r="R1454" s="49" t="str">
        <f t="shared" si="220"/>
        <v/>
      </c>
    </row>
    <row r="1455" spans="1:18" ht="14.25" customHeight="1" x14ac:dyDescent="0.2">
      <c r="A1455" s="225" t="s">
        <v>21</v>
      </c>
      <c r="B1455" s="226" t="s">
        <v>964</v>
      </c>
      <c r="C1455" s="225" t="s">
        <v>188</v>
      </c>
      <c r="D1455" s="225" t="s">
        <v>965</v>
      </c>
      <c r="E1455" s="292" t="s">
        <v>966</v>
      </c>
      <c r="F1455" s="292"/>
      <c r="G1455" s="227" t="s">
        <v>10</v>
      </c>
      <c r="H1455" s="228">
        <v>1.0743</v>
      </c>
      <c r="I1455" s="229">
        <f>SUMIFS('ANALÍTICA AUXILIARES'!J:J,'ANALÍTICA AUXILIARES'!A:A,"Composição",'ANALÍTICA AUXILIARES'!B:B,$B1455)</f>
        <v>92.81</v>
      </c>
      <c r="J1455" s="229">
        <f>TRUNC(H1455*I1455,2)</f>
        <v>99.7</v>
      </c>
      <c r="L1455" s="52">
        <f t="shared" si="214"/>
        <v>116</v>
      </c>
      <c r="M1455" s="48">
        <f t="shared" si="215"/>
        <v>99.7</v>
      </c>
      <c r="N1455" s="49" t="str">
        <f t="shared" si="216"/>
        <v/>
      </c>
      <c r="O1455" s="49">
        <f t="shared" si="217"/>
        <v>99.7</v>
      </c>
      <c r="P1455" s="50" t="str">
        <f t="shared" si="218"/>
        <v/>
      </c>
      <c r="Q1455" s="49" t="str">
        <f t="shared" si="219"/>
        <v/>
      </c>
      <c r="R1455" s="49" t="str">
        <f t="shared" si="220"/>
        <v/>
      </c>
    </row>
    <row r="1456" spans="1:18" ht="38.25" customHeight="1" x14ac:dyDescent="0.2">
      <c r="A1456" s="214" t="s">
        <v>28</v>
      </c>
      <c r="B1456" s="215" t="s">
        <v>967</v>
      </c>
      <c r="C1456" s="214" t="str">
        <f>VLOOKUP(B1456,INSUMOS!$A:$I,2,FALSE)</f>
        <v>ORSE</v>
      </c>
      <c r="D1456" s="214" t="str">
        <f>VLOOKUP(B1456,INSUMOS!$A:$I,3,FALSE)</f>
        <v>Fita alumínio MPU 50mm x 50M</v>
      </c>
      <c r="E1456" s="293" t="str">
        <f>VLOOKUP(B1456,INSUMOS!$A:$I,4,FALSE)</f>
        <v>Material</v>
      </c>
      <c r="F1456" s="293"/>
      <c r="G1456" s="216" t="str">
        <f>VLOOKUP(B1456,INSUMOS!$A:$I,5,FALSE)</f>
        <v>un</v>
      </c>
      <c r="H1456" s="217">
        <v>2.5000000000000001E-2</v>
      </c>
      <c r="I1456" s="218">
        <f>VLOOKUP(B1456,INSUMOS!$A:$I,8,FALSE)</f>
        <v>56.2</v>
      </c>
      <c r="J1456" s="218">
        <f>TRUNC(H1456*I1456,2)</f>
        <v>1.4</v>
      </c>
      <c r="L1456" s="52">
        <f t="shared" si="214"/>
        <v>116</v>
      </c>
      <c r="M1456" s="48">
        <f t="shared" si="215"/>
        <v>1.4</v>
      </c>
      <c r="N1456" s="49" t="str">
        <f t="shared" si="216"/>
        <v/>
      </c>
      <c r="O1456" s="49">
        <f t="shared" si="217"/>
        <v>1.4</v>
      </c>
      <c r="P1456" s="50" t="str">
        <f t="shared" si="218"/>
        <v/>
      </c>
      <c r="Q1456" s="49" t="str">
        <f t="shared" si="219"/>
        <v/>
      </c>
      <c r="R1456" s="49" t="str">
        <f t="shared" si="220"/>
        <v/>
      </c>
    </row>
    <row r="1457" spans="1:18" ht="38.25" customHeight="1" x14ac:dyDescent="0.2">
      <c r="A1457" s="219"/>
      <c r="B1457" s="219"/>
      <c r="C1457" s="219"/>
      <c r="D1457" s="219"/>
      <c r="E1457" s="219"/>
      <c r="F1457" s="220"/>
      <c r="G1457" s="219"/>
      <c r="H1457" s="220"/>
      <c r="I1457" s="219"/>
      <c r="J1457" s="220"/>
      <c r="L1457" s="52">
        <f t="shared" si="214"/>
        <v>116</v>
      </c>
      <c r="M1457" s="48" t="str">
        <f t="shared" si="215"/>
        <v/>
      </c>
      <c r="N1457" s="49" t="str">
        <f t="shared" si="216"/>
        <v/>
      </c>
      <c r="O1457" s="49" t="str">
        <f t="shared" si="217"/>
        <v/>
      </c>
      <c r="P1457" s="50" t="str">
        <f t="shared" si="218"/>
        <v/>
      </c>
      <c r="Q1457" s="49" t="str">
        <f t="shared" si="219"/>
        <v/>
      </c>
      <c r="R1457" s="49" t="str">
        <f t="shared" si="220"/>
        <v/>
      </c>
    </row>
    <row r="1458" spans="1:18" x14ac:dyDescent="0.2">
      <c r="A1458" s="219"/>
      <c r="B1458" s="219"/>
      <c r="C1458" s="219"/>
      <c r="D1458" s="219"/>
      <c r="E1458" s="219"/>
      <c r="F1458" s="220"/>
      <c r="G1458" s="219"/>
      <c r="H1458" s="294" t="s">
        <v>36</v>
      </c>
      <c r="I1458" s="294"/>
      <c r="J1458" s="220">
        <f>TRUNC(SUMIF(L:L,$L1458,M:M)*(1+$J$9),2)</f>
        <v>139.1</v>
      </c>
      <c r="L1458" s="52">
        <f t="shared" si="214"/>
        <v>116</v>
      </c>
      <c r="M1458" s="48" t="str">
        <f t="shared" si="215"/>
        <v/>
      </c>
      <c r="N1458" s="49" t="str">
        <f t="shared" si="216"/>
        <v/>
      </c>
      <c r="O1458" s="49" t="str">
        <f t="shared" si="217"/>
        <v/>
      </c>
      <c r="P1458" s="50" t="str">
        <f t="shared" si="218"/>
        <v/>
      </c>
      <c r="Q1458" s="49" t="str">
        <f t="shared" si="219"/>
        <v/>
      </c>
      <c r="R1458" s="49" t="str">
        <f t="shared" si="220"/>
        <v/>
      </c>
    </row>
    <row r="1459" spans="1:18" ht="14.25" customHeight="1" thickBot="1" x14ac:dyDescent="0.25">
      <c r="A1459" s="221"/>
      <c r="B1459" s="221"/>
      <c r="C1459" s="221"/>
      <c r="D1459" s="221"/>
      <c r="E1459" s="221"/>
      <c r="F1459" s="221"/>
      <c r="G1459" s="221" t="s">
        <v>37</v>
      </c>
      <c r="H1459" s="222" t="s">
        <v>1896</v>
      </c>
      <c r="I1459" s="221" t="s">
        <v>38</v>
      </c>
      <c r="J1459" s="223">
        <f>TRUNC(J1458*H1459,2)</f>
        <v>2416.16</v>
      </c>
      <c r="L1459" s="52">
        <f t="shared" si="214"/>
        <v>116</v>
      </c>
      <c r="M1459" s="48" t="str">
        <f t="shared" si="215"/>
        <v/>
      </c>
      <c r="N1459" s="49" t="str">
        <f t="shared" si="216"/>
        <v/>
      </c>
      <c r="O1459" s="49" t="str">
        <f t="shared" si="217"/>
        <v/>
      </c>
      <c r="P1459" s="50" t="str">
        <f t="shared" si="218"/>
        <v/>
      </c>
      <c r="Q1459" s="49" t="str">
        <f t="shared" si="219"/>
        <v/>
      </c>
      <c r="R1459" s="49" t="str">
        <f t="shared" si="220"/>
        <v/>
      </c>
    </row>
    <row r="1460" spans="1:18" ht="15" thickTop="1" x14ac:dyDescent="0.2">
      <c r="A1460" s="224"/>
      <c r="B1460" s="224"/>
      <c r="C1460" s="224"/>
      <c r="D1460" s="224"/>
      <c r="E1460" s="224"/>
      <c r="F1460" s="224"/>
      <c r="G1460" s="224"/>
      <c r="H1460" s="224"/>
      <c r="I1460" s="224"/>
      <c r="J1460" s="224"/>
      <c r="L1460" s="52">
        <f t="shared" si="214"/>
        <v>117</v>
      </c>
      <c r="M1460" s="48" t="str">
        <f t="shared" si="215"/>
        <v/>
      </c>
      <c r="N1460" s="49" t="str">
        <f t="shared" si="216"/>
        <v/>
      </c>
      <c r="O1460" s="49" t="str">
        <f t="shared" si="217"/>
        <v/>
      </c>
      <c r="P1460" s="50" t="str">
        <f t="shared" si="218"/>
        <v/>
      </c>
      <c r="Q1460" s="49" t="str">
        <f t="shared" si="219"/>
        <v/>
      </c>
      <c r="R1460" s="49" t="str">
        <f t="shared" si="220"/>
        <v/>
      </c>
    </row>
    <row r="1461" spans="1:18" ht="14.25" customHeight="1" x14ac:dyDescent="0.2">
      <c r="A1461" s="206" t="s">
        <v>1401</v>
      </c>
      <c r="B1461" s="207" t="s">
        <v>1</v>
      </c>
      <c r="C1461" s="206" t="s">
        <v>2</v>
      </c>
      <c r="D1461" s="206" t="s">
        <v>3</v>
      </c>
      <c r="E1461" s="290" t="s">
        <v>18</v>
      </c>
      <c r="F1461" s="290"/>
      <c r="G1461" s="208" t="s">
        <v>4</v>
      </c>
      <c r="H1461" s="207" t="s">
        <v>5</v>
      </c>
      <c r="I1461" s="207" t="s">
        <v>6</v>
      </c>
      <c r="J1461" s="207" t="s">
        <v>7</v>
      </c>
      <c r="L1461" s="52">
        <f t="shared" si="214"/>
        <v>117</v>
      </c>
      <c r="M1461" s="48" t="str">
        <f t="shared" si="215"/>
        <v/>
      </c>
      <c r="N1461" s="49" t="str">
        <f t="shared" si="216"/>
        <v/>
      </c>
      <c r="O1461" s="49" t="str">
        <f t="shared" si="217"/>
        <v/>
      </c>
      <c r="P1461" s="50" t="str">
        <f t="shared" si="218"/>
        <v/>
      </c>
      <c r="Q1461" s="49" t="str">
        <f t="shared" si="219"/>
        <v/>
      </c>
      <c r="R1461" s="49" t="str">
        <f t="shared" si="220"/>
        <v/>
      </c>
    </row>
    <row r="1462" spans="1:18" ht="25.5" x14ac:dyDescent="0.2">
      <c r="A1462" s="209" t="s">
        <v>19</v>
      </c>
      <c r="B1462" s="210" t="s">
        <v>1402</v>
      </c>
      <c r="C1462" s="209" t="s">
        <v>11</v>
      </c>
      <c r="D1462" s="209" t="s">
        <v>1403</v>
      </c>
      <c r="E1462" s="291" t="s">
        <v>223</v>
      </c>
      <c r="F1462" s="291"/>
      <c r="G1462" s="211" t="s">
        <v>10</v>
      </c>
      <c r="H1462" s="212">
        <v>1</v>
      </c>
      <c r="I1462" s="213">
        <f>SUMIF(L:L,$L1462,M:M)</f>
        <v>115.02000000000001</v>
      </c>
      <c r="J1462" s="213">
        <f>TRUNC(H1462*I1462,2)</f>
        <v>115.02</v>
      </c>
      <c r="L1462" s="52">
        <f t="shared" si="214"/>
        <v>117</v>
      </c>
      <c r="M1462" s="48" t="str">
        <f t="shared" si="215"/>
        <v/>
      </c>
      <c r="N1462" s="49" t="str">
        <f t="shared" si="216"/>
        <v/>
      </c>
      <c r="O1462" s="49" t="str">
        <f t="shared" si="217"/>
        <v/>
      </c>
      <c r="P1462" s="50" t="str">
        <f t="shared" si="218"/>
        <v xml:space="preserve"> 3.6.1.4.4.2 </v>
      </c>
      <c r="Q1462" s="49">
        <f t="shared" si="219"/>
        <v>13.92</v>
      </c>
      <c r="R1462" s="49">
        <f t="shared" si="220"/>
        <v>101.10000000000001</v>
      </c>
    </row>
    <row r="1463" spans="1:18" ht="38.25" customHeight="1" x14ac:dyDescent="0.2">
      <c r="A1463" s="225" t="s">
        <v>21</v>
      </c>
      <c r="B1463" s="226" t="s">
        <v>180</v>
      </c>
      <c r="C1463" s="225" t="s">
        <v>9</v>
      </c>
      <c r="D1463" s="225" t="s">
        <v>181</v>
      </c>
      <c r="E1463" s="292" t="s">
        <v>875</v>
      </c>
      <c r="F1463" s="292"/>
      <c r="G1463" s="227" t="s">
        <v>25</v>
      </c>
      <c r="H1463" s="228">
        <v>0.23780000000000001</v>
      </c>
      <c r="I1463" s="229">
        <f>SUMIFS('ANALÍTICA AUXILIARES'!J:J,'ANALÍTICA AUXILIARES'!A:A,"Composição",'ANALÍTICA AUXILIARES'!B:B,$B1463)</f>
        <v>32.61</v>
      </c>
      <c r="J1463" s="229">
        <f>TRUNC(H1463*I1463,2)</f>
        <v>7.75</v>
      </c>
      <c r="L1463" s="52">
        <f t="shared" si="214"/>
        <v>117</v>
      </c>
      <c r="M1463" s="48">
        <f t="shared" si="215"/>
        <v>7.75</v>
      </c>
      <c r="N1463" s="49">
        <f t="shared" si="216"/>
        <v>7.75</v>
      </c>
      <c r="O1463" s="49" t="str">
        <f t="shared" si="217"/>
        <v/>
      </c>
      <c r="P1463" s="50" t="str">
        <f t="shared" si="218"/>
        <v/>
      </c>
      <c r="Q1463" s="49" t="str">
        <f t="shared" si="219"/>
        <v/>
      </c>
      <c r="R1463" s="49" t="str">
        <f t="shared" si="220"/>
        <v/>
      </c>
    </row>
    <row r="1464" spans="1:18" ht="25.5" customHeight="1" x14ac:dyDescent="0.2">
      <c r="A1464" s="225" t="s">
        <v>21</v>
      </c>
      <c r="B1464" s="226" t="s">
        <v>174</v>
      </c>
      <c r="C1464" s="225" t="s">
        <v>9</v>
      </c>
      <c r="D1464" s="225" t="s">
        <v>175</v>
      </c>
      <c r="E1464" s="292" t="s">
        <v>875</v>
      </c>
      <c r="F1464" s="292"/>
      <c r="G1464" s="227" t="s">
        <v>25</v>
      </c>
      <c r="H1464" s="228">
        <v>0.23780000000000001</v>
      </c>
      <c r="I1464" s="229">
        <f>SUMIFS('ANALÍTICA AUXILIARES'!J:J,'ANALÍTICA AUXILIARES'!A:A,"Composição",'ANALÍTICA AUXILIARES'!B:B,$B1464)</f>
        <v>25.96</v>
      </c>
      <c r="J1464" s="229">
        <f>TRUNC(H1464*I1464,2)</f>
        <v>6.17</v>
      </c>
      <c r="L1464" s="52">
        <f t="shared" si="214"/>
        <v>117</v>
      </c>
      <c r="M1464" s="48">
        <f t="shared" si="215"/>
        <v>6.17</v>
      </c>
      <c r="N1464" s="49">
        <f t="shared" si="216"/>
        <v>6.17</v>
      </c>
      <c r="O1464" s="49" t="str">
        <f t="shared" si="217"/>
        <v/>
      </c>
      <c r="P1464" s="50" t="str">
        <f t="shared" si="218"/>
        <v/>
      </c>
      <c r="Q1464" s="49" t="str">
        <f t="shared" si="219"/>
        <v/>
      </c>
      <c r="R1464" s="49" t="str">
        <f t="shared" si="220"/>
        <v/>
      </c>
    </row>
    <row r="1465" spans="1:18" ht="25.5" customHeight="1" x14ac:dyDescent="0.2">
      <c r="A1465" s="225" t="s">
        <v>21</v>
      </c>
      <c r="B1465" s="226" t="s">
        <v>964</v>
      </c>
      <c r="C1465" s="225" t="s">
        <v>188</v>
      </c>
      <c r="D1465" s="225" t="s">
        <v>965</v>
      </c>
      <c r="E1465" s="292" t="s">
        <v>966</v>
      </c>
      <c r="F1465" s="292"/>
      <c r="G1465" s="227" t="s">
        <v>10</v>
      </c>
      <c r="H1465" s="228">
        <v>1.0743</v>
      </c>
      <c r="I1465" s="229">
        <f>SUMIFS('ANALÍTICA AUXILIARES'!J:J,'ANALÍTICA AUXILIARES'!A:A,"Composição",'ANALÍTICA AUXILIARES'!B:B,$B1465)</f>
        <v>92.81</v>
      </c>
      <c r="J1465" s="229">
        <f>TRUNC(H1465*I1465,2)</f>
        <v>99.7</v>
      </c>
      <c r="L1465" s="52">
        <f t="shared" si="214"/>
        <v>117</v>
      </c>
      <c r="M1465" s="48">
        <f t="shared" si="215"/>
        <v>99.7</v>
      </c>
      <c r="N1465" s="49" t="str">
        <f t="shared" si="216"/>
        <v/>
      </c>
      <c r="O1465" s="49">
        <f t="shared" si="217"/>
        <v>99.7</v>
      </c>
      <c r="P1465" s="50" t="str">
        <f t="shared" si="218"/>
        <v/>
      </c>
      <c r="Q1465" s="49" t="str">
        <f t="shared" si="219"/>
        <v/>
      </c>
      <c r="R1465" s="49" t="str">
        <f t="shared" si="220"/>
        <v/>
      </c>
    </row>
    <row r="1466" spans="1:18" x14ac:dyDescent="0.2">
      <c r="A1466" s="214" t="s">
        <v>28</v>
      </c>
      <c r="B1466" s="215" t="s">
        <v>967</v>
      </c>
      <c r="C1466" s="214" t="str">
        <f>VLOOKUP(B1466,INSUMOS!$A:$I,2,FALSE)</f>
        <v>ORSE</v>
      </c>
      <c r="D1466" s="214" t="str">
        <f>VLOOKUP(B1466,INSUMOS!$A:$I,3,FALSE)</f>
        <v>Fita alumínio MPU 50mm x 50M</v>
      </c>
      <c r="E1466" s="293" t="str">
        <f>VLOOKUP(B1466,INSUMOS!$A:$I,4,FALSE)</f>
        <v>Material</v>
      </c>
      <c r="F1466" s="293"/>
      <c r="G1466" s="216" t="str">
        <f>VLOOKUP(B1466,INSUMOS!$A:$I,5,FALSE)</f>
        <v>un</v>
      </c>
      <c r="H1466" s="217">
        <v>2.5000000000000001E-2</v>
      </c>
      <c r="I1466" s="218">
        <f>VLOOKUP(B1466,INSUMOS!$A:$I,8,FALSE)</f>
        <v>56.2</v>
      </c>
      <c r="J1466" s="218">
        <f>TRUNC(H1466*I1466,2)</f>
        <v>1.4</v>
      </c>
      <c r="L1466" s="52">
        <f t="shared" si="214"/>
        <v>117</v>
      </c>
      <c r="M1466" s="48">
        <f t="shared" si="215"/>
        <v>1.4</v>
      </c>
      <c r="N1466" s="49" t="str">
        <f t="shared" si="216"/>
        <v/>
      </c>
      <c r="O1466" s="49">
        <f t="shared" si="217"/>
        <v>1.4</v>
      </c>
      <c r="P1466" s="50" t="str">
        <f t="shared" si="218"/>
        <v/>
      </c>
      <c r="Q1466" s="49" t="str">
        <f t="shared" si="219"/>
        <v/>
      </c>
      <c r="R1466" s="49" t="str">
        <f t="shared" si="220"/>
        <v/>
      </c>
    </row>
    <row r="1467" spans="1:18" x14ac:dyDescent="0.2">
      <c r="A1467" s="219"/>
      <c r="B1467" s="219"/>
      <c r="C1467" s="219"/>
      <c r="D1467" s="219"/>
      <c r="E1467" s="219"/>
      <c r="F1467" s="220"/>
      <c r="G1467" s="219"/>
      <c r="H1467" s="220"/>
      <c r="I1467" s="219"/>
      <c r="J1467" s="220"/>
      <c r="L1467" s="52">
        <f t="shared" si="214"/>
        <v>117</v>
      </c>
      <c r="M1467" s="48" t="str">
        <f t="shared" si="215"/>
        <v/>
      </c>
      <c r="N1467" s="49" t="str">
        <f t="shared" si="216"/>
        <v/>
      </c>
      <c r="O1467" s="49" t="str">
        <f t="shared" si="217"/>
        <v/>
      </c>
      <c r="P1467" s="50" t="str">
        <f t="shared" si="218"/>
        <v/>
      </c>
      <c r="Q1467" s="49" t="str">
        <f t="shared" si="219"/>
        <v/>
      </c>
      <c r="R1467" s="49" t="str">
        <f t="shared" si="220"/>
        <v/>
      </c>
    </row>
    <row r="1468" spans="1:18" x14ac:dyDescent="0.2">
      <c r="A1468" s="219"/>
      <c r="B1468" s="219"/>
      <c r="C1468" s="219"/>
      <c r="D1468" s="219"/>
      <c r="E1468" s="219"/>
      <c r="F1468" s="220"/>
      <c r="G1468" s="219"/>
      <c r="H1468" s="294" t="s">
        <v>36</v>
      </c>
      <c r="I1468" s="294"/>
      <c r="J1468" s="220">
        <f>TRUNC(SUMIF(L:L,$L1468,M:M)*(1+$J$9),2)</f>
        <v>139.1</v>
      </c>
      <c r="L1468" s="52">
        <f t="shared" si="214"/>
        <v>117</v>
      </c>
      <c r="M1468" s="48" t="str">
        <f t="shared" si="215"/>
        <v/>
      </c>
      <c r="N1468" s="49" t="str">
        <f t="shared" si="216"/>
        <v/>
      </c>
      <c r="O1468" s="49" t="str">
        <f t="shared" si="217"/>
        <v/>
      </c>
      <c r="P1468" s="50" t="str">
        <f t="shared" si="218"/>
        <v/>
      </c>
      <c r="Q1468" s="49" t="str">
        <f t="shared" si="219"/>
        <v/>
      </c>
      <c r="R1468" s="49" t="str">
        <f t="shared" si="220"/>
        <v/>
      </c>
    </row>
    <row r="1469" spans="1:18" ht="14.25" customHeight="1" thickBot="1" x14ac:dyDescent="0.25">
      <c r="A1469" s="221"/>
      <c r="B1469" s="221"/>
      <c r="C1469" s="221"/>
      <c r="D1469" s="221"/>
      <c r="E1469" s="221"/>
      <c r="F1469" s="221"/>
      <c r="G1469" s="221" t="s">
        <v>37</v>
      </c>
      <c r="H1469" s="222" t="s">
        <v>1897</v>
      </c>
      <c r="I1469" s="221" t="s">
        <v>38</v>
      </c>
      <c r="J1469" s="223">
        <f>TRUNC(J1468*H1469,2)</f>
        <v>1054.3699999999999</v>
      </c>
      <c r="L1469" s="52">
        <f t="shared" si="214"/>
        <v>117</v>
      </c>
      <c r="M1469" s="48" t="str">
        <f t="shared" si="215"/>
        <v/>
      </c>
      <c r="N1469" s="49" t="str">
        <f t="shared" si="216"/>
        <v/>
      </c>
      <c r="O1469" s="49" t="str">
        <f t="shared" si="217"/>
        <v/>
      </c>
      <c r="P1469" s="50" t="str">
        <f t="shared" si="218"/>
        <v/>
      </c>
      <c r="Q1469" s="49" t="str">
        <f t="shared" si="219"/>
        <v/>
      </c>
      <c r="R1469" s="49" t="str">
        <f t="shared" si="220"/>
        <v/>
      </c>
    </row>
    <row r="1470" spans="1:18" ht="38.25" customHeight="1" thickTop="1" x14ac:dyDescent="0.2">
      <c r="A1470" s="224"/>
      <c r="B1470" s="224"/>
      <c r="C1470" s="224"/>
      <c r="D1470" s="224"/>
      <c r="E1470" s="224"/>
      <c r="F1470" s="224"/>
      <c r="G1470" s="224"/>
      <c r="H1470" s="224"/>
      <c r="I1470" s="224"/>
      <c r="J1470" s="224"/>
      <c r="L1470" s="52">
        <f t="shared" si="214"/>
        <v>118</v>
      </c>
      <c r="M1470" s="48" t="str">
        <f t="shared" si="215"/>
        <v/>
      </c>
      <c r="N1470" s="49" t="str">
        <f t="shared" si="216"/>
        <v/>
      </c>
      <c r="O1470" s="49" t="str">
        <f t="shared" si="217"/>
        <v/>
      </c>
      <c r="P1470" s="50" t="str">
        <f t="shared" si="218"/>
        <v/>
      </c>
      <c r="Q1470" s="49" t="str">
        <f t="shared" si="219"/>
        <v/>
      </c>
      <c r="R1470" s="49" t="str">
        <f t="shared" si="220"/>
        <v/>
      </c>
    </row>
    <row r="1471" spans="1:18" ht="38.25" customHeight="1" x14ac:dyDescent="0.2">
      <c r="A1471" s="206" t="s">
        <v>1404</v>
      </c>
      <c r="B1471" s="207" t="s">
        <v>1</v>
      </c>
      <c r="C1471" s="206" t="s">
        <v>2</v>
      </c>
      <c r="D1471" s="206" t="s">
        <v>3</v>
      </c>
      <c r="E1471" s="290" t="s">
        <v>18</v>
      </c>
      <c r="F1471" s="290"/>
      <c r="G1471" s="208" t="s">
        <v>4</v>
      </c>
      <c r="H1471" s="207" t="s">
        <v>5</v>
      </c>
      <c r="I1471" s="207" t="s">
        <v>6</v>
      </c>
      <c r="J1471" s="207" t="s">
        <v>7</v>
      </c>
      <c r="L1471" s="52">
        <f t="shared" si="214"/>
        <v>118</v>
      </c>
      <c r="M1471" s="48" t="str">
        <f t="shared" si="215"/>
        <v/>
      </c>
      <c r="N1471" s="49" t="str">
        <f t="shared" si="216"/>
        <v/>
      </c>
      <c r="O1471" s="49" t="str">
        <f t="shared" si="217"/>
        <v/>
      </c>
      <c r="P1471" s="50" t="str">
        <f t="shared" si="218"/>
        <v/>
      </c>
      <c r="Q1471" s="49" t="str">
        <f t="shared" si="219"/>
        <v/>
      </c>
      <c r="R1471" s="49" t="str">
        <f t="shared" si="220"/>
        <v/>
      </c>
    </row>
    <row r="1472" spans="1:18" ht="25.5" x14ac:dyDescent="0.2">
      <c r="A1472" s="209" t="s">
        <v>19</v>
      </c>
      <c r="B1472" s="210" t="s">
        <v>1405</v>
      </c>
      <c r="C1472" s="209" t="s">
        <v>11</v>
      </c>
      <c r="D1472" s="209" t="s">
        <v>1406</v>
      </c>
      <c r="E1472" s="291" t="s">
        <v>223</v>
      </c>
      <c r="F1472" s="291"/>
      <c r="G1472" s="211" t="s">
        <v>10</v>
      </c>
      <c r="H1472" s="212">
        <v>1</v>
      </c>
      <c r="I1472" s="213">
        <f>SUMIF(L:L,$L1472,M:M)</f>
        <v>115.02000000000001</v>
      </c>
      <c r="J1472" s="213">
        <f>TRUNC(H1472*I1472,2)</f>
        <v>115.02</v>
      </c>
      <c r="L1472" s="52">
        <f t="shared" si="214"/>
        <v>118</v>
      </c>
      <c r="M1472" s="48" t="str">
        <f t="shared" si="215"/>
        <v/>
      </c>
      <c r="N1472" s="49" t="str">
        <f t="shared" si="216"/>
        <v/>
      </c>
      <c r="O1472" s="49" t="str">
        <f t="shared" si="217"/>
        <v/>
      </c>
      <c r="P1472" s="50" t="str">
        <f t="shared" si="218"/>
        <v xml:space="preserve"> 3.6.1.4.4.3 </v>
      </c>
      <c r="Q1472" s="49">
        <f t="shared" si="219"/>
        <v>13.92</v>
      </c>
      <c r="R1472" s="49">
        <f t="shared" si="220"/>
        <v>101.10000000000001</v>
      </c>
    </row>
    <row r="1473" spans="1:18" ht="25.5" x14ac:dyDescent="0.2">
      <c r="A1473" s="225" t="s">
        <v>21</v>
      </c>
      <c r="B1473" s="226" t="s">
        <v>964</v>
      </c>
      <c r="C1473" s="225" t="s">
        <v>188</v>
      </c>
      <c r="D1473" s="225" t="s">
        <v>965</v>
      </c>
      <c r="E1473" s="292" t="s">
        <v>966</v>
      </c>
      <c r="F1473" s="292"/>
      <c r="G1473" s="227" t="s">
        <v>10</v>
      </c>
      <c r="H1473" s="228">
        <v>1.0743</v>
      </c>
      <c r="I1473" s="229">
        <f>SUMIFS('ANALÍTICA AUXILIARES'!J:J,'ANALÍTICA AUXILIARES'!A:A,"Composição",'ANALÍTICA AUXILIARES'!B:B,$B1473)</f>
        <v>92.81</v>
      </c>
      <c r="J1473" s="229">
        <f>TRUNC(H1473*I1473,2)</f>
        <v>99.7</v>
      </c>
      <c r="L1473" s="52">
        <f t="shared" si="214"/>
        <v>118</v>
      </c>
      <c r="M1473" s="48">
        <f t="shared" si="215"/>
        <v>99.7</v>
      </c>
      <c r="N1473" s="49" t="str">
        <f t="shared" si="216"/>
        <v/>
      </c>
      <c r="O1473" s="49">
        <f t="shared" si="217"/>
        <v>99.7</v>
      </c>
      <c r="P1473" s="50" t="str">
        <f t="shared" si="218"/>
        <v/>
      </c>
      <c r="Q1473" s="49" t="str">
        <f t="shared" si="219"/>
        <v/>
      </c>
      <c r="R1473" s="49" t="str">
        <f t="shared" si="220"/>
        <v/>
      </c>
    </row>
    <row r="1474" spans="1:18" ht="38.25" customHeight="1" x14ac:dyDescent="0.2">
      <c r="A1474" s="225" t="s">
        <v>21</v>
      </c>
      <c r="B1474" s="226" t="s">
        <v>174</v>
      </c>
      <c r="C1474" s="225" t="s">
        <v>9</v>
      </c>
      <c r="D1474" s="225" t="s">
        <v>175</v>
      </c>
      <c r="E1474" s="292" t="s">
        <v>875</v>
      </c>
      <c r="F1474" s="292"/>
      <c r="G1474" s="227" t="s">
        <v>25</v>
      </c>
      <c r="H1474" s="228">
        <v>0.23780000000000001</v>
      </c>
      <c r="I1474" s="229">
        <f>SUMIFS('ANALÍTICA AUXILIARES'!J:J,'ANALÍTICA AUXILIARES'!A:A,"Composição",'ANALÍTICA AUXILIARES'!B:B,$B1474)</f>
        <v>25.96</v>
      </c>
      <c r="J1474" s="229">
        <f>TRUNC(H1474*I1474,2)</f>
        <v>6.17</v>
      </c>
      <c r="L1474" s="52">
        <f t="shared" si="214"/>
        <v>118</v>
      </c>
      <c r="M1474" s="48">
        <f t="shared" si="215"/>
        <v>6.17</v>
      </c>
      <c r="N1474" s="49">
        <f t="shared" si="216"/>
        <v>6.17</v>
      </c>
      <c r="O1474" s="49" t="str">
        <f t="shared" si="217"/>
        <v/>
      </c>
      <c r="P1474" s="50" t="str">
        <f t="shared" si="218"/>
        <v/>
      </c>
      <c r="Q1474" s="49" t="str">
        <f t="shared" si="219"/>
        <v/>
      </c>
      <c r="R1474" s="49" t="str">
        <f t="shared" si="220"/>
        <v/>
      </c>
    </row>
    <row r="1475" spans="1:18" ht="25.5" customHeight="1" x14ac:dyDescent="0.2">
      <c r="A1475" s="225" t="s">
        <v>21</v>
      </c>
      <c r="B1475" s="226" t="s">
        <v>180</v>
      </c>
      <c r="C1475" s="225" t="s">
        <v>9</v>
      </c>
      <c r="D1475" s="225" t="s">
        <v>181</v>
      </c>
      <c r="E1475" s="292" t="s">
        <v>875</v>
      </c>
      <c r="F1475" s="292"/>
      <c r="G1475" s="227" t="s">
        <v>25</v>
      </c>
      <c r="H1475" s="228">
        <v>0.23780000000000001</v>
      </c>
      <c r="I1475" s="229">
        <f>SUMIFS('ANALÍTICA AUXILIARES'!J:J,'ANALÍTICA AUXILIARES'!A:A,"Composição",'ANALÍTICA AUXILIARES'!B:B,$B1475)</f>
        <v>32.61</v>
      </c>
      <c r="J1475" s="229">
        <f>TRUNC(H1475*I1475,2)</f>
        <v>7.75</v>
      </c>
      <c r="L1475" s="52">
        <f t="shared" si="214"/>
        <v>118</v>
      </c>
      <c r="M1475" s="48">
        <f t="shared" si="215"/>
        <v>7.75</v>
      </c>
      <c r="N1475" s="49">
        <f t="shared" si="216"/>
        <v>7.75</v>
      </c>
      <c r="O1475" s="49" t="str">
        <f t="shared" si="217"/>
        <v/>
      </c>
      <c r="P1475" s="50" t="str">
        <f t="shared" si="218"/>
        <v/>
      </c>
      <c r="Q1475" s="49" t="str">
        <f t="shared" si="219"/>
        <v/>
      </c>
      <c r="R1475" s="49" t="str">
        <f t="shared" si="220"/>
        <v/>
      </c>
    </row>
    <row r="1476" spans="1:18" ht="14.25" customHeight="1" x14ac:dyDescent="0.2">
      <c r="A1476" s="214" t="s">
        <v>28</v>
      </c>
      <c r="B1476" s="215" t="s">
        <v>967</v>
      </c>
      <c r="C1476" s="214" t="str">
        <f>VLOOKUP(B1476,INSUMOS!$A:$I,2,FALSE)</f>
        <v>ORSE</v>
      </c>
      <c r="D1476" s="214" t="str">
        <f>VLOOKUP(B1476,INSUMOS!$A:$I,3,FALSE)</f>
        <v>Fita alumínio MPU 50mm x 50M</v>
      </c>
      <c r="E1476" s="293" t="str">
        <f>VLOOKUP(B1476,INSUMOS!$A:$I,4,FALSE)</f>
        <v>Material</v>
      </c>
      <c r="F1476" s="293"/>
      <c r="G1476" s="216" t="str">
        <f>VLOOKUP(B1476,INSUMOS!$A:$I,5,FALSE)</f>
        <v>un</v>
      </c>
      <c r="H1476" s="217">
        <v>2.5000000000000001E-2</v>
      </c>
      <c r="I1476" s="218">
        <f>VLOOKUP(B1476,INSUMOS!$A:$I,8,FALSE)</f>
        <v>56.2</v>
      </c>
      <c r="J1476" s="218">
        <f>TRUNC(H1476*I1476,2)</f>
        <v>1.4</v>
      </c>
      <c r="L1476" s="52">
        <f t="shared" ref="L1476:L1539" si="221">IF(AND(A1477&lt;&gt;"",A1476=""),L1475+1,L1475)</f>
        <v>118</v>
      </c>
      <c r="M1476" s="48">
        <f t="shared" ref="M1476:M1539" si="222">IF(OR(A1476="Insumo",A1476="Composição Auxiliar"),J1476,"")</f>
        <v>1.4</v>
      </c>
      <c r="N1476" s="49" t="str">
        <f t="shared" ref="N1476:N1539" si="223">IF(ISNUMBER(SEARCH("COM ENCARGOS COMPLEMENTARES",D1476)),J1476,"")</f>
        <v/>
      </c>
      <c r="O1476" s="49">
        <f t="shared" ref="O1476:O1539" si="224">IF(N1476&lt;&gt;"","",M1476)</f>
        <v>1.4</v>
      </c>
      <c r="P1476" s="50" t="str">
        <f t="shared" ref="P1476:P1539" si="225">IF(A1476="Composição",A1475,"")</f>
        <v/>
      </c>
      <c r="Q1476" s="49" t="str">
        <f t="shared" ref="Q1476:Q1539" si="226">IF(P1476&lt;&gt;"",SUMIF(L1476:L1481,L1476,N1476:N1481),"")</f>
        <v/>
      </c>
      <c r="R1476" s="49" t="str">
        <f t="shared" ref="R1476:R1539" si="227">IF(P1476&lt;&gt;"",SUMIF(L1476:L1481,L1476,O1476:O1481),"")</f>
        <v/>
      </c>
    </row>
    <row r="1477" spans="1:18" x14ac:dyDescent="0.2">
      <c r="A1477" s="219"/>
      <c r="B1477" s="219"/>
      <c r="C1477" s="219"/>
      <c r="D1477" s="219"/>
      <c r="E1477" s="219"/>
      <c r="F1477" s="220"/>
      <c r="G1477" s="219"/>
      <c r="H1477" s="220"/>
      <c r="I1477" s="219"/>
      <c r="J1477" s="220"/>
      <c r="L1477" s="52">
        <f t="shared" si="221"/>
        <v>118</v>
      </c>
      <c r="M1477" s="48" t="str">
        <f t="shared" si="222"/>
        <v/>
      </c>
      <c r="N1477" s="49" t="str">
        <f t="shared" si="223"/>
        <v/>
      </c>
      <c r="O1477" s="49" t="str">
        <f t="shared" si="224"/>
        <v/>
      </c>
      <c r="P1477" s="50" t="str">
        <f t="shared" si="225"/>
        <v/>
      </c>
      <c r="Q1477" s="49" t="str">
        <f t="shared" si="226"/>
        <v/>
      </c>
      <c r="R1477" s="49" t="str">
        <f t="shared" si="227"/>
        <v/>
      </c>
    </row>
    <row r="1478" spans="1:18" x14ac:dyDescent="0.2">
      <c r="A1478" s="219"/>
      <c r="B1478" s="219"/>
      <c r="C1478" s="219"/>
      <c r="D1478" s="219"/>
      <c r="E1478" s="219"/>
      <c r="F1478" s="220"/>
      <c r="G1478" s="219"/>
      <c r="H1478" s="294" t="s">
        <v>36</v>
      </c>
      <c r="I1478" s="294"/>
      <c r="J1478" s="220">
        <f>TRUNC(SUMIF(L:L,$L1478,M:M)*(1+$J$9),2)</f>
        <v>139.1</v>
      </c>
      <c r="L1478" s="52">
        <f t="shared" si="221"/>
        <v>118</v>
      </c>
      <c r="M1478" s="48" t="str">
        <f t="shared" si="222"/>
        <v/>
      </c>
      <c r="N1478" s="49" t="str">
        <f t="shared" si="223"/>
        <v/>
      </c>
      <c r="O1478" s="49" t="str">
        <f t="shared" si="224"/>
        <v/>
      </c>
      <c r="P1478" s="50" t="str">
        <f t="shared" si="225"/>
        <v/>
      </c>
      <c r="Q1478" s="49" t="str">
        <f t="shared" si="226"/>
        <v/>
      </c>
      <c r="R1478" s="49" t="str">
        <f t="shared" si="227"/>
        <v/>
      </c>
    </row>
    <row r="1479" spans="1:18" ht="15" thickBot="1" x14ac:dyDescent="0.25">
      <c r="A1479" s="221"/>
      <c r="B1479" s="221"/>
      <c r="C1479" s="221"/>
      <c r="D1479" s="221"/>
      <c r="E1479" s="221"/>
      <c r="F1479" s="221"/>
      <c r="G1479" s="221" t="s">
        <v>37</v>
      </c>
      <c r="H1479" s="222" t="s">
        <v>1898</v>
      </c>
      <c r="I1479" s="221" t="s">
        <v>38</v>
      </c>
      <c r="J1479" s="223">
        <f>TRUNC(J1478*H1479,2)</f>
        <v>371.39</v>
      </c>
      <c r="L1479" s="52">
        <f t="shared" si="221"/>
        <v>118</v>
      </c>
      <c r="M1479" s="48" t="str">
        <f t="shared" si="222"/>
        <v/>
      </c>
      <c r="N1479" s="49" t="str">
        <f t="shared" si="223"/>
        <v/>
      </c>
      <c r="O1479" s="49" t="str">
        <f t="shared" si="224"/>
        <v/>
      </c>
      <c r="P1479" s="50" t="str">
        <f t="shared" si="225"/>
        <v/>
      </c>
      <c r="Q1479" s="49" t="str">
        <f t="shared" si="226"/>
        <v/>
      </c>
      <c r="R1479" s="49" t="str">
        <f t="shared" si="227"/>
        <v/>
      </c>
    </row>
    <row r="1480" spans="1:18" ht="15" thickTop="1" x14ac:dyDescent="0.2">
      <c r="A1480" s="224"/>
      <c r="B1480" s="224"/>
      <c r="C1480" s="224"/>
      <c r="D1480" s="224"/>
      <c r="E1480" s="224"/>
      <c r="F1480" s="224"/>
      <c r="G1480" s="224"/>
      <c r="H1480" s="224"/>
      <c r="I1480" s="224"/>
      <c r="J1480" s="224"/>
      <c r="L1480" s="52">
        <f t="shared" si="221"/>
        <v>119</v>
      </c>
      <c r="M1480" s="48" t="str">
        <f t="shared" si="222"/>
        <v/>
      </c>
      <c r="N1480" s="49" t="str">
        <f t="shared" si="223"/>
        <v/>
      </c>
      <c r="O1480" s="49" t="str">
        <f t="shared" si="224"/>
        <v/>
      </c>
      <c r="P1480" s="50" t="str">
        <f t="shared" si="225"/>
        <v/>
      </c>
      <c r="Q1480" s="49" t="str">
        <f t="shared" si="226"/>
        <v/>
      </c>
      <c r="R1480" s="49" t="str">
        <f t="shared" si="227"/>
        <v/>
      </c>
    </row>
    <row r="1481" spans="1:18" ht="14.25" customHeight="1" x14ac:dyDescent="0.2">
      <c r="A1481" s="203" t="s">
        <v>1407</v>
      </c>
      <c r="B1481" s="203"/>
      <c r="C1481" s="203"/>
      <c r="D1481" s="203" t="s">
        <v>846</v>
      </c>
      <c r="E1481" s="203"/>
      <c r="F1481" s="296"/>
      <c r="G1481" s="296"/>
      <c r="H1481" s="204"/>
      <c r="I1481" s="203"/>
      <c r="J1481" s="205"/>
      <c r="L1481" s="52">
        <f t="shared" si="221"/>
        <v>119</v>
      </c>
      <c r="M1481" s="48" t="str">
        <f t="shared" si="222"/>
        <v/>
      </c>
      <c r="N1481" s="49" t="str">
        <f t="shared" si="223"/>
        <v/>
      </c>
      <c r="O1481" s="49" t="str">
        <f t="shared" si="224"/>
        <v/>
      </c>
      <c r="P1481" s="50" t="str">
        <f t="shared" si="225"/>
        <v/>
      </c>
      <c r="Q1481" s="49" t="str">
        <f t="shared" si="226"/>
        <v/>
      </c>
      <c r="R1481" s="49" t="str">
        <f t="shared" si="227"/>
        <v/>
      </c>
    </row>
    <row r="1482" spans="1:18" ht="15" x14ac:dyDescent="0.2">
      <c r="A1482" s="206" t="s">
        <v>1408</v>
      </c>
      <c r="B1482" s="207" t="s">
        <v>1</v>
      </c>
      <c r="C1482" s="206" t="s">
        <v>2</v>
      </c>
      <c r="D1482" s="206" t="s">
        <v>3</v>
      </c>
      <c r="E1482" s="290" t="s">
        <v>18</v>
      </c>
      <c r="F1482" s="290"/>
      <c r="G1482" s="208" t="s">
        <v>4</v>
      </c>
      <c r="H1482" s="207" t="s">
        <v>5</v>
      </c>
      <c r="I1482" s="207" t="s">
        <v>6</v>
      </c>
      <c r="J1482" s="207" t="s">
        <v>7</v>
      </c>
      <c r="L1482" s="52">
        <f t="shared" si="221"/>
        <v>119</v>
      </c>
      <c r="M1482" s="48" t="str">
        <f t="shared" si="222"/>
        <v/>
      </c>
      <c r="N1482" s="49" t="str">
        <f t="shared" si="223"/>
        <v/>
      </c>
      <c r="O1482" s="49" t="str">
        <f t="shared" si="224"/>
        <v/>
      </c>
      <c r="P1482" s="50" t="str">
        <f t="shared" si="225"/>
        <v/>
      </c>
      <c r="Q1482" s="49" t="str">
        <f t="shared" si="226"/>
        <v/>
      </c>
      <c r="R1482" s="49" t="str">
        <f t="shared" si="227"/>
        <v/>
      </c>
    </row>
    <row r="1483" spans="1:18" ht="25.5" x14ac:dyDescent="0.2">
      <c r="A1483" s="209" t="s">
        <v>19</v>
      </c>
      <c r="B1483" s="210" t="s">
        <v>1409</v>
      </c>
      <c r="C1483" s="209" t="s">
        <v>9</v>
      </c>
      <c r="D1483" s="209" t="s">
        <v>1410</v>
      </c>
      <c r="E1483" s="291" t="s">
        <v>910</v>
      </c>
      <c r="F1483" s="291"/>
      <c r="G1483" s="211" t="s">
        <v>14</v>
      </c>
      <c r="H1483" s="212">
        <v>1</v>
      </c>
      <c r="I1483" s="213">
        <f>SUMIF(L:L,$L1483,M:M)</f>
        <v>119.53</v>
      </c>
      <c r="J1483" s="213">
        <f>TRUNC(H1483*I1483,2)</f>
        <v>119.53</v>
      </c>
      <c r="L1483" s="52">
        <f t="shared" si="221"/>
        <v>119</v>
      </c>
      <c r="M1483" s="48" t="str">
        <f t="shared" si="222"/>
        <v/>
      </c>
      <c r="N1483" s="49" t="str">
        <f t="shared" si="223"/>
        <v/>
      </c>
      <c r="O1483" s="49" t="str">
        <f t="shared" si="224"/>
        <v/>
      </c>
      <c r="P1483" s="50" t="str">
        <f t="shared" si="225"/>
        <v xml:space="preserve"> 3.6.1.4.5.1 </v>
      </c>
      <c r="Q1483" s="49">
        <f t="shared" si="226"/>
        <v>16.63</v>
      </c>
      <c r="R1483" s="49">
        <f t="shared" si="227"/>
        <v>102.89999999999999</v>
      </c>
    </row>
    <row r="1484" spans="1:18" ht="14.25" customHeight="1" x14ac:dyDescent="0.2">
      <c r="A1484" s="225" t="s">
        <v>21</v>
      </c>
      <c r="B1484" s="226" t="s">
        <v>209</v>
      </c>
      <c r="C1484" s="225" t="s">
        <v>9</v>
      </c>
      <c r="D1484" s="225" t="s">
        <v>210</v>
      </c>
      <c r="E1484" s="292" t="s">
        <v>875</v>
      </c>
      <c r="F1484" s="292"/>
      <c r="G1484" s="227" t="s">
        <v>25</v>
      </c>
      <c r="H1484" s="228">
        <v>0.28760000000000002</v>
      </c>
      <c r="I1484" s="229">
        <f>SUMIFS('ANALÍTICA AUXILIARES'!J:J,'ANALÍTICA AUXILIARES'!A:A,"Composição",'ANALÍTICA AUXILIARES'!B:B,$B1484)</f>
        <v>25.57</v>
      </c>
      <c r="J1484" s="229">
        <f>TRUNC(H1484*I1484,2)</f>
        <v>7.35</v>
      </c>
      <c r="L1484" s="52">
        <f t="shared" si="221"/>
        <v>119</v>
      </c>
      <c r="M1484" s="48">
        <f t="shared" si="222"/>
        <v>7.35</v>
      </c>
      <c r="N1484" s="49">
        <f t="shared" si="223"/>
        <v>7.35</v>
      </c>
      <c r="O1484" s="49" t="str">
        <f t="shared" si="224"/>
        <v/>
      </c>
      <c r="P1484" s="50" t="str">
        <f t="shared" si="225"/>
        <v/>
      </c>
      <c r="Q1484" s="49" t="str">
        <f t="shared" si="226"/>
        <v/>
      </c>
      <c r="R1484" s="49" t="str">
        <f t="shared" si="227"/>
        <v/>
      </c>
    </row>
    <row r="1485" spans="1:18" ht="38.25" customHeight="1" x14ac:dyDescent="0.2">
      <c r="A1485" s="225" t="s">
        <v>21</v>
      </c>
      <c r="B1485" s="226" t="s">
        <v>911</v>
      </c>
      <c r="C1485" s="225" t="s">
        <v>9</v>
      </c>
      <c r="D1485" s="225" t="s">
        <v>912</v>
      </c>
      <c r="E1485" s="292" t="s">
        <v>893</v>
      </c>
      <c r="F1485" s="292"/>
      <c r="G1485" s="227" t="s">
        <v>41</v>
      </c>
      <c r="H1485" s="228">
        <v>0.19700000000000001</v>
      </c>
      <c r="I1485" s="229">
        <f>SUMIFS('ANALÍTICA AUXILIARES'!J:J,'ANALÍTICA AUXILIARES'!A:A,"Composição",'ANALÍTICA AUXILIARES'!B:B,$B1485)</f>
        <v>0.55000000000000004</v>
      </c>
      <c r="J1485" s="229">
        <f>TRUNC(H1485*I1485,2)</f>
        <v>0.1</v>
      </c>
      <c r="L1485" s="52">
        <f t="shared" si="221"/>
        <v>119</v>
      </c>
      <c r="M1485" s="48">
        <f t="shared" si="222"/>
        <v>0.1</v>
      </c>
      <c r="N1485" s="49" t="str">
        <f t="shared" si="223"/>
        <v/>
      </c>
      <c r="O1485" s="49">
        <f t="shared" si="224"/>
        <v>0.1</v>
      </c>
      <c r="P1485" s="50" t="str">
        <f t="shared" si="225"/>
        <v/>
      </c>
      <c r="Q1485" s="49" t="str">
        <f t="shared" si="226"/>
        <v/>
      </c>
      <c r="R1485" s="49" t="str">
        <f t="shared" si="227"/>
        <v/>
      </c>
    </row>
    <row r="1486" spans="1:18" ht="38.25" customHeight="1" x14ac:dyDescent="0.2">
      <c r="A1486" s="225" t="s">
        <v>21</v>
      </c>
      <c r="B1486" s="226" t="s">
        <v>214</v>
      </c>
      <c r="C1486" s="225" t="s">
        <v>9</v>
      </c>
      <c r="D1486" s="225" t="s">
        <v>215</v>
      </c>
      <c r="E1486" s="292" t="s">
        <v>875</v>
      </c>
      <c r="F1486" s="292"/>
      <c r="G1486" s="227" t="s">
        <v>25</v>
      </c>
      <c r="H1486" s="228">
        <v>0.28760000000000002</v>
      </c>
      <c r="I1486" s="229">
        <f>SUMIFS('ANALÍTICA AUXILIARES'!J:J,'ANALÍTICA AUXILIARES'!A:A,"Composição",'ANALÍTICA AUXILIARES'!B:B,$B1486)</f>
        <v>32.270000000000003</v>
      </c>
      <c r="J1486" s="229">
        <f>TRUNC(H1486*I1486,2)</f>
        <v>9.2799999999999994</v>
      </c>
      <c r="L1486" s="52">
        <f t="shared" si="221"/>
        <v>119</v>
      </c>
      <c r="M1486" s="48">
        <f t="shared" si="222"/>
        <v>9.2799999999999994</v>
      </c>
      <c r="N1486" s="49">
        <f t="shared" si="223"/>
        <v>9.2799999999999994</v>
      </c>
      <c r="O1486" s="49" t="str">
        <f t="shared" si="224"/>
        <v/>
      </c>
      <c r="P1486" s="50" t="str">
        <f t="shared" si="225"/>
        <v/>
      </c>
      <c r="Q1486" s="49" t="str">
        <f t="shared" si="226"/>
        <v/>
      </c>
      <c r="R1486" s="49" t="str">
        <f t="shared" si="227"/>
        <v/>
      </c>
    </row>
    <row r="1487" spans="1:18" ht="25.5" customHeight="1" x14ac:dyDescent="0.2">
      <c r="A1487" s="214" t="s">
        <v>28</v>
      </c>
      <c r="B1487" s="215" t="s">
        <v>1899</v>
      </c>
      <c r="C1487" s="214" t="str">
        <f>VLOOKUP(B1487,INSUMOS!$A:$I,2,FALSE)</f>
        <v>SINAPI</v>
      </c>
      <c r="D1487" s="214" t="str">
        <f>VLOOKUP(B1487,INSUMOS!$A:$I,3,FALSE)</f>
        <v>TUBO PPR, CLASSE PN 25, DN 63 MM, PARA AGUA QUENTE E FRIA PREDIAL</v>
      </c>
      <c r="E1487" s="293" t="str">
        <f>VLOOKUP(B1487,INSUMOS!$A:$I,4,FALSE)</f>
        <v>Material</v>
      </c>
      <c r="F1487" s="293"/>
      <c r="G1487" s="216" t="str">
        <f>VLOOKUP(B1487,INSUMOS!$A:$I,5,FALSE)</f>
        <v>M</v>
      </c>
      <c r="H1487" s="217">
        <v>1.0667</v>
      </c>
      <c r="I1487" s="218">
        <f>VLOOKUP(B1487,INSUMOS!$A:$I,8,FALSE)</f>
        <v>96.38</v>
      </c>
      <c r="J1487" s="218">
        <f>TRUNC(H1487*I1487,2)</f>
        <v>102.8</v>
      </c>
      <c r="L1487" s="52">
        <f t="shared" si="221"/>
        <v>119</v>
      </c>
      <c r="M1487" s="48">
        <f t="shared" si="222"/>
        <v>102.8</v>
      </c>
      <c r="N1487" s="49" t="str">
        <f t="shared" si="223"/>
        <v/>
      </c>
      <c r="O1487" s="49">
        <f t="shared" si="224"/>
        <v>102.8</v>
      </c>
      <c r="P1487" s="50" t="str">
        <f t="shared" si="225"/>
        <v/>
      </c>
      <c r="Q1487" s="49" t="str">
        <f t="shared" si="226"/>
        <v/>
      </c>
      <c r="R1487" s="49" t="str">
        <f t="shared" si="227"/>
        <v/>
      </c>
    </row>
    <row r="1488" spans="1:18" x14ac:dyDescent="0.2">
      <c r="A1488" s="219"/>
      <c r="B1488" s="219"/>
      <c r="C1488" s="219"/>
      <c r="D1488" s="219"/>
      <c r="E1488" s="219"/>
      <c r="F1488" s="220"/>
      <c r="G1488" s="219"/>
      <c r="H1488" s="220"/>
      <c r="I1488" s="219"/>
      <c r="J1488" s="220"/>
      <c r="L1488" s="52">
        <f t="shared" si="221"/>
        <v>119</v>
      </c>
      <c r="M1488" s="48" t="str">
        <f t="shared" si="222"/>
        <v/>
      </c>
      <c r="N1488" s="49" t="str">
        <f t="shared" si="223"/>
        <v/>
      </c>
      <c r="O1488" s="49" t="str">
        <f t="shared" si="224"/>
        <v/>
      </c>
      <c r="P1488" s="50" t="str">
        <f t="shared" si="225"/>
        <v/>
      </c>
      <c r="Q1488" s="49" t="str">
        <f t="shared" si="226"/>
        <v/>
      </c>
      <c r="R1488" s="49" t="str">
        <f t="shared" si="227"/>
        <v/>
      </c>
    </row>
    <row r="1489" spans="1:18" x14ac:dyDescent="0.2">
      <c r="A1489" s="219"/>
      <c r="B1489" s="219"/>
      <c r="C1489" s="219"/>
      <c r="D1489" s="219"/>
      <c r="E1489" s="219"/>
      <c r="F1489" s="220"/>
      <c r="G1489" s="219"/>
      <c r="H1489" s="294" t="s">
        <v>36</v>
      </c>
      <c r="I1489" s="294"/>
      <c r="J1489" s="220">
        <f>TRUNC(SUMIF(L:L,$L1489,M:M)*(1+$J$9),2)</f>
        <v>144.55000000000001</v>
      </c>
      <c r="L1489" s="52">
        <f t="shared" si="221"/>
        <v>119</v>
      </c>
      <c r="M1489" s="48" t="str">
        <f t="shared" si="222"/>
        <v/>
      </c>
      <c r="N1489" s="49" t="str">
        <f t="shared" si="223"/>
        <v/>
      </c>
      <c r="O1489" s="49" t="str">
        <f t="shared" si="224"/>
        <v/>
      </c>
      <c r="P1489" s="50" t="str">
        <f t="shared" si="225"/>
        <v/>
      </c>
      <c r="Q1489" s="49" t="str">
        <f t="shared" si="226"/>
        <v/>
      </c>
      <c r="R1489" s="49" t="str">
        <f t="shared" si="227"/>
        <v/>
      </c>
    </row>
    <row r="1490" spans="1:18" ht="14.25" customHeight="1" thickBot="1" x14ac:dyDescent="0.25">
      <c r="A1490" s="221"/>
      <c r="B1490" s="221"/>
      <c r="C1490" s="221"/>
      <c r="D1490" s="221"/>
      <c r="E1490" s="221"/>
      <c r="F1490" s="221"/>
      <c r="G1490" s="221" t="s">
        <v>37</v>
      </c>
      <c r="H1490" s="222" t="s">
        <v>1901</v>
      </c>
      <c r="I1490" s="221" t="s">
        <v>38</v>
      </c>
      <c r="J1490" s="223">
        <f>TRUNC(J1489*H1490,2)</f>
        <v>5585.41</v>
      </c>
      <c r="L1490" s="52">
        <f t="shared" si="221"/>
        <v>119</v>
      </c>
      <c r="M1490" s="48" t="str">
        <f t="shared" si="222"/>
        <v/>
      </c>
      <c r="N1490" s="49" t="str">
        <f t="shared" si="223"/>
        <v/>
      </c>
      <c r="O1490" s="49" t="str">
        <f t="shared" si="224"/>
        <v/>
      </c>
      <c r="P1490" s="50" t="str">
        <f t="shared" si="225"/>
        <v/>
      </c>
      <c r="Q1490" s="49" t="str">
        <f t="shared" si="226"/>
        <v/>
      </c>
      <c r="R1490" s="49" t="str">
        <f t="shared" si="227"/>
        <v/>
      </c>
    </row>
    <row r="1491" spans="1:18" ht="15" thickTop="1" x14ac:dyDescent="0.2">
      <c r="A1491" s="224"/>
      <c r="B1491" s="224"/>
      <c r="C1491" s="224"/>
      <c r="D1491" s="224"/>
      <c r="E1491" s="224"/>
      <c r="F1491" s="224"/>
      <c r="G1491" s="224"/>
      <c r="H1491" s="224"/>
      <c r="I1491" s="224"/>
      <c r="J1491" s="224"/>
      <c r="L1491" s="52">
        <f t="shared" si="221"/>
        <v>120</v>
      </c>
      <c r="M1491" s="48" t="str">
        <f t="shared" si="222"/>
        <v/>
      </c>
      <c r="N1491" s="49" t="str">
        <f t="shared" si="223"/>
        <v/>
      </c>
      <c r="O1491" s="49" t="str">
        <f t="shared" si="224"/>
        <v/>
      </c>
      <c r="P1491" s="50" t="str">
        <f t="shared" si="225"/>
        <v/>
      </c>
      <c r="Q1491" s="49" t="str">
        <f t="shared" si="226"/>
        <v/>
      </c>
      <c r="R1491" s="49" t="str">
        <f t="shared" si="227"/>
        <v/>
      </c>
    </row>
    <row r="1492" spans="1:18" ht="14.25" customHeight="1" x14ac:dyDescent="0.2">
      <c r="A1492" s="206" t="s">
        <v>1411</v>
      </c>
      <c r="B1492" s="207" t="s">
        <v>1</v>
      </c>
      <c r="C1492" s="206" t="s">
        <v>2</v>
      </c>
      <c r="D1492" s="206" t="s">
        <v>3</v>
      </c>
      <c r="E1492" s="290" t="s">
        <v>18</v>
      </c>
      <c r="F1492" s="290"/>
      <c r="G1492" s="208" t="s">
        <v>4</v>
      </c>
      <c r="H1492" s="207" t="s">
        <v>5</v>
      </c>
      <c r="I1492" s="207" t="s">
        <v>6</v>
      </c>
      <c r="J1492" s="207" t="s">
        <v>7</v>
      </c>
      <c r="L1492" s="52">
        <f t="shared" si="221"/>
        <v>120</v>
      </c>
      <c r="M1492" s="48" t="str">
        <f t="shared" si="222"/>
        <v/>
      </c>
      <c r="N1492" s="49" t="str">
        <f t="shared" si="223"/>
        <v/>
      </c>
      <c r="O1492" s="49" t="str">
        <f t="shared" si="224"/>
        <v/>
      </c>
      <c r="P1492" s="50" t="str">
        <f t="shared" si="225"/>
        <v/>
      </c>
      <c r="Q1492" s="49" t="str">
        <f t="shared" si="226"/>
        <v/>
      </c>
      <c r="R1492" s="49" t="str">
        <f t="shared" si="227"/>
        <v/>
      </c>
    </row>
    <row r="1493" spans="1:18" ht="25.5" x14ac:dyDescent="0.2">
      <c r="A1493" s="209" t="s">
        <v>19</v>
      </c>
      <c r="B1493" s="210" t="s">
        <v>1412</v>
      </c>
      <c r="C1493" s="209" t="s">
        <v>9</v>
      </c>
      <c r="D1493" s="209" t="s">
        <v>1413</v>
      </c>
      <c r="E1493" s="291" t="s">
        <v>910</v>
      </c>
      <c r="F1493" s="291"/>
      <c r="G1493" s="211" t="s">
        <v>14</v>
      </c>
      <c r="H1493" s="212">
        <v>1</v>
      </c>
      <c r="I1493" s="213">
        <f>SUMIF(L:L,$L1493,M:M)</f>
        <v>27.36</v>
      </c>
      <c r="J1493" s="213">
        <f>TRUNC(H1493*I1493,2)</f>
        <v>27.36</v>
      </c>
      <c r="L1493" s="52">
        <f t="shared" si="221"/>
        <v>120</v>
      </c>
      <c r="M1493" s="48" t="str">
        <f t="shared" si="222"/>
        <v/>
      </c>
      <c r="N1493" s="49" t="str">
        <f t="shared" si="223"/>
        <v/>
      </c>
      <c r="O1493" s="49" t="str">
        <f t="shared" si="224"/>
        <v/>
      </c>
      <c r="P1493" s="50" t="str">
        <f t="shared" si="225"/>
        <v xml:space="preserve"> 3.6.1.4.5.2 </v>
      </c>
      <c r="Q1493" s="49">
        <f t="shared" si="226"/>
        <v>13.440000000000001</v>
      </c>
      <c r="R1493" s="49">
        <f t="shared" si="227"/>
        <v>13.92</v>
      </c>
    </row>
    <row r="1494" spans="1:18" ht="25.5" x14ac:dyDescent="0.2">
      <c r="A1494" s="225" t="s">
        <v>21</v>
      </c>
      <c r="B1494" s="226" t="s">
        <v>209</v>
      </c>
      <c r="C1494" s="225" t="s">
        <v>9</v>
      </c>
      <c r="D1494" s="225" t="s">
        <v>210</v>
      </c>
      <c r="E1494" s="292" t="s">
        <v>875</v>
      </c>
      <c r="F1494" s="292"/>
      <c r="G1494" s="227" t="s">
        <v>25</v>
      </c>
      <c r="H1494" s="228">
        <v>0.2326</v>
      </c>
      <c r="I1494" s="229">
        <f>SUMIFS('ANALÍTICA AUXILIARES'!J:J,'ANALÍTICA AUXILIARES'!A:A,"Composição",'ANALÍTICA AUXILIARES'!B:B,$B1494)</f>
        <v>25.57</v>
      </c>
      <c r="J1494" s="229">
        <f>TRUNC(H1494*I1494,2)</f>
        <v>5.94</v>
      </c>
      <c r="L1494" s="52">
        <f t="shared" si="221"/>
        <v>120</v>
      </c>
      <c r="M1494" s="48">
        <f t="shared" si="222"/>
        <v>5.94</v>
      </c>
      <c r="N1494" s="49">
        <f t="shared" si="223"/>
        <v>5.94</v>
      </c>
      <c r="O1494" s="49" t="str">
        <f t="shared" si="224"/>
        <v/>
      </c>
      <c r="P1494" s="50" t="str">
        <f t="shared" si="225"/>
        <v/>
      </c>
      <c r="Q1494" s="49" t="str">
        <f t="shared" si="226"/>
        <v/>
      </c>
      <c r="R1494" s="49" t="str">
        <f t="shared" si="227"/>
        <v/>
      </c>
    </row>
    <row r="1495" spans="1:18" ht="25.5" x14ac:dyDescent="0.2">
      <c r="A1495" s="225" t="s">
        <v>21</v>
      </c>
      <c r="B1495" s="226" t="s">
        <v>214</v>
      </c>
      <c r="C1495" s="225" t="s">
        <v>9</v>
      </c>
      <c r="D1495" s="225" t="s">
        <v>215</v>
      </c>
      <c r="E1495" s="292" t="s">
        <v>875</v>
      </c>
      <c r="F1495" s="292"/>
      <c r="G1495" s="227" t="s">
        <v>25</v>
      </c>
      <c r="H1495" s="228">
        <v>0.2326</v>
      </c>
      <c r="I1495" s="229">
        <f>SUMIFS('ANALÍTICA AUXILIARES'!J:J,'ANALÍTICA AUXILIARES'!A:A,"Composição",'ANALÍTICA AUXILIARES'!B:B,$B1495)</f>
        <v>32.270000000000003</v>
      </c>
      <c r="J1495" s="229">
        <f>TRUNC(H1495*I1495,2)</f>
        <v>7.5</v>
      </c>
      <c r="L1495" s="52">
        <f t="shared" si="221"/>
        <v>120</v>
      </c>
      <c r="M1495" s="48">
        <f t="shared" si="222"/>
        <v>7.5</v>
      </c>
      <c r="N1495" s="49">
        <f t="shared" si="223"/>
        <v>7.5</v>
      </c>
      <c r="O1495" s="49" t="str">
        <f t="shared" si="224"/>
        <v/>
      </c>
      <c r="P1495" s="50" t="str">
        <f t="shared" si="225"/>
        <v/>
      </c>
      <c r="Q1495" s="49" t="str">
        <f t="shared" si="226"/>
        <v/>
      </c>
      <c r="R1495" s="49" t="str">
        <f t="shared" si="227"/>
        <v/>
      </c>
    </row>
    <row r="1496" spans="1:18" ht="38.25" customHeight="1" x14ac:dyDescent="0.2">
      <c r="A1496" s="225" t="s">
        <v>21</v>
      </c>
      <c r="B1496" s="226" t="s">
        <v>911</v>
      </c>
      <c r="C1496" s="225" t="s">
        <v>9</v>
      </c>
      <c r="D1496" s="225" t="s">
        <v>912</v>
      </c>
      <c r="E1496" s="292" t="s">
        <v>893</v>
      </c>
      <c r="F1496" s="292"/>
      <c r="G1496" s="227" t="s">
        <v>41</v>
      </c>
      <c r="H1496" s="228">
        <v>0.1593</v>
      </c>
      <c r="I1496" s="229">
        <f>SUMIFS('ANALÍTICA AUXILIARES'!J:J,'ANALÍTICA AUXILIARES'!A:A,"Composição",'ANALÍTICA AUXILIARES'!B:B,$B1496)</f>
        <v>0.55000000000000004</v>
      </c>
      <c r="J1496" s="229">
        <f>TRUNC(H1496*I1496,2)</f>
        <v>0.08</v>
      </c>
      <c r="L1496" s="52">
        <f t="shared" si="221"/>
        <v>120</v>
      </c>
      <c r="M1496" s="48">
        <f t="shared" si="222"/>
        <v>0.08</v>
      </c>
      <c r="N1496" s="49" t="str">
        <f t="shared" si="223"/>
        <v/>
      </c>
      <c r="O1496" s="49">
        <f t="shared" si="224"/>
        <v>0.08</v>
      </c>
      <c r="P1496" s="50" t="str">
        <f t="shared" si="225"/>
        <v/>
      </c>
      <c r="Q1496" s="49" t="str">
        <f t="shared" si="226"/>
        <v/>
      </c>
      <c r="R1496" s="49" t="str">
        <f t="shared" si="227"/>
        <v/>
      </c>
    </row>
    <row r="1497" spans="1:18" ht="25.5" customHeight="1" x14ac:dyDescent="0.2">
      <c r="A1497" s="214" t="s">
        <v>28</v>
      </c>
      <c r="B1497" s="215" t="s">
        <v>1902</v>
      </c>
      <c r="C1497" s="214" t="str">
        <f>VLOOKUP(B1497,INSUMOS!$A:$I,2,FALSE)</f>
        <v>SINAPI</v>
      </c>
      <c r="D1497" s="214" t="str">
        <f>VLOOKUP(B1497,INSUMOS!$A:$I,3,FALSE)</f>
        <v>TUBO PPR, CLASSE PN 25, DN 20 MM, PARA AGUA QUENTE E FRIA PREDIAL</v>
      </c>
      <c r="E1497" s="293" t="str">
        <f>VLOOKUP(B1497,INSUMOS!$A:$I,4,FALSE)</f>
        <v>Material</v>
      </c>
      <c r="F1497" s="293"/>
      <c r="G1497" s="216" t="str">
        <f>VLOOKUP(B1497,INSUMOS!$A:$I,5,FALSE)</f>
        <v>M</v>
      </c>
      <c r="H1497" s="217">
        <v>1.0667</v>
      </c>
      <c r="I1497" s="218">
        <f>VLOOKUP(B1497,INSUMOS!$A:$I,8,FALSE)</f>
        <v>12.98</v>
      </c>
      <c r="J1497" s="218">
        <f>TRUNC(H1497*I1497,2)</f>
        <v>13.84</v>
      </c>
      <c r="L1497" s="52">
        <f t="shared" si="221"/>
        <v>120</v>
      </c>
      <c r="M1497" s="48">
        <f t="shared" si="222"/>
        <v>13.84</v>
      </c>
      <c r="N1497" s="49" t="str">
        <f t="shared" si="223"/>
        <v/>
      </c>
      <c r="O1497" s="49">
        <f t="shared" si="224"/>
        <v>13.84</v>
      </c>
      <c r="P1497" s="50" t="str">
        <f t="shared" si="225"/>
        <v/>
      </c>
      <c r="Q1497" s="49" t="str">
        <f t="shared" si="226"/>
        <v/>
      </c>
      <c r="R1497" s="49" t="str">
        <f t="shared" si="227"/>
        <v/>
      </c>
    </row>
    <row r="1498" spans="1:18" ht="14.25" customHeight="1" x14ac:dyDescent="0.2">
      <c r="A1498" s="219"/>
      <c r="B1498" s="219"/>
      <c r="C1498" s="219"/>
      <c r="D1498" s="219"/>
      <c r="E1498" s="219"/>
      <c r="F1498" s="220"/>
      <c r="G1498" s="219"/>
      <c r="H1498" s="220"/>
      <c r="I1498" s="219"/>
      <c r="J1498" s="220"/>
      <c r="L1498" s="52">
        <f t="shared" si="221"/>
        <v>120</v>
      </c>
      <c r="M1498" s="48" t="str">
        <f t="shared" si="222"/>
        <v/>
      </c>
      <c r="N1498" s="49" t="str">
        <f t="shared" si="223"/>
        <v/>
      </c>
      <c r="O1498" s="49" t="str">
        <f t="shared" si="224"/>
        <v/>
      </c>
      <c r="P1498" s="50" t="str">
        <f t="shared" si="225"/>
        <v/>
      </c>
      <c r="Q1498" s="49" t="str">
        <f t="shared" si="226"/>
        <v/>
      </c>
      <c r="R1498" s="49" t="str">
        <f t="shared" si="227"/>
        <v/>
      </c>
    </row>
    <row r="1499" spans="1:18" ht="38.25" customHeight="1" x14ac:dyDescent="0.2">
      <c r="A1499" s="219"/>
      <c r="B1499" s="219"/>
      <c r="C1499" s="219"/>
      <c r="D1499" s="219"/>
      <c r="E1499" s="219"/>
      <c r="F1499" s="220"/>
      <c r="G1499" s="219"/>
      <c r="H1499" s="294" t="s">
        <v>36</v>
      </c>
      <c r="I1499" s="294"/>
      <c r="J1499" s="220">
        <f>TRUNC(SUMIF(L:L,$L1499,M:M)*(1+$J$9),2)</f>
        <v>33.08</v>
      </c>
      <c r="L1499" s="52">
        <f t="shared" si="221"/>
        <v>120</v>
      </c>
      <c r="M1499" s="48" t="str">
        <f t="shared" si="222"/>
        <v/>
      </c>
      <c r="N1499" s="49" t="str">
        <f t="shared" si="223"/>
        <v/>
      </c>
      <c r="O1499" s="49" t="str">
        <f t="shared" si="224"/>
        <v/>
      </c>
      <c r="P1499" s="50" t="str">
        <f t="shared" si="225"/>
        <v/>
      </c>
      <c r="Q1499" s="49" t="str">
        <f t="shared" si="226"/>
        <v/>
      </c>
      <c r="R1499" s="49" t="str">
        <f t="shared" si="227"/>
        <v/>
      </c>
    </row>
    <row r="1500" spans="1:18" ht="38.25" customHeight="1" thickBot="1" x14ac:dyDescent="0.25">
      <c r="A1500" s="221"/>
      <c r="B1500" s="221"/>
      <c r="C1500" s="221"/>
      <c r="D1500" s="221"/>
      <c r="E1500" s="221"/>
      <c r="F1500" s="221"/>
      <c r="G1500" s="221" t="s">
        <v>37</v>
      </c>
      <c r="H1500" s="222" t="s">
        <v>1904</v>
      </c>
      <c r="I1500" s="221" t="s">
        <v>38</v>
      </c>
      <c r="J1500" s="223">
        <f>TRUNC(J1499*H1500,2)</f>
        <v>9.92</v>
      </c>
      <c r="L1500" s="52">
        <f t="shared" si="221"/>
        <v>120</v>
      </c>
      <c r="M1500" s="48" t="str">
        <f t="shared" si="222"/>
        <v/>
      </c>
      <c r="N1500" s="49" t="str">
        <f t="shared" si="223"/>
        <v/>
      </c>
      <c r="O1500" s="49" t="str">
        <f t="shared" si="224"/>
        <v/>
      </c>
      <c r="P1500" s="50" t="str">
        <f t="shared" si="225"/>
        <v/>
      </c>
      <c r="Q1500" s="49" t="str">
        <f t="shared" si="226"/>
        <v/>
      </c>
      <c r="R1500" s="49" t="str">
        <f t="shared" si="227"/>
        <v/>
      </c>
    </row>
    <row r="1501" spans="1:18" ht="15" thickTop="1" x14ac:dyDescent="0.2">
      <c r="A1501" s="224"/>
      <c r="B1501" s="224"/>
      <c r="C1501" s="224"/>
      <c r="D1501" s="224"/>
      <c r="E1501" s="224"/>
      <c r="F1501" s="224"/>
      <c r="G1501" s="224"/>
      <c r="H1501" s="224"/>
      <c r="I1501" s="224"/>
      <c r="J1501" s="224"/>
      <c r="L1501" s="52">
        <f t="shared" si="221"/>
        <v>121</v>
      </c>
      <c r="M1501" s="48" t="str">
        <f t="shared" si="222"/>
        <v/>
      </c>
      <c r="N1501" s="49" t="str">
        <f t="shared" si="223"/>
        <v/>
      </c>
      <c r="O1501" s="49" t="str">
        <f t="shared" si="224"/>
        <v/>
      </c>
      <c r="P1501" s="50" t="str">
        <f t="shared" si="225"/>
        <v/>
      </c>
      <c r="Q1501" s="49" t="str">
        <f t="shared" si="226"/>
        <v/>
      </c>
      <c r="R1501" s="49" t="str">
        <f t="shared" si="227"/>
        <v/>
      </c>
    </row>
    <row r="1502" spans="1:18" x14ac:dyDescent="0.2">
      <c r="A1502" s="203" t="s">
        <v>1414</v>
      </c>
      <c r="B1502" s="203"/>
      <c r="C1502" s="203"/>
      <c r="D1502" s="203" t="s">
        <v>1415</v>
      </c>
      <c r="E1502" s="203"/>
      <c r="F1502" s="296"/>
      <c r="G1502" s="296"/>
      <c r="H1502" s="204"/>
      <c r="I1502" s="203"/>
      <c r="J1502" s="205"/>
      <c r="L1502" s="52">
        <f t="shared" si="221"/>
        <v>121</v>
      </c>
      <c r="M1502" s="48" t="str">
        <f t="shared" si="222"/>
        <v/>
      </c>
      <c r="N1502" s="49" t="str">
        <f t="shared" si="223"/>
        <v/>
      </c>
      <c r="O1502" s="49" t="str">
        <f t="shared" si="224"/>
        <v/>
      </c>
      <c r="P1502" s="50" t="str">
        <f t="shared" si="225"/>
        <v/>
      </c>
      <c r="Q1502" s="49" t="str">
        <f t="shared" si="226"/>
        <v/>
      </c>
      <c r="R1502" s="49" t="str">
        <f t="shared" si="227"/>
        <v/>
      </c>
    </row>
    <row r="1503" spans="1:18" ht="15" x14ac:dyDescent="0.2">
      <c r="A1503" s="206" t="s">
        <v>1416</v>
      </c>
      <c r="B1503" s="207" t="s">
        <v>1</v>
      </c>
      <c r="C1503" s="206" t="s">
        <v>2</v>
      </c>
      <c r="D1503" s="206" t="s">
        <v>3</v>
      </c>
      <c r="E1503" s="290" t="s">
        <v>18</v>
      </c>
      <c r="F1503" s="290"/>
      <c r="G1503" s="208" t="s">
        <v>4</v>
      </c>
      <c r="H1503" s="207" t="s">
        <v>5</v>
      </c>
      <c r="I1503" s="207" t="s">
        <v>6</v>
      </c>
      <c r="J1503" s="207" t="s">
        <v>7</v>
      </c>
      <c r="L1503" s="52">
        <f t="shared" si="221"/>
        <v>121</v>
      </c>
      <c r="M1503" s="48" t="str">
        <f t="shared" si="222"/>
        <v/>
      </c>
      <c r="N1503" s="49" t="str">
        <f t="shared" si="223"/>
        <v/>
      </c>
      <c r="O1503" s="49" t="str">
        <f t="shared" si="224"/>
        <v/>
      </c>
      <c r="P1503" s="50" t="str">
        <f t="shared" si="225"/>
        <v/>
      </c>
      <c r="Q1503" s="49" t="str">
        <f t="shared" si="226"/>
        <v/>
      </c>
      <c r="R1503" s="49" t="str">
        <f t="shared" si="227"/>
        <v/>
      </c>
    </row>
    <row r="1504" spans="1:18" ht="14.25" customHeight="1" x14ac:dyDescent="0.2">
      <c r="A1504" s="209" t="s">
        <v>19</v>
      </c>
      <c r="B1504" s="210" t="s">
        <v>1417</v>
      </c>
      <c r="C1504" s="209" t="s">
        <v>11</v>
      </c>
      <c r="D1504" s="209" t="s">
        <v>1418</v>
      </c>
      <c r="E1504" s="291">
        <v>151</v>
      </c>
      <c r="F1504" s="291"/>
      <c r="G1504" s="211" t="s">
        <v>16</v>
      </c>
      <c r="H1504" s="212">
        <v>1</v>
      </c>
      <c r="I1504" s="213">
        <f>SUMIF(L:L,$L1504,M:M)</f>
        <v>48.75</v>
      </c>
      <c r="J1504" s="213">
        <f>TRUNC(H1504*I1504,2)</f>
        <v>48.75</v>
      </c>
      <c r="L1504" s="52">
        <f t="shared" si="221"/>
        <v>121</v>
      </c>
      <c r="M1504" s="48" t="str">
        <f t="shared" si="222"/>
        <v/>
      </c>
      <c r="N1504" s="49" t="str">
        <f t="shared" si="223"/>
        <v/>
      </c>
      <c r="O1504" s="49" t="str">
        <f t="shared" si="224"/>
        <v/>
      </c>
      <c r="P1504" s="50" t="str">
        <f t="shared" si="225"/>
        <v xml:space="preserve"> 3.6.1.4.6.1 </v>
      </c>
      <c r="Q1504" s="49">
        <f t="shared" si="226"/>
        <v>10.39</v>
      </c>
      <c r="R1504" s="49">
        <f t="shared" si="227"/>
        <v>38.36</v>
      </c>
    </row>
    <row r="1505" spans="1:18" x14ac:dyDescent="0.2">
      <c r="A1505" s="225" t="s">
        <v>21</v>
      </c>
      <c r="B1505" s="226" t="s">
        <v>292</v>
      </c>
      <c r="C1505" s="225" t="s">
        <v>9</v>
      </c>
      <c r="D1505" s="225" t="s">
        <v>293</v>
      </c>
      <c r="E1505" s="292" t="s">
        <v>875</v>
      </c>
      <c r="F1505" s="292"/>
      <c r="G1505" s="227" t="s">
        <v>25</v>
      </c>
      <c r="H1505" s="228">
        <v>0.3</v>
      </c>
      <c r="I1505" s="229">
        <f>SUMIFS('ANALÍTICA AUXILIARES'!J:J,'ANALÍTICA AUXILIARES'!A:A,"Composição",'ANALÍTICA AUXILIARES'!B:B,$B1505)</f>
        <v>34.659999999999997</v>
      </c>
      <c r="J1505" s="229">
        <f>TRUNC(H1505*I1505,2)</f>
        <v>10.39</v>
      </c>
      <c r="L1505" s="52">
        <f t="shared" si="221"/>
        <v>121</v>
      </c>
      <c r="M1505" s="48">
        <f t="shared" si="222"/>
        <v>10.39</v>
      </c>
      <c r="N1505" s="49">
        <f t="shared" si="223"/>
        <v>10.39</v>
      </c>
      <c r="O1505" s="49" t="str">
        <f t="shared" si="224"/>
        <v/>
      </c>
      <c r="P1505" s="50" t="str">
        <f t="shared" si="225"/>
        <v/>
      </c>
      <c r="Q1505" s="49" t="str">
        <f t="shared" si="226"/>
        <v/>
      </c>
      <c r="R1505" s="49" t="str">
        <f t="shared" si="227"/>
        <v/>
      </c>
    </row>
    <row r="1506" spans="1:18" x14ac:dyDescent="0.2">
      <c r="A1506" s="214" t="s">
        <v>28</v>
      </c>
      <c r="B1506" s="215" t="s">
        <v>1905</v>
      </c>
      <c r="C1506" s="214" t="str">
        <f>VLOOKUP(B1506,INSUMOS!$A:$I,2,FALSE)</f>
        <v>ORSE</v>
      </c>
      <c r="D1506" s="214" t="str">
        <f>VLOOKUP(B1506,INSUMOS!$A:$I,3,FALSE)</f>
        <v>Tubo de borracha elastomérica Armaflex M-60  ø2"</v>
      </c>
      <c r="E1506" s="293" t="str">
        <f>VLOOKUP(B1506,INSUMOS!$A:$I,4,FALSE)</f>
        <v>Material</v>
      </c>
      <c r="F1506" s="293"/>
      <c r="G1506" s="216" t="str">
        <f>VLOOKUP(B1506,INSUMOS!$A:$I,5,FALSE)</f>
        <v>m</v>
      </c>
      <c r="H1506" s="217">
        <v>1.01</v>
      </c>
      <c r="I1506" s="218">
        <f>VLOOKUP(B1506,INSUMOS!$A:$I,8,FALSE)</f>
        <v>37.99</v>
      </c>
      <c r="J1506" s="218">
        <f>TRUNC(H1506*I1506,2)</f>
        <v>38.36</v>
      </c>
      <c r="L1506" s="52">
        <f t="shared" si="221"/>
        <v>121</v>
      </c>
      <c r="M1506" s="48">
        <f t="shared" si="222"/>
        <v>38.36</v>
      </c>
      <c r="N1506" s="49" t="str">
        <f t="shared" si="223"/>
        <v/>
      </c>
      <c r="O1506" s="49">
        <f t="shared" si="224"/>
        <v>38.36</v>
      </c>
      <c r="P1506" s="50" t="str">
        <f t="shared" si="225"/>
        <v/>
      </c>
      <c r="Q1506" s="49" t="str">
        <f t="shared" si="226"/>
        <v/>
      </c>
      <c r="R1506" s="49" t="str">
        <f t="shared" si="227"/>
        <v/>
      </c>
    </row>
    <row r="1507" spans="1:18" x14ac:dyDescent="0.2">
      <c r="A1507" s="219"/>
      <c r="B1507" s="219"/>
      <c r="C1507" s="219"/>
      <c r="D1507" s="219"/>
      <c r="E1507" s="219"/>
      <c r="F1507" s="220"/>
      <c r="G1507" s="219"/>
      <c r="H1507" s="220"/>
      <c r="I1507" s="219"/>
      <c r="J1507" s="220"/>
      <c r="L1507" s="52">
        <f t="shared" si="221"/>
        <v>121</v>
      </c>
      <c r="M1507" s="48" t="str">
        <f t="shared" si="222"/>
        <v/>
      </c>
      <c r="N1507" s="49" t="str">
        <f t="shared" si="223"/>
        <v/>
      </c>
      <c r="O1507" s="49" t="str">
        <f t="shared" si="224"/>
        <v/>
      </c>
      <c r="P1507" s="50" t="str">
        <f t="shared" si="225"/>
        <v/>
      </c>
      <c r="Q1507" s="49" t="str">
        <f t="shared" si="226"/>
        <v/>
      </c>
      <c r="R1507" s="49" t="str">
        <f t="shared" si="227"/>
        <v/>
      </c>
    </row>
    <row r="1508" spans="1:18" ht="38.25" customHeight="1" x14ac:dyDescent="0.2">
      <c r="A1508" s="219"/>
      <c r="B1508" s="219"/>
      <c r="C1508" s="219"/>
      <c r="D1508" s="219"/>
      <c r="E1508" s="219"/>
      <c r="F1508" s="220"/>
      <c r="G1508" s="219"/>
      <c r="H1508" s="294" t="s">
        <v>36</v>
      </c>
      <c r="I1508" s="294"/>
      <c r="J1508" s="220">
        <f>TRUNC(SUMIF(L:L,$L1508,M:M)*(1+$J$9),2)</f>
        <v>58.95</v>
      </c>
      <c r="L1508" s="52">
        <f t="shared" si="221"/>
        <v>121</v>
      </c>
      <c r="M1508" s="48" t="str">
        <f t="shared" si="222"/>
        <v/>
      </c>
      <c r="N1508" s="49" t="str">
        <f t="shared" si="223"/>
        <v/>
      </c>
      <c r="O1508" s="49" t="str">
        <f t="shared" si="224"/>
        <v/>
      </c>
      <c r="P1508" s="50" t="str">
        <f t="shared" si="225"/>
        <v/>
      </c>
      <c r="Q1508" s="49" t="str">
        <f t="shared" si="226"/>
        <v/>
      </c>
      <c r="R1508" s="49" t="str">
        <f t="shared" si="227"/>
        <v/>
      </c>
    </row>
    <row r="1509" spans="1:18" ht="14.25" customHeight="1" thickBot="1" x14ac:dyDescent="0.25">
      <c r="A1509" s="221"/>
      <c r="B1509" s="221"/>
      <c r="C1509" s="221"/>
      <c r="D1509" s="221"/>
      <c r="E1509" s="221"/>
      <c r="F1509" s="221"/>
      <c r="G1509" s="221" t="s">
        <v>37</v>
      </c>
      <c r="H1509" s="222" t="s">
        <v>1907</v>
      </c>
      <c r="I1509" s="221" t="s">
        <v>38</v>
      </c>
      <c r="J1509" s="223">
        <f>TRUNC(J1508*H1509,2)</f>
        <v>2295.5100000000002</v>
      </c>
      <c r="L1509" s="52">
        <f t="shared" si="221"/>
        <v>121</v>
      </c>
      <c r="M1509" s="48" t="str">
        <f t="shared" si="222"/>
        <v/>
      </c>
      <c r="N1509" s="49" t="str">
        <f t="shared" si="223"/>
        <v/>
      </c>
      <c r="O1509" s="49" t="str">
        <f t="shared" si="224"/>
        <v/>
      </c>
      <c r="P1509" s="50" t="str">
        <f t="shared" si="225"/>
        <v/>
      </c>
      <c r="Q1509" s="49" t="str">
        <f t="shared" si="226"/>
        <v/>
      </c>
      <c r="R1509" s="49" t="str">
        <f t="shared" si="227"/>
        <v/>
      </c>
    </row>
    <row r="1510" spans="1:18" ht="25.5" customHeight="1" thickTop="1" x14ac:dyDescent="0.2">
      <c r="A1510" s="224"/>
      <c r="B1510" s="224"/>
      <c r="C1510" s="224"/>
      <c r="D1510" s="224"/>
      <c r="E1510" s="224"/>
      <c r="F1510" s="224"/>
      <c r="G1510" s="224"/>
      <c r="H1510" s="224"/>
      <c r="I1510" s="224"/>
      <c r="J1510" s="224"/>
      <c r="L1510" s="52">
        <f t="shared" si="221"/>
        <v>122</v>
      </c>
      <c r="M1510" s="48" t="str">
        <f t="shared" si="222"/>
        <v/>
      </c>
      <c r="N1510" s="49" t="str">
        <f t="shared" si="223"/>
        <v/>
      </c>
      <c r="O1510" s="49" t="str">
        <f t="shared" si="224"/>
        <v/>
      </c>
      <c r="P1510" s="50" t="str">
        <f t="shared" si="225"/>
        <v/>
      </c>
      <c r="Q1510" s="49" t="str">
        <f t="shared" si="226"/>
        <v/>
      </c>
      <c r="R1510" s="49" t="str">
        <f t="shared" si="227"/>
        <v/>
      </c>
    </row>
    <row r="1511" spans="1:18" x14ac:dyDescent="0.2">
      <c r="A1511" s="203" t="s">
        <v>1419</v>
      </c>
      <c r="B1511" s="203"/>
      <c r="C1511" s="203"/>
      <c r="D1511" s="203" t="s">
        <v>852</v>
      </c>
      <c r="E1511" s="203"/>
      <c r="F1511" s="296"/>
      <c r="G1511" s="296"/>
      <c r="H1511" s="204"/>
      <c r="I1511" s="203"/>
      <c r="J1511" s="205"/>
      <c r="L1511" s="52">
        <f t="shared" si="221"/>
        <v>122</v>
      </c>
      <c r="M1511" s="48" t="str">
        <f t="shared" si="222"/>
        <v/>
      </c>
      <c r="N1511" s="49" t="str">
        <f t="shared" si="223"/>
        <v/>
      </c>
      <c r="O1511" s="49" t="str">
        <f t="shared" si="224"/>
        <v/>
      </c>
      <c r="P1511" s="50" t="str">
        <f t="shared" si="225"/>
        <v/>
      </c>
      <c r="Q1511" s="49" t="str">
        <f t="shared" si="226"/>
        <v/>
      </c>
      <c r="R1511" s="49" t="str">
        <f t="shared" si="227"/>
        <v/>
      </c>
    </row>
    <row r="1512" spans="1:18" x14ac:dyDescent="0.2">
      <c r="A1512" s="203" t="s">
        <v>1420</v>
      </c>
      <c r="B1512" s="203"/>
      <c r="C1512" s="203"/>
      <c r="D1512" s="203" t="s">
        <v>1421</v>
      </c>
      <c r="E1512" s="203"/>
      <c r="F1512" s="296"/>
      <c r="G1512" s="296"/>
      <c r="H1512" s="204"/>
      <c r="I1512" s="203"/>
      <c r="J1512" s="205"/>
      <c r="L1512" s="52">
        <f t="shared" si="221"/>
        <v>122</v>
      </c>
      <c r="M1512" s="48" t="str">
        <f t="shared" si="222"/>
        <v/>
      </c>
      <c r="N1512" s="49" t="str">
        <f t="shared" si="223"/>
        <v/>
      </c>
      <c r="O1512" s="49" t="str">
        <f t="shared" si="224"/>
        <v/>
      </c>
      <c r="P1512" s="50" t="str">
        <f t="shared" si="225"/>
        <v/>
      </c>
      <c r="Q1512" s="49" t="str">
        <f t="shared" si="226"/>
        <v/>
      </c>
      <c r="R1512" s="49" t="str">
        <f t="shared" si="227"/>
        <v/>
      </c>
    </row>
    <row r="1513" spans="1:18" ht="15" x14ac:dyDescent="0.2">
      <c r="A1513" s="206" t="s">
        <v>1422</v>
      </c>
      <c r="B1513" s="207" t="s">
        <v>1</v>
      </c>
      <c r="C1513" s="206" t="s">
        <v>2</v>
      </c>
      <c r="D1513" s="206" t="s">
        <v>3</v>
      </c>
      <c r="E1513" s="290" t="s">
        <v>18</v>
      </c>
      <c r="F1513" s="290"/>
      <c r="G1513" s="208" t="s">
        <v>4</v>
      </c>
      <c r="H1513" s="207" t="s">
        <v>5</v>
      </c>
      <c r="I1513" s="207" t="s">
        <v>6</v>
      </c>
      <c r="J1513" s="207" t="s">
        <v>7</v>
      </c>
      <c r="L1513" s="52">
        <f t="shared" si="221"/>
        <v>122</v>
      </c>
      <c r="M1513" s="48" t="str">
        <f t="shared" si="222"/>
        <v/>
      </c>
      <c r="N1513" s="49" t="str">
        <f t="shared" si="223"/>
        <v/>
      </c>
      <c r="O1513" s="49" t="str">
        <f t="shared" si="224"/>
        <v/>
      </c>
      <c r="P1513" s="50" t="str">
        <f t="shared" si="225"/>
        <v/>
      </c>
      <c r="Q1513" s="49" t="str">
        <f t="shared" si="226"/>
        <v/>
      </c>
      <c r="R1513" s="49" t="str">
        <f t="shared" si="227"/>
        <v/>
      </c>
    </row>
    <row r="1514" spans="1:18" ht="14.25" customHeight="1" x14ac:dyDescent="0.2">
      <c r="A1514" s="209" t="s">
        <v>19</v>
      </c>
      <c r="B1514" s="210" t="s">
        <v>1423</v>
      </c>
      <c r="C1514" s="209" t="s">
        <v>11</v>
      </c>
      <c r="D1514" s="209" t="s">
        <v>1424</v>
      </c>
      <c r="E1514" s="291">
        <v>70</v>
      </c>
      <c r="F1514" s="291"/>
      <c r="G1514" s="211" t="s">
        <v>12</v>
      </c>
      <c r="H1514" s="212">
        <v>1</v>
      </c>
      <c r="I1514" s="213">
        <f>SUMIF(L:L,$L1514,M:M)</f>
        <v>346.90999999999997</v>
      </c>
      <c r="J1514" s="213">
        <f>TRUNC(H1514*I1514,2)</f>
        <v>346.91</v>
      </c>
      <c r="L1514" s="52">
        <f t="shared" si="221"/>
        <v>122</v>
      </c>
      <c r="M1514" s="48" t="str">
        <f t="shared" si="222"/>
        <v/>
      </c>
      <c r="N1514" s="49" t="str">
        <f t="shared" si="223"/>
        <v/>
      </c>
      <c r="O1514" s="49" t="str">
        <f t="shared" si="224"/>
        <v/>
      </c>
      <c r="P1514" s="50" t="str">
        <f t="shared" si="225"/>
        <v xml:space="preserve"> 3.6.1.4.7.1.1 </v>
      </c>
      <c r="Q1514" s="49">
        <f t="shared" si="226"/>
        <v>72.38</v>
      </c>
      <c r="R1514" s="49">
        <f t="shared" si="227"/>
        <v>274.52999999999997</v>
      </c>
    </row>
    <row r="1515" spans="1:18" ht="14.25" customHeight="1" x14ac:dyDescent="0.2">
      <c r="A1515" s="225" t="s">
        <v>21</v>
      </c>
      <c r="B1515" s="226" t="s">
        <v>292</v>
      </c>
      <c r="C1515" s="225" t="s">
        <v>9</v>
      </c>
      <c r="D1515" s="225" t="s">
        <v>293</v>
      </c>
      <c r="E1515" s="292" t="s">
        <v>875</v>
      </c>
      <c r="F1515" s="292"/>
      <c r="G1515" s="227" t="s">
        <v>25</v>
      </c>
      <c r="H1515" s="228">
        <v>1.173</v>
      </c>
      <c r="I1515" s="229">
        <f>SUMIFS('ANALÍTICA AUXILIARES'!J:J,'ANALÍTICA AUXILIARES'!A:A,"Composição",'ANALÍTICA AUXILIARES'!B:B,$B1515)</f>
        <v>34.659999999999997</v>
      </c>
      <c r="J1515" s="229">
        <f>TRUNC(H1515*I1515,2)</f>
        <v>40.65</v>
      </c>
      <c r="L1515" s="52">
        <f t="shared" si="221"/>
        <v>122</v>
      </c>
      <c r="M1515" s="48">
        <f t="shared" si="222"/>
        <v>40.65</v>
      </c>
      <c r="N1515" s="49">
        <f t="shared" si="223"/>
        <v>40.65</v>
      </c>
      <c r="O1515" s="49" t="str">
        <f t="shared" si="224"/>
        <v/>
      </c>
      <c r="P1515" s="50" t="str">
        <f t="shared" si="225"/>
        <v/>
      </c>
      <c r="Q1515" s="49" t="str">
        <f t="shared" si="226"/>
        <v/>
      </c>
      <c r="R1515" s="49" t="str">
        <f t="shared" si="227"/>
        <v/>
      </c>
    </row>
    <row r="1516" spans="1:18" x14ac:dyDescent="0.2">
      <c r="A1516" s="225" t="s">
        <v>21</v>
      </c>
      <c r="B1516" s="226" t="s">
        <v>294</v>
      </c>
      <c r="C1516" s="225" t="s">
        <v>9</v>
      </c>
      <c r="D1516" s="225" t="s">
        <v>295</v>
      </c>
      <c r="E1516" s="292" t="s">
        <v>875</v>
      </c>
      <c r="F1516" s="292"/>
      <c r="G1516" s="227" t="s">
        <v>25</v>
      </c>
      <c r="H1516" s="228">
        <v>1.2789999999999999</v>
      </c>
      <c r="I1516" s="229">
        <f>SUMIFS('ANALÍTICA AUXILIARES'!J:J,'ANALÍTICA AUXILIARES'!A:A,"Composição",'ANALÍTICA AUXILIARES'!B:B,$B1516)</f>
        <v>24.81</v>
      </c>
      <c r="J1516" s="229">
        <f>TRUNC(H1516*I1516,2)</f>
        <v>31.73</v>
      </c>
      <c r="L1516" s="52">
        <f t="shared" si="221"/>
        <v>122</v>
      </c>
      <c r="M1516" s="48">
        <f t="shared" si="222"/>
        <v>31.73</v>
      </c>
      <c r="N1516" s="49">
        <f t="shared" si="223"/>
        <v>31.73</v>
      </c>
      <c r="O1516" s="49" t="str">
        <f t="shared" si="224"/>
        <v/>
      </c>
      <c r="P1516" s="50" t="str">
        <f t="shared" si="225"/>
        <v/>
      </c>
      <c r="Q1516" s="49" t="str">
        <f t="shared" si="226"/>
        <v/>
      </c>
      <c r="R1516" s="49" t="str">
        <f t="shared" si="227"/>
        <v/>
      </c>
    </row>
    <row r="1517" spans="1:18" ht="25.5" x14ac:dyDescent="0.2">
      <c r="A1517" s="214" t="s">
        <v>28</v>
      </c>
      <c r="B1517" s="215" t="s">
        <v>1908</v>
      </c>
      <c r="C1517" s="214" t="str">
        <f>VLOOKUP(B1517,INSUMOS!$A:$I,2,FALSE)</f>
        <v>SBC</v>
      </c>
      <c r="D1517" s="214" t="str">
        <f>VLOOKUP(B1517,INSUMOS!$A:$I,3,FALSE)</f>
        <v>GRELHA DE ALETAS FIXAS COM FUROS NAS ABAS, ANODIZADO 400x300mm</v>
      </c>
      <c r="E1517" s="293" t="str">
        <f>VLOOKUP(B1517,INSUMOS!$A:$I,4,FALSE)</f>
        <v>Material</v>
      </c>
      <c r="F1517" s="293"/>
      <c r="G1517" s="216" t="str">
        <f>VLOOKUP(B1517,INSUMOS!$A:$I,5,FALSE)</f>
        <v>UN</v>
      </c>
      <c r="H1517" s="217">
        <v>1.34</v>
      </c>
      <c r="I1517" s="218">
        <f>VLOOKUP(B1517,INSUMOS!$A:$I,8,FALSE)</f>
        <v>204.88</v>
      </c>
      <c r="J1517" s="218">
        <f>TRUNC(H1517*I1517,2)</f>
        <v>274.52999999999997</v>
      </c>
      <c r="L1517" s="52">
        <f t="shared" si="221"/>
        <v>122</v>
      </c>
      <c r="M1517" s="48">
        <f t="shared" si="222"/>
        <v>274.52999999999997</v>
      </c>
      <c r="N1517" s="49" t="str">
        <f t="shared" si="223"/>
        <v/>
      </c>
      <c r="O1517" s="49">
        <f t="shared" si="224"/>
        <v>274.52999999999997</v>
      </c>
      <c r="P1517" s="50" t="str">
        <f t="shared" si="225"/>
        <v/>
      </c>
      <c r="Q1517" s="49" t="str">
        <f t="shared" si="226"/>
        <v/>
      </c>
      <c r="R1517" s="49" t="str">
        <f t="shared" si="227"/>
        <v/>
      </c>
    </row>
    <row r="1518" spans="1:18" x14ac:dyDescent="0.2">
      <c r="A1518" s="219"/>
      <c r="B1518" s="219"/>
      <c r="C1518" s="219"/>
      <c r="D1518" s="219"/>
      <c r="E1518" s="219"/>
      <c r="F1518" s="220"/>
      <c r="G1518" s="219"/>
      <c r="H1518" s="220"/>
      <c r="I1518" s="219"/>
      <c r="J1518" s="220"/>
      <c r="L1518" s="52">
        <f t="shared" si="221"/>
        <v>122</v>
      </c>
      <c r="M1518" s="48" t="str">
        <f t="shared" si="222"/>
        <v/>
      </c>
      <c r="N1518" s="49" t="str">
        <f t="shared" si="223"/>
        <v/>
      </c>
      <c r="O1518" s="49" t="str">
        <f t="shared" si="224"/>
        <v/>
      </c>
      <c r="P1518" s="50" t="str">
        <f t="shared" si="225"/>
        <v/>
      </c>
      <c r="Q1518" s="49" t="str">
        <f t="shared" si="226"/>
        <v/>
      </c>
      <c r="R1518" s="49" t="str">
        <f t="shared" si="227"/>
        <v/>
      </c>
    </row>
    <row r="1519" spans="1:18" ht="38.25" customHeight="1" x14ac:dyDescent="0.2">
      <c r="A1519" s="219"/>
      <c r="B1519" s="219"/>
      <c r="C1519" s="219"/>
      <c r="D1519" s="219"/>
      <c r="E1519" s="219"/>
      <c r="F1519" s="220"/>
      <c r="G1519" s="219"/>
      <c r="H1519" s="294" t="s">
        <v>36</v>
      </c>
      <c r="I1519" s="294"/>
      <c r="J1519" s="220">
        <f>TRUNC(SUMIF(L:L,$L1519,M:M)*(1+$J$9),2)</f>
        <v>419.55</v>
      </c>
      <c r="L1519" s="52">
        <f t="shared" si="221"/>
        <v>122</v>
      </c>
      <c r="M1519" s="48" t="str">
        <f t="shared" si="222"/>
        <v/>
      </c>
      <c r="N1519" s="49" t="str">
        <f t="shared" si="223"/>
        <v/>
      </c>
      <c r="O1519" s="49" t="str">
        <f t="shared" si="224"/>
        <v/>
      </c>
      <c r="P1519" s="50" t="str">
        <f t="shared" si="225"/>
        <v/>
      </c>
      <c r="Q1519" s="49" t="str">
        <f t="shared" si="226"/>
        <v/>
      </c>
      <c r="R1519" s="49" t="str">
        <f t="shared" si="227"/>
        <v/>
      </c>
    </row>
    <row r="1520" spans="1:18" ht="25.5" customHeight="1" thickBot="1" x14ac:dyDescent="0.25">
      <c r="A1520" s="221"/>
      <c r="B1520" s="221"/>
      <c r="C1520" s="221"/>
      <c r="D1520" s="221"/>
      <c r="E1520" s="221"/>
      <c r="F1520" s="221"/>
      <c r="G1520" s="221" t="s">
        <v>37</v>
      </c>
      <c r="H1520" s="222" t="s">
        <v>1809</v>
      </c>
      <c r="I1520" s="221" t="s">
        <v>38</v>
      </c>
      <c r="J1520" s="223">
        <f>TRUNC(J1519*H1520,2)</f>
        <v>1678.2</v>
      </c>
      <c r="L1520" s="52">
        <f t="shared" si="221"/>
        <v>122</v>
      </c>
      <c r="M1520" s="48" t="str">
        <f t="shared" si="222"/>
        <v/>
      </c>
      <c r="N1520" s="49" t="str">
        <f t="shared" si="223"/>
        <v/>
      </c>
      <c r="O1520" s="49" t="str">
        <f t="shared" si="224"/>
        <v/>
      </c>
      <c r="P1520" s="50" t="str">
        <f t="shared" si="225"/>
        <v/>
      </c>
      <c r="Q1520" s="49" t="str">
        <f t="shared" si="226"/>
        <v/>
      </c>
      <c r="R1520" s="49" t="str">
        <f t="shared" si="227"/>
        <v/>
      </c>
    </row>
    <row r="1521" spans="1:18" ht="14.25" customHeight="1" thickTop="1" x14ac:dyDescent="0.2">
      <c r="A1521" s="224"/>
      <c r="B1521" s="224"/>
      <c r="C1521" s="224"/>
      <c r="D1521" s="224"/>
      <c r="E1521" s="224"/>
      <c r="F1521" s="224"/>
      <c r="G1521" s="224"/>
      <c r="H1521" s="224"/>
      <c r="I1521" s="224"/>
      <c r="J1521" s="224"/>
      <c r="L1521" s="52">
        <f t="shared" si="221"/>
        <v>123</v>
      </c>
      <c r="M1521" s="48" t="str">
        <f t="shared" si="222"/>
        <v/>
      </c>
      <c r="N1521" s="49" t="str">
        <f t="shared" si="223"/>
        <v/>
      </c>
      <c r="O1521" s="49" t="str">
        <f t="shared" si="224"/>
        <v/>
      </c>
      <c r="P1521" s="50" t="str">
        <f t="shared" si="225"/>
        <v/>
      </c>
      <c r="Q1521" s="49" t="str">
        <f t="shared" si="226"/>
        <v/>
      </c>
      <c r="R1521" s="49" t="str">
        <f t="shared" si="227"/>
        <v/>
      </c>
    </row>
    <row r="1522" spans="1:18" ht="15" x14ac:dyDescent="0.2">
      <c r="A1522" s="206" t="s">
        <v>1425</v>
      </c>
      <c r="B1522" s="207" t="s">
        <v>1</v>
      </c>
      <c r="C1522" s="206" t="s">
        <v>2</v>
      </c>
      <c r="D1522" s="206" t="s">
        <v>3</v>
      </c>
      <c r="E1522" s="290" t="s">
        <v>18</v>
      </c>
      <c r="F1522" s="290"/>
      <c r="G1522" s="208" t="s">
        <v>4</v>
      </c>
      <c r="H1522" s="207" t="s">
        <v>5</v>
      </c>
      <c r="I1522" s="207" t="s">
        <v>6</v>
      </c>
      <c r="J1522" s="207" t="s">
        <v>7</v>
      </c>
      <c r="L1522" s="52">
        <f t="shared" si="221"/>
        <v>123</v>
      </c>
      <c r="M1522" s="48" t="str">
        <f t="shared" si="222"/>
        <v/>
      </c>
      <c r="N1522" s="49" t="str">
        <f t="shared" si="223"/>
        <v/>
      </c>
      <c r="O1522" s="49" t="str">
        <f t="shared" si="224"/>
        <v/>
      </c>
      <c r="P1522" s="50" t="str">
        <f t="shared" si="225"/>
        <v/>
      </c>
      <c r="Q1522" s="49" t="str">
        <f t="shared" si="226"/>
        <v/>
      </c>
      <c r="R1522" s="49" t="str">
        <f t="shared" si="227"/>
        <v/>
      </c>
    </row>
    <row r="1523" spans="1:18" ht="25.5" x14ac:dyDescent="0.2">
      <c r="A1523" s="209" t="s">
        <v>19</v>
      </c>
      <c r="B1523" s="210" t="s">
        <v>1426</v>
      </c>
      <c r="C1523" s="209" t="s">
        <v>11</v>
      </c>
      <c r="D1523" s="209" t="s">
        <v>1427</v>
      </c>
      <c r="E1523" s="291">
        <v>71</v>
      </c>
      <c r="F1523" s="291"/>
      <c r="G1523" s="211" t="s">
        <v>12</v>
      </c>
      <c r="H1523" s="212">
        <v>1</v>
      </c>
      <c r="I1523" s="213">
        <f>SUMIF(L:L,$L1523,M:M)</f>
        <v>476.13</v>
      </c>
      <c r="J1523" s="213">
        <f>TRUNC(H1523*I1523,2)</f>
        <v>476.13</v>
      </c>
      <c r="L1523" s="52">
        <f t="shared" si="221"/>
        <v>123</v>
      </c>
      <c r="M1523" s="48" t="str">
        <f t="shared" si="222"/>
        <v/>
      </c>
      <c r="N1523" s="49" t="str">
        <f t="shared" si="223"/>
        <v/>
      </c>
      <c r="O1523" s="49" t="str">
        <f t="shared" si="224"/>
        <v/>
      </c>
      <c r="P1523" s="50" t="str">
        <f t="shared" si="225"/>
        <v xml:space="preserve"> 3.6.1.4.7.1.2 </v>
      </c>
      <c r="Q1523" s="49">
        <f t="shared" si="226"/>
        <v>69.75</v>
      </c>
      <c r="R1523" s="49">
        <f t="shared" si="227"/>
        <v>406.38</v>
      </c>
    </row>
    <row r="1524" spans="1:18" x14ac:dyDescent="0.2">
      <c r="A1524" s="225" t="s">
        <v>21</v>
      </c>
      <c r="B1524" s="226" t="s">
        <v>292</v>
      </c>
      <c r="C1524" s="225" t="s">
        <v>9</v>
      </c>
      <c r="D1524" s="225" t="s">
        <v>293</v>
      </c>
      <c r="E1524" s="292" t="s">
        <v>875</v>
      </c>
      <c r="F1524" s="292"/>
      <c r="G1524" s="227" t="s">
        <v>25</v>
      </c>
      <c r="H1524" s="228">
        <v>1.173</v>
      </c>
      <c r="I1524" s="229">
        <f>SUMIFS('ANALÍTICA AUXILIARES'!J:J,'ANALÍTICA AUXILIARES'!A:A,"Composição",'ANALÍTICA AUXILIARES'!B:B,$B1524)</f>
        <v>34.659999999999997</v>
      </c>
      <c r="J1524" s="229">
        <f>TRUNC(H1524*I1524,2)</f>
        <v>40.65</v>
      </c>
      <c r="L1524" s="52">
        <f t="shared" si="221"/>
        <v>123</v>
      </c>
      <c r="M1524" s="48">
        <f t="shared" si="222"/>
        <v>40.65</v>
      </c>
      <c r="N1524" s="49">
        <f t="shared" si="223"/>
        <v>40.65</v>
      </c>
      <c r="O1524" s="49" t="str">
        <f t="shared" si="224"/>
        <v/>
      </c>
      <c r="P1524" s="50" t="str">
        <f t="shared" si="225"/>
        <v/>
      </c>
      <c r="Q1524" s="49" t="str">
        <f t="shared" si="226"/>
        <v/>
      </c>
      <c r="R1524" s="49" t="str">
        <f t="shared" si="227"/>
        <v/>
      </c>
    </row>
    <row r="1525" spans="1:18" x14ac:dyDescent="0.2">
      <c r="A1525" s="225" t="s">
        <v>21</v>
      </c>
      <c r="B1525" s="226" t="s">
        <v>294</v>
      </c>
      <c r="C1525" s="225" t="s">
        <v>9</v>
      </c>
      <c r="D1525" s="225" t="s">
        <v>295</v>
      </c>
      <c r="E1525" s="292" t="s">
        <v>875</v>
      </c>
      <c r="F1525" s="292"/>
      <c r="G1525" s="227" t="s">
        <v>25</v>
      </c>
      <c r="H1525" s="228">
        <v>1.173</v>
      </c>
      <c r="I1525" s="229">
        <f>SUMIFS('ANALÍTICA AUXILIARES'!J:J,'ANALÍTICA AUXILIARES'!A:A,"Composição",'ANALÍTICA AUXILIARES'!B:B,$B1525)</f>
        <v>24.81</v>
      </c>
      <c r="J1525" s="229">
        <f>TRUNC(H1525*I1525,2)</f>
        <v>29.1</v>
      </c>
      <c r="L1525" s="52">
        <f t="shared" si="221"/>
        <v>123</v>
      </c>
      <c r="M1525" s="48">
        <f t="shared" si="222"/>
        <v>29.1</v>
      </c>
      <c r="N1525" s="49">
        <f t="shared" si="223"/>
        <v>29.1</v>
      </c>
      <c r="O1525" s="49" t="str">
        <f t="shared" si="224"/>
        <v/>
      </c>
      <c r="P1525" s="50" t="str">
        <f t="shared" si="225"/>
        <v/>
      </c>
      <c r="Q1525" s="49" t="str">
        <f t="shared" si="226"/>
        <v/>
      </c>
      <c r="R1525" s="49" t="str">
        <f t="shared" si="227"/>
        <v/>
      </c>
    </row>
    <row r="1526" spans="1:18" ht="14.25" customHeight="1" x14ac:dyDescent="0.2">
      <c r="A1526" s="214" t="s">
        <v>28</v>
      </c>
      <c r="B1526" s="215" t="s">
        <v>1910</v>
      </c>
      <c r="C1526" s="214" t="str">
        <f>VLOOKUP(B1526,INSUMOS!$A:$I,2,FALSE)</f>
        <v>SBC</v>
      </c>
      <c r="D1526" s="214" t="str">
        <f>VLOOKUP(B1526,INSUMOS!$A:$I,3,FALSE)</f>
        <v>GRELHA DE ALETAS FIXAS COM REGISTRO AG EM ACO, ANODIZADO 1000x400mm</v>
      </c>
      <c r="E1526" s="293" t="str">
        <f>VLOOKUP(B1526,INSUMOS!$A:$I,4,FALSE)</f>
        <v>Material</v>
      </c>
      <c r="F1526" s="293"/>
      <c r="G1526" s="216" t="str">
        <f>VLOOKUP(B1526,INSUMOS!$A:$I,5,FALSE)</f>
        <v>UN</v>
      </c>
      <c r="H1526" s="217">
        <v>0.34050000000000002</v>
      </c>
      <c r="I1526" s="218">
        <f>VLOOKUP(B1526,INSUMOS!$A:$I,8,FALSE)</f>
        <v>1193.5</v>
      </c>
      <c r="J1526" s="218">
        <f>TRUNC(H1526*I1526,2)</f>
        <v>406.38</v>
      </c>
      <c r="L1526" s="52">
        <f t="shared" si="221"/>
        <v>123</v>
      </c>
      <c r="M1526" s="48">
        <f t="shared" si="222"/>
        <v>406.38</v>
      </c>
      <c r="N1526" s="49" t="str">
        <f t="shared" si="223"/>
        <v/>
      </c>
      <c r="O1526" s="49">
        <f t="shared" si="224"/>
        <v>406.38</v>
      </c>
      <c r="P1526" s="50" t="str">
        <f t="shared" si="225"/>
        <v/>
      </c>
      <c r="Q1526" s="49" t="str">
        <f t="shared" si="226"/>
        <v/>
      </c>
      <c r="R1526" s="49" t="str">
        <f t="shared" si="227"/>
        <v/>
      </c>
    </row>
    <row r="1527" spans="1:18" x14ac:dyDescent="0.2">
      <c r="A1527" s="219"/>
      <c r="B1527" s="219"/>
      <c r="C1527" s="219"/>
      <c r="D1527" s="219"/>
      <c r="E1527" s="219"/>
      <c r="F1527" s="220"/>
      <c r="G1527" s="219"/>
      <c r="H1527" s="220"/>
      <c r="I1527" s="219"/>
      <c r="J1527" s="220"/>
      <c r="L1527" s="52">
        <f t="shared" si="221"/>
        <v>123</v>
      </c>
      <c r="M1527" s="48" t="str">
        <f t="shared" si="222"/>
        <v/>
      </c>
      <c r="N1527" s="49" t="str">
        <f t="shared" si="223"/>
        <v/>
      </c>
      <c r="O1527" s="49" t="str">
        <f t="shared" si="224"/>
        <v/>
      </c>
      <c r="P1527" s="50" t="str">
        <f t="shared" si="225"/>
        <v/>
      </c>
      <c r="Q1527" s="49" t="str">
        <f t="shared" si="226"/>
        <v/>
      </c>
      <c r="R1527" s="49" t="str">
        <f t="shared" si="227"/>
        <v/>
      </c>
    </row>
    <row r="1528" spans="1:18" x14ac:dyDescent="0.2">
      <c r="A1528" s="219"/>
      <c r="B1528" s="219"/>
      <c r="C1528" s="219"/>
      <c r="D1528" s="219"/>
      <c r="E1528" s="219"/>
      <c r="F1528" s="220"/>
      <c r="G1528" s="219"/>
      <c r="H1528" s="294" t="s">
        <v>36</v>
      </c>
      <c r="I1528" s="294"/>
      <c r="J1528" s="220">
        <f>TRUNC(SUMIF(L:L,$L1528,M:M)*(1+$J$9),2)</f>
        <v>575.83000000000004</v>
      </c>
      <c r="L1528" s="52">
        <f t="shared" si="221"/>
        <v>123</v>
      </c>
      <c r="M1528" s="48" t="str">
        <f t="shared" si="222"/>
        <v/>
      </c>
      <c r="N1528" s="49" t="str">
        <f t="shared" si="223"/>
        <v/>
      </c>
      <c r="O1528" s="49" t="str">
        <f t="shared" si="224"/>
        <v/>
      </c>
      <c r="P1528" s="50" t="str">
        <f t="shared" si="225"/>
        <v/>
      </c>
      <c r="Q1528" s="49" t="str">
        <f t="shared" si="226"/>
        <v/>
      </c>
      <c r="R1528" s="49" t="str">
        <f t="shared" si="227"/>
        <v/>
      </c>
    </row>
    <row r="1529" spans="1:18" ht="15" thickBot="1" x14ac:dyDescent="0.25">
      <c r="A1529" s="221"/>
      <c r="B1529" s="221"/>
      <c r="C1529" s="221"/>
      <c r="D1529" s="221"/>
      <c r="E1529" s="221"/>
      <c r="F1529" s="221"/>
      <c r="G1529" s="221" t="s">
        <v>37</v>
      </c>
      <c r="H1529" s="222" t="s">
        <v>1701</v>
      </c>
      <c r="I1529" s="221" t="s">
        <v>38</v>
      </c>
      <c r="J1529" s="223">
        <f>TRUNC(J1528*H1529,2)</f>
        <v>575.83000000000004</v>
      </c>
      <c r="L1529" s="52">
        <f t="shared" si="221"/>
        <v>123</v>
      </c>
      <c r="M1529" s="48" t="str">
        <f t="shared" si="222"/>
        <v/>
      </c>
      <c r="N1529" s="49" t="str">
        <f t="shared" si="223"/>
        <v/>
      </c>
      <c r="O1529" s="49" t="str">
        <f t="shared" si="224"/>
        <v/>
      </c>
      <c r="P1529" s="50" t="str">
        <f t="shared" si="225"/>
        <v/>
      </c>
      <c r="Q1529" s="49" t="str">
        <f t="shared" si="226"/>
        <v/>
      </c>
      <c r="R1529" s="49" t="str">
        <f t="shared" si="227"/>
        <v/>
      </c>
    </row>
    <row r="1530" spans="1:18" ht="25.5" customHeight="1" thickTop="1" x14ac:dyDescent="0.2">
      <c r="A1530" s="224"/>
      <c r="B1530" s="224"/>
      <c r="C1530" s="224"/>
      <c r="D1530" s="224"/>
      <c r="E1530" s="224"/>
      <c r="F1530" s="224"/>
      <c r="G1530" s="224"/>
      <c r="H1530" s="224"/>
      <c r="I1530" s="224"/>
      <c r="J1530" s="224"/>
      <c r="L1530" s="52">
        <f t="shared" si="221"/>
        <v>124</v>
      </c>
      <c r="M1530" s="48" t="str">
        <f t="shared" si="222"/>
        <v/>
      </c>
      <c r="N1530" s="49" t="str">
        <f t="shared" si="223"/>
        <v/>
      </c>
      <c r="O1530" s="49" t="str">
        <f t="shared" si="224"/>
        <v/>
      </c>
      <c r="P1530" s="50" t="str">
        <f t="shared" si="225"/>
        <v/>
      </c>
      <c r="Q1530" s="49" t="str">
        <f t="shared" si="226"/>
        <v/>
      </c>
      <c r="R1530" s="49" t="str">
        <f t="shared" si="227"/>
        <v/>
      </c>
    </row>
    <row r="1531" spans="1:18" ht="14.25" customHeight="1" x14ac:dyDescent="0.2">
      <c r="A1531" s="206" t="s">
        <v>1428</v>
      </c>
      <c r="B1531" s="207" t="s">
        <v>1</v>
      </c>
      <c r="C1531" s="206" t="s">
        <v>2</v>
      </c>
      <c r="D1531" s="206" t="s">
        <v>3</v>
      </c>
      <c r="E1531" s="290" t="s">
        <v>18</v>
      </c>
      <c r="F1531" s="290"/>
      <c r="G1531" s="208" t="s">
        <v>4</v>
      </c>
      <c r="H1531" s="207" t="s">
        <v>5</v>
      </c>
      <c r="I1531" s="207" t="s">
        <v>6</v>
      </c>
      <c r="J1531" s="207" t="s">
        <v>7</v>
      </c>
      <c r="L1531" s="52">
        <f t="shared" si="221"/>
        <v>124</v>
      </c>
      <c r="M1531" s="48" t="str">
        <f t="shared" si="222"/>
        <v/>
      </c>
      <c r="N1531" s="49" t="str">
        <f t="shared" si="223"/>
        <v/>
      </c>
      <c r="O1531" s="49" t="str">
        <f t="shared" si="224"/>
        <v/>
      </c>
      <c r="P1531" s="50" t="str">
        <f t="shared" si="225"/>
        <v/>
      </c>
      <c r="Q1531" s="49" t="str">
        <f t="shared" si="226"/>
        <v/>
      </c>
      <c r="R1531" s="49" t="str">
        <f t="shared" si="227"/>
        <v/>
      </c>
    </row>
    <row r="1532" spans="1:18" ht="25.5" customHeight="1" x14ac:dyDescent="0.2">
      <c r="A1532" s="209" t="s">
        <v>19</v>
      </c>
      <c r="B1532" s="210" t="s">
        <v>1429</v>
      </c>
      <c r="C1532" s="209" t="s">
        <v>11</v>
      </c>
      <c r="D1532" s="209" t="s">
        <v>1430</v>
      </c>
      <c r="E1532" s="291">
        <v>70</v>
      </c>
      <c r="F1532" s="291"/>
      <c r="G1532" s="211" t="s">
        <v>12</v>
      </c>
      <c r="H1532" s="212">
        <v>1</v>
      </c>
      <c r="I1532" s="213">
        <f>SUMIF(L:L,$L1532,M:M)</f>
        <v>1812.5800000000002</v>
      </c>
      <c r="J1532" s="213">
        <f>TRUNC(H1532*I1532,2)</f>
        <v>1812.58</v>
      </c>
      <c r="L1532" s="52">
        <f t="shared" si="221"/>
        <v>124</v>
      </c>
      <c r="M1532" s="48" t="str">
        <f t="shared" si="222"/>
        <v/>
      </c>
      <c r="N1532" s="49" t="str">
        <f t="shared" si="223"/>
        <v/>
      </c>
      <c r="O1532" s="49" t="str">
        <f t="shared" si="224"/>
        <v/>
      </c>
      <c r="P1532" s="50" t="str">
        <f t="shared" si="225"/>
        <v xml:space="preserve"> 3.6.1.4.7.1.3 </v>
      </c>
      <c r="Q1532" s="49">
        <f t="shared" si="226"/>
        <v>0</v>
      </c>
      <c r="R1532" s="49">
        <f t="shared" si="227"/>
        <v>1812.5800000000002</v>
      </c>
    </row>
    <row r="1533" spans="1:18" ht="25.5" customHeight="1" x14ac:dyDescent="0.2">
      <c r="A1533" s="214" t="s">
        <v>28</v>
      </c>
      <c r="B1533" s="215" t="s">
        <v>1912</v>
      </c>
      <c r="C1533" s="214" t="str">
        <f>VLOOKUP(B1533,INSUMOS!$A:$I,2,FALSE)</f>
        <v>SBC</v>
      </c>
      <c r="D1533" s="214" t="str">
        <f>VLOOKUP(B1533,INSUMOS!$A:$I,3,FALSE)</f>
        <v>VENEZIANA TOMADA DE AR EM ALUMINIO COM PINTURA ELETROSTATICA BRANCA 500x250mm</v>
      </c>
      <c r="E1533" s="293" t="str">
        <f>VLOOKUP(B1533,INSUMOS!$A:$I,4,FALSE)</f>
        <v>Material</v>
      </c>
      <c r="F1533" s="293"/>
      <c r="G1533" s="216" t="str">
        <f>VLOOKUP(B1533,INSUMOS!$A:$I,5,FALSE)</f>
        <v>UN</v>
      </c>
      <c r="H1533" s="217">
        <v>3.84</v>
      </c>
      <c r="I1533" s="218">
        <f>VLOOKUP(B1533,INSUMOS!$A:$I,8,FALSE)</f>
        <v>456.9</v>
      </c>
      <c r="J1533" s="218">
        <f>TRUNC(H1533*I1533,2)</f>
        <v>1754.49</v>
      </c>
      <c r="L1533" s="52">
        <f t="shared" si="221"/>
        <v>124</v>
      </c>
      <c r="M1533" s="48">
        <f t="shared" si="222"/>
        <v>1754.49</v>
      </c>
      <c r="N1533" s="49" t="str">
        <f t="shared" si="223"/>
        <v/>
      </c>
      <c r="O1533" s="49">
        <f t="shared" si="224"/>
        <v>1754.49</v>
      </c>
      <c r="P1533" s="50" t="str">
        <f t="shared" si="225"/>
        <v/>
      </c>
      <c r="Q1533" s="49" t="str">
        <f t="shared" si="226"/>
        <v/>
      </c>
      <c r="R1533" s="49" t="str">
        <f t="shared" si="227"/>
        <v/>
      </c>
    </row>
    <row r="1534" spans="1:18" x14ac:dyDescent="0.2">
      <c r="A1534" s="214" t="s">
        <v>28</v>
      </c>
      <c r="B1534" s="215" t="s">
        <v>1914</v>
      </c>
      <c r="C1534" s="214" t="str">
        <f>VLOOKUP(B1534,INSUMOS!$A:$I,2,FALSE)</f>
        <v>SBC</v>
      </c>
      <c r="D1534" s="214" t="str">
        <f>VLOOKUP(B1534,INSUMOS!$A:$I,3,FALSE)</f>
        <v>AJUDANTE ESPECIALIZADO - MECANICO DE REFRIGERACAO</v>
      </c>
      <c r="E1534" s="293" t="str">
        <f>VLOOKUP(B1534,INSUMOS!$A:$I,4,FALSE)</f>
        <v>Mão de Obra</v>
      </c>
      <c r="F1534" s="293"/>
      <c r="G1534" s="216" t="str">
        <f>VLOOKUP(B1534,INSUMOS!$A:$I,5,FALSE)</f>
        <v>H</v>
      </c>
      <c r="H1534" s="217">
        <v>1.76</v>
      </c>
      <c r="I1534" s="218">
        <f>VLOOKUP(B1534,INSUMOS!$A:$I,8,FALSE)</f>
        <v>15.46</v>
      </c>
      <c r="J1534" s="218">
        <f>TRUNC(H1534*I1534,2)</f>
        <v>27.2</v>
      </c>
      <c r="L1534" s="52">
        <f t="shared" si="221"/>
        <v>124</v>
      </c>
      <c r="M1534" s="48">
        <f t="shared" si="222"/>
        <v>27.2</v>
      </c>
      <c r="N1534" s="49" t="str">
        <f t="shared" si="223"/>
        <v/>
      </c>
      <c r="O1534" s="49">
        <f t="shared" si="224"/>
        <v>27.2</v>
      </c>
      <c r="P1534" s="50" t="str">
        <f t="shared" si="225"/>
        <v/>
      </c>
      <c r="Q1534" s="49" t="str">
        <f t="shared" si="226"/>
        <v/>
      </c>
      <c r="R1534" s="49" t="str">
        <f t="shared" si="227"/>
        <v/>
      </c>
    </row>
    <row r="1535" spans="1:18" ht="14.25" customHeight="1" x14ac:dyDescent="0.2">
      <c r="A1535" s="214" t="s">
        <v>28</v>
      </c>
      <c r="B1535" s="215" t="s">
        <v>1916</v>
      </c>
      <c r="C1535" s="214" t="str">
        <f>VLOOKUP(B1535,INSUMOS!$A:$I,2,FALSE)</f>
        <v>SBC</v>
      </c>
      <c r="D1535" s="214" t="str">
        <f>VLOOKUP(B1535,INSUMOS!$A:$I,3,FALSE)</f>
        <v>MECANICO DE REFRIGERACAO</v>
      </c>
      <c r="E1535" s="293" t="str">
        <f>VLOOKUP(B1535,INSUMOS!$A:$I,4,FALSE)</f>
        <v>Mão de Obra</v>
      </c>
      <c r="F1535" s="293"/>
      <c r="G1535" s="216" t="str">
        <f>VLOOKUP(B1535,INSUMOS!$A:$I,5,FALSE)</f>
        <v>H</v>
      </c>
      <c r="H1535" s="217">
        <v>1.5385</v>
      </c>
      <c r="I1535" s="218">
        <f>VLOOKUP(B1535,INSUMOS!$A:$I,8,FALSE)</f>
        <v>20.079999999999998</v>
      </c>
      <c r="J1535" s="218">
        <f>TRUNC(H1535*I1535,2)</f>
        <v>30.89</v>
      </c>
      <c r="L1535" s="52">
        <f t="shared" si="221"/>
        <v>124</v>
      </c>
      <c r="M1535" s="48">
        <f t="shared" si="222"/>
        <v>30.89</v>
      </c>
      <c r="N1535" s="49" t="str">
        <f t="shared" si="223"/>
        <v/>
      </c>
      <c r="O1535" s="49">
        <f t="shared" si="224"/>
        <v>30.89</v>
      </c>
      <c r="P1535" s="50" t="str">
        <f t="shared" si="225"/>
        <v/>
      </c>
      <c r="Q1535" s="49" t="str">
        <f t="shared" si="226"/>
        <v/>
      </c>
      <c r="R1535" s="49" t="str">
        <f t="shared" si="227"/>
        <v/>
      </c>
    </row>
    <row r="1536" spans="1:18" ht="14.25" customHeight="1" x14ac:dyDescent="0.2">
      <c r="A1536" s="219"/>
      <c r="B1536" s="219"/>
      <c r="C1536" s="219"/>
      <c r="D1536" s="219"/>
      <c r="E1536" s="219"/>
      <c r="F1536" s="220"/>
      <c r="G1536" s="219"/>
      <c r="H1536" s="220"/>
      <c r="I1536" s="219"/>
      <c r="J1536" s="220"/>
      <c r="L1536" s="52">
        <f t="shared" si="221"/>
        <v>124</v>
      </c>
      <c r="M1536" s="48" t="str">
        <f t="shared" si="222"/>
        <v/>
      </c>
      <c r="N1536" s="49" t="str">
        <f t="shared" si="223"/>
        <v/>
      </c>
      <c r="O1536" s="49" t="str">
        <f t="shared" si="224"/>
        <v/>
      </c>
      <c r="P1536" s="50" t="str">
        <f t="shared" si="225"/>
        <v/>
      </c>
      <c r="Q1536" s="49" t="str">
        <f t="shared" si="226"/>
        <v/>
      </c>
      <c r="R1536" s="49" t="str">
        <f t="shared" si="227"/>
        <v/>
      </c>
    </row>
    <row r="1537" spans="1:18" x14ac:dyDescent="0.2">
      <c r="A1537" s="219"/>
      <c r="B1537" s="219"/>
      <c r="C1537" s="219"/>
      <c r="D1537" s="219"/>
      <c r="E1537" s="219"/>
      <c r="F1537" s="220"/>
      <c r="G1537" s="219"/>
      <c r="H1537" s="294" t="s">
        <v>36</v>
      </c>
      <c r="I1537" s="294"/>
      <c r="J1537" s="220">
        <f>TRUNC(SUMIF(L:L,$L1537,M:M)*(1+$J$9),2)</f>
        <v>2192.13</v>
      </c>
      <c r="L1537" s="52">
        <f t="shared" si="221"/>
        <v>124</v>
      </c>
      <c r="M1537" s="48" t="str">
        <f t="shared" si="222"/>
        <v/>
      </c>
      <c r="N1537" s="49" t="str">
        <f t="shared" si="223"/>
        <v/>
      </c>
      <c r="O1537" s="49" t="str">
        <f t="shared" si="224"/>
        <v/>
      </c>
      <c r="P1537" s="50" t="str">
        <f t="shared" si="225"/>
        <v/>
      </c>
      <c r="Q1537" s="49" t="str">
        <f t="shared" si="226"/>
        <v/>
      </c>
      <c r="R1537" s="49" t="str">
        <f t="shared" si="227"/>
        <v/>
      </c>
    </row>
    <row r="1538" spans="1:18" ht="15" thickBot="1" x14ac:dyDescent="0.25">
      <c r="A1538" s="221"/>
      <c r="B1538" s="221"/>
      <c r="C1538" s="221"/>
      <c r="D1538" s="221"/>
      <c r="E1538" s="221"/>
      <c r="F1538" s="221"/>
      <c r="G1538" s="221" t="s">
        <v>37</v>
      </c>
      <c r="H1538" s="222" t="s">
        <v>564</v>
      </c>
      <c r="I1538" s="221" t="s">
        <v>38</v>
      </c>
      <c r="J1538" s="223">
        <f>TRUNC(J1537*H1538,2)</f>
        <v>6576.39</v>
      </c>
      <c r="L1538" s="52">
        <f t="shared" si="221"/>
        <v>124</v>
      </c>
      <c r="M1538" s="48" t="str">
        <f t="shared" si="222"/>
        <v/>
      </c>
      <c r="N1538" s="49" t="str">
        <f t="shared" si="223"/>
        <v/>
      </c>
      <c r="O1538" s="49" t="str">
        <f t="shared" si="224"/>
        <v/>
      </c>
      <c r="P1538" s="50" t="str">
        <f t="shared" si="225"/>
        <v/>
      </c>
      <c r="Q1538" s="49" t="str">
        <f t="shared" si="226"/>
        <v/>
      </c>
      <c r="R1538" s="49" t="str">
        <f t="shared" si="227"/>
        <v/>
      </c>
    </row>
    <row r="1539" spans="1:18" ht="15" thickTop="1" x14ac:dyDescent="0.2">
      <c r="A1539" s="224"/>
      <c r="B1539" s="224"/>
      <c r="C1539" s="224"/>
      <c r="D1539" s="224"/>
      <c r="E1539" s="224"/>
      <c r="F1539" s="224"/>
      <c r="G1539" s="224"/>
      <c r="H1539" s="224"/>
      <c r="I1539" s="224"/>
      <c r="J1539" s="224"/>
      <c r="L1539" s="52">
        <f t="shared" si="221"/>
        <v>125</v>
      </c>
      <c r="M1539" s="48" t="str">
        <f t="shared" si="222"/>
        <v/>
      </c>
      <c r="N1539" s="49" t="str">
        <f t="shared" si="223"/>
        <v/>
      </c>
      <c r="O1539" s="49" t="str">
        <f t="shared" si="224"/>
        <v/>
      </c>
      <c r="P1539" s="50" t="str">
        <f t="shared" si="225"/>
        <v/>
      </c>
      <c r="Q1539" s="49" t="str">
        <f t="shared" si="226"/>
        <v/>
      </c>
      <c r="R1539" s="49" t="str">
        <f t="shared" si="227"/>
        <v/>
      </c>
    </row>
    <row r="1540" spans="1:18" ht="14.25" customHeight="1" x14ac:dyDescent="0.2">
      <c r="A1540" s="203" t="s">
        <v>1431</v>
      </c>
      <c r="B1540" s="203"/>
      <c r="C1540" s="203"/>
      <c r="D1540" s="203" t="s">
        <v>1432</v>
      </c>
      <c r="E1540" s="203"/>
      <c r="F1540" s="296"/>
      <c r="G1540" s="296"/>
      <c r="H1540" s="204"/>
      <c r="I1540" s="203"/>
      <c r="J1540" s="205"/>
      <c r="L1540" s="52">
        <f t="shared" ref="L1540:L1603" si="228">IF(AND(A1541&lt;&gt;"",A1540=""),L1539+1,L1539)</f>
        <v>125</v>
      </c>
      <c r="M1540" s="48" t="str">
        <f t="shared" ref="M1540:M1603" si="229">IF(OR(A1540="Insumo",A1540="Composição Auxiliar"),J1540,"")</f>
        <v/>
      </c>
      <c r="N1540" s="49" t="str">
        <f t="shared" ref="N1540:N1603" si="230">IF(ISNUMBER(SEARCH("COM ENCARGOS COMPLEMENTARES",D1540)),J1540,"")</f>
        <v/>
      </c>
      <c r="O1540" s="49" t="str">
        <f t="shared" ref="O1540:O1603" si="231">IF(N1540&lt;&gt;"","",M1540)</f>
        <v/>
      </c>
      <c r="P1540" s="50" t="str">
        <f t="shared" ref="P1540:P1603" si="232">IF(A1540="Composição",A1539,"")</f>
        <v/>
      </c>
      <c r="Q1540" s="49" t="str">
        <f t="shared" ref="Q1540:Q1603" si="233">IF(P1540&lt;&gt;"",SUMIF(L1540:L1545,L1540,N1540:N1545),"")</f>
        <v/>
      </c>
      <c r="R1540" s="49" t="str">
        <f t="shared" ref="R1540:R1603" si="234">IF(P1540&lt;&gt;"",SUMIF(L1540:L1545,L1540,O1540:O1545),"")</f>
        <v/>
      </c>
    </row>
    <row r="1541" spans="1:18" ht="25.5" customHeight="1" x14ac:dyDescent="0.2">
      <c r="A1541" s="206" t="s">
        <v>1433</v>
      </c>
      <c r="B1541" s="207" t="s">
        <v>1</v>
      </c>
      <c r="C1541" s="206" t="s">
        <v>2</v>
      </c>
      <c r="D1541" s="206" t="s">
        <v>3</v>
      </c>
      <c r="E1541" s="290" t="s">
        <v>18</v>
      </c>
      <c r="F1541" s="290"/>
      <c r="G1541" s="208" t="s">
        <v>4</v>
      </c>
      <c r="H1541" s="207" t="s">
        <v>5</v>
      </c>
      <c r="I1541" s="207" t="s">
        <v>6</v>
      </c>
      <c r="J1541" s="207" t="s">
        <v>7</v>
      </c>
      <c r="L1541" s="52">
        <f t="shared" si="228"/>
        <v>125</v>
      </c>
      <c r="M1541" s="48" t="str">
        <f t="shared" si="229"/>
        <v/>
      </c>
      <c r="N1541" s="49" t="str">
        <f t="shared" si="230"/>
        <v/>
      </c>
      <c r="O1541" s="49" t="str">
        <f t="shared" si="231"/>
        <v/>
      </c>
      <c r="P1541" s="50" t="str">
        <f t="shared" si="232"/>
        <v/>
      </c>
      <c r="Q1541" s="49" t="str">
        <f t="shared" si="233"/>
        <v/>
      </c>
      <c r="R1541" s="49" t="str">
        <f t="shared" si="234"/>
        <v/>
      </c>
    </row>
    <row r="1542" spans="1:18" ht="25.5" customHeight="1" x14ac:dyDescent="0.2">
      <c r="A1542" s="209" t="s">
        <v>19</v>
      </c>
      <c r="B1542" s="210" t="s">
        <v>1434</v>
      </c>
      <c r="C1542" s="209" t="s">
        <v>11</v>
      </c>
      <c r="D1542" s="209" t="s">
        <v>1435</v>
      </c>
      <c r="E1542" s="291" t="s">
        <v>1918</v>
      </c>
      <c r="F1542" s="291"/>
      <c r="G1542" s="211" t="s">
        <v>12</v>
      </c>
      <c r="H1542" s="212">
        <v>1</v>
      </c>
      <c r="I1542" s="213">
        <f>SUMIF(L:L,$L1542,M:M)</f>
        <v>496.38</v>
      </c>
      <c r="J1542" s="213">
        <f>TRUNC(H1542*I1542,2)</f>
        <v>496.38</v>
      </c>
      <c r="L1542" s="52">
        <f t="shared" si="228"/>
        <v>125</v>
      </c>
      <c r="M1542" s="48" t="str">
        <f t="shared" si="229"/>
        <v/>
      </c>
      <c r="N1542" s="49" t="str">
        <f t="shared" si="230"/>
        <v/>
      </c>
      <c r="O1542" s="49" t="str">
        <f t="shared" si="231"/>
        <v/>
      </c>
      <c r="P1542" s="50" t="str">
        <f t="shared" si="232"/>
        <v xml:space="preserve"> 3.6.1.4.7.2.1 </v>
      </c>
      <c r="Q1542" s="49">
        <f t="shared" si="233"/>
        <v>79.099999999999994</v>
      </c>
      <c r="R1542" s="49">
        <f t="shared" si="234"/>
        <v>417.28000000000003</v>
      </c>
    </row>
    <row r="1543" spans="1:18" x14ac:dyDescent="0.2">
      <c r="A1543" s="225" t="s">
        <v>21</v>
      </c>
      <c r="B1543" s="226" t="s">
        <v>257</v>
      </c>
      <c r="C1543" s="225" t="s">
        <v>9</v>
      </c>
      <c r="D1543" s="225" t="s">
        <v>258</v>
      </c>
      <c r="E1543" s="292" t="s">
        <v>875</v>
      </c>
      <c r="F1543" s="292"/>
      <c r="G1543" s="227" t="s">
        <v>25</v>
      </c>
      <c r="H1543" s="228">
        <v>1.3082</v>
      </c>
      <c r="I1543" s="229">
        <f>SUMIFS('ANALÍTICA AUXILIARES'!J:J,'ANALÍTICA AUXILIARES'!A:A,"Composição",'ANALÍTICA AUXILIARES'!B:B,$B1543)</f>
        <v>25.81</v>
      </c>
      <c r="J1543" s="229">
        <f>TRUNC(H1543*I1543,2)</f>
        <v>33.76</v>
      </c>
      <c r="L1543" s="52">
        <f t="shared" si="228"/>
        <v>125</v>
      </c>
      <c r="M1543" s="48">
        <f t="shared" si="229"/>
        <v>33.76</v>
      </c>
      <c r="N1543" s="49">
        <f t="shared" si="230"/>
        <v>33.76</v>
      </c>
      <c r="O1543" s="49" t="str">
        <f t="shared" si="231"/>
        <v/>
      </c>
      <c r="P1543" s="50" t="str">
        <f t="shared" si="232"/>
        <v/>
      </c>
      <c r="Q1543" s="49" t="str">
        <f t="shared" si="233"/>
        <v/>
      </c>
      <c r="R1543" s="49" t="str">
        <f t="shared" si="234"/>
        <v/>
      </c>
    </row>
    <row r="1544" spans="1:18" ht="14.25" customHeight="1" x14ac:dyDescent="0.2">
      <c r="A1544" s="225" t="s">
        <v>21</v>
      </c>
      <c r="B1544" s="226" t="s">
        <v>292</v>
      </c>
      <c r="C1544" s="225" t="s">
        <v>9</v>
      </c>
      <c r="D1544" s="225" t="s">
        <v>293</v>
      </c>
      <c r="E1544" s="292" t="s">
        <v>875</v>
      </c>
      <c r="F1544" s="292"/>
      <c r="G1544" s="227" t="s">
        <v>25</v>
      </c>
      <c r="H1544" s="228">
        <v>1.3082</v>
      </c>
      <c r="I1544" s="229">
        <f>SUMIFS('ANALÍTICA AUXILIARES'!J:J,'ANALÍTICA AUXILIARES'!A:A,"Composição",'ANALÍTICA AUXILIARES'!B:B,$B1544)</f>
        <v>34.659999999999997</v>
      </c>
      <c r="J1544" s="229">
        <f>TRUNC(H1544*I1544,2)</f>
        <v>45.34</v>
      </c>
      <c r="L1544" s="52">
        <f t="shared" si="228"/>
        <v>125</v>
      </c>
      <c r="M1544" s="48">
        <f t="shared" si="229"/>
        <v>45.34</v>
      </c>
      <c r="N1544" s="49">
        <f t="shared" si="230"/>
        <v>45.34</v>
      </c>
      <c r="O1544" s="49" t="str">
        <f t="shared" si="231"/>
        <v/>
      </c>
      <c r="P1544" s="50" t="str">
        <f t="shared" si="232"/>
        <v/>
      </c>
      <c r="Q1544" s="49" t="str">
        <f t="shared" si="233"/>
        <v/>
      </c>
      <c r="R1544" s="49" t="str">
        <f t="shared" si="234"/>
        <v/>
      </c>
    </row>
    <row r="1545" spans="1:18" x14ac:dyDescent="0.2">
      <c r="A1545" s="214" t="s">
        <v>28</v>
      </c>
      <c r="B1545" s="215" t="s">
        <v>474</v>
      </c>
      <c r="C1545" s="214" t="str">
        <f>VLOOKUP(B1545,INSUMOS!$A:$I,2,FALSE)</f>
        <v>SINAPI</v>
      </c>
      <c r="D1545" s="214" t="str">
        <f>VLOOKUP(B1545,INSUMOS!$A:$I,3,FALSE)</f>
        <v>PARAFUSO ZINCADO, AUTOBROCANTE, FLANGEADO, 4,2 MM X 19 MM</v>
      </c>
      <c r="E1545" s="293" t="str">
        <f>VLOOKUP(B1545,INSUMOS!$A:$I,4,FALSE)</f>
        <v>Material</v>
      </c>
      <c r="F1545" s="293"/>
      <c r="G1545" s="216" t="str">
        <f>VLOOKUP(B1545,INSUMOS!$A:$I,5,FALSE)</f>
        <v>CENTO</v>
      </c>
      <c r="H1545" s="217">
        <v>0.04</v>
      </c>
      <c r="I1545" s="218">
        <f>VLOOKUP(B1545,INSUMOS!$A:$I,8,FALSE)</f>
        <v>26.51</v>
      </c>
      <c r="J1545" s="218">
        <f>TRUNC(H1545*I1545,2)</f>
        <v>1.06</v>
      </c>
      <c r="L1545" s="52">
        <f t="shared" si="228"/>
        <v>125</v>
      </c>
      <c r="M1545" s="48">
        <f t="shared" si="229"/>
        <v>1.06</v>
      </c>
      <c r="N1545" s="49" t="str">
        <f t="shared" si="230"/>
        <v/>
      </c>
      <c r="O1545" s="49">
        <f t="shared" si="231"/>
        <v>1.06</v>
      </c>
      <c r="P1545" s="50" t="str">
        <f t="shared" si="232"/>
        <v/>
      </c>
      <c r="Q1545" s="49" t="str">
        <f t="shared" si="233"/>
        <v/>
      </c>
      <c r="R1545" s="49" t="str">
        <f t="shared" si="234"/>
        <v/>
      </c>
    </row>
    <row r="1546" spans="1:18" ht="38.25" x14ac:dyDescent="0.2">
      <c r="A1546" s="214" t="s">
        <v>28</v>
      </c>
      <c r="B1546" s="215" t="s">
        <v>1919</v>
      </c>
      <c r="C1546" s="214" t="str">
        <f>VLOOKUP(B1546,INSUMOS!$A:$I,2,FALSE)</f>
        <v>Próprio</v>
      </c>
      <c r="D1546" s="214" t="str">
        <f>VLOOKUP(B1546,INSUMOS!$A:$I,3,FALSE)</f>
        <v>ADLQ-AG-0-LDR-T4/000SAN00M0 - DIFUSOR MULTIVIAS QUADRADO, COM REGISTRO AG, COM ANEL DIRECAO DE FLUXO LDR, ANODIZADO, REGISTRO EM ACO , NCM: 76169900</v>
      </c>
      <c r="E1546" s="293" t="str">
        <f>VLOOKUP(B1546,INSUMOS!$A:$I,4,FALSE)</f>
        <v>Material</v>
      </c>
      <c r="F1546" s="293"/>
      <c r="G1546" s="216" t="str">
        <f>VLOOKUP(B1546,INSUMOS!$A:$I,5,FALSE)</f>
        <v>UN</v>
      </c>
      <c r="H1546" s="217">
        <v>1</v>
      </c>
      <c r="I1546" s="218">
        <f>VLOOKUP(B1546,INSUMOS!$A:$I,8,FALSE)</f>
        <v>416.22</v>
      </c>
      <c r="J1546" s="218">
        <f>TRUNC(H1546*I1546,2)</f>
        <v>416.22</v>
      </c>
      <c r="L1546" s="52">
        <f t="shared" si="228"/>
        <v>125</v>
      </c>
      <c r="M1546" s="48">
        <f t="shared" si="229"/>
        <v>416.22</v>
      </c>
      <c r="N1546" s="49" t="str">
        <f t="shared" si="230"/>
        <v/>
      </c>
      <c r="O1546" s="49">
        <f t="shared" si="231"/>
        <v>416.22</v>
      </c>
      <c r="P1546" s="50" t="str">
        <f t="shared" si="232"/>
        <v/>
      </c>
      <c r="Q1546" s="49" t="str">
        <f t="shared" si="233"/>
        <v/>
      </c>
      <c r="R1546" s="49" t="str">
        <f t="shared" si="234"/>
        <v/>
      </c>
    </row>
    <row r="1547" spans="1:18" x14ac:dyDescent="0.2">
      <c r="A1547" s="219"/>
      <c r="B1547" s="219"/>
      <c r="C1547" s="219"/>
      <c r="D1547" s="219"/>
      <c r="E1547" s="219"/>
      <c r="F1547" s="220"/>
      <c r="G1547" s="219"/>
      <c r="H1547" s="220"/>
      <c r="I1547" s="219"/>
      <c r="J1547" s="220"/>
      <c r="L1547" s="52">
        <f t="shared" si="228"/>
        <v>125</v>
      </c>
      <c r="M1547" s="48" t="str">
        <f t="shared" si="229"/>
        <v/>
      </c>
      <c r="N1547" s="49" t="str">
        <f t="shared" si="230"/>
        <v/>
      </c>
      <c r="O1547" s="49" t="str">
        <f t="shared" si="231"/>
        <v/>
      </c>
      <c r="P1547" s="50" t="str">
        <f t="shared" si="232"/>
        <v/>
      </c>
      <c r="Q1547" s="49" t="str">
        <f t="shared" si="233"/>
        <v/>
      </c>
      <c r="R1547" s="49" t="str">
        <f t="shared" si="234"/>
        <v/>
      </c>
    </row>
    <row r="1548" spans="1:18" ht="14.25" customHeight="1" x14ac:dyDescent="0.2">
      <c r="A1548" s="219"/>
      <c r="B1548" s="219"/>
      <c r="C1548" s="219"/>
      <c r="D1548" s="219"/>
      <c r="E1548" s="219"/>
      <c r="F1548" s="220"/>
      <c r="G1548" s="219"/>
      <c r="H1548" s="294" t="s">
        <v>36</v>
      </c>
      <c r="I1548" s="294"/>
      <c r="J1548" s="220">
        <f>TRUNC(SUMIF(L:L,$L1548,M:M)*(1+$J$9),2)</f>
        <v>600.32000000000005</v>
      </c>
      <c r="L1548" s="52">
        <f t="shared" si="228"/>
        <v>125</v>
      </c>
      <c r="M1548" s="48" t="str">
        <f t="shared" si="229"/>
        <v/>
      </c>
      <c r="N1548" s="49" t="str">
        <f t="shared" si="230"/>
        <v/>
      </c>
      <c r="O1548" s="49" t="str">
        <f t="shared" si="231"/>
        <v/>
      </c>
      <c r="P1548" s="50" t="str">
        <f t="shared" si="232"/>
        <v/>
      </c>
      <c r="Q1548" s="49" t="str">
        <f t="shared" si="233"/>
        <v/>
      </c>
      <c r="R1548" s="49" t="str">
        <f t="shared" si="234"/>
        <v/>
      </c>
    </row>
    <row r="1549" spans="1:18" ht="14.25" customHeight="1" thickBot="1" x14ac:dyDescent="0.25">
      <c r="A1549" s="221"/>
      <c r="B1549" s="221"/>
      <c r="C1549" s="221"/>
      <c r="D1549" s="221"/>
      <c r="E1549" s="221"/>
      <c r="F1549" s="221"/>
      <c r="G1549" s="221" t="s">
        <v>37</v>
      </c>
      <c r="H1549" s="222" t="s">
        <v>1456</v>
      </c>
      <c r="I1549" s="221" t="s">
        <v>38</v>
      </c>
      <c r="J1549" s="223">
        <f>TRUNC(J1548*H1549,2)</f>
        <v>3601.92</v>
      </c>
      <c r="L1549" s="52">
        <f t="shared" si="228"/>
        <v>125</v>
      </c>
      <c r="M1549" s="48" t="str">
        <f t="shared" si="229"/>
        <v/>
      </c>
      <c r="N1549" s="49" t="str">
        <f t="shared" si="230"/>
        <v/>
      </c>
      <c r="O1549" s="49" t="str">
        <f t="shared" si="231"/>
        <v/>
      </c>
      <c r="P1549" s="50" t="str">
        <f t="shared" si="232"/>
        <v/>
      </c>
      <c r="Q1549" s="49" t="str">
        <f t="shared" si="233"/>
        <v/>
      </c>
      <c r="R1549" s="49" t="str">
        <f t="shared" si="234"/>
        <v/>
      </c>
    </row>
    <row r="1550" spans="1:18" ht="15" thickTop="1" x14ac:dyDescent="0.2">
      <c r="A1550" s="224"/>
      <c r="B1550" s="224"/>
      <c r="C1550" s="224"/>
      <c r="D1550" s="224"/>
      <c r="E1550" s="224"/>
      <c r="F1550" s="224"/>
      <c r="G1550" s="224"/>
      <c r="H1550" s="224"/>
      <c r="I1550" s="224"/>
      <c r="J1550" s="224"/>
      <c r="L1550" s="52">
        <f t="shared" si="228"/>
        <v>126</v>
      </c>
      <c r="M1550" s="48" t="str">
        <f t="shared" si="229"/>
        <v/>
      </c>
      <c r="N1550" s="49" t="str">
        <f t="shared" si="230"/>
        <v/>
      </c>
      <c r="O1550" s="49" t="str">
        <f t="shared" si="231"/>
        <v/>
      </c>
      <c r="P1550" s="50" t="str">
        <f t="shared" si="232"/>
        <v/>
      </c>
      <c r="Q1550" s="49" t="str">
        <f t="shared" si="233"/>
        <v/>
      </c>
      <c r="R1550" s="49" t="str">
        <f t="shared" si="234"/>
        <v/>
      </c>
    </row>
    <row r="1551" spans="1:18" ht="15" x14ac:dyDescent="0.2">
      <c r="A1551" s="206" t="s">
        <v>1436</v>
      </c>
      <c r="B1551" s="207" t="s">
        <v>1</v>
      </c>
      <c r="C1551" s="206" t="s">
        <v>2</v>
      </c>
      <c r="D1551" s="206" t="s">
        <v>3</v>
      </c>
      <c r="E1551" s="290" t="s">
        <v>18</v>
      </c>
      <c r="F1551" s="290"/>
      <c r="G1551" s="208" t="s">
        <v>4</v>
      </c>
      <c r="H1551" s="207" t="s">
        <v>5</v>
      </c>
      <c r="I1551" s="207" t="s">
        <v>6</v>
      </c>
      <c r="J1551" s="207" t="s">
        <v>7</v>
      </c>
      <c r="L1551" s="52">
        <f t="shared" si="228"/>
        <v>126</v>
      </c>
      <c r="M1551" s="48" t="str">
        <f t="shared" si="229"/>
        <v/>
      </c>
      <c r="N1551" s="49" t="str">
        <f t="shared" si="230"/>
        <v/>
      </c>
      <c r="O1551" s="49" t="str">
        <f t="shared" si="231"/>
        <v/>
      </c>
      <c r="P1551" s="50" t="str">
        <f t="shared" si="232"/>
        <v/>
      </c>
      <c r="Q1551" s="49" t="str">
        <f t="shared" si="233"/>
        <v/>
      </c>
      <c r="R1551" s="49" t="str">
        <f t="shared" si="234"/>
        <v/>
      </c>
    </row>
    <row r="1552" spans="1:18" ht="102" x14ac:dyDescent="0.2">
      <c r="A1552" s="209" t="s">
        <v>19</v>
      </c>
      <c r="B1552" s="210" t="s">
        <v>1437</v>
      </c>
      <c r="C1552" s="209" t="s">
        <v>11</v>
      </c>
      <c r="D1552" s="209" t="s">
        <v>1438</v>
      </c>
      <c r="E1552" s="291" t="s">
        <v>1918</v>
      </c>
      <c r="F1552" s="291"/>
      <c r="G1552" s="211" t="s">
        <v>12</v>
      </c>
      <c r="H1552" s="212">
        <v>1</v>
      </c>
      <c r="I1552" s="213">
        <f>SUMIF(L:L,$L1552,M:M)</f>
        <v>564.95000000000005</v>
      </c>
      <c r="J1552" s="213">
        <f>TRUNC(H1552*I1552,2)</f>
        <v>564.95000000000005</v>
      </c>
      <c r="L1552" s="52">
        <f t="shared" si="228"/>
        <v>126</v>
      </c>
      <c r="M1552" s="48" t="str">
        <f t="shared" si="229"/>
        <v/>
      </c>
      <c r="N1552" s="49" t="str">
        <f t="shared" si="230"/>
        <v/>
      </c>
      <c r="O1552" s="49" t="str">
        <f t="shared" si="231"/>
        <v/>
      </c>
      <c r="P1552" s="50" t="str">
        <f t="shared" si="232"/>
        <v xml:space="preserve"> 3.6.1.4.7.2.2 </v>
      </c>
      <c r="Q1552" s="49">
        <f t="shared" si="233"/>
        <v>79.099999999999994</v>
      </c>
      <c r="R1552" s="49">
        <f t="shared" si="234"/>
        <v>485.85</v>
      </c>
    </row>
    <row r="1553" spans="1:18" ht="25.5" customHeight="1" x14ac:dyDescent="0.2">
      <c r="A1553" s="225" t="s">
        <v>21</v>
      </c>
      <c r="B1553" s="226" t="s">
        <v>292</v>
      </c>
      <c r="C1553" s="225" t="s">
        <v>9</v>
      </c>
      <c r="D1553" s="225" t="s">
        <v>293</v>
      </c>
      <c r="E1553" s="292" t="s">
        <v>875</v>
      </c>
      <c r="F1553" s="292"/>
      <c r="G1553" s="227" t="s">
        <v>25</v>
      </c>
      <c r="H1553" s="228">
        <v>1.3082</v>
      </c>
      <c r="I1553" s="229">
        <f>SUMIFS('ANALÍTICA AUXILIARES'!J:J,'ANALÍTICA AUXILIARES'!A:A,"Composição",'ANALÍTICA AUXILIARES'!B:B,$B1553)</f>
        <v>34.659999999999997</v>
      </c>
      <c r="J1553" s="229">
        <f>TRUNC(H1553*I1553,2)</f>
        <v>45.34</v>
      </c>
      <c r="L1553" s="52">
        <f t="shared" si="228"/>
        <v>126</v>
      </c>
      <c r="M1553" s="48">
        <f t="shared" si="229"/>
        <v>45.34</v>
      </c>
      <c r="N1553" s="49">
        <f t="shared" si="230"/>
        <v>45.34</v>
      </c>
      <c r="O1553" s="49" t="str">
        <f t="shared" si="231"/>
        <v/>
      </c>
      <c r="P1553" s="50" t="str">
        <f t="shared" si="232"/>
        <v/>
      </c>
      <c r="Q1553" s="49" t="str">
        <f t="shared" si="233"/>
        <v/>
      </c>
      <c r="R1553" s="49" t="str">
        <f t="shared" si="234"/>
        <v/>
      </c>
    </row>
    <row r="1554" spans="1:18" ht="25.5" customHeight="1" x14ac:dyDescent="0.2">
      <c r="A1554" s="225" t="s">
        <v>21</v>
      </c>
      <c r="B1554" s="226" t="s">
        <v>257</v>
      </c>
      <c r="C1554" s="225" t="s">
        <v>9</v>
      </c>
      <c r="D1554" s="225" t="s">
        <v>258</v>
      </c>
      <c r="E1554" s="292" t="s">
        <v>875</v>
      </c>
      <c r="F1554" s="292"/>
      <c r="G1554" s="227" t="s">
        <v>25</v>
      </c>
      <c r="H1554" s="228">
        <v>1.3082</v>
      </c>
      <c r="I1554" s="229">
        <f>SUMIFS('ANALÍTICA AUXILIARES'!J:J,'ANALÍTICA AUXILIARES'!A:A,"Composição",'ANALÍTICA AUXILIARES'!B:B,$B1554)</f>
        <v>25.81</v>
      </c>
      <c r="J1554" s="229">
        <f>TRUNC(H1554*I1554,2)</f>
        <v>33.76</v>
      </c>
      <c r="L1554" s="52">
        <f t="shared" si="228"/>
        <v>126</v>
      </c>
      <c r="M1554" s="48">
        <f t="shared" si="229"/>
        <v>33.76</v>
      </c>
      <c r="N1554" s="49">
        <f t="shared" si="230"/>
        <v>33.76</v>
      </c>
      <c r="O1554" s="49" t="str">
        <f t="shared" si="231"/>
        <v/>
      </c>
      <c r="P1554" s="50" t="str">
        <f t="shared" si="232"/>
        <v/>
      </c>
      <c r="Q1554" s="49" t="str">
        <f t="shared" si="233"/>
        <v/>
      </c>
      <c r="R1554" s="49" t="str">
        <f t="shared" si="234"/>
        <v/>
      </c>
    </row>
    <row r="1555" spans="1:18" x14ac:dyDescent="0.2">
      <c r="A1555" s="214" t="s">
        <v>28</v>
      </c>
      <c r="B1555" s="215" t="s">
        <v>474</v>
      </c>
      <c r="C1555" s="214" t="str">
        <f>VLOOKUP(B1555,INSUMOS!$A:$I,2,FALSE)</f>
        <v>SINAPI</v>
      </c>
      <c r="D1555" s="214" t="str">
        <f>VLOOKUP(B1555,INSUMOS!$A:$I,3,FALSE)</f>
        <v>PARAFUSO ZINCADO, AUTOBROCANTE, FLANGEADO, 4,2 MM X 19 MM</v>
      </c>
      <c r="E1555" s="293" t="str">
        <f>VLOOKUP(B1555,INSUMOS!$A:$I,4,FALSE)</f>
        <v>Material</v>
      </c>
      <c r="F1555" s="293"/>
      <c r="G1555" s="216" t="str">
        <f>VLOOKUP(B1555,INSUMOS!$A:$I,5,FALSE)</f>
        <v>CENTO</v>
      </c>
      <c r="H1555" s="217">
        <v>0.04</v>
      </c>
      <c r="I1555" s="218">
        <f>VLOOKUP(B1555,INSUMOS!$A:$I,8,FALSE)</f>
        <v>26.51</v>
      </c>
      <c r="J1555" s="218">
        <f>TRUNC(H1555*I1555,2)</f>
        <v>1.06</v>
      </c>
      <c r="L1555" s="52">
        <f t="shared" si="228"/>
        <v>126</v>
      </c>
      <c r="M1555" s="48">
        <f t="shared" si="229"/>
        <v>1.06</v>
      </c>
      <c r="N1555" s="49" t="str">
        <f t="shared" si="230"/>
        <v/>
      </c>
      <c r="O1555" s="49">
        <f t="shared" si="231"/>
        <v>1.06</v>
      </c>
      <c r="P1555" s="50" t="str">
        <f t="shared" si="232"/>
        <v/>
      </c>
      <c r="Q1555" s="49" t="str">
        <f t="shared" si="233"/>
        <v/>
      </c>
      <c r="R1555" s="49" t="str">
        <f t="shared" si="234"/>
        <v/>
      </c>
    </row>
    <row r="1556" spans="1:18" ht="14.25" customHeight="1" x14ac:dyDescent="0.2">
      <c r="A1556" s="214" t="s">
        <v>28</v>
      </c>
      <c r="B1556" s="215" t="s">
        <v>1921</v>
      </c>
      <c r="C1556" s="214" t="str">
        <f>VLOOKUP(B1556,INSUMOS!$A:$I,2,FALSE)</f>
        <v>Próprio</v>
      </c>
      <c r="D1556" s="214" t="str">
        <f>VLOOKUP(B1556,INSUMOS!$A:$I,3,FALSE)</f>
        <v>ADLQ-AG-K-LDR-T2/158SAN00M0 - DIFUSOR MULTIVIAS QUADRADO, COM REGISTRO AG, COM CAIXA PLENUM AK6, COM ANEL DIRECAO DE FLUXO LDR, DIAMETRO COLARINHO = 158mm, ANODIZADO, REGISTRO EM ACO , NCM: 76169900</v>
      </c>
      <c r="E1556" s="293" t="str">
        <f>VLOOKUP(B1556,INSUMOS!$A:$I,4,FALSE)</f>
        <v>Material</v>
      </c>
      <c r="F1556" s="293"/>
      <c r="G1556" s="216" t="str">
        <f>VLOOKUP(B1556,INSUMOS!$A:$I,5,FALSE)</f>
        <v>UN</v>
      </c>
      <c r="H1556" s="217">
        <v>1</v>
      </c>
      <c r="I1556" s="218">
        <f>VLOOKUP(B1556,INSUMOS!$A:$I,8,FALSE)</f>
        <v>484.79</v>
      </c>
      <c r="J1556" s="218">
        <f>TRUNC(H1556*I1556,2)</f>
        <v>484.79</v>
      </c>
      <c r="L1556" s="52">
        <f t="shared" si="228"/>
        <v>126</v>
      </c>
      <c r="M1556" s="48">
        <f t="shared" si="229"/>
        <v>484.79</v>
      </c>
      <c r="N1556" s="49" t="str">
        <f t="shared" si="230"/>
        <v/>
      </c>
      <c r="O1556" s="49">
        <f t="shared" si="231"/>
        <v>484.79</v>
      </c>
      <c r="P1556" s="50" t="str">
        <f t="shared" si="232"/>
        <v/>
      </c>
      <c r="Q1556" s="49" t="str">
        <f t="shared" si="233"/>
        <v/>
      </c>
      <c r="R1556" s="49" t="str">
        <f t="shared" si="234"/>
        <v/>
      </c>
    </row>
    <row r="1557" spans="1:18" x14ac:dyDescent="0.2">
      <c r="A1557" s="219"/>
      <c r="B1557" s="219"/>
      <c r="C1557" s="219"/>
      <c r="D1557" s="219"/>
      <c r="E1557" s="219"/>
      <c r="F1557" s="220"/>
      <c r="G1557" s="219"/>
      <c r="H1557" s="220"/>
      <c r="I1557" s="219"/>
      <c r="J1557" s="220"/>
      <c r="L1557" s="52">
        <f t="shared" si="228"/>
        <v>126</v>
      </c>
      <c r="M1557" s="48" t="str">
        <f t="shared" si="229"/>
        <v/>
      </c>
      <c r="N1557" s="49" t="str">
        <f t="shared" si="230"/>
        <v/>
      </c>
      <c r="O1557" s="49" t="str">
        <f t="shared" si="231"/>
        <v/>
      </c>
      <c r="P1557" s="50" t="str">
        <f t="shared" si="232"/>
        <v/>
      </c>
      <c r="Q1557" s="49" t="str">
        <f t="shared" si="233"/>
        <v/>
      </c>
      <c r="R1557" s="49" t="str">
        <f t="shared" si="234"/>
        <v/>
      </c>
    </row>
    <row r="1558" spans="1:18" x14ac:dyDescent="0.2">
      <c r="A1558" s="219"/>
      <c r="B1558" s="219"/>
      <c r="C1558" s="219"/>
      <c r="D1558" s="219"/>
      <c r="E1558" s="219"/>
      <c r="F1558" s="220"/>
      <c r="G1558" s="219"/>
      <c r="H1558" s="294" t="s">
        <v>36</v>
      </c>
      <c r="I1558" s="294"/>
      <c r="J1558" s="220">
        <f>TRUNC(SUMIF(L:L,$L1558,M:M)*(1+$J$9),2)</f>
        <v>683.25</v>
      </c>
      <c r="L1558" s="52">
        <f t="shared" si="228"/>
        <v>126</v>
      </c>
      <c r="M1558" s="48" t="str">
        <f t="shared" si="229"/>
        <v/>
      </c>
      <c r="N1558" s="49" t="str">
        <f t="shared" si="230"/>
        <v/>
      </c>
      <c r="O1558" s="49" t="str">
        <f t="shared" si="231"/>
        <v/>
      </c>
      <c r="P1558" s="50" t="str">
        <f t="shared" si="232"/>
        <v/>
      </c>
      <c r="Q1558" s="49" t="str">
        <f t="shared" si="233"/>
        <v/>
      </c>
      <c r="R1558" s="49" t="str">
        <f t="shared" si="234"/>
        <v/>
      </c>
    </row>
    <row r="1559" spans="1:18" ht="15" thickBot="1" x14ac:dyDescent="0.25">
      <c r="A1559" s="221"/>
      <c r="B1559" s="221"/>
      <c r="C1559" s="221"/>
      <c r="D1559" s="221"/>
      <c r="E1559" s="221"/>
      <c r="F1559" s="221"/>
      <c r="G1559" s="221" t="s">
        <v>37</v>
      </c>
      <c r="H1559" s="222" t="s">
        <v>1809</v>
      </c>
      <c r="I1559" s="221" t="s">
        <v>38</v>
      </c>
      <c r="J1559" s="223">
        <f>TRUNC(J1558*H1559,2)</f>
        <v>2733</v>
      </c>
      <c r="L1559" s="52">
        <f t="shared" si="228"/>
        <v>126</v>
      </c>
      <c r="M1559" s="48" t="str">
        <f t="shared" si="229"/>
        <v/>
      </c>
      <c r="N1559" s="49" t="str">
        <f t="shared" si="230"/>
        <v/>
      </c>
      <c r="O1559" s="49" t="str">
        <f t="shared" si="231"/>
        <v/>
      </c>
      <c r="P1559" s="50" t="str">
        <f t="shared" si="232"/>
        <v/>
      </c>
      <c r="Q1559" s="49" t="str">
        <f t="shared" si="233"/>
        <v/>
      </c>
      <c r="R1559" s="49" t="str">
        <f t="shared" si="234"/>
        <v/>
      </c>
    </row>
    <row r="1560" spans="1:18" ht="14.25" customHeight="1" thickTop="1" x14ac:dyDescent="0.2">
      <c r="A1560" s="224"/>
      <c r="B1560" s="224"/>
      <c r="C1560" s="224"/>
      <c r="D1560" s="224"/>
      <c r="E1560" s="224"/>
      <c r="F1560" s="224"/>
      <c r="G1560" s="224"/>
      <c r="H1560" s="224"/>
      <c r="I1560" s="224"/>
      <c r="J1560" s="224"/>
      <c r="L1560" s="52">
        <f t="shared" si="228"/>
        <v>127</v>
      </c>
      <c r="M1560" s="48" t="str">
        <f t="shared" si="229"/>
        <v/>
      </c>
      <c r="N1560" s="49" t="str">
        <f t="shared" si="230"/>
        <v/>
      </c>
      <c r="O1560" s="49" t="str">
        <f t="shared" si="231"/>
        <v/>
      </c>
      <c r="P1560" s="50" t="str">
        <f t="shared" si="232"/>
        <v/>
      </c>
      <c r="Q1560" s="49" t="str">
        <f t="shared" si="233"/>
        <v/>
      </c>
      <c r="R1560" s="49" t="str">
        <f t="shared" si="234"/>
        <v/>
      </c>
    </row>
    <row r="1561" spans="1:18" ht="15" x14ac:dyDescent="0.2">
      <c r="A1561" s="206" t="s">
        <v>1439</v>
      </c>
      <c r="B1561" s="207" t="s">
        <v>1</v>
      </c>
      <c r="C1561" s="206" t="s">
        <v>2</v>
      </c>
      <c r="D1561" s="206" t="s">
        <v>3</v>
      </c>
      <c r="E1561" s="290" t="s">
        <v>18</v>
      </c>
      <c r="F1561" s="290"/>
      <c r="G1561" s="208" t="s">
        <v>4</v>
      </c>
      <c r="H1561" s="207" t="s">
        <v>5</v>
      </c>
      <c r="I1561" s="207" t="s">
        <v>6</v>
      </c>
      <c r="J1561" s="207" t="s">
        <v>7</v>
      </c>
      <c r="L1561" s="52">
        <f t="shared" si="228"/>
        <v>127</v>
      </c>
      <c r="M1561" s="48" t="str">
        <f t="shared" si="229"/>
        <v/>
      </c>
      <c r="N1561" s="49" t="str">
        <f t="shared" si="230"/>
        <v/>
      </c>
      <c r="O1561" s="49" t="str">
        <f t="shared" si="231"/>
        <v/>
      </c>
      <c r="P1561" s="50" t="str">
        <f t="shared" si="232"/>
        <v/>
      </c>
      <c r="Q1561" s="49" t="str">
        <f t="shared" si="233"/>
        <v/>
      </c>
      <c r="R1561" s="49" t="str">
        <f t="shared" si="234"/>
        <v/>
      </c>
    </row>
    <row r="1562" spans="1:18" ht="25.5" x14ac:dyDescent="0.2">
      <c r="A1562" s="209" t="s">
        <v>19</v>
      </c>
      <c r="B1562" s="210" t="s">
        <v>1440</v>
      </c>
      <c r="C1562" s="209" t="s">
        <v>11</v>
      </c>
      <c r="D1562" s="209" t="s">
        <v>1441</v>
      </c>
      <c r="E1562" s="291" t="s">
        <v>1918</v>
      </c>
      <c r="F1562" s="291"/>
      <c r="G1562" s="211" t="s">
        <v>12</v>
      </c>
      <c r="H1562" s="212">
        <v>1</v>
      </c>
      <c r="I1562" s="213">
        <f>SUMIF(L:L,$L1562,M:M)</f>
        <v>1026.6499999999999</v>
      </c>
      <c r="J1562" s="213">
        <f>TRUNC(H1562*I1562,2)</f>
        <v>1026.6500000000001</v>
      </c>
      <c r="L1562" s="52">
        <f t="shared" si="228"/>
        <v>127</v>
      </c>
      <c r="M1562" s="48" t="str">
        <f t="shared" si="229"/>
        <v/>
      </c>
      <c r="N1562" s="49" t="str">
        <f t="shared" si="230"/>
        <v/>
      </c>
      <c r="O1562" s="49" t="str">
        <f t="shared" si="231"/>
        <v/>
      </c>
      <c r="P1562" s="50" t="str">
        <f t="shared" si="232"/>
        <v xml:space="preserve"> 3.6.1.4.7.2.3 </v>
      </c>
      <c r="Q1562" s="49">
        <f t="shared" si="233"/>
        <v>79.099999999999994</v>
      </c>
      <c r="R1562" s="49">
        <f t="shared" si="234"/>
        <v>947.55</v>
      </c>
    </row>
    <row r="1563" spans="1:18" x14ac:dyDescent="0.2">
      <c r="A1563" s="225" t="s">
        <v>21</v>
      </c>
      <c r="B1563" s="226" t="s">
        <v>292</v>
      </c>
      <c r="C1563" s="225" t="s">
        <v>9</v>
      </c>
      <c r="D1563" s="225" t="s">
        <v>293</v>
      </c>
      <c r="E1563" s="292" t="s">
        <v>875</v>
      </c>
      <c r="F1563" s="292"/>
      <c r="G1563" s="227" t="s">
        <v>25</v>
      </c>
      <c r="H1563" s="228">
        <v>1.3082</v>
      </c>
      <c r="I1563" s="229">
        <f>SUMIFS('ANALÍTICA AUXILIARES'!J:J,'ANALÍTICA AUXILIARES'!A:A,"Composição",'ANALÍTICA AUXILIARES'!B:B,$B1563)</f>
        <v>34.659999999999997</v>
      </c>
      <c r="J1563" s="229">
        <f>TRUNC(H1563*I1563,2)</f>
        <v>45.34</v>
      </c>
      <c r="L1563" s="52">
        <f t="shared" si="228"/>
        <v>127</v>
      </c>
      <c r="M1563" s="48">
        <f t="shared" si="229"/>
        <v>45.34</v>
      </c>
      <c r="N1563" s="49">
        <f t="shared" si="230"/>
        <v>45.34</v>
      </c>
      <c r="O1563" s="49" t="str">
        <f t="shared" si="231"/>
        <v/>
      </c>
      <c r="P1563" s="50" t="str">
        <f t="shared" si="232"/>
        <v/>
      </c>
      <c r="Q1563" s="49" t="str">
        <f t="shared" si="233"/>
        <v/>
      </c>
      <c r="R1563" s="49" t="str">
        <f t="shared" si="234"/>
        <v/>
      </c>
    </row>
    <row r="1564" spans="1:18" x14ac:dyDescent="0.2">
      <c r="A1564" s="225" t="s">
        <v>21</v>
      </c>
      <c r="B1564" s="226" t="s">
        <v>257</v>
      </c>
      <c r="C1564" s="225" t="s">
        <v>9</v>
      </c>
      <c r="D1564" s="225" t="s">
        <v>258</v>
      </c>
      <c r="E1564" s="292" t="s">
        <v>875</v>
      </c>
      <c r="F1564" s="292"/>
      <c r="G1564" s="227" t="s">
        <v>25</v>
      </c>
      <c r="H1564" s="228">
        <v>1.3082</v>
      </c>
      <c r="I1564" s="229">
        <f>SUMIFS('ANALÍTICA AUXILIARES'!J:J,'ANALÍTICA AUXILIARES'!A:A,"Composição",'ANALÍTICA AUXILIARES'!B:B,$B1564)</f>
        <v>25.81</v>
      </c>
      <c r="J1564" s="229">
        <f>TRUNC(H1564*I1564,2)</f>
        <v>33.76</v>
      </c>
      <c r="L1564" s="52">
        <f t="shared" si="228"/>
        <v>127</v>
      </c>
      <c r="M1564" s="48">
        <f t="shared" si="229"/>
        <v>33.76</v>
      </c>
      <c r="N1564" s="49">
        <f t="shared" si="230"/>
        <v>33.76</v>
      </c>
      <c r="O1564" s="49" t="str">
        <f t="shared" si="231"/>
        <v/>
      </c>
      <c r="P1564" s="50" t="str">
        <f t="shared" si="232"/>
        <v/>
      </c>
      <c r="Q1564" s="49" t="str">
        <f t="shared" si="233"/>
        <v/>
      </c>
      <c r="R1564" s="49" t="str">
        <f t="shared" si="234"/>
        <v/>
      </c>
    </row>
    <row r="1565" spans="1:18" ht="14.25" customHeight="1" x14ac:dyDescent="0.2">
      <c r="A1565" s="214" t="s">
        <v>28</v>
      </c>
      <c r="B1565" s="215" t="s">
        <v>1923</v>
      </c>
      <c r="C1565" s="214" t="str">
        <f>VLOOKUP(B1565,INSUMOS!$A:$I,2,FALSE)</f>
        <v>Próprio</v>
      </c>
      <c r="D1565" s="214" t="str">
        <f>VLOOKUP(B1565,INSUMOS!$A:$I,3,FALSE)</f>
        <v>ADLQ-AG-K-LDR-T6/198SAN00M0 - DIFUSOR MULTIVIAS QUADRADO, COM REGISTRO AG, COM CAIXA PLENUM AK6, COM ANEL DIRECAO DE FLUXO LDR, DIAMETRO COLARINHO = 198mm, ANODIZADO, REGISTRO EM ACO , NCM: 76169900ADLQ-AG-K-LDR-T6/198SAN00M0 - DIFUSOR MULTIVIAS QUADRADO, COM REGISTRO AG, COM CAIXA PLENUM AK6, COM ANEL DIRECAO DE FLUXO LDR, DIAMETRO COLARINHO = 198mm, ANODIZADO, REGISTRO EM ACO , NCM: 76169900</v>
      </c>
      <c r="E1565" s="293" t="str">
        <f>VLOOKUP(B1565,INSUMOS!$A:$I,4,FALSE)</f>
        <v>Material</v>
      </c>
      <c r="F1565" s="293"/>
      <c r="G1565" s="216" t="str">
        <f>VLOOKUP(B1565,INSUMOS!$A:$I,5,FALSE)</f>
        <v>UN</v>
      </c>
      <c r="H1565" s="217">
        <v>1</v>
      </c>
      <c r="I1565" s="218">
        <f>VLOOKUP(B1565,INSUMOS!$A:$I,8,FALSE)</f>
        <v>946.49</v>
      </c>
      <c r="J1565" s="218">
        <f>TRUNC(H1565*I1565,2)</f>
        <v>946.49</v>
      </c>
      <c r="L1565" s="52">
        <f t="shared" si="228"/>
        <v>127</v>
      </c>
      <c r="M1565" s="48">
        <f t="shared" si="229"/>
        <v>946.49</v>
      </c>
      <c r="N1565" s="49" t="str">
        <f t="shared" si="230"/>
        <v/>
      </c>
      <c r="O1565" s="49">
        <f t="shared" si="231"/>
        <v>946.49</v>
      </c>
      <c r="P1565" s="50" t="str">
        <f t="shared" si="232"/>
        <v/>
      </c>
      <c r="Q1565" s="49" t="str">
        <f t="shared" si="233"/>
        <v/>
      </c>
      <c r="R1565" s="49" t="str">
        <f t="shared" si="234"/>
        <v/>
      </c>
    </row>
    <row r="1566" spans="1:18" ht="14.25" customHeight="1" x14ac:dyDescent="0.2">
      <c r="A1566" s="214" t="s">
        <v>28</v>
      </c>
      <c r="B1566" s="215" t="s">
        <v>474</v>
      </c>
      <c r="C1566" s="214" t="str">
        <f>VLOOKUP(B1566,INSUMOS!$A:$I,2,FALSE)</f>
        <v>SINAPI</v>
      </c>
      <c r="D1566" s="214" t="str">
        <f>VLOOKUP(B1566,INSUMOS!$A:$I,3,FALSE)</f>
        <v>PARAFUSO ZINCADO, AUTOBROCANTE, FLANGEADO, 4,2 MM X 19 MM</v>
      </c>
      <c r="E1566" s="293" t="str">
        <f>VLOOKUP(B1566,INSUMOS!$A:$I,4,FALSE)</f>
        <v>Material</v>
      </c>
      <c r="F1566" s="293"/>
      <c r="G1566" s="216" t="str">
        <f>VLOOKUP(B1566,INSUMOS!$A:$I,5,FALSE)</f>
        <v>CENTO</v>
      </c>
      <c r="H1566" s="217">
        <v>0.04</v>
      </c>
      <c r="I1566" s="218">
        <f>VLOOKUP(B1566,INSUMOS!$A:$I,8,FALSE)</f>
        <v>26.51</v>
      </c>
      <c r="J1566" s="218">
        <f>TRUNC(H1566*I1566,2)</f>
        <v>1.06</v>
      </c>
      <c r="L1566" s="52">
        <f t="shared" si="228"/>
        <v>127</v>
      </c>
      <c r="M1566" s="48">
        <f t="shared" si="229"/>
        <v>1.06</v>
      </c>
      <c r="N1566" s="49" t="str">
        <f t="shared" si="230"/>
        <v/>
      </c>
      <c r="O1566" s="49">
        <f t="shared" si="231"/>
        <v>1.06</v>
      </c>
      <c r="P1566" s="50" t="str">
        <f t="shared" si="232"/>
        <v/>
      </c>
      <c r="Q1566" s="49" t="str">
        <f t="shared" si="233"/>
        <v/>
      </c>
      <c r="R1566" s="49" t="str">
        <f t="shared" si="234"/>
        <v/>
      </c>
    </row>
    <row r="1567" spans="1:18" x14ac:dyDescent="0.2">
      <c r="A1567" s="219"/>
      <c r="B1567" s="219"/>
      <c r="C1567" s="219"/>
      <c r="D1567" s="219"/>
      <c r="E1567" s="219"/>
      <c r="F1567" s="220"/>
      <c r="G1567" s="219"/>
      <c r="H1567" s="220"/>
      <c r="I1567" s="219"/>
      <c r="J1567" s="220"/>
      <c r="L1567" s="52">
        <f t="shared" si="228"/>
        <v>127</v>
      </c>
      <c r="M1567" s="48" t="str">
        <f t="shared" si="229"/>
        <v/>
      </c>
      <c r="N1567" s="49" t="str">
        <f t="shared" si="230"/>
        <v/>
      </c>
      <c r="O1567" s="49" t="str">
        <f t="shared" si="231"/>
        <v/>
      </c>
      <c r="P1567" s="50" t="str">
        <f t="shared" si="232"/>
        <v/>
      </c>
      <c r="Q1567" s="49" t="str">
        <f t="shared" si="233"/>
        <v/>
      </c>
      <c r="R1567" s="49" t="str">
        <f t="shared" si="234"/>
        <v/>
      </c>
    </row>
    <row r="1568" spans="1:18" x14ac:dyDescent="0.2">
      <c r="A1568" s="219"/>
      <c r="B1568" s="219"/>
      <c r="C1568" s="219"/>
      <c r="D1568" s="219"/>
      <c r="E1568" s="219"/>
      <c r="F1568" s="220"/>
      <c r="G1568" s="219"/>
      <c r="H1568" s="294" t="s">
        <v>36</v>
      </c>
      <c r="I1568" s="294"/>
      <c r="J1568" s="220">
        <f>TRUNC(SUMIF(L:L,$L1568,M:M)*(1+$J$9),2)</f>
        <v>1241.6300000000001</v>
      </c>
      <c r="L1568" s="52">
        <f t="shared" si="228"/>
        <v>127</v>
      </c>
      <c r="M1568" s="48" t="str">
        <f t="shared" si="229"/>
        <v/>
      </c>
      <c r="N1568" s="49" t="str">
        <f t="shared" si="230"/>
        <v/>
      </c>
      <c r="O1568" s="49" t="str">
        <f t="shared" si="231"/>
        <v/>
      </c>
      <c r="P1568" s="50" t="str">
        <f t="shared" si="232"/>
        <v/>
      </c>
      <c r="Q1568" s="49" t="str">
        <f t="shared" si="233"/>
        <v/>
      </c>
      <c r="R1568" s="49" t="str">
        <f t="shared" si="234"/>
        <v/>
      </c>
    </row>
    <row r="1569" spans="1:18" ht="15" thickBot="1" x14ac:dyDescent="0.25">
      <c r="A1569" s="221"/>
      <c r="B1569" s="221"/>
      <c r="C1569" s="221"/>
      <c r="D1569" s="221"/>
      <c r="E1569" s="221"/>
      <c r="F1569" s="221"/>
      <c r="G1569" s="221" t="s">
        <v>37</v>
      </c>
      <c r="H1569" s="222" t="s">
        <v>995</v>
      </c>
      <c r="I1569" s="221" t="s">
        <v>38</v>
      </c>
      <c r="J1569" s="223">
        <f>TRUNC(J1568*H1569,2)</f>
        <v>8691.41</v>
      </c>
      <c r="L1569" s="52">
        <f t="shared" si="228"/>
        <v>127</v>
      </c>
      <c r="M1569" s="48" t="str">
        <f t="shared" si="229"/>
        <v/>
      </c>
      <c r="N1569" s="49" t="str">
        <f t="shared" si="230"/>
        <v/>
      </c>
      <c r="O1569" s="49" t="str">
        <f t="shared" si="231"/>
        <v/>
      </c>
      <c r="P1569" s="50" t="str">
        <f t="shared" si="232"/>
        <v/>
      </c>
      <c r="Q1569" s="49" t="str">
        <f t="shared" si="233"/>
        <v/>
      </c>
      <c r="R1569" s="49" t="str">
        <f t="shared" si="234"/>
        <v/>
      </c>
    </row>
    <row r="1570" spans="1:18" ht="15" thickTop="1" x14ac:dyDescent="0.2">
      <c r="A1570" s="224"/>
      <c r="B1570" s="224"/>
      <c r="C1570" s="224"/>
      <c r="D1570" s="224"/>
      <c r="E1570" s="224"/>
      <c r="F1570" s="224"/>
      <c r="G1570" s="224"/>
      <c r="H1570" s="224"/>
      <c r="I1570" s="224"/>
      <c r="J1570" s="224"/>
      <c r="L1570" s="52">
        <f t="shared" si="228"/>
        <v>128</v>
      </c>
      <c r="M1570" s="48" t="str">
        <f t="shared" si="229"/>
        <v/>
      </c>
      <c r="N1570" s="49" t="str">
        <f t="shared" si="230"/>
        <v/>
      </c>
      <c r="O1570" s="49" t="str">
        <f t="shared" si="231"/>
        <v/>
      </c>
      <c r="P1570" s="50" t="str">
        <f t="shared" si="232"/>
        <v/>
      </c>
      <c r="Q1570" s="49" t="str">
        <f t="shared" si="233"/>
        <v/>
      </c>
      <c r="R1570" s="49" t="str">
        <f t="shared" si="234"/>
        <v/>
      </c>
    </row>
    <row r="1571" spans="1:18" ht="14.25" customHeight="1" x14ac:dyDescent="0.2">
      <c r="A1571" s="206" t="s">
        <v>1442</v>
      </c>
      <c r="B1571" s="207" t="s">
        <v>1</v>
      </c>
      <c r="C1571" s="206" t="s">
        <v>2</v>
      </c>
      <c r="D1571" s="206" t="s">
        <v>3</v>
      </c>
      <c r="E1571" s="290" t="s">
        <v>18</v>
      </c>
      <c r="F1571" s="290"/>
      <c r="G1571" s="208" t="s">
        <v>4</v>
      </c>
      <c r="H1571" s="207" t="s">
        <v>5</v>
      </c>
      <c r="I1571" s="207" t="s">
        <v>6</v>
      </c>
      <c r="J1571" s="207" t="s">
        <v>7</v>
      </c>
      <c r="L1571" s="52">
        <f t="shared" si="228"/>
        <v>128</v>
      </c>
      <c r="M1571" s="48" t="str">
        <f t="shared" si="229"/>
        <v/>
      </c>
      <c r="N1571" s="49" t="str">
        <f t="shared" si="230"/>
        <v/>
      </c>
      <c r="O1571" s="49" t="str">
        <f t="shared" si="231"/>
        <v/>
      </c>
      <c r="P1571" s="50" t="str">
        <f t="shared" si="232"/>
        <v/>
      </c>
      <c r="Q1571" s="49" t="str">
        <f t="shared" si="233"/>
        <v/>
      </c>
      <c r="R1571" s="49" t="str">
        <f t="shared" si="234"/>
        <v/>
      </c>
    </row>
    <row r="1572" spans="1:18" ht="25.5" x14ac:dyDescent="0.2">
      <c r="A1572" s="209" t="s">
        <v>19</v>
      </c>
      <c r="B1572" s="210" t="s">
        <v>1440</v>
      </c>
      <c r="C1572" s="209" t="s">
        <v>11</v>
      </c>
      <c r="D1572" s="209" t="s">
        <v>1443</v>
      </c>
      <c r="E1572" s="291" t="s">
        <v>1918</v>
      </c>
      <c r="F1572" s="291"/>
      <c r="G1572" s="211" t="s">
        <v>12</v>
      </c>
      <c r="H1572" s="212">
        <v>1</v>
      </c>
      <c r="I1572" s="213">
        <f>SUMIF(L:L,$L1572,M:M)</f>
        <v>1026.6499999999999</v>
      </c>
      <c r="J1572" s="213">
        <f>TRUNC(H1572*I1572,2)</f>
        <v>1026.6500000000001</v>
      </c>
      <c r="L1572" s="52">
        <f t="shared" si="228"/>
        <v>128</v>
      </c>
      <c r="M1572" s="48" t="str">
        <f t="shared" si="229"/>
        <v/>
      </c>
      <c r="N1572" s="49" t="str">
        <f t="shared" si="230"/>
        <v/>
      </c>
      <c r="O1572" s="49" t="str">
        <f t="shared" si="231"/>
        <v/>
      </c>
      <c r="P1572" s="50" t="str">
        <f t="shared" si="232"/>
        <v xml:space="preserve"> 3.6.1.4.7.2.4 </v>
      </c>
      <c r="Q1572" s="49">
        <f t="shared" si="233"/>
        <v>79.099999999999994</v>
      </c>
      <c r="R1572" s="49">
        <f t="shared" si="234"/>
        <v>947.55</v>
      </c>
    </row>
    <row r="1573" spans="1:18" x14ac:dyDescent="0.2">
      <c r="A1573" s="225" t="s">
        <v>21</v>
      </c>
      <c r="B1573" s="226" t="s">
        <v>292</v>
      </c>
      <c r="C1573" s="225" t="s">
        <v>9</v>
      </c>
      <c r="D1573" s="225" t="s">
        <v>293</v>
      </c>
      <c r="E1573" s="292" t="s">
        <v>875</v>
      </c>
      <c r="F1573" s="292"/>
      <c r="G1573" s="227" t="s">
        <v>25</v>
      </c>
      <c r="H1573" s="228">
        <v>1.3082</v>
      </c>
      <c r="I1573" s="229">
        <f>SUMIFS('ANALÍTICA AUXILIARES'!J:J,'ANALÍTICA AUXILIARES'!A:A,"Composição",'ANALÍTICA AUXILIARES'!B:B,$B1573)</f>
        <v>34.659999999999997</v>
      </c>
      <c r="J1573" s="229">
        <f>TRUNC(H1573*I1573,2)</f>
        <v>45.34</v>
      </c>
      <c r="L1573" s="52">
        <f t="shared" si="228"/>
        <v>128</v>
      </c>
      <c r="M1573" s="48">
        <f t="shared" si="229"/>
        <v>45.34</v>
      </c>
      <c r="N1573" s="49">
        <f t="shared" si="230"/>
        <v>45.34</v>
      </c>
      <c r="O1573" s="49" t="str">
        <f t="shared" si="231"/>
        <v/>
      </c>
      <c r="P1573" s="50" t="str">
        <f t="shared" si="232"/>
        <v/>
      </c>
      <c r="Q1573" s="49" t="str">
        <f t="shared" si="233"/>
        <v/>
      </c>
      <c r="R1573" s="49" t="str">
        <f t="shared" si="234"/>
        <v/>
      </c>
    </row>
    <row r="1574" spans="1:18" x14ac:dyDescent="0.2">
      <c r="A1574" s="225" t="s">
        <v>21</v>
      </c>
      <c r="B1574" s="226" t="s">
        <v>257</v>
      </c>
      <c r="C1574" s="225" t="s">
        <v>9</v>
      </c>
      <c r="D1574" s="225" t="s">
        <v>258</v>
      </c>
      <c r="E1574" s="292" t="s">
        <v>875</v>
      </c>
      <c r="F1574" s="292"/>
      <c r="G1574" s="227" t="s">
        <v>25</v>
      </c>
      <c r="H1574" s="228">
        <v>1.3082</v>
      </c>
      <c r="I1574" s="229">
        <f>SUMIFS('ANALÍTICA AUXILIARES'!J:J,'ANALÍTICA AUXILIARES'!A:A,"Composição",'ANALÍTICA AUXILIARES'!B:B,$B1574)</f>
        <v>25.81</v>
      </c>
      <c r="J1574" s="229">
        <f>TRUNC(H1574*I1574,2)</f>
        <v>33.76</v>
      </c>
      <c r="L1574" s="52">
        <f t="shared" si="228"/>
        <v>128</v>
      </c>
      <c r="M1574" s="48">
        <f t="shared" si="229"/>
        <v>33.76</v>
      </c>
      <c r="N1574" s="49">
        <f t="shared" si="230"/>
        <v>33.76</v>
      </c>
      <c r="O1574" s="49" t="str">
        <f t="shared" si="231"/>
        <v/>
      </c>
      <c r="P1574" s="50" t="str">
        <f t="shared" si="232"/>
        <v/>
      </c>
      <c r="Q1574" s="49" t="str">
        <f t="shared" si="233"/>
        <v/>
      </c>
      <c r="R1574" s="49" t="str">
        <f t="shared" si="234"/>
        <v/>
      </c>
    </row>
    <row r="1575" spans="1:18" ht="38.25" customHeight="1" x14ac:dyDescent="0.2">
      <c r="A1575" s="214" t="s">
        <v>28</v>
      </c>
      <c r="B1575" s="215" t="s">
        <v>1923</v>
      </c>
      <c r="C1575" s="214" t="str">
        <f>VLOOKUP(B1575,INSUMOS!$A:$I,2,FALSE)</f>
        <v>Próprio</v>
      </c>
      <c r="D1575" s="214" t="str">
        <f>VLOOKUP(B1575,INSUMOS!$A:$I,3,FALSE)</f>
        <v>ADLQ-AG-K-LDR-T6/198SAN00M0 - DIFUSOR MULTIVIAS QUADRADO, COM REGISTRO AG, COM CAIXA PLENUM AK6, COM ANEL DIRECAO DE FLUXO LDR, DIAMETRO COLARINHO = 198mm, ANODIZADO, REGISTRO EM ACO , NCM: 76169900ADLQ-AG-K-LDR-T6/198SAN00M0 - DIFUSOR MULTIVIAS QUADRADO, COM REGISTRO AG, COM CAIXA PLENUM AK6, COM ANEL DIRECAO DE FLUXO LDR, DIAMETRO COLARINHO = 198mm, ANODIZADO, REGISTRO EM ACO , NCM: 76169900</v>
      </c>
      <c r="E1575" s="293" t="str">
        <f>VLOOKUP(B1575,INSUMOS!$A:$I,4,FALSE)</f>
        <v>Material</v>
      </c>
      <c r="F1575" s="293"/>
      <c r="G1575" s="216" t="str">
        <f>VLOOKUP(B1575,INSUMOS!$A:$I,5,FALSE)</f>
        <v>UN</v>
      </c>
      <c r="H1575" s="217">
        <v>1</v>
      </c>
      <c r="I1575" s="218">
        <f>VLOOKUP(B1575,INSUMOS!$A:$I,8,FALSE)</f>
        <v>946.49</v>
      </c>
      <c r="J1575" s="218">
        <f>TRUNC(H1575*I1575,2)</f>
        <v>946.49</v>
      </c>
      <c r="L1575" s="52">
        <f t="shared" si="228"/>
        <v>128</v>
      </c>
      <c r="M1575" s="48">
        <f t="shared" si="229"/>
        <v>946.49</v>
      </c>
      <c r="N1575" s="49" t="str">
        <f t="shared" si="230"/>
        <v/>
      </c>
      <c r="O1575" s="49">
        <f t="shared" si="231"/>
        <v>946.49</v>
      </c>
      <c r="P1575" s="50" t="str">
        <f t="shared" si="232"/>
        <v/>
      </c>
      <c r="Q1575" s="49" t="str">
        <f t="shared" si="233"/>
        <v/>
      </c>
      <c r="R1575" s="49" t="str">
        <f t="shared" si="234"/>
        <v/>
      </c>
    </row>
    <row r="1576" spans="1:18" ht="25.5" customHeight="1" x14ac:dyDescent="0.2">
      <c r="A1576" s="214" t="s">
        <v>28</v>
      </c>
      <c r="B1576" s="215" t="s">
        <v>474</v>
      </c>
      <c r="C1576" s="214" t="str">
        <f>VLOOKUP(B1576,INSUMOS!$A:$I,2,FALSE)</f>
        <v>SINAPI</v>
      </c>
      <c r="D1576" s="214" t="str">
        <f>VLOOKUP(B1576,INSUMOS!$A:$I,3,FALSE)</f>
        <v>PARAFUSO ZINCADO, AUTOBROCANTE, FLANGEADO, 4,2 MM X 19 MM</v>
      </c>
      <c r="E1576" s="293" t="str">
        <f>VLOOKUP(B1576,INSUMOS!$A:$I,4,FALSE)</f>
        <v>Material</v>
      </c>
      <c r="F1576" s="293"/>
      <c r="G1576" s="216" t="str">
        <f>VLOOKUP(B1576,INSUMOS!$A:$I,5,FALSE)</f>
        <v>CENTO</v>
      </c>
      <c r="H1576" s="217">
        <v>0.04</v>
      </c>
      <c r="I1576" s="218">
        <f>VLOOKUP(B1576,INSUMOS!$A:$I,8,FALSE)</f>
        <v>26.51</v>
      </c>
      <c r="J1576" s="218">
        <f>TRUNC(H1576*I1576,2)</f>
        <v>1.06</v>
      </c>
      <c r="L1576" s="52">
        <f t="shared" si="228"/>
        <v>128</v>
      </c>
      <c r="M1576" s="48">
        <f t="shared" si="229"/>
        <v>1.06</v>
      </c>
      <c r="N1576" s="49" t="str">
        <f t="shared" si="230"/>
        <v/>
      </c>
      <c r="O1576" s="49">
        <f t="shared" si="231"/>
        <v>1.06</v>
      </c>
      <c r="P1576" s="50" t="str">
        <f t="shared" si="232"/>
        <v/>
      </c>
      <c r="Q1576" s="49" t="str">
        <f t="shared" si="233"/>
        <v/>
      </c>
      <c r="R1576" s="49" t="str">
        <f t="shared" si="234"/>
        <v/>
      </c>
    </row>
    <row r="1577" spans="1:18" ht="14.25" customHeight="1" x14ac:dyDescent="0.2">
      <c r="A1577" s="219"/>
      <c r="B1577" s="219"/>
      <c r="C1577" s="219"/>
      <c r="D1577" s="219"/>
      <c r="E1577" s="219"/>
      <c r="F1577" s="220"/>
      <c r="G1577" s="219"/>
      <c r="H1577" s="220"/>
      <c r="I1577" s="219"/>
      <c r="J1577" s="220"/>
      <c r="L1577" s="52">
        <f t="shared" si="228"/>
        <v>128</v>
      </c>
      <c r="M1577" s="48" t="str">
        <f t="shared" si="229"/>
        <v/>
      </c>
      <c r="N1577" s="49" t="str">
        <f t="shared" si="230"/>
        <v/>
      </c>
      <c r="O1577" s="49" t="str">
        <f t="shared" si="231"/>
        <v/>
      </c>
      <c r="P1577" s="50" t="str">
        <f t="shared" si="232"/>
        <v/>
      </c>
      <c r="Q1577" s="49" t="str">
        <f t="shared" si="233"/>
        <v/>
      </c>
      <c r="R1577" s="49" t="str">
        <f t="shared" si="234"/>
        <v/>
      </c>
    </row>
    <row r="1578" spans="1:18" ht="14.25" customHeight="1" x14ac:dyDescent="0.2">
      <c r="A1578" s="219"/>
      <c r="B1578" s="219"/>
      <c r="C1578" s="219"/>
      <c r="D1578" s="219"/>
      <c r="E1578" s="219"/>
      <c r="F1578" s="220"/>
      <c r="G1578" s="219"/>
      <c r="H1578" s="294" t="s">
        <v>36</v>
      </c>
      <c r="I1578" s="294"/>
      <c r="J1578" s="220">
        <f>TRUNC(SUMIF(L:L,$L1578,M:M)*(1+$J$9),2)</f>
        <v>1241.6300000000001</v>
      </c>
      <c r="L1578" s="52">
        <f t="shared" si="228"/>
        <v>128</v>
      </c>
      <c r="M1578" s="48" t="str">
        <f t="shared" si="229"/>
        <v/>
      </c>
      <c r="N1578" s="49" t="str">
        <f t="shared" si="230"/>
        <v/>
      </c>
      <c r="O1578" s="49" t="str">
        <f t="shared" si="231"/>
        <v/>
      </c>
      <c r="P1578" s="50" t="str">
        <f t="shared" si="232"/>
        <v/>
      </c>
      <c r="Q1578" s="49" t="str">
        <f t="shared" si="233"/>
        <v/>
      </c>
      <c r="R1578" s="49" t="str">
        <f t="shared" si="234"/>
        <v/>
      </c>
    </row>
    <row r="1579" spans="1:18" ht="15" thickBot="1" x14ac:dyDescent="0.25">
      <c r="A1579" s="221"/>
      <c r="B1579" s="221"/>
      <c r="C1579" s="221"/>
      <c r="D1579" s="221"/>
      <c r="E1579" s="221"/>
      <c r="F1579" s="221"/>
      <c r="G1579" s="221" t="s">
        <v>37</v>
      </c>
      <c r="H1579" s="222" t="s">
        <v>995</v>
      </c>
      <c r="I1579" s="221" t="s">
        <v>38</v>
      </c>
      <c r="J1579" s="223">
        <f>TRUNC(J1578*H1579,2)</f>
        <v>8691.41</v>
      </c>
      <c r="L1579" s="52">
        <f t="shared" si="228"/>
        <v>128</v>
      </c>
      <c r="M1579" s="48" t="str">
        <f t="shared" si="229"/>
        <v/>
      </c>
      <c r="N1579" s="49" t="str">
        <f t="shared" si="230"/>
        <v/>
      </c>
      <c r="O1579" s="49" t="str">
        <f t="shared" si="231"/>
        <v/>
      </c>
      <c r="P1579" s="50" t="str">
        <f t="shared" si="232"/>
        <v/>
      </c>
      <c r="Q1579" s="49" t="str">
        <f t="shared" si="233"/>
        <v/>
      </c>
      <c r="R1579" s="49" t="str">
        <f t="shared" si="234"/>
        <v/>
      </c>
    </row>
    <row r="1580" spans="1:18" ht="15" thickTop="1" x14ac:dyDescent="0.2">
      <c r="A1580" s="224"/>
      <c r="B1580" s="224"/>
      <c r="C1580" s="224"/>
      <c r="D1580" s="224"/>
      <c r="E1580" s="224"/>
      <c r="F1580" s="224"/>
      <c r="G1580" s="224"/>
      <c r="H1580" s="224"/>
      <c r="I1580" s="224"/>
      <c r="J1580" s="224"/>
      <c r="L1580" s="52">
        <f t="shared" si="228"/>
        <v>129</v>
      </c>
      <c r="M1580" s="48" t="str">
        <f t="shared" si="229"/>
        <v/>
      </c>
      <c r="N1580" s="49" t="str">
        <f t="shared" si="230"/>
        <v/>
      </c>
      <c r="O1580" s="49" t="str">
        <f t="shared" si="231"/>
        <v/>
      </c>
      <c r="P1580" s="50" t="str">
        <f t="shared" si="232"/>
        <v/>
      </c>
      <c r="Q1580" s="49" t="str">
        <f t="shared" si="233"/>
        <v/>
      </c>
      <c r="R1580" s="49" t="str">
        <f t="shared" si="234"/>
        <v/>
      </c>
    </row>
    <row r="1581" spans="1:18" ht="15" x14ac:dyDescent="0.2">
      <c r="A1581" s="206" t="s">
        <v>1444</v>
      </c>
      <c r="B1581" s="207" t="s">
        <v>1</v>
      </c>
      <c r="C1581" s="206" t="s">
        <v>2</v>
      </c>
      <c r="D1581" s="206" t="s">
        <v>3</v>
      </c>
      <c r="E1581" s="290" t="s">
        <v>18</v>
      </c>
      <c r="F1581" s="290"/>
      <c r="G1581" s="208" t="s">
        <v>4</v>
      </c>
      <c r="H1581" s="207" t="s">
        <v>5</v>
      </c>
      <c r="I1581" s="207" t="s">
        <v>6</v>
      </c>
      <c r="J1581" s="207" t="s">
        <v>7</v>
      </c>
      <c r="L1581" s="52">
        <f t="shared" si="228"/>
        <v>129</v>
      </c>
      <c r="M1581" s="48" t="str">
        <f t="shared" si="229"/>
        <v/>
      </c>
      <c r="N1581" s="49" t="str">
        <f t="shared" si="230"/>
        <v/>
      </c>
      <c r="O1581" s="49" t="str">
        <f t="shared" si="231"/>
        <v/>
      </c>
      <c r="P1581" s="50" t="str">
        <f t="shared" si="232"/>
        <v/>
      </c>
      <c r="Q1581" s="49" t="str">
        <f t="shared" si="233"/>
        <v/>
      </c>
      <c r="R1581" s="49" t="str">
        <f t="shared" si="234"/>
        <v/>
      </c>
    </row>
    <row r="1582" spans="1:18" ht="63.75" x14ac:dyDescent="0.2">
      <c r="A1582" s="209" t="s">
        <v>19</v>
      </c>
      <c r="B1582" s="210" t="s">
        <v>1445</v>
      </c>
      <c r="C1582" s="209" t="s">
        <v>11</v>
      </c>
      <c r="D1582" s="209" t="s">
        <v>1446</v>
      </c>
      <c r="E1582" s="291" t="s">
        <v>223</v>
      </c>
      <c r="F1582" s="291"/>
      <c r="G1582" s="211" t="s">
        <v>12</v>
      </c>
      <c r="H1582" s="212">
        <v>1</v>
      </c>
      <c r="I1582" s="213">
        <f>SUMIF(L:L,$L1582,M:M)</f>
        <v>2386.87</v>
      </c>
      <c r="J1582" s="213">
        <f>TRUNC(H1582*I1582,2)</f>
        <v>2386.87</v>
      </c>
      <c r="L1582" s="52">
        <f t="shared" si="228"/>
        <v>129</v>
      </c>
      <c r="M1582" s="48" t="str">
        <f t="shared" si="229"/>
        <v/>
      </c>
      <c r="N1582" s="49" t="str">
        <f t="shared" si="230"/>
        <v/>
      </c>
      <c r="O1582" s="49" t="str">
        <f t="shared" si="231"/>
        <v/>
      </c>
      <c r="P1582" s="50" t="str">
        <f t="shared" si="232"/>
        <v xml:space="preserve"> 3.6.1.4.7.3 </v>
      </c>
      <c r="Q1582" s="49">
        <f t="shared" si="233"/>
        <v>37.01</v>
      </c>
      <c r="R1582" s="49">
        <f t="shared" si="234"/>
        <v>2349.8599999999997</v>
      </c>
    </row>
    <row r="1583" spans="1:18" ht="14.25" customHeight="1" x14ac:dyDescent="0.2">
      <c r="A1583" s="225" t="s">
        <v>21</v>
      </c>
      <c r="B1583" s="226" t="s">
        <v>214</v>
      </c>
      <c r="C1583" s="225" t="s">
        <v>9</v>
      </c>
      <c r="D1583" s="225" t="s">
        <v>215</v>
      </c>
      <c r="E1583" s="292" t="s">
        <v>875</v>
      </c>
      <c r="F1583" s="292"/>
      <c r="G1583" s="227" t="s">
        <v>25</v>
      </c>
      <c r="H1583" s="228">
        <v>0.64</v>
      </c>
      <c r="I1583" s="229">
        <f>SUMIFS('ANALÍTICA AUXILIARES'!J:J,'ANALÍTICA AUXILIARES'!A:A,"Composição",'ANALÍTICA AUXILIARES'!B:B,$B1583)</f>
        <v>32.270000000000003</v>
      </c>
      <c r="J1583" s="229">
        <f>TRUNC(H1583*I1583,2)</f>
        <v>20.65</v>
      </c>
      <c r="L1583" s="52">
        <f t="shared" si="228"/>
        <v>129</v>
      </c>
      <c r="M1583" s="48">
        <f t="shared" si="229"/>
        <v>20.65</v>
      </c>
      <c r="N1583" s="49">
        <f t="shared" si="230"/>
        <v>20.65</v>
      </c>
      <c r="O1583" s="49" t="str">
        <f t="shared" si="231"/>
        <v/>
      </c>
      <c r="P1583" s="50" t="str">
        <f t="shared" si="232"/>
        <v/>
      </c>
      <c r="Q1583" s="49" t="str">
        <f t="shared" si="233"/>
        <v/>
      </c>
      <c r="R1583" s="49" t="str">
        <f t="shared" si="234"/>
        <v/>
      </c>
    </row>
    <row r="1584" spans="1:18" ht="25.5" x14ac:dyDescent="0.2">
      <c r="A1584" s="225" t="s">
        <v>21</v>
      </c>
      <c r="B1584" s="226" t="s">
        <v>209</v>
      </c>
      <c r="C1584" s="225" t="s">
        <v>9</v>
      </c>
      <c r="D1584" s="225" t="s">
        <v>210</v>
      </c>
      <c r="E1584" s="292" t="s">
        <v>875</v>
      </c>
      <c r="F1584" s="292"/>
      <c r="G1584" s="227" t="s">
        <v>25</v>
      </c>
      <c r="H1584" s="228">
        <v>0.64</v>
      </c>
      <c r="I1584" s="229">
        <f>SUMIFS('ANALÍTICA AUXILIARES'!J:J,'ANALÍTICA AUXILIARES'!A:A,"Composição",'ANALÍTICA AUXILIARES'!B:B,$B1584)</f>
        <v>25.57</v>
      </c>
      <c r="J1584" s="229">
        <f>TRUNC(H1584*I1584,2)</f>
        <v>16.36</v>
      </c>
      <c r="L1584" s="52">
        <f t="shared" si="228"/>
        <v>129</v>
      </c>
      <c r="M1584" s="48">
        <f t="shared" si="229"/>
        <v>16.36</v>
      </c>
      <c r="N1584" s="49">
        <f t="shared" si="230"/>
        <v>16.36</v>
      </c>
      <c r="O1584" s="49" t="str">
        <f t="shared" si="231"/>
        <v/>
      </c>
      <c r="P1584" s="50" t="str">
        <f t="shared" si="232"/>
        <v/>
      </c>
      <c r="Q1584" s="49" t="str">
        <f t="shared" si="233"/>
        <v/>
      </c>
      <c r="R1584" s="49" t="str">
        <f t="shared" si="234"/>
        <v/>
      </c>
    </row>
    <row r="1585" spans="1:18" x14ac:dyDescent="0.2">
      <c r="A1585" s="214" t="s">
        <v>28</v>
      </c>
      <c r="B1585" s="215" t="s">
        <v>1925</v>
      </c>
      <c r="C1585" s="214" t="str">
        <f>VLOOKUP(B1585,INSUMOS!$A:$I,2,FALSE)</f>
        <v>SINAPI</v>
      </c>
      <c r="D1585" s="214" t="str">
        <f>VLOOKUP(B1585,INSUMOS!$A:$I,3,FALSE)</f>
        <v>FITA VEDA ROSCA, EM PTFE, ROLO DE 18 MM X 25 M (L X C)</v>
      </c>
      <c r="E1585" s="293" t="str">
        <f>VLOOKUP(B1585,INSUMOS!$A:$I,4,FALSE)</f>
        <v>Material</v>
      </c>
      <c r="F1585" s="293"/>
      <c r="G1585" s="216" t="str">
        <f>VLOOKUP(B1585,INSUMOS!$A:$I,5,FALSE)</f>
        <v>UN</v>
      </c>
      <c r="H1585" s="217">
        <v>0.4</v>
      </c>
      <c r="I1585" s="218">
        <f>VLOOKUP(B1585,INSUMOS!$A:$I,8,FALSE)</f>
        <v>9.1</v>
      </c>
      <c r="J1585" s="218">
        <f>TRUNC(H1585*I1585,2)</f>
        <v>3.64</v>
      </c>
      <c r="L1585" s="52">
        <f t="shared" si="228"/>
        <v>129</v>
      </c>
      <c r="M1585" s="48">
        <f t="shared" si="229"/>
        <v>3.64</v>
      </c>
      <c r="N1585" s="49" t="str">
        <f t="shared" si="230"/>
        <v/>
      </c>
      <c r="O1585" s="49">
        <f t="shared" si="231"/>
        <v>3.64</v>
      </c>
      <c r="P1585" s="50" t="str">
        <f t="shared" si="232"/>
        <v/>
      </c>
      <c r="Q1585" s="49" t="str">
        <f t="shared" si="233"/>
        <v/>
      </c>
      <c r="R1585" s="49" t="str">
        <f t="shared" si="234"/>
        <v/>
      </c>
    </row>
    <row r="1586" spans="1:18" ht="63.75" x14ac:dyDescent="0.2">
      <c r="A1586" s="214" t="s">
        <v>28</v>
      </c>
      <c r="B1586" s="215" t="s">
        <v>1927</v>
      </c>
      <c r="C1586" s="214" t="str">
        <f>VLOOKUP(B1586,INSUMOS!$A:$I,2,FALSE)</f>
        <v>Próprio</v>
      </c>
      <c r="D1586" s="214" t="str">
        <f>VLOOKUP(B1586,INSUMOS!$A:$I,3,FALSE)</f>
        <v>VALVULA BALANCEADORA - AB-QM DN40 NOVACOM - DANFOSS - OU SIMILAR TÉCNICO - 003Z0770 - AB-QM DN 40, COM PLUGUES DE TESTE, ROSCA INTERNA, PN16, VÁLVULAS BALANCEAMENTO E CONTROLE, INDEPENDENTES DA PRESSÃO COM ACESSORIO DE CONEXÃO DE ROSCA EXTERNA.</v>
      </c>
      <c r="E1586" s="293" t="str">
        <f>VLOOKUP(B1586,INSUMOS!$A:$I,4,FALSE)</f>
        <v>Equipamento para Aquisição Permanente</v>
      </c>
      <c r="F1586" s="293"/>
      <c r="G1586" s="216" t="str">
        <f>VLOOKUP(B1586,INSUMOS!$A:$I,5,FALSE)</f>
        <v>UN</v>
      </c>
      <c r="H1586" s="217">
        <v>1</v>
      </c>
      <c r="I1586" s="218">
        <f>VLOOKUP(B1586,INSUMOS!$A:$I,8,FALSE)</f>
        <v>2346.2199999999998</v>
      </c>
      <c r="J1586" s="218">
        <f>TRUNC(H1586*I1586,2)</f>
        <v>2346.2199999999998</v>
      </c>
      <c r="L1586" s="52">
        <f t="shared" si="228"/>
        <v>129</v>
      </c>
      <c r="M1586" s="48">
        <f t="shared" si="229"/>
        <v>2346.2199999999998</v>
      </c>
      <c r="N1586" s="49" t="str">
        <f t="shared" si="230"/>
        <v/>
      </c>
      <c r="O1586" s="49">
        <f t="shared" si="231"/>
        <v>2346.2199999999998</v>
      </c>
      <c r="P1586" s="50" t="str">
        <f t="shared" si="232"/>
        <v/>
      </c>
      <c r="Q1586" s="49" t="str">
        <f t="shared" si="233"/>
        <v/>
      </c>
      <c r="R1586" s="49" t="str">
        <f t="shared" si="234"/>
        <v/>
      </c>
    </row>
    <row r="1587" spans="1:18" ht="38.25" customHeight="1" x14ac:dyDescent="0.2">
      <c r="A1587" s="219"/>
      <c r="B1587" s="219"/>
      <c r="C1587" s="219"/>
      <c r="D1587" s="219"/>
      <c r="E1587" s="219"/>
      <c r="F1587" s="220"/>
      <c r="G1587" s="219"/>
      <c r="H1587" s="220"/>
      <c r="I1587" s="219"/>
      <c r="J1587" s="220"/>
      <c r="L1587" s="52">
        <f t="shared" si="228"/>
        <v>129</v>
      </c>
      <c r="M1587" s="48" t="str">
        <f t="shared" si="229"/>
        <v/>
      </c>
      <c r="N1587" s="49" t="str">
        <f t="shared" si="230"/>
        <v/>
      </c>
      <c r="O1587" s="49" t="str">
        <f t="shared" si="231"/>
        <v/>
      </c>
      <c r="P1587" s="50" t="str">
        <f t="shared" si="232"/>
        <v/>
      </c>
      <c r="Q1587" s="49" t="str">
        <f t="shared" si="233"/>
        <v/>
      </c>
      <c r="R1587" s="49" t="str">
        <f t="shared" si="234"/>
        <v/>
      </c>
    </row>
    <row r="1588" spans="1:18" ht="25.5" customHeight="1" x14ac:dyDescent="0.2">
      <c r="A1588" s="219"/>
      <c r="B1588" s="219"/>
      <c r="C1588" s="219"/>
      <c r="D1588" s="219"/>
      <c r="E1588" s="219"/>
      <c r="F1588" s="220"/>
      <c r="G1588" s="219"/>
      <c r="H1588" s="294" t="s">
        <v>36</v>
      </c>
      <c r="I1588" s="294"/>
      <c r="J1588" s="220">
        <f>TRUNC(SUMIF(L:L,$L1588,M:M)*(1+$J$9),2)</f>
        <v>2886.68</v>
      </c>
      <c r="L1588" s="52">
        <f t="shared" si="228"/>
        <v>129</v>
      </c>
      <c r="M1588" s="48" t="str">
        <f t="shared" si="229"/>
        <v/>
      </c>
      <c r="N1588" s="49" t="str">
        <f t="shared" si="230"/>
        <v/>
      </c>
      <c r="O1588" s="49" t="str">
        <f t="shared" si="231"/>
        <v/>
      </c>
      <c r="P1588" s="50" t="str">
        <f t="shared" si="232"/>
        <v/>
      </c>
      <c r="Q1588" s="49" t="str">
        <f t="shared" si="233"/>
        <v/>
      </c>
      <c r="R1588" s="49" t="str">
        <f t="shared" si="234"/>
        <v/>
      </c>
    </row>
    <row r="1589" spans="1:18" ht="14.25" customHeight="1" thickBot="1" x14ac:dyDescent="0.25">
      <c r="A1589" s="221"/>
      <c r="B1589" s="221"/>
      <c r="C1589" s="221"/>
      <c r="D1589" s="221"/>
      <c r="E1589" s="221"/>
      <c r="F1589" s="221"/>
      <c r="G1589" s="221" t="s">
        <v>37</v>
      </c>
      <c r="H1589" s="222" t="s">
        <v>564</v>
      </c>
      <c r="I1589" s="221" t="s">
        <v>38</v>
      </c>
      <c r="J1589" s="223">
        <f>TRUNC(J1588*H1589,2)</f>
        <v>8660.0400000000009</v>
      </c>
      <c r="L1589" s="52">
        <f t="shared" si="228"/>
        <v>129</v>
      </c>
      <c r="M1589" s="48" t="str">
        <f t="shared" si="229"/>
        <v/>
      </c>
      <c r="N1589" s="49" t="str">
        <f t="shared" si="230"/>
        <v/>
      </c>
      <c r="O1589" s="49" t="str">
        <f t="shared" si="231"/>
        <v/>
      </c>
      <c r="P1589" s="50" t="str">
        <f t="shared" si="232"/>
        <v/>
      </c>
      <c r="Q1589" s="49" t="str">
        <f t="shared" si="233"/>
        <v/>
      </c>
      <c r="R1589" s="49" t="str">
        <f t="shared" si="234"/>
        <v/>
      </c>
    </row>
    <row r="1590" spans="1:18" ht="14.25" customHeight="1" thickTop="1" x14ac:dyDescent="0.2">
      <c r="A1590" s="224"/>
      <c r="B1590" s="224"/>
      <c r="C1590" s="224"/>
      <c r="D1590" s="224"/>
      <c r="E1590" s="224"/>
      <c r="F1590" s="224"/>
      <c r="G1590" s="224"/>
      <c r="H1590" s="224"/>
      <c r="I1590" s="224"/>
      <c r="J1590" s="224"/>
      <c r="L1590" s="52">
        <f t="shared" si="228"/>
        <v>130</v>
      </c>
      <c r="M1590" s="48" t="str">
        <f t="shared" si="229"/>
        <v/>
      </c>
      <c r="N1590" s="49" t="str">
        <f t="shared" si="230"/>
        <v/>
      </c>
      <c r="O1590" s="49" t="str">
        <f t="shared" si="231"/>
        <v/>
      </c>
      <c r="P1590" s="50" t="str">
        <f t="shared" si="232"/>
        <v/>
      </c>
      <c r="Q1590" s="49" t="str">
        <f t="shared" si="233"/>
        <v/>
      </c>
      <c r="R1590" s="49" t="str">
        <f t="shared" si="234"/>
        <v/>
      </c>
    </row>
    <row r="1591" spans="1:18" ht="15" x14ac:dyDescent="0.2">
      <c r="A1591" s="206" t="s">
        <v>1447</v>
      </c>
      <c r="B1591" s="207" t="s">
        <v>1</v>
      </c>
      <c r="C1591" s="206" t="s">
        <v>2</v>
      </c>
      <c r="D1591" s="206" t="s">
        <v>3</v>
      </c>
      <c r="E1591" s="290" t="s">
        <v>18</v>
      </c>
      <c r="F1591" s="290"/>
      <c r="G1591" s="208" t="s">
        <v>4</v>
      </c>
      <c r="H1591" s="207" t="s">
        <v>5</v>
      </c>
      <c r="I1591" s="207" t="s">
        <v>6</v>
      </c>
      <c r="J1591" s="207" t="s">
        <v>7</v>
      </c>
      <c r="L1591" s="52">
        <f t="shared" si="228"/>
        <v>130</v>
      </c>
      <c r="M1591" s="48" t="str">
        <f t="shared" si="229"/>
        <v/>
      </c>
      <c r="N1591" s="49" t="str">
        <f t="shared" si="230"/>
        <v/>
      </c>
      <c r="O1591" s="49" t="str">
        <f t="shared" si="231"/>
        <v/>
      </c>
      <c r="P1591" s="50" t="str">
        <f t="shared" si="232"/>
        <v/>
      </c>
      <c r="Q1591" s="49" t="str">
        <f t="shared" si="233"/>
        <v/>
      </c>
      <c r="R1591" s="49" t="str">
        <f t="shared" si="234"/>
        <v/>
      </c>
    </row>
    <row r="1592" spans="1:18" ht="63.75" x14ac:dyDescent="0.2">
      <c r="A1592" s="209" t="s">
        <v>19</v>
      </c>
      <c r="B1592" s="210" t="s">
        <v>1448</v>
      </c>
      <c r="C1592" s="209" t="s">
        <v>11</v>
      </c>
      <c r="D1592" s="209" t="s">
        <v>1449</v>
      </c>
      <c r="E1592" s="291" t="s">
        <v>223</v>
      </c>
      <c r="F1592" s="291"/>
      <c r="G1592" s="211" t="s">
        <v>12</v>
      </c>
      <c r="H1592" s="212">
        <v>1</v>
      </c>
      <c r="I1592" s="213">
        <f>SUMIF(L:L,$L1592,M:M)</f>
        <v>2386.87</v>
      </c>
      <c r="J1592" s="213">
        <f>TRUNC(H1592*I1592,2)</f>
        <v>2386.87</v>
      </c>
      <c r="L1592" s="52">
        <f t="shared" si="228"/>
        <v>130</v>
      </c>
      <c r="M1592" s="48" t="str">
        <f t="shared" si="229"/>
        <v/>
      </c>
      <c r="N1592" s="49" t="str">
        <f t="shared" si="230"/>
        <v/>
      </c>
      <c r="O1592" s="49" t="str">
        <f t="shared" si="231"/>
        <v/>
      </c>
      <c r="P1592" s="50" t="str">
        <f t="shared" si="232"/>
        <v xml:space="preserve"> 3.6.1.4.7.4 </v>
      </c>
      <c r="Q1592" s="49">
        <f t="shared" si="233"/>
        <v>37.01</v>
      </c>
      <c r="R1592" s="49">
        <f t="shared" si="234"/>
        <v>2349.8599999999997</v>
      </c>
    </row>
    <row r="1593" spans="1:18" ht="25.5" x14ac:dyDescent="0.2">
      <c r="A1593" s="225" t="s">
        <v>21</v>
      </c>
      <c r="B1593" s="226" t="s">
        <v>214</v>
      </c>
      <c r="C1593" s="225" t="s">
        <v>9</v>
      </c>
      <c r="D1593" s="225" t="s">
        <v>215</v>
      </c>
      <c r="E1593" s="292" t="s">
        <v>875</v>
      </c>
      <c r="F1593" s="292"/>
      <c r="G1593" s="227" t="s">
        <v>25</v>
      </c>
      <c r="H1593" s="228">
        <v>0.64</v>
      </c>
      <c r="I1593" s="229">
        <f>SUMIFS('ANALÍTICA AUXILIARES'!J:J,'ANALÍTICA AUXILIARES'!A:A,"Composição",'ANALÍTICA AUXILIARES'!B:B,$B1593)</f>
        <v>32.270000000000003</v>
      </c>
      <c r="J1593" s="229">
        <f>TRUNC(H1593*I1593,2)</f>
        <v>20.65</v>
      </c>
      <c r="L1593" s="52">
        <f t="shared" si="228"/>
        <v>130</v>
      </c>
      <c r="M1593" s="48">
        <f t="shared" si="229"/>
        <v>20.65</v>
      </c>
      <c r="N1593" s="49">
        <f t="shared" si="230"/>
        <v>20.65</v>
      </c>
      <c r="O1593" s="49" t="str">
        <f t="shared" si="231"/>
        <v/>
      </c>
      <c r="P1593" s="50" t="str">
        <f t="shared" si="232"/>
        <v/>
      </c>
      <c r="Q1593" s="49" t="str">
        <f t="shared" si="233"/>
        <v/>
      </c>
      <c r="R1593" s="49" t="str">
        <f t="shared" si="234"/>
        <v/>
      </c>
    </row>
    <row r="1594" spans="1:18" ht="14.25" customHeight="1" x14ac:dyDescent="0.2">
      <c r="A1594" s="225" t="s">
        <v>21</v>
      </c>
      <c r="B1594" s="226" t="s">
        <v>209</v>
      </c>
      <c r="C1594" s="225" t="s">
        <v>9</v>
      </c>
      <c r="D1594" s="225" t="s">
        <v>210</v>
      </c>
      <c r="E1594" s="292" t="s">
        <v>875</v>
      </c>
      <c r="F1594" s="292"/>
      <c r="G1594" s="227" t="s">
        <v>25</v>
      </c>
      <c r="H1594" s="228">
        <v>0.64</v>
      </c>
      <c r="I1594" s="229">
        <f>SUMIFS('ANALÍTICA AUXILIARES'!J:J,'ANALÍTICA AUXILIARES'!A:A,"Composição",'ANALÍTICA AUXILIARES'!B:B,$B1594)</f>
        <v>25.57</v>
      </c>
      <c r="J1594" s="229">
        <f>TRUNC(H1594*I1594,2)</f>
        <v>16.36</v>
      </c>
      <c r="L1594" s="52">
        <f t="shared" si="228"/>
        <v>130</v>
      </c>
      <c r="M1594" s="48">
        <f t="shared" si="229"/>
        <v>16.36</v>
      </c>
      <c r="N1594" s="49">
        <f t="shared" si="230"/>
        <v>16.36</v>
      </c>
      <c r="O1594" s="49" t="str">
        <f t="shared" si="231"/>
        <v/>
      </c>
      <c r="P1594" s="50" t="str">
        <f t="shared" si="232"/>
        <v/>
      </c>
      <c r="Q1594" s="49" t="str">
        <f t="shared" si="233"/>
        <v/>
      </c>
      <c r="R1594" s="49" t="str">
        <f t="shared" si="234"/>
        <v/>
      </c>
    </row>
    <row r="1595" spans="1:18" ht="14.25" customHeight="1" x14ac:dyDescent="0.2">
      <c r="A1595" s="214" t="s">
        <v>28</v>
      </c>
      <c r="B1595" s="215" t="s">
        <v>1927</v>
      </c>
      <c r="C1595" s="214" t="str">
        <f>VLOOKUP(B1595,INSUMOS!$A:$I,2,FALSE)</f>
        <v>Próprio</v>
      </c>
      <c r="D1595" s="214" t="str">
        <f>VLOOKUP(B1595,INSUMOS!$A:$I,3,FALSE)</f>
        <v>VALVULA BALANCEADORA - AB-QM DN40 NOVACOM - DANFOSS - OU SIMILAR TÉCNICO - 003Z0770 - AB-QM DN 40, COM PLUGUES DE TESTE, ROSCA INTERNA, PN16, VÁLVULAS BALANCEAMENTO E CONTROLE, INDEPENDENTES DA PRESSÃO COM ACESSORIO DE CONEXÃO DE ROSCA EXTERNA.</v>
      </c>
      <c r="E1595" s="293" t="str">
        <f>VLOOKUP(B1595,INSUMOS!$A:$I,4,FALSE)</f>
        <v>Equipamento para Aquisição Permanente</v>
      </c>
      <c r="F1595" s="293"/>
      <c r="G1595" s="216" t="str">
        <f>VLOOKUP(B1595,INSUMOS!$A:$I,5,FALSE)</f>
        <v>UN</v>
      </c>
      <c r="H1595" s="217">
        <v>1</v>
      </c>
      <c r="I1595" s="218">
        <f>VLOOKUP(B1595,INSUMOS!$A:$I,8,FALSE)</f>
        <v>2346.2199999999998</v>
      </c>
      <c r="J1595" s="218">
        <f>TRUNC(H1595*I1595,2)</f>
        <v>2346.2199999999998</v>
      </c>
      <c r="L1595" s="52">
        <f t="shared" si="228"/>
        <v>130</v>
      </c>
      <c r="M1595" s="48">
        <f t="shared" si="229"/>
        <v>2346.2199999999998</v>
      </c>
      <c r="N1595" s="49" t="str">
        <f t="shared" si="230"/>
        <v/>
      </c>
      <c r="O1595" s="49">
        <f t="shared" si="231"/>
        <v>2346.2199999999998</v>
      </c>
      <c r="P1595" s="50" t="str">
        <f t="shared" si="232"/>
        <v/>
      </c>
      <c r="Q1595" s="49" t="str">
        <f t="shared" si="233"/>
        <v/>
      </c>
      <c r="R1595" s="49" t="str">
        <f t="shared" si="234"/>
        <v/>
      </c>
    </row>
    <row r="1596" spans="1:18" x14ac:dyDescent="0.2">
      <c r="A1596" s="214" t="s">
        <v>28</v>
      </c>
      <c r="B1596" s="215" t="s">
        <v>1925</v>
      </c>
      <c r="C1596" s="214" t="str">
        <f>VLOOKUP(B1596,INSUMOS!$A:$I,2,FALSE)</f>
        <v>SINAPI</v>
      </c>
      <c r="D1596" s="214" t="str">
        <f>VLOOKUP(B1596,INSUMOS!$A:$I,3,FALSE)</f>
        <v>FITA VEDA ROSCA, EM PTFE, ROLO DE 18 MM X 25 M (L X C)</v>
      </c>
      <c r="E1596" s="293" t="str">
        <f>VLOOKUP(B1596,INSUMOS!$A:$I,4,FALSE)</f>
        <v>Material</v>
      </c>
      <c r="F1596" s="293"/>
      <c r="G1596" s="216" t="str">
        <f>VLOOKUP(B1596,INSUMOS!$A:$I,5,FALSE)</f>
        <v>UN</v>
      </c>
      <c r="H1596" s="217">
        <v>0.4</v>
      </c>
      <c r="I1596" s="218">
        <f>VLOOKUP(B1596,INSUMOS!$A:$I,8,FALSE)</f>
        <v>9.1</v>
      </c>
      <c r="J1596" s="218">
        <f>TRUNC(H1596*I1596,2)</f>
        <v>3.64</v>
      </c>
      <c r="L1596" s="52">
        <f t="shared" si="228"/>
        <v>130</v>
      </c>
      <c r="M1596" s="48">
        <f t="shared" si="229"/>
        <v>3.64</v>
      </c>
      <c r="N1596" s="49" t="str">
        <f t="shared" si="230"/>
        <v/>
      </c>
      <c r="O1596" s="49">
        <f t="shared" si="231"/>
        <v>3.64</v>
      </c>
      <c r="P1596" s="50" t="str">
        <f t="shared" si="232"/>
        <v/>
      </c>
      <c r="Q1596" s="49" t="str">
        <f t="shared" si="233"/>
        <v/>
      </c>
      <c r="R1596" s="49" t="str">
        <f t="shared" si="234"/>
        <v/>
      </c>
    </row>
    <row r="1597" spans="1:18" x14ac:dyDescent="0.2">
      <c r="A1597" s="219"/>
      <c r="B1597" s="219"/>
      <c r="C1597" s="219"/>
      <c r="D1597" s="219"/>
      <c r="E1597" s="219"/>
      <c r="F1597" s="220"/>
      <c r="G1597" s="219"/>
      <c r="H1597" s="220"/>
      <c r="I1597" s="219"/>
      <c r="J1597" s="220"/>
      <c r="L1597" s="52">
        <f t="shared" si="228"/>
        <v>130</v>
      </c>
      <c r="M1597" s="48" t="str">
        <f t="shared" si="229"/>
        <v/>
      </c>
      <c r="N1597" s="49" t="str">
        <f t="shared" si="230"/>
        <v/>
      </c>
      <c r="O1597" s="49" t="str">
        <f t="shared" si="231"/>
        <v/>
      </c>
      <c r="P1597" s="50" t="str">
        <f t="shared" si="232"/>
        <v/>
      </c>
      <c r="Q1597" s="49" t="str">
        <f t="shared" si="233"/>
        <v/>
      </c>
      <c r="R1597" s="49" t="str">
        <f t="shared" si="234"/>
        <v/>
      </c>
    </row>
    <row r="1598" spans="1:18" ht="38.25" customHeight="1" x14ac:dyDescent="0.2">
      <c r="A1598" s="219"/>
      <c r="B1598" s="219"/>
      <c r="C1598" s="219"/>
      <c r="D1598" s="219"/>
      <c r="E1598" s="219"/>
      <c r="F1598" s="220"/>
      <c r="G1598" s="219"/>
      <c r="H1598" s="294" t="s">
        <v>36</v>
      </c>
      <c r="I1598" s="294"/>
      <c r="J1598" s="220">
        <f>TRUNC(SUMIF(L:L,$L1598,M:M)*(1+$J$9),2)</f>
        <v>2886.68</v>
      </c>
      <c r="L1598" s="52">
        <f t="shared" si="228"/>
        <v>130</v>
      </c>
      <c r="M1598" s="48" t="str">
        <f t="shared" si="229"/>
        <v/>
      </c>
      <c r="N1598" s="49" t="str">
        <f t="shared" si="230"/>
        <v/>
      </c>
      <c r="O1598" s="49" t="str">
        <f t="shared" si="231"/>
        <v/>
      </c>
      <c r="P1598" s="50" t="str">
        <f t="shared" si="232"/>
        <v/>
      </c>
      <c r="Q1598" s="49" t="str">
        <f t="shared" si="233"/>
        <v/>
      </c>
      <c r="R1598" s="49" t="str">
        <f t="shared" si="234"/>
        <v/>
      </c>
    </row>
    <row r="1599" spans="1:18" ht="25.5" customHeight="1" thickBot="1" x14ac:dyDescent="0.25">
      <c r="A1599" s="221"/>
      <c r="B1599" s="221"/>
      <c r="C1599" s="221"/>
      <c r="D1599" s="221"/>
      <c r="E1599" s="221"/>
      <c r="F1599" s="221"/>
      <c r="G1599" s="221" t="s">
        <v>37</v>
      </c>
      <c r="H1599" s="222" t="s">
        <v>1632</v>
      </c>
      <c r="I1599" s="221" t="s">
        <v>38</v>
      </c>
      <c r="J1599" s="223">
        <f>TRUNC(J1598*H1599,2)</f>
        <v>5773.36</v>
      </c>
      <c r="L1599" s="52">
        <f t="shared" si="228"/>
        <v>130</v>
      </c>
      <c r="M1599" s="48" t="str">
        <f t="shared" si="229"/>
        <v/>
      </c>
      <c r="N1599" s="49" t="str">
        <f t="shared" si="230"/>
        <v/>
      </c>
      <c r="O1599" s="49" t="str">
        <f t="shared" si="231"/>
        <v/>
      </c>
      <c r="P1599" s="50" t="str">
        <f t="shared" si="232"/>
        <v/>
      </c>
      <c r="Q1599" s="49" t="str">
        <f t="shared" si="233"/>
        <v/>
      </c>
      <c r="R1599" s="49" t="str">
        <f t="shared" si="234"/>
        <v/>
      </c>
    </row>
    <row r="1600" spans="1:18" ht="25.5" customHeight="1" thickTop="1" x14ac:dyDescent="0.2">
      <c r="A1600" s="224"/>
      <c r="B1600" s="224"/>
      <c r="C1600" s="224"/>
      <c r="D1600" s="224"/>
      <c r="E1600" s="224"/>
      <c r="F1600" s="224"/>
      <c r="G1600" s="224"/>
      <c r="H1600" s="224"/>
      <c r="I1600" s="224"/>
      <c r="J1600" s="224"/>
      <c r="L1600" s="52">
        <f t="shared" si="228"/>
        <v>131</v>
      </c>
      <c r="M1600" s="48" t="str">
        <f t="shared" si="229"/>
        <v/>
      </c>
      <c r="N1600" s="49" t="str">
        <f t="shared" si="230"/>
        <v/>
      </c>
      <c r="O1600" s="49" t="str">
        <f t="shared" si="231"/>
        <v/>
      </c>
      <c r="P1600" s="50" t="str">
        <f t="shared" si="232"/>
        <v/>
      </c>
      <c r="Q1600" s="49" t="str">
        <f t="shared" si="233"/>
        <v/>
      </c>
      <c r="R1600" s="49" t="str">
        <f t="shared" si="234"/>
        <v/>
      </c>
    </row>
    <row r="1601" spans="1:18" ht="14.25" customHeight="1" x14ac:dyDescent="0.2">
      <c r="A1601" s="206" t="s">
        <v>1450</v>
      </c>
      <c r="B1601" s="207" t="s">
        <v>1</v>
      </c>
      <c r="C1601" s="206" t="s">
        <v>2</v>
      </c>
      <c r="D1601" s="206" t="s">
        <v>3</v>
      </c>
      <c r="E1601" s="290" t="s">
        <v>18</v>
      </c>
      <c r="F1601" s="290"/>
      <c r="G1601" s="208" t="s">
        <v>4</v>
      </c>
      <c r="H1601" s="207" t="s">
        <v>5</v>
      </c>
      <c r="I1601" s="207" t="s">
        <v>6</v>
      </c>
      <c r="J1601" s="207" t="s">
        <v>7</v>
      </c>
      <c r="L1601" s="52">
        <f t="shared" si="228"/>
        <v>131</v>
      </c>
      <c r="M1601" s="48" t="str">
        <f t="shared" si="229"/>
        <v/>
      </c>
      <c r="N1601" s="49" t="str">
        <f t="shared" si="230"/>
        <v/>
      </c>
      <c r="O1601" s="49" t="str">
        <f t="shared" si="231"/>
        <v/>
      </c>
      <c r="P1601" s="50" t="str">
        <f t="shared" si="232"/>
        <v/>
      </c>
      <c r="Q1601" s="49" t="str">
        <f t="shared" si="233"/>
        <v/>
      </c>
      <c r="R1601" s="49" t="str">
        <f t="shared" si="234"/>
        <v/>
      </c>
    </row>
    <row r="1602" spans="1:18" ht="14.25" customHeight="1" x14ac:dyDescent="0.2">
      <c r="A1602" s="209" t="s">
        <v>19</v>
      </c>
      <c r="B1602" s="210" t="s">
        <v>1451</v>
      </c>
      <c r="C1602" s="209" t="s">
        <v>11</v>
      </c>
      <c r="D1602" s="209" t="s">
        <v>1452</v>
      </c>
      <c r="E1602" s="291" t="s">
        <v>1717</v>
      </c>
      <c r="F1602" s="291"/>
      <c r="G1602" s="211" t="s">
        <v>12</v>
      </c>
      <c r="H1602" s="212">
        <v>1</v>
      </c>
      <c r="I1602" s="213">
        <f>SUMIF(L:L,$L1602,M:M)</f>
        <v>903.03</v>
      </c>
      <c r="J1602" s="213">
        <f>TRUNC(H1602*I1602,2)</f>
        <v>903.03</v>
      </c>
      <c r="L1602" s="52">
        <f t="shared" si="228"/>
        <v>131</v>
      </c>
      <c r="M1602" s="48" t="str">
        <f t="shared" si="229"/>
        <v/>
      </c>
      <c r="N1602" s="49" t="str">
        <f t="shared" si="230"/>
        <v/>
      </c>
      <c r="O1602" s="49" t="str">
        <f t="shared" si="231"/>
        <v/>
      </c>
      <c r="P1602" s="50" t="str">
        <f t="shared" si="232"/>
        <v xml:space="preserve"> 3.6.1.4.7.5 </v>
      </c>
      <c r="Q1602" s="49">
        <f t="shared" si="233"/>
        <v>139.05000000000001</v>
      </c>
      <c r="R1602" s="49">
        <f t="shared" si="234"/>
        <v>763.98</v>
      </c>
    </row>
    <row r="1603" spans="1:18" ht="25.5" x14ac:dyDescent="0.2">
      <c r="A1603" s="225" t="s">
        <v>21</v>
      </c>
      <c r="B1603" s="226" t="s">
        <v>1929</v>
      </c>
      <c r="C1603" s="225" t="s">
        <v>9</v>
      </c>
      <c r="D1603" s="225" t="s">
        <v>1930</v>
      </c>
      <c r="E1603" s="292" t="s">
        <v>875</v>
      </c>
      <c r="F1603" s="292"/>
      <c r="G1603" s="227" t="s">
        <v>25</v>
      </c>
      <c r="H1603" s="228">
        <v>2.665</v>
      </c>
      <c r="I1603" s="229">
        <f>SUMIFS('ANALÍTICA AUXILIARES'!J:J,'ANALÍTICA AUXILIARES'!A:A,"Composição",'ANALÍTICA AUXILIARES'!B:B,$B1603)</f>
        <v>26.37</v>
      </c>
      <c r="J1603" s="229">
        <f>TRUNC(H1603*I1603,2)</f>
        <v>70.27</v>
      </c>
      <c r="L1603" s="52">
        <f t="shared" si="228"/>
        <v>131</v>
      </c>
      <c r="M1603" s="48">
        <f t="shared" si="229"/>
        <v>70.27</v>
      </c>
      <c r="N1603" s="49">
        <f t="shared" si="230"/>
        <v>70.27</v>
      </c>
      <c r="O1603" s="49" t="str">
        <f t="shared" si="231"/>
        <v/>
      </c>
      <c r="P1603" s="50" t="str">
        <f t="shared" si="232"/>
        <v/>
      </c>
      <c r="Q1603" s="49" t="str">
        <f t="shared" si="233"/>
        <v/>
      </c>
      <c r="R1603" s="49" t="str">
        <f t="shared" si="234"/>
        <v/>
      </c>
    </row>
    <row r="1604" spans="1:18" ht="14.25" customHeight="1" x14ac:dyDescent="0.2">
      <c r="A1604" s="225" t="s">
        <v>21</v>
      </c>
      <c r="B1604" s="226" t="s">
        <v>257</v>
      </c>
      <c r="C1604" s="225" t="s">
        <v>9</v>
      </c>
      <c r="D1604" s="225" t="s">
        <v>258</v>
      </c>
      <c r="E1604" s="292" t="s">
        <v>875</v>
      </c>
      <c r="F1604" s="292"/>
      <c r="G1604" s="227" t="s">
        <v>25</v>
      </c>
      <c r="H1604" s="228">
        <v>2.665</v>
      </c>
      <c r="I1604" s="229">
        <f>SUMIFS('ANALÍTICA AUXILIARES'!J:J,'ANALÍTICA AUXILIARES'!A:A,"Composição",'ANALÍTICA AUXILIARES'!B:B,$B1604)</f>
        <v>25.81</v>
      </c>
      <c r="J1604" s="229">
        <f>TRUNC(H1604*I1604,2)</f>
        <v>68.78</v>
      </c>
      <c r="L1604" s="52">
        <f t="shared" ref="L1604:L1617" si="235">IF(AND(A1605&lt;&gt;"",A1604=""),L1603+1,L1603)</f>
        <v>131</v>
      </c>
      <c r="M1604" s="48">
        <f t="shared" ref="M1604:M1618" si="236">IF(OR(A1604="Insumo",A1604="Composição Auxiliar"),J1604,"")</f>
        <v>68.78</v>
      </c>
      <c r="N1604" s="49">
        <f t="shared" ref="N1604:N1618" si="237">IF(ISNUMBER(SEARCH("COM ENCARGOS COMPLEMENTARES",D1604)),J1604,"")</f>
        <v>68.78</v>
      </c>
      <c r="O1604" s="49" t="str">
        <f t="shared" ref="O1604:O1618" si="238">IF(N1604&lt;&gt;"","",M1604)</f>
        <v/>
      </c>
      <c r="P1604" s="50" t="str">
        <f t="shared" ref="P1604:P1618" si="239">IF(A1604="Composição",A1603,"")</f>
        <v/>
      </c>
      <c r="Q1604" s="49" t="str">
        <f t="shared" ref="Q1604:Q1613" si="240">IF(P1604&lt;&gt;"",SUMIF(L1604:L1609,L1604,N1604:N1609),"")</f>
        <v/>
      </c>
      <c r="R1604" s="49" t="str">
        <f t="shared" ref="R1604:R1613" si="241">IF(P1604&lt;&gt;"",SUMIF(L1604:L1609,L1604,O1604:O1609),"")</f>
        <v/>
      </c>
    </row>
    <row r="1605" spans="1:18" ht="25.5" x14ac:dyDescent="0.2">
      <c r="A1605" s="214" t="s">
        <v>28</v>
      </c>
      <c r="B1605" s="215" t="s">
        <v>1931</v>
      </c>
      <c r="C1605" s="214" t="str">
        <f>VLOOKUP(B1605,INSUMOS!$A:$I,2,FALSE)</f>
        <v>Próprio</v>
      </c>
      <c r="D1605" s="214" t="str">
        <f>VLOOKUP(B1605,INSUMOS!$A:$I,3,FALSE)</f>
        <v>ATUADOR DE ENGRENAGENS AMV 435 7,5-15S/MM - 24V - 400N - DANFOSS - 082H0161 E 082H0162 OU SIMILAR TÉCNICO</v>
      </c>
      <c r="E1605" s="293" t="str">
        <f>VLOOKUP(B1605,INSUMOS!$A:$I,4,FALSE)</f>
        <v>Equipamento para Aquisição Permanente</v>
      </c>
      <c r="F1605" s="293"/>
      <c r="G1605" s="216" t="str">
        <f>VLOOKUP(B1605,INSUMOS!$A:$I,5,FALSE)</f>
        <v>UN</v>
      </c>
      <c r="H1605" s="217">
        <v>1</v>
      </c>
      <c r="I1605" s="218">
        <f>VLOOKUP(B1605,INSUMOS!$A:$I,8,FALSE)</f>
        <v>763.98</v>
      </c>
      <c r="J1605" s="218">
        <f>TRUNC(H1605*I1605,2)</f>
        <v>763.98</v>
      </c>
      <c r="L1605" s="52">
        <f t="shared" si="235"/>
        <v>131</v>
      </c>
      <c r="M1605" s="48">
        <f t="shared" si="236"/>
        <v>763.98</v>
      </c>
      <c r="N1605" s="49" t="str">
        <f t="shared" si="237"/>
        <v/>
      </c>
      <c r="O1605" s="49">
        <f t="shared" si="238"/>
        <v>763.98</v>
      </c>
      <c r="P1605" s="50" t="str">
        <f t="shared" si="239"/>
        <v/>
      </c>
      <c r="Q1605" s="49" t="str">
        <f t="shared" si="240"/>
        <v/>
      </c>
      <c r="R1605" s="49" t="str">
        <f t="shared" si="241"/>
        <v/>
      </c>
    </row>
    <row r="1606" spans="1:18" ht="14.25" customHeight="1" x14ac:dyDescent="0.2">
      <c r="A1606" s="219"/>
      <c r="B1606" s="219"/>
      <c r="C1606" s="219"/>
      <c r="D1606" s="219"/>
      <c r="E1606" s="219"/>
      <c r="F1606" s="220"/>
      <c r="G1606" s="219"/>
      <c r="H1606" s="220"/>
      <c r="I1606" s="219"/>
      <c r="J1606" s="220"/>
      <c r="L1606" s="52">
        <f t="shared" si="235"/>
        <v>131</v>
      </c>
      <c r="M1606" s="48" t="str">
        <f t="shared" si="236"/>
        <v/>
      </c>
      <c r="N1606" s="49" t="str">
        <f t="shared" si="237"/>
        <v/>
      </c>
      <c r="O1606" s="49" t="str">
        <f t="shared" si="238"/>
        <v/>
      </c>
      <c r="P1606" s="50" t="str">
        <f t="shared" si="239"/>
        <v/>
      </c>
      <c r="Q1606" s="49" t="str">
        <f t="shared" si="240"/>
        <v/>
      </c>
      <c r="R1606" s="49" t="str">
        <f t="shared" si="241"/>
        <v/>
      </c>
    </row>
    <row r="1607" spans="1:18" x14ac:dyDescent="0.2">
      <c r="A1607" s="219"/>
      <c r="B1607" s="219"/>
      <c r="C1607" s="219"/>
      <c r="D1607" s="219"/>
      <c r="E1607" s="219"/>
      <c r="F1607" s="220"/>
      <c r="G1607" s="219"/>
      <c r="H1607" s="294" t="s">
        <v>36</v>
      </c>
      <c r="I1607" s="294"/>
      <c r="J1607" s="220">
        <f>TRUNC(SUMIF(L:L,$L1607,M:M)*(1+$J$9),2)</f>
        <v>1092.1199999999999</v>
      </c>
      <c r="L1607" s="52">
        <f t="shared" si="235"/>
        <v>131</v>
      </c>
      <c r="M1607" s="48" t="str">
        <f t="shared" si="236"/>
        <v/>
      </c>
      <c r="N1607" s="49" t="str">
        <f t="shared" si="237"/>
        <v/>
      </c>
      <c r="O1607" s="49" t="str">
        <f t="shared" si="238"/>
        <v/>
      </c>
      <c r="P1607" s="50" t="str">
        <f t="shared" si="239"/>
        <v/>
      </c>
      <c r="Q1607" s="49" t="str">
        <f t="shared" si="240"/>
        <v/>
      </c>
      <c r="R1607" s="49" t="str">
        <f t="shared" si="241"/>
        <v/>
      </c>
    </row>
    <row r="1608" spans="1:18" ht="15" thickBot="1" x14ac:dyDescent="0.25">
      <c r="A1608" s="221"/>
      <c r="B1608" s="221"/>
      <c r="C1608" s="221"/>
      <c r="D1608" s="221"/>
      <c r="E1608" s="221"/>
      <c r="F1608" s="221"/>
      <c r="G1608" s="221" t="s">
        <v>37</v>
      </c>
      <c r="H1608" s="222" t="s">
        <v>526</v>
      </c>
      <c r="I1608" s="221" t="s">
        <v>38</v>
      </c>
      <c r="J1608" s="223">
        <f>TRUNC(J1607*H1608,2)</f>
        <v>5460.6</v>
      </c>
      <c r="L1608" s="52">
        <f t="shared" si="235"/>
        <v>131</v>
      </c>
      <c r="M1608" s="48" t="str">
        <f t="shared" si="236"/>
        <v/>
      </c>
      <c r="N1608" s="49" t="str">
        <f t="shared" si="237"/>
        <v/>
      </c>
      <c r="O1608" s="49" t="str">
        <f t="shared" si="238"/>
        <v/>
      </c>
      <c r="P1608" s="50" t="str">
        <f t="shared" si="239"/>
        <v/>
      </c>
      <c r="Q1608" s="49" t="str">
        <f t="shared" si="240"/>
        <v/>
      </c>
      <c r="R1608" s="49" t="str">
        <f t="shared" si="241"/>
        <v/>
      </c>
    </row>
    <row r="1609" spans="1:18" ht="14.25" customHeight="1" thickTop="1" x14ac:dyDescent="0.2">
      <c r="A1609" s="224"/>
      <c r="B1609" s="224"/>
      <c r="C1609" s="224"/>
      <c r="D1609" s="224"/>
      <c r="E1609" s="224"/>
      <c r="F1609" s="224"/>
      <c r="G1609" s="224"/>
      <c r="H1609" s="224"/>
      <c r="I1609" s="224"/>
      <c r="J1609" s="224"/>
      <c r="L1609" s="52">
        <f t="shared" si="235"/>
        <v>132</v>
      </c>
      <c r="M1609" s="48" t="str">
        <f t="shared" si="236"/>
        <v/>
      </c>
      <c r="N1609" s="49" t="str">
        <f t="shared" si="237"/>
        <v/>
      </c>
      <c r="O1609" s="49" t="str">
        <f t="shared" si="238"/>
        <v/>
      </c>
      <c r="P1609" s="50" t="str">
        <f t="shared" si="239"/>
        <v/>
      </c>
      <c r="Q1609" s="49" t="str">
        <f t="shared" si="240"/>
        <v/>
      </c>
      <c r="R1609" s="49" t="str">
        <f t="shared" si="241"/>
        <v/>
      </c>
    </row>
    <row r="1610" spans="1:18" ht="14.25" customHeight="1" x14ac:dyDescent="0.2">
      <c r="A1610" s="206" t="s">
        <v>1453</v>
      </c>
      <c r="B1610" s="207" t="s">
        <v>1</v>
      </c>
      <c r="C1610" s="206" t="s">
        <v>2</v>
      </c>
      <c r="D1610" s="206" t="s">
        <v>3</v>
      </c>
      <c r="E1610" s="290" t="s">
        <v>18</v>
      </c>
      <c r="F1610" s="290"/>
      <c r="G1610" s="208" t="s">
        <v>4</v>
      </c>
      <c r="H1610" s="207" t="s">
        <v>5</v>
      </c>
      <c r="I1610" s="207" t="s">
        <v>6</v>
      </c>
      <c r="J1610" s="207" t="s">
        <v>7</v>
      </c>
      <c r="L1610" s="52">
        <f t="shared" si="235"/>
        <v>132</v>
      </c>
      <c r="M1610" s="48" t="str">
        <f t="shared" si="236"/>
        <v/>
      </c>
      <c r="N1610" s="49" t="str">
        <f t="shared" si="237"/>
        <v/>
      </c>
      <c r="O1610" s="49" t="str">
        <f t="shared" si="238"/>
        <v/>
      </c>
      <c r="P1610" s="50" t="str">
        <f t="shared" si="239"/>
        <v/>
      </c>
      <c r="Q1610" s="49" t="str">
        <f t="shared" si="240"/>
        <v/>
      </c>
      <c r="R1610" s="49" t="str">
        <f t="shared" si="241"/>
        <v/>
      </c>
    </row>
    <row r="1611" spans="1:18" ht="25.5" customHeight="1" x14ac:dyDescent="0.2">
      <c r="A1611" s="209" t="s">
        <v>19</v>
      </c>
      <c r="B1611" s="210" t="s">
        <v>1454</v>
      </c>
      <c r="C1611" s="209" t="s">
        <v>11</v>
      </c>
      <c r="D1611" s="209" t="s">
        <v>1455</v>
      </c>
      <c r="E1611" s="291" t="s">
        <v>223</v>
      </c>
      <c r="F1611" s="291"/>
      <c r="G1611" s="211" t="s">
        <v>12</v>
      </c>
      <c r="H1611" s="212">
        <v>1</v>
      </c>
      <c r="I1611" s="213">
        <f>SUMIF(L:L,$L1611,M:M)</f>
        <v>397.15</v>
      </c>
      <c r="J1611" s="213">
        <f>TRUNC(H1611*I1611,2)</f>
        <v>397.15</v>
      </c>
      <c r="L1611" s="52">
        <f t="shared" si="235"/>
        <v>132</v>
      </c>
      <c r="M1611" s="48" t="str">
        <f t="shared" si="236"/>
        <v/>
      </c>
      <c r="N1611" s="49" t="str">
        <f t="shared" si="237"/>
        <v/>
      </c>
      <c r="O1611" s="49" t="str">
        <f t="shared" si="238"/>
        <v/>
      </c>
      <c r="P1611" s="50" t="str">
        <f t="shared" si="239"/>
        <v xml:space="preserve"> 3.6.1.4.7.6 </v>
      </c>
      <c r="Q1611" s="49">
        <f t="shared" si="240"/>
        <v>66.509999999999991</v>
      </c>
      <c r="R1611" s="49">
        <f t="shared" si="241"/>
        <v>330.64</v>
      </c>
    </row>
    <row r="1612" spans="1:18" ht="25.5" customHeight="1" x14ac:dyDescent="0.2">
      <c r="A1612" s="225" t="s">
        <v>21</v>
      </c>
      <c r="B1612" s="226" t="s">
        <v>214</v>
      </c>
      <c r="C1612" s="225" t="s">
        <v>9</v>
      </c>
      <c r="D1612" s="225" t="s">
        <v>215</v>
      </c>
      <c r="E1612" s="292" t="s">
        <v>875</v>
      </c>
      <c r="F1612" s="292"/>
      <c r="G1612" s="227" t="s">
        <v>25</v>
      </c>
      <c r="H1612" s="228">
        <v>1.1499999999999999</v>
      </c>
      <c r="I1612" s="229">
        <f>SUMIFS('ANALÍTICA AUXILIARES'!J:J,'ANALÍTICA AUXILIARES'!A:A,"Composição",'ANALÍTICA AUXILIARES'!B:B,$B1612)</f>
        <v>32.270000000000003</v>
      </c>
      <c r="J1612" s="229">
        <f>TRUNC(H1612*I1612,2)</f>
        <v>37.11</v>
      </c>
      <c r="L1612" s="52">
        <f t="shared" si="235"/>
        <v>132</v>
      </c>
      <c r="M1612" s="48">
        <f t="shared" si="236"/>
        <v>37.11</v>
      </c>
      <c r="N1612" s="49">
        <f t="shared" si="237"/>
        <v>37.11</v>
      </c>
      <c r="O1612" s="49" t="str">
        <f t="shared" si="238"/>
        <v/>
      </c>
      <c r="P1612" s="50" t="str">
        <f t="shared" si="239"/>
        <v/>
      </c>
      <c r="Q1612" s="49" t="str">
        <f t="shared" si="240"/>
        <v/>
      </c>
      <c r="R1612" s="49" t="str">
        <f t="shared" si="241"/>
        <v/>
      </c>
    </row>
    <row r="1613" spans="1:18" ht="25.5" x14ac:dyDescent="0.2">
      <c r="A1613" s="225" t="s">
        <v>21</v>
      </c>
      <c r="B1613" s="226" t="s">
        <v>209</v>
      </c>
      <c r="C1613" s="225" t="s">
        <v>9</v>
      </c>
      <c r="D1613" s="225" t="s">
        <v>210</v>
      </c>
      <c r="E1613" s="292" t="s">
        <v>875</v>
      </c>
      <c r="F1613" s="292"/>
      <c r="G1613" s="227" t="s">
        <v>25</v>
      </c>
      <c r="H1613" s="228">
        <v>1.1499999999999999</v>
      </c>
      <c r="I1613" s="229">
        <f>SUMIFS('ANALÍTICA AUXILIARES'!J:J,'ANALÍTICA AUXILIARES'!A:A,"Composição",'ANALÍTICA AUXILIARES'!B:B,$B1613)</f>
        <v>25.57</v>
      </c>
      <c r="J1613" s="229">
        <f>TRUNC(H1613*I1613,2)</f>
        <v>29.4</v>
      </c>
      <c r="L1613" s="52">
        <f t="shared" si="235"/>
        <v>132</v>
      </c>
      <c r="M1613" s="48">
        <f t="shared" si="236"/>
        <v>29.4</v>
      </c>
      <c r="N1613" s="49">
        <f t="shared" si="237"/>
        <v>29.4</v>
      </c>
      <c r="O1613" s="49" t="str">
        <f t="shared" si="238"/>
        <v/>
      </c>
      <c r="P1613" s="50" t="str">
        <f t="shared" si="239"/>
        <v/>
      </c>
      <c r="Q1613" s="49" t="str">
        <f t="shared" si="240"/>
        <v/>
      </c>
      <c r="R1613" s="49" t="str">
        <f t="shared" si="241"/>
        <v/>
      </c>
    </row>
    <row r="1614" spans="1:18" ht="25.5" x14ac:dyDescent="0.2">
      <c r="A1614" s="214" t="s">
        <v>28</v>
      </c>
      <c r="B1614" s="215" t="s">
        <v>1933</v>
      </c>
      <c r="C1614" s="214" t="str">
        <f>VLOOKUP(B1614,INSUMOS!$A:$I,2,FALSE)</f>
        <v>AGESUL</v>
      </c>
      <c r="D1614" s="214" t="str">
        <f>VLOOKUP(B1614,INSUMOS!$A:$I,3,FALSE)</f>
        <v>VALVULA DE RETENCAO VERTICAL, DE BRONZE (PN-16), 2 1/2", 200 PSI, EXTREMIDADES COM ROSCA - SINAPI - 00012657</v>
      </c>
      <c r="E1614" s="293" t="str">
        <f>VLOOKUP(B1614,INSUMOS!$A:$I,4,FALSE)</f>
        <v>Material</v>
      </c>
      <c r="F1614" s="293"/>
      <c r="G1614" s="216" t="str">
        <f>VLOOKUP(B1614,INSUMOS!$A:$I,5,FALSE)</f>
        <v>UN</v>
      </c>
      <c r="H1614" s="217">
        <v>1</v>
      </c>
      <c r="I1614" s="218">
        <f>VLOOKUP(B1614,INSUMOS!$A:$I,8,FALSE)</f>
        <v>330.64</v>
      </c>
      <c r="J1614" s="218">
        <f>TRUNC(H1614*I1614,2)</f>
        <v>330.64</v>
      </c>
      <c r="L1614" s="52">
        <f t="shared" si="235"/>
        <v>132</v>
      </c>
      <c r="M1614" s="48">
        <f t="shared" si="236"/>
        <v>330.64</v>
      </c>
      <c r="N1614" s="49" t="str">
        <f t="shared" si="237"/>
        <v/>
      </c>
      <c r="O1614" s="49">
        <f t="shared" si="238"/>
        <v>330.64</v>
      </c>
      <c r="P1614" s="50" t="str">
        <f t="shared" si="239"/>
        <v/>
      </c>
      <c r="Q1614" s="49" t="str">
        <f>IF(P1614&lt;&gt;"",SUMIF(L1614:L1618,L1614,N1614:N1618),"")</f>
        <v/>
      </c>
      <c r="R1614" s="49" t="str">
        <f>IF(P1614&lt;&gt;"",SUMIF(L1614:L1618,L1614,O1614:O1618),"")</f>
        <v/>
      </c>
    </row>
    <row r="1615" spans="1:18" x14ac:dyDescent="0.2">
      <c r="A1615" s="219"/>
      <c r="B1615" s="219"/>
      <c r="C1615" s="219"/>
      <c r="D1615" s="219"/>
      <c r="E1615" s="219"/>
      <c r="F1615" s="220"/>
      <c r="G1615" s="219"/>
      <c r="H1615" s="220"/>
      <c r="I1615" s="219"/>
      <c r="J1615" s="220"/>
      <c r="L1615" s="52">
        <f t="shared" si="235"/>
        <v>132</v>
      </c>
      <c r="M1615" s="48" t="str">
        <f t="shared" si="236"/>
        <v/>
      </c>
      <c r="N1615" s="49" t="str">
        <f t="shared" si="237"/>
        <v/>
      </c>
      <c r="O1615" s="49" t="str">
        <f t="shared" si="238"/>
        <v/>
      </c>
      <c r="P1615" s="50" t="str">
        <f t="shared" si="239"/>
        <v/>
      </c>
      <c r="Q1615" s="49" t="str">
        <f>IF(P1615&lt;&gt;"",SUMIF(L1615:L1618,L1615,N1615:N1618),"")</f>
        <v/>
      </c>
      <c r="R1615" s="49" t="str">
        <f>IF(P1615&lt;&gt;"",SUMIF(L1615:L1618,L1615,O1615:O1618),"")</f>
        <v/>
      </c>
    </row>
    <row r="1616" spans="1:18" x14ac:dyDescent="0.2">
      <c r="A1616" s="219"/>
      <c r="B1616" s="219"/>
      <c r="C1616" s="219"/>
      <c r="D1616" s="219"/>
      <c r="E1616" s="219"/>
      <c r="F1616" s="220"/>
      <c r="G1616" s="219"/>
      <c r="H1616" s="294" t="s">
        <v>36</v>
      </c>
      <c r="I1616" s="294"/>
      <c r="J1616" s="220">
        <f>TRUNC(SUMIF(L:L,$L1616,M:M)*(1+$J$9),2)</f>
        <v>480.31</v>
      </c>
      <c r="L1616" s="52">
        <f t="shared" si="235"/>
        <v>132</v>
      </c>
      <c r="M1616" s="48" t="str">
        <f t="shared" si="236"/>
        <v/>
      </c>
      <c r="N1616" s="49" t="str">
        <f t="shared" si="237"/>
        <v/>
      </c>
      <c r="O1616" s="49" t="str">
        <f t="shared" si="238"/>
        <v/>
      </c>
      <c r="P1616" s="50" t="str">
        <f t="shared" si="239"/>
        <v/>
      </c>
      <c r="Q1616" s="49" t="str">
        <f>IF(P1616&lt;&gt;"",SUMIF(L1616:L1618,L1616,N1616:N1618),"")</f>
        <v/>
      </c>
      <c r="R1616" s="49" t="str">
        <f>IF(P1616&lt;&gt;"",SUMIF(L1616:L1618,L1616,O1616:O1618),"")</f>
        <v/>
      </c>
    </row>
    <row r="1617" spans="1:18" ht="14.25" customHeight="1" thickBot="1" x14ac:dyDescent="0.25">
      <c r="A1617" s="221"/>
      <c r="B1617" s="221"/>
      <c r="C1617" s="221"/>
      <c r="D1617" s="221"/>
      <c r="E1617" s="221"/>
      <c r="F1617" s="221"/>
      <c r="G1617" s="221" t="s">
        <v>37</v>
      </c>
      <c r="H1617" s="222" t="s">
        <v>1632</v>
      </c>
      <c r="I1617" s="221" t="s">
        <v>38</v>
      </c>
      <c r="J1617" s="223">
        <f>TRUNC(J1616*H1617,2)</f>
        <v>960.62</v>
      </c>
      <c r="L1617" s="52">
        <f t="shared" si="235"/>
        <v>132</v>
      </c>
      <c r="M1617" s="48" t="str">
        <f t="shared" si="236"/>
        <v/>
      </c>
      <c r="N1617" s="49" t="str">
        <f t="shared" si="237"/>
        <v/>
      </c>
      <c r="O1617" s="49" t="str">
        <f t="shared" si="238"/>
        <v/>
      </c>
      <c r="P1617" s="50" t="str">
        <f t="shared" si="239"/>
        <v/>
      </c>
      <c r="Q1617" s="49" t="str">
        <f>IF(P1617&lt;&gt;"",SUMIF(L1617:L1618,L1617,N1617:N1618),"")</f>
        <v/>
      </c>
      <c r="R1617" s="49" t="str">
        <f>IF(P1617&lt;&gt;"",SUMIF(L1617:L1618,L1617,O1617:O1618),"")</f>
        <v/>
      </c>
    </row>
    <row r="1618" spans="1:18" ht="14.25" customHeight="1" thickTop="1" x14ac:dyDescent="0.2">
      <c r="A1618" s="224"/>
      <c r="B1618" s="224"/>
      <c r="C1618" s="224"/>
      <c r="D1618" s="224"/>
      <c r="E1618" s="224"/>
      <c r="F1618" s="224"/>
      <c r="G1618" s="224"/>
      <c r="H1618" s="224"/>
      <c r="I1618" s="224"/>
      <c r="J1618" s="224"/>
      <c r="L1618" s="52" t="e">
        <f>IF(AND(#REF!&lt;&gt;"",A1618=""),L1617+1,L1617)</f>
        <v>#REF!</v>
      </c>
      <c r="M1618" s="48" t="str">
        <f t="shared" si="236"/>
        <v/>
      </c>
      <c r="N1618" s="49" t="str">
        <f t="shared" si="237"/>
        <v/>
      </c>
      <c r="O1618" s="49" t="str">
        <f t="shared" si="238"/>
        <v/>
      </c>
      <c r="P1618" s="50" t="str">
        <f t="shared" si="239"/>
        <v/>
      </c>
      <c r="Q1618" s="49" t="str">
        <f>IF(P1618&lt;&gt;"",SUMIF(L1618:L1618,L1618,N1618:N1618),"")</f>
        <v/>
      </c>
      <c r="R1618" s="49" t="str">
        <f>IF(P1618&lt;&gt;"",SUMIF(L1618:L1618,L1618,O1618:O1618),"")</f>
        <v/>
      </c>
    </row>
  </sheetData>
  <protectedRanges>
    <protectedRange sqref="H1619:H1048576 H1:H1618" name="Intervalo1"/>
  </protectedRanges>
  <mergeCells count="1237">
    <mergeCell ref="H1489:I1489"/>
    <mergeCell ref="E1492:F1492"/>
    <mergeCell ref="E1493:F1493"/>
    <mergeCell ref="E1494:F1494"/>
    <mergeCell ref="H1499:I1499"/>
    <mergeCell ref="F1502:G1502"/>
    <mergeCell ref="E1503:F1503"/>
    <mergeCell ref="E1504:F1504"/>
    <mergeCell ref="E1505:F1505"/>
    <mergeCell ref="E1506:F1506"/>
    <mergeCell ref="H1508:I1508"/>
    <mergeCell ref="F1511:G1511"/>
    <mergeCell ref="F1512:G1512"/>
    <mergeCell ref="E1514:F1514"/>
    <mergeCell ref="E1515:F1515"/>
    <mergeCell ref="E1516:F1516"/>
    <mergeCell ref="E1517:F1517"/>
    <mergeCell ref="E1495:F1495"/>
    <mergeCell ref="E1496:F1496"/>
    <mergeCell ref="E1497:F1497"/>
    <mergeCell ref="H1398:I1398"/>
    <mergeCell ref="F1401:G1401"/>
    <mergeCell ref="E1402:F1402"/>
    <mergeCell ref="E1409:F1409"/>
    <mergeCell ref="E1410:F1410"/>
    <mergeCell ref="E1411:F1411"/>
    <mergeCell ref="E1412:F1412"/>
    <mergeCell ref="E1413:F1413"/>
    <mergeCell ref="E1414:F1414"/>
    <mergeCell ref="H1416:I1416"/>
    <mergeCell ref="F1419:G1419"/>
    <mergeCell ref="E1423:F1423"/>
    <mergeCell ref="E1424:F1424"/>
    <mergeCell ref="E1425:F1425"/>
    <mergeCell ref="E1422:F1422"/>
    <mergeCell ref="E1404:F1404"/>
    <mergeCell ref="E1405:F1405"/>
    <mergeCell ref="E1406:F1406"/>
    <mergeCell ref="E1407:F1407"/>
    <mergeCell ref="E1408:F1408"/>
    <mergeCell ref="E1420:F1420"/>
    <mergeCell ref="E1421:F1421"/>
    <mergeCell ref="H1358:I1358"/>
    <mergeCell ref="F1361:G1361"/>
    <mergeCell ref="E1365:F1365"/>
    <mergeCell ref="E1366:F1366"/>
    <mergeCell ref="E1367:F1367"/>
    <mergeCell ref="E1368:F1368"/>
    <mergeCell ref="H1373:I1373"/>
    <mergeCell ref="F1376:G1376"/>
    <mergeCell ref="E1362:F1362"/>
    <mergeCell ref="E1327:F1327"/>
    <mergeCell ref="E1328:F1328"/>
    <mergeCell ref="E1329:F1329"/>
    <mergeCell ref="E1335:F1335"/>
    <mergeCell ref="E1336:F1336"/>
    <mergeCell ref="E1337:F1337"/>
    <mergeCell ref="H1386:I1386"/>
    <mergeCell ref="F1389:G1389"/>
    <mergeCell ref="H1279:I1279"/>
    <mergeCell ref="F1282:G1282"/>
    <mergeCell ref="E1284:F1284"/>
    <mergeCell ref="E1285:F1285"/>
    <mergeCell ref="E1286:F1286"/>
    <mergeCell ref="H1288:I1288"/>
    <mergeCell ref="E1294:F1294"/>
    <mergeCell ref="H1296:I1296"/>
    <mergeCell ref="E1291:F1291"/>
    <mergeCell ref="E1292:F1292"/>
    <mergeCell ref="E1293:F1293"/>
    <mergeCell ref="F1324:G1324"/>
    <mergeCell ref="H1340:I1340"/>
    <mergeCell ref="E1343:F1343"/>
    <mergeCell ref="E1344:F1344"/>
    <mergeCell ref="H1349:I1349"/>
    <mergeCell ref="E1353:F1353"/>
    <mergeCell ref="E1163:F1163"/>
    <mergeCell ref="E1205:F1205"/>
    <mergeCell ref="H1207:I1207"/>
    <mergeCell ref="E1213:F1213"/>
    <mergeCell ref="E1214:F1214"/>
    <mergeCell ref="E1215:F1215"/>
    <mergeCell ref="E1216:F1216"/>
    <mergeCell ref="H1218:I1218"/>
    <mergeCell ref="H1239:I1239"/>
    <mergeCell ref="E1242:F1242"/>
    <mergeCell ref="E1243:F1243"/>
    <mergeCell ref="H1248:I1248"/>
    <mergeCell ref="E1252:F1252"/>
    <mergeCell ref="E1253:F1253"/>
    <mergeCell ref="E1254:F1254"/>
    <mergeCell ref="E1255:F1255"/>
    <mergeCell ref="H1258:I1258"/>
    <mergeCell ref="E1212:F1212"/>
    <mergeCell ref="E1210:F1210"/>
    <mergeCell ref="E1211:F1211"/>
    <mergeCell ref="E1227:F1227"/>
    <mergeCell ref="E1224:F1224"/>
    <mergeCell ref="E1225:F1225"/>
    <mergeCell ref="E1226:F1226"/>
    <mergeCell ref="E1221:F1221"/>
    <mergeCell ref="E1222:F1222"/>
    <mergeCell ref="E1223:F1223"/>
    <mergeCell ref="H1229:I1229"/>
    <mergeCell ref="E1232:F1232"/>
    <mergeCell ref="E1233:F1233"/>
    <mergeCell ref="E1234:F1234"/>
    <mergeCell ref="E1235:F1235"/>
    <mergeCell ref="H1165:I1165"/>
    <mergeCell ref="E1170:F1170"/>
    <mergeCell ref="E1171:F1171"/>
    <mergeCell ref="E1172:F1172"/>
    <mergeCell ref="E1173:F1173"/>
    <mergeCell ref="H1175:I1175"/>
    <mergeCell ref="E1183:F1183"/>
    <mergeCell ref="H1185:I1185"/>
    <mergeCell ref="E1193:F1193"/>
    <mergeCell ref="H1195:I1195"/>
    <mergeCell ref="F1198:G1198"/>
    <mergeCell ref="E1203:F1203"/>
    <mergeCell ref="E1204:F1204"/>
    <mergeCell ref="E1191:F1191"/>
    <mergeCell ref="E1192:F1192"/>
    <mergeCell ref="E1201:F1201"/>
    <mergeCell ref="E1202:F1202"/>
    <mergeCell ref="E1199:F1199"/>
    <mergeCell ref="E1200:F1200"/>
    <mergeCell ref="H1078:I1078"/>
    <mergeCell ref="H1097:I1097"/>
    <mergeCell ref="F1100:G1100"/>
    <mergeCell ref="E1101:F1101"/>
    <mergeCell ref="E1102:F1102"/>
    <mergeCell ref="E1114:F1114"/>
    <mergeCell ref="H1116:I1116"/>
    <mergeCell ref="E1123:F1123"/>
    <mergeCell ref="H1125:I1125"/>
    <mergeCell ref="E1131:F1131"/>
    <mergeCell ref="E1132:F1132"/>
    <mergeCell ref="E1133:F1133"/>
    <mergeCell ref="H1135:I1135"/>
    <mergeCell ref="E1141:F1141"/>
    <mergeCell ref="E1142:F1142"/>
    <mergeCell ref="E1143:F1143"/>
    <mergeCell ref="H1087:I1087"/>
    <mergeCell ref="E976:F976"/>
    <mergeCell ref="E977:F977"/>
    <mergeCell ref="E991:F991"/>
    <mergeCell ref="H993:I993"/>
    <mergeCell ref="E1000:F1000"/>
    <mergeCell ref="H1002:I1002"/>
    <mergeCell ref="E1019:F1019"/>
    <mergeCell ref="H1021:I1021"/>
    <mergeCell ref="E1028:F1028"/>
    <mergeCell ref="E1029:F1029"/>
    <mergeCell ref="H1031:I1031"/>
    <mergeCell ref="E1036:F1036"/>
    <mergeCell ref="E1037:F1037"/>
    <mergeCell ref="E1038:F1038"/>
    <mergeCell ref="E1039:F1039"/>
    <mergeCell ref="H1041:I1041"/>
    <mergeCell ref="E1046:F1046"/>
    <mergeCell ref="E1045:F1045"/>
    <mergeCell ref="E1024:F1024"/>
    <mergeCell ref="E1025:F1025"/>
    <mergeCell ref="E1026:F1026"/>
    <mergeCell ref="E1027:F1027"/>
    <mergeCell ref="E1034:F1034"/>
    <mergeCell ref="E891:F891"/>
    <mergeCell ref="E892:F892"/>
    <mergeCell ref="E893:F893"/>
    <mergeCell ref="E894:F894"/>
    <mergeCell ref="H897:I897"/>
    <mergeCell ref="E900:F900"/>
    <mergeCell ref="E901:F901"/>
    <mergeCell ref="E902:F902"/>
    <mergeCell ref="H907:I907"/>
    <mergeCell ref="E910:F910"/>
    <mergeCell ref="E911:F911"/>
    <mergeCell ref="H917:I917"/>
    <mergeCell ref="E923:F923"/>
    <mergeCell ref="E924:F924"/>
    <mergeCell ref="E925:F925"/>
    <mergeCell ref="H927:I927"/>
    <mergeCell ref="E934:F934"/>
    <mergeCell ref="E930:F930"/>
    <mergeCell ref="E931:F931"/>
    <mergeCell ref="E932:F932"/>
    <mergeCell ref="E933:F933"/>
    <mergeCell ref="E895:F895"/>
    <mergeCell ref="E904:F904"/>
    <mergeCell ref="E905:F905"/>
    <mergeCell ref="E832:F832"/>
    <mergeCell ref="H834:I834"/>
    <mergeCell ref="F837:G837"/>
    <mergeCell ref="F838:G838"/>
    <mergeCell ref="E839:F839"/>
    <mergeCell ref="E840:F840"/>
    <mergeCell ref="E841:F841"/>
    <mergeCell ref="E842:F842"/>
    <mergeCell ref="F852:G852"/>
    <mergeCell ref="E857:F857"/>
    <mergeCell ref="E858:F858"/>
    <mergeCell ref="E859:F859"/>
    <mergeCell ref="E860:F860"/>
    <mergeCell ref="H862:I862"/>
    <mergeCell ref="F865:G865"/>
    <mergeCell ref="E868:F868"/>
    <mergeCell ref="E869:F869"/>
    <mergeCell ref="E853:F853"/>
    <mergeCell ref="E801:F801"/>
    <mergeCell ref="E802:F802"/>
    <mergeCell ref="H804:I804"/>
    <mergeCell ref="F807:G807"/>
    <mergeCell ref="E811:F811"/>
    <mergeCell ref="E812:F812"/>
    <mergeCell ref="H814:I814"/>
    <mergeCell ref="F817:G817"/>
    <mergeCell ref="F818:G818"/>
    <mergeCell ref="F819:G819"/>
    <mergeCell ref="E820:F820"/>
    <mergeCell ref="E821:F821"/>
    <mergeCell ref="E822:F822"/>
    <mergeCell ref="H824:I824"/>
    <mergeCell ref="E829:F829"/>
    <mergeCell ref="E830:F830"/>
    <mergeCell ref="E831:F831"/>
    <mergeCell ref="E732:F732"/>
    <mergeCell ref="E733:F733"/>
    <mergeCell ref="E734:F734"/>
    <mergeCell ref="E735:F735"/>
    <mergeCell ref="H738:I738"/>
    <mergeCell ref="F749:G749"/>
    <mergeCell ref="E752:F752"/>
    <mergeCell ref="E753:F753"/>
    <mergeCell ref="E754:F754"/>
    <mergeCell ref="E755:F755"/>
    <mergeCell ref="H757:I757"/>
    <mergeCell ref="H767:I767"/>
    <mergeCell ref="F770:G770"/>
    <mergeCell ref="E771:F771"/>
    <mergeCell ref="E772:F772"/>
    <mergeCell ref="E773:F773"/>
    <mergeCell ref="H777:I777"/>
    <mergeCell ref="E760:F760"/>
    <mergeCell ref="E761:F761"/>
    <mergeCell ref="E742:F742"/>
    <mergeCell ref="E743:F743"/>
    <mergeCell ref="E736:F736"/>
    <mergeCell ref="E741:F741"/>
    <mergeCell ref="H745:I745"/>
    <mergeCell ref="F748:G748"/>
    <mergeCell ref="E750:F750"/>
    <mergeCell ref="E751:F751"/>
    <mergeCell ref="E652:F652"/>
    <mergeCell ref="E653:F653"/>
    <mergeCell ref="E654:F654"/>
    <mergeCell ref="H656:I656"/>
    <mergeCell ref="E662:F662"/>
    <mergeCell ref="E663:F663"/>
    <mergeCell ref="E664:F664"/>
    <mergeCell ref="E665:F665"/>
    <mergeCell ref="H668:I668"/>
    <mergeCell ref="F671:G671"/>
    <mergeCell ref="H689:I689"/>
    <mergeCell ref="E692:F692"/>
    <mergeCell ref="E693:F693"/>
    <mergeCell ref="E694:F694"/>
    <mergeCell ref="E695:F695"/>
    <mergeCell ref="E696:F696"/>
    <mergeCell ref="E703:F703"/>
    <mergeCell ref="E676:F676"/>
    <mergeCell ref="E677:F677"/>
    <mergeCell ref="E678:F678"/>
    <mergeCell ref="H680:I680"/>
    <mergeCell ref="E699:F699"/>
    <mergeCell ref="E700:F700"/>
    <mergeCell ref="E701:F701"/>
    <mergeCell ref="E659:F659"/>
    <mergeCell ref="E660:F660"/>
    <mergeCell ref="E661:F661"/>
    <mergeCell ref="E594:F594"/>
    <mergeCell ref="E595:F595"/>
    <mergeCell ref="E596:F596"/>
    <mergeCell ref="E597:F597"/>
    <mergeCell ref="E598:F598"/>
    <mergeCell ref="H601:I601"/>
    <mergeCell ref="E608:F608"/>
    <mergeCell ref="E609:F609"/>
    <mergeCell ref="E610:F610"/>
    <mergeCell ref="E611:F611"/>
    <mergeCell ref="H616:I616"/>
    <mergeCell ref="E623:F623"/>
    <mergeCell ref="E624:F624"/>
    <mergeCell ref="E625:F625"/>
    <mergeCell ref="H627:I627"/>
    <mergeCell ref="F630:G630"/>
    <mergeCell ref="F631:G631"/>
    <mergeCell ref="E621:F621"/>
    <mergeCell ref="E622:F622"/>
    <mergeCell ref="E509:F509"/>
    <mergeCell ref="E510:F510"/>
    <mergeCell ref="H512:I512"/>
    <mergeCell ref="F515:G515"/>
    <mergeCell ref="F516:G516"/>
    <mergeCell ref="F517:G517"/>
    <mergeCell ref="F518:G518"/>
    <mergeCell ref="E519:F519"/>
    <mergeCell ref="E520:F520"/>
    <mergeCell ref="E524:F524"/>
    <mergeCell ref="E525:F525"/>
    <mergeCell ref="E526:F526"/>
    <mergeCell ref="E527:F527"/>
    <mergeCell ref="H529:I529"/>
    <mergeCell ref="E536:F536"/>
    <mergeCell ref="E537:F537"/>
    <mergeCell ref="E538:F538"/>
    <mergeCell ref="E447:F447"/>
    <mergeCell ref="E448:F448"/>
    <mergeCell ref="H450:I450"/>
    <mergeCell ref="F453:G453"/>
    <mergeCell ref="H459:I459"/>
    <mergeCell ref="H467:I467"/>
    <mergeCell ref="F470:G470"/>
    <mergeCell ref="E477:F477"/>
    <mergeCell ref="E478:F478"/>
    <mergeCell ref="E479:F479"/>
    <mergeCell ref="E480:F480"/>
    <mergeCell ref="H487:I487"/>
    <mergeCell ref="E490:F490"/>
    <mergeCell ref="E507:F507"/>
    <mergeCell ref="E508:F508"/>
    <mergeCell ref="E475:F475"/>
    <mergeCell ref="E481:F481"/>
    <mergeCell ref="E421:F421"/>
    <mergeCell ref="H426:I426"/>
    <mergeCell ref="F429:G429"/>
    <mergeCell ref="E430:F430"/>
    <mergeCell ref="E431:F431"/>
    <mergeCell ref="H435:I435"/>
    <mergeCell ref="E438:F438"/>
    <mergeCell ref="E416:F416"/>
    <mergeCell ref="E396:F396"/>
    <mergeCell ref="E397:F397"/>
    <mergeCell ref="E404:F404"/>
    <mergeCell ref="E413:F413"/>
    <mergeCell ref="E414:F414"/>
    <mergeCell ref="E415:F415"/>
    <mergeCell ref="E432:F432"/>
    <mergeCell ref="H443:I443"/>
    <mergeCell ref="E446:F446"/>
    <mergeCell ref="H351:I351"/>
    <mergeCell ref="F354:G354"/>
    <mergeCell ref="H364:I364"/>
    <mergeCell ref="E367:F367"/>
    <mergeCell ref="E377:F377"/>
    <mergeCell ref="E378:F378"/>
    <mergeCell ref="H380:I380"/>
    <mergeCell ref="F383:G383"/>
    <mergeCell ref="F384:G384"/>
    <mergeCell ref="E387:F387"/>
    <mergeCell ref="E388:F388"/>
    <mergeCell ref="H390:I390"/>
    <mergeCell ref="H406:I406"/>
    <mergeCell ref="F409:G409"/>
    <mergeCell ref="F410:G410"/>
    <mergeCell ref="F411:G411"/>
    <mergeCell ref="H418:I418"/>
    <mergeCell ref="E254:F254"/>
    <mergeCell ref="E255:F255"/>
    <mergeCell ref="E256:F256"/>
    <mergeCell ref="E257:F257"/>
    <mergeCell ref="H262:I262"/>
    <mergeCell ref="E265:F265"/>
    <mergeCell ref="E266:F266"/>
    <mergeCell ref="E267:F267"/>
    <mergeCell ref="E268:F268"/>
    <mergeCell ref="E281:F281"/>
    <mergeCell ref="E282:F282"/>
    <mergeCell ref="E259:F259"/>
    <mergeCell ref="E260:F260"/>
    <mergeCell ref="E253:F253"/>
    <mergeCell ref="E243:F243"/>
    <mergeCell ref="E244:F244"/>
    <mergeCell ref="E275:F275"/>
    <mergeCell ref="E276:F276"/>
    <mergeCell ref="E277:F277"/>
    <mergeCell ref="E278:F278"/>
    <mergeCell ref="E230:F230"/>
    <mergeCell ref="E231:F231"/>
    <mergeCell ref="E232:F232"/>
    <mergeCell ref="E237:F237"/>
    <mergeCell ref="E238:F238"/>
    <mergeCell ref="E227:F227"/>
    <mergeCell ref="E234:F234"/>
    <mergeCell ref="E235:F235"/>
    <mergeCell ref="E233:F233"/>
    <mergeCell ref="E212:F212"/>
    <mergeCell ref="E213:F213"/>
    <mergeCell ref="E240:F240"/>
    <mergeCell ref="E245:F245"/>
    <mergeCell ref="E246:F246"/>
    <mergeCell ref="E247:F247"/>
    <mergeCell ref="E248:F248"/>
    <mergeCell ref="E249:F249"/>
    <mergeCell ref="E200:F200"/>
    <mergeCell ref="E201:F201"/>
    <mergeCell ref="E188:F188"/>
    <mergeCell ref="E195:F195"/>
    <mergeCell ref="E196:F196"/>
    <mergeCell ref="E202:F202"/>
    <mergeCell ref="E207:F207"/>
    <mergeCell ref="E208:F208"/>
    <mergeCell ref="E209:F209"/>
    <mergeCell ref="E210:F210"/>
    <mergeCell ref="E219:F219"/>
    <mergeCell ref="E220:F220"/>
    <mergeCell ref="E221:F221"/>
    <mergeCell ref="E222:F222"/>
    <mergeCell ref="E223:F223"/>
    <mergeCell ref="E228:F228"/>
    <mergeCell ref="E229:F229"/>
    <mergeCell ref="E168:F168"/>
    <mergeCell ref="E169:F169"/>
    <mergeCell ref="E170:F170"/>
    <mergeCell ref="E171:F171"/>
    <mergeCell ref="E172:F172"/>
    <mergeCell ref="E177:F177"/>
    <mergeCell ref="E178:F178"/>
    <mergeCell ref="H180:I180"/>
    <mergeCell ref="E183:F183"/>
    <mergeCell ref="E184:F184"/>
    <mergeCell ref="E185:F185"/>
    <mergeCell ref="E190:F190"/>
    <mergeCell ref="E191:F191"/>
    <mergeCell ref="E192:F192"/>
    <mergeCell ref="E193:F193"/>
    <mergeCell ref="E198:F198"/>
    <mergeCell ref="E199:F199"/>
    <mergeCell ref="E36:F36"/>
    <mergeCell ref="E37:F37"/>
    <mergeCell ref="H40:I40"/>
    <mergeCell ref="E43:F43"/>
    <mergeCell ref="E44:F44"/>
    <mergeCell ref="H47:I47"/>
    <mergeCell ref="F50:G50"/>
    <mergeCell ref="E51:F51"/>
    <mergeCell ref="E52:F52"/>
    <mergeCell ref="H55:I55"/>
    <mergeCell ref="F58:G58"/>
    <mergeCell ref="F59:G59"/>
    <mergeCell ref="E61:F61"/>
    <mergeCell ref="E62:F62"/>
    <mergeCell ref="H70:I70"/>
    <mergeCell ref="F73:G73"/>
    <mergeCell ref="E75:F75"/>
    <mergeCell ref="E64:F64"/>
    <mergeCell ref="E65:F65"/>
    <mergeCell ref="E63:F63"/>
    <mergeCell ref="E1614:F1614"/>
    <mergeCell ref="E1601:F1601"/>
    <mergeCell ref="E1602:F1602"/>
    <mergeCell ref="E1610:F1610"/>
    <mergeCell ref="E1603:F1603"/>
    <mergeCell ref="E1604:F1604"/>
    <mergeCell ref="E1605:F1605"/>
    <mergeCell ref="H1607:I1607"/>
    <mergeCell ref="H1616:I1616"/>
    <mergeCell ref="E1591:F1591"/>
    <mergeCell ref="E1592:F1592"/>
    <mergeCell ref="E1575:F1575"/>
    <mergeCell ref="E1576:F1576"/>
    <mergeCell ref="E1581:F1581"/>
    <mergeCell ref="E1586:F1586"/>
    <mergeCell ref="E1611:F1611"/>
    <mergeCell ref="E1612:F1612"/>
    <mergeCell ref="E1613:F1613"/>
    <mergeCell ref="H1578:I1578"/>
    <mergeCell ref="E1582:F1582"/>
    <mergeCell ref="E1583:F1583"/>
    <mergeCell ref="E1584:F1584"/>
    <mergeCell ref="E1585:F1585"/>
    <mergeCell ref="H1588:I1588"/>
    <mergeCell ref="E1593:F1593"/>
    <mergeCell ref="E1594:F1594"/>
    <mergeCell ref="E1595:F1595"/>
    <mergeCell ref="E1596:F1596"/>
    <mergeCell ref="H1598:I1598"/>
    <mergeCell ref="E1574:F1574"/>
    <mergeCell ref="E1551:F1551"/>
    <mergeCell ref="E1552:F1552"/>
    <mergeCell ref="E1553:F1553"/>
    <mergeCell ref="E1554:F1554"/>
    <mergeCell ref="E1555:F1555"/>
    <mergeCell ref="E1556:F1556"/>
    <mergeCell ref="H1558:I1558"/>
    <mergeCell ref="E1561:F1561"/>
    <mergeCell ref="E1562:F1562"/>
    <mergeCell ref="H1568:I1568"/>
    <mergeCell ref="E1571:F1571"/>
    <mergeCell ref="E1572:F1572"/>
    <mergeCell ref="E1573:F1573"/>
    <mergeCell ref="E1541:F1541"/>
    <mergeCell ref="E1542:F1542"/>
    <mergeCell ref="E1524:F1524"/>
    <mergeCell ref="E1531:F1531"/>
    <mergeCell ref="E1532:F1532"/>
    <mergeCell ref="E1533:F1533"/>
    <mergeCell ref="E1563:F1563"/>
    <mergeCell ref="E1564:F1564"/>
    <mergeCell ref="E1565:F1565"/>
    <mergeCell ref="E1566:F1566"/>
    <mergeCell ref="E1534:F1534"/>
    <mergeCell ref="E1543:F1543"/>
    <mergeCell ref="E1544:F1544"/>
    <mergeCell ref="E1545:F1545"/>
    <mergeCell ref="E1546:F1546"/>
    <mergeCell ref="H1548:I1548"/>
    <mergeCell ref="H1519:I1519"/>
    <mergeCell ref="E1525:F1525"/>
    <mergeCell ref="E1526:F1526"/>
    <mergeCell ref="H1528:I1528"/>
    <mergeCell ref="E1535:F1535"/>
    <mergeCell ref="H1537:I1537"/>
    <mergeCell ref="F1540:G1540"/>
    <mergeCell ref="E1473:F1473"/>
    <mergeCell ref="E1474:F1474"/>
    <mergeCell ref="E1455:F1455"/>
    <mergeCell ref="E1456:F1456"/>
    <mergeCell ref="E1465:F1465"/>
    <mergeCell ref="E1466:F1466"/>
    <mergeCell ref="E1462:F1462"/>
    <mergeCell ref="E1463:F1463"/>
    <mergeCell ref="E1464:F1464"/>
    <mergeCell ref="E1475:F1475"/>
    <mergeCell ref="E1476:F1476"/>
    <mergeCell ref="E1484:F1484"/>
    <mergeCell ref="E1485:F1485"/>
    <mergeCell ref="E1486:F1486"/>
    <mergeCell ref="E1487:F1487"/>
    <mergeCell ref="H1458:I1458"/>
    <mergeCell ref="E1461:F1461"/>
    <mergeCell ref="H1468:I1468"/>
    <mergeCell ref="E1471:F1471"/>
    <mergeCell ref="E1472:F1472"/>
    <mergeCell ref="H1478:I1478"/>
    <mergeCell ref="F1481:G1481"/>
    <mergeCell ref="E1482:F1482"/>
    <mergeCell ref="E1483:F1483"/>
    <mergeCell ref="E1513:F1513"/>
    <mergeCell ref="E1443:F1443"/>
    <mergeCell ref="E1444:F1444"/>
    <mergeCell ref="E1445:F1445"/>
    <mergeCell ref="E1451:F1451"/>
    <mergeCell ref="E1452:F1452"/>
    <mergeCell ref="E1453:F1453"/>
    <mergeCell ref="E1454:F1454"/>
    <mergeCell ref="E1431:F1431"/>
    <mergeCell ref="E1432:F1432"/>
    <mergeCell ref="E1440:F1440"/>
    <mergeCell ref="E1441:F1441"/>
    <mergeCell ref="E1442:F1442"/>
    <mergeCell ref="E1433:F1433"/>
    <mergeCell ref="E1434:F1434"/>
    <mergeCell ref="H1447:I1447"/>
    <mergeCell ref="H1427:I1427"/>
    <mergeCell ref="E1435:F1435"/>
    <mergeCell ref="H1437:I1437"/>
    <mergeCell ref="F1450:G1450"/>
    <mergeCell ref="E1430:F1430"/>
    <mergeCell ref="E1382:F1382"/>
    <mergeCell ref="E1383:F1383"/>
    <mergeCell ref="E1384:F1384"/>
    <mergeCell ref="E1369:F1369"/>
    <mergeCell ref="E1370:F1370"/>
    <mergeCell ref="E1371:F1371"/>
    <mergeCell ref="E1403:F1403"/>
    <mergeCell ref="E1395:F1395"/>
    <mergeCell ref="E1396:F1396"/>
    <mergeCell ref="E1363:F1363"/>
    <mergeCell ref="E1364:F1364"/>
    <mergeCell ref="E1377:F1377"/>
    <mergeCell ref="E1378:F1378"/>
    <mergeCell ref="E1338:F1338"/>
    <mergeCell ref="E1345:F1345"/>
    <mergeCell ref="E1346:F1346"/>
    <mergeCell ref="E1347:F1347"/>
    <mergeCell ref="E1352:F1352"/>
    <mergeCell ref="E1392:F1392"/>
    <mergeCell ref="E1393:F1393"/>
    <mergeCell ref="E1394:F1394"/>
    <mergeCell ref="E1354:F1354"/>
    <mergeCell ref="E1355:F1355"/>
    <mergeCell ref="E1356:F1356"/>
    <mergeCell ref="F1390:G1390"/>
    <mergeCell ref="E1311:F1311"/>
    <mergeCell ref="E1325:F1325"/>
    <mergeCell ref="E1326:F1326"/>
    <mergeCell ref="H1331:I1331"/>
    <mergeCell ref="E1334:F1334"/>
    <mergeCell ref="H1319:I1319"/>
    <mergeCell ref="H1304:I1304"/>
    <mergeCell ref="E1307:F1307"/>
    <mergeCell ref="E1308:F1308"/>
    <mergeCell ref="E1309:F1309"/>
    <mergeCell ref="H1313:I1313"/>
    <mergeCell ref="F1322:G1322"/>
    <mergeCell ref="F1323:G1323"/>
    <mergeCell ref="E1236:F1236"/>
    <mergeCell ref="E1251:F1251"/>
    <mergeCell ref="E1261:F1261"/>
    <mergeCell ref="E1262:F1262"/>
    <mergeCell ref="E1244:F1244"/>
    <mergeCell ref="E1245:F1245"/>
    <mergeCell ref="E1246:F1246"/>
    <mergeCell ref="E1256:F1256"/>
    <mergeCell ref="E1237:F1237"/>
    <mergeCell ref="E1264:F1264"/>
    <mergeCell ref="E1265:F1265"/>
    <mergeCell ref="E1266:F1266"/>
    <mergeCell ref="H1268:I1268"/>
    <mergeCell ref="F1271:G1271"/>
    <mergeCell ref="F1272:G1272"/>
    <mergeCell ref="E1274:F1274"/>
    <mergeCell ref="E1275:F1275"/>
    <mergeCell ref="E1276:F1276"/>
    <mergeCell ref="E1277:F1277"/>
    <mergeCell ref="E1103:F1103"/>
    <mergeCell ref="H1107:I1107"/>
    <mergeCell ref="E1111:F1111"/>
    <mergeCell ref="E1112:F1112"/>
    <mergeCell ref="E1113:F1113"/>
    <mergeCell ref="E1119:F1119"/>
    <mergeCell ref="E1120:F1120"/>
    <mergeCell ref="E1148:F1148"/>
    <mergeCell ref="E1149:F1149"/>
    <mergeCell ref="E1179:F1179"/>
    <mergeCell ref="E1180:F1180"/>
    <mergeCell ref="E1181:F1181"/>
    <mergeCell ref="E1182:F1182"/>
    <mergeCell ref="E1190:F1190"/>
    <mergeCell ref="E1168:F1168"/>
    <mergeCell ref="E1169:F1169"/>
    <mergeCell ref="E1178:F1178"/>
    <mergeCell ref="E1188:F1188"/>
    <mergeCell ref="E1189:F1189"/>
    <mergeCell ref="E1121:F1121"/>
    <mergeCell ref="E1128:F1128"/>
    <mergeCell ref="E1129:F1129"/>
    <mergeCell ref="E1130:F1130"/>
    <mergeCell ref="E1122:F1122"/>
    <mergeCell ref="E1138:F1138"/>
    <mergeCell ref="E1139:F1139"/>
    <mergeCell ref="E1140:F1140"/>
    <mergeCell ref="E1158:F1158"/>
    <mergeCell ref="E1159:F1159"/>
    <mergeCell ref="E1160:F1160"/>
    <mergeCell ref="E1161:F1161"/>
    <mergeCell ref="E1162:F1162"/>
    <mergeCell ref="E1016:F1016"/>
    <mergeCell ref="E1017:F1017"/>
    <mergeCell ref="E1018:F1018"/>
    <mergeCell ref="E1053:F1053"/>
    <mergeCell ref="E1054:F1054"/>
    <mergeCell ref="E1035:F1035"/>
    <mergeCell ref="E1044:F1044"/>
    <mergeCell ref="E1062:F1062"/>
    <mergeCell ref="E1055:F1055"/>
    <mergeCell ref="E1063:F1063"/>
    <mergeCell ref="E1064:F1064"/>
    <mergeCell ref="E1065:F1065"/>
    <mergeCell ref="E1083:F1083"/>
    <mergeCell ref="E1084:F1084"/>
    <mergeCell ref="E1085:F1085"/>
    <mergeCell ref="E1093:F1093"/>
    <mergeCell ref="E1094:F1094"/>
    <mergeCell ref="E1071:F1071"/>
    <mergeCell ref="E1072:F1072"/>
    <mergeCell ref="E1073:F1073"/>
    <mergeCell ref="E1074:F1074"/>
    <mergeCell ref="E1075:F1075"/>
    <mergeCell ref="E1082:F1082"/>
    <mergeCell ref="E1081:F1081"/>
    <mergeCell ref="E1090:F1090"/>
    <mergeCell ref="E1091:F1091"/>
    <mergeCell ref="E1092:F1092"/>
    <mergeCell ref="E1056:F1056"/>
    <mergeCell ref="E1057:F1057"/>
    <mergeCell ref="E1076:F1076"/>
    <mergeCell ref="E990:F990"/>
    <mergeCell ref="E996:F996"/>
    <mergeCell ref="E997:F997"/>
    <mergeCell ref="E978:F978"/>
    <mergeCell ref="E979:F979"/>
    <mergeCell ref="E980:F980"/>
    <mergeCell ref="E981:F981"/>
    <mergeCell ref="H983:I983"/>
    <mergeCell ref="E986:F986"/>
    <mergeCell ref="E987:F987"/>
    <mergeCell ref="E988:F988"/>
    <mergeCell ref="E989:F989"/>
    <mergeCell ref="E998:F998"/>
    <mergeCell ref="E999:F999"/>
    <mergeCell ref="E1015:F1015"/>
    <mergeCell ref="E1005:F1005"/>
    <mergeCell ref="E1006:F1006"/>
    <mergeCell ref="E1007:F1007"/>
    <mergeCell ref="E1008:F1008"/>
    <mergeCell ref="E1009:F1009"/>
    <mergeCell ref="E1010:F1010"/>
    <mergeCell ref="H1012:I1012"/>
    <mergeCell ref="E970:F970"/>
    <mergeCell ref="E971:F971"/>
    <mergeCell ref="E958:F958"/>
    <mergeCell ref="E959:F959"/>
    <mergeCell ref="E960:F960"/>
    <mergeCell ref="E961:F961"/>
    <mergeCell ref="F952:G952"/>
    <mergeCell ref="F953:G953"/>
    <mergeCell ref="F954:G954"/>
    <mergeCell ref="F955:G955"/>
    <mergeCell ref="E956:F956"/>
    <mergeCell ref="E957:F957"/>
    <mergeCell ref="H963:I963"/>
    <mergeCell ref="E966:F966"/>
    <mergeCell ref="E967:F967"/>
    <mergeCell ref="E968:F968"/>
    <mergeCell ref="H973:I973"/>
    <mergeCell ref="E941:F941"/>
    <mergeCell ref="E942:F942"/>
    <mergeCell ref="E943:F943"/>
    <mergeCell ref="E969:F969"/>
    <mergeCell ref="E935:F935"/>
    <mergeCell ref="E936:F936"/>
    <mergeCell ref="H938:I938"/>
    <mergeCell ref="E944:F944"/>
    <mergeCell ref="E945:F945"/>
    <mergeCell ref="E946:F946"/>
    <mergeCell ref="E947:F947"/>
    <mergeCell ref="H949:I949"/>
    <mergeCell ref="E920:F920"/>
    <mergeCell ref="E921:F921"/>
    <mergeCell ref="E912:F912"/>
    <mergeCell ref="E913:F913"/>
    <mergeCell ref="E914:F914"/>
    <mergeCell ref="E915:F915"/>
    <mergeCell ref="E922:F922"/>
    <mergeCell ref="E884:F884"/>
    <mergeCell ref="E889:F889"/>
    <mergeCell ref="E903:F903"/>
    <mergeCell ref="E870:F870"/>
    <mergeCell ref="E871:F871"/>
    <mergeCell ref="E872:F872"/>
    <mergeCell ref="H874:I874"/>
    <mergeCell ref="E880:F880"/>
    <mergeCell ref="E881:F881"/>
    <mergeCell ref="E882:F882"/>
    <mergeCell ref="E883:F883"/>
    <mergeCell ref="H886:I886"/>
    <mergeCell ref="E890:F890"/>
    <mergeCell ref="E827:F827"/>
    <mergeCell ref="E810:F810"/>
    <mergeCell ref="E808:F808"/>
    <mergeCell ref="E809:F809"/>
    <mergeCell ref="E828:F828"/>
    <mergeCell ref="E847:F847"/>
    <mergeCell ref="H849:I849"/>
    <mergeCell ref="E854:F854"/>
    <mergeCell ref="E855:F855"/>
    <mergeCell ref="E856:F856"/>
    <mergeCell ref="E866:F866"/>
    <mergeCell ref="E867:F867"/>
    <mergeCell ref="E877:F877"/>
    <mergeCell ref="E878:F878"/>
    <mergeCell ref="E879:F879"/>
    <mergeCell ref="E843:F843"/>
    <mergeCell ref="E844:F844"/>
    <mergeCell ref="E845:F845"/>
    <mergeCell ref="E846:F846"/>
    <mergeCell ref="E780:F780"/>
    <mergeCell ref="E781:F781"/>
    <mergeCell ref="E799:F799"/>
    <mergeCell ref="E800:F800"/>
    <mergeCell ref="E798:F798"/>
    <mergeCell ref="E782:F782"/>
    <mergeCell ref="E783:F783"/>
    <mergeCell ref="E784:F784"/>
    <mergeCell ref="H786:I786"/>
    <mergeCell ref="E789:F789"/>
    <mergeCell ref="E790:F790"/>
    <mergeCell ref="E791:F791"/>
    <mergeCell ref="E792:F792"/>
    <mergeCell ref="E793:F793"/>
    <mergeCell ref="H795:I795"/>
    <mergeCell ref="E762:F762"/>
    <mergeCell ref="E763:F763"/>
    <mergeCell ref="E764:F764"/>
    <mergeCell ref="E765:F765"/>
    <mergeCell ref="E774:F774"/>
    <mergeCell ref="E775:F775"/>
    <mergeCell ref="E730:F730"/>
    <mergeCell ref="E731:F731"/>
    <mergeCell ref="E718:F718"/>
    <mergeCell ref="E712:F712"/>
    <mergeCell ref="E713:F713"/>
    <mergeCell ref="E727:F727"/>
    <mergeCell ref="E728:F728"/>
    <mergeCell ref="E729:F729"/>
    <mergeCell ref="H709:I709"/>
    <mergeCell ref="E714:F714"/>
    <mergeCell ref="E715:F715"/>
    <mergeCell ref="E716:F716"/>
    <mergeCell ref="E717:F717"/>
    <mergeCell ref="H720:I720"/>
    <mergeCell ref="F723:G723"/>
    <mergeCell ref="E724:F724"/>
    <mergeCell ref="E725:F725"/>
    <mergeCell ref="E726:F726"/>
    <mergeCell ref="E707:F707"/>
    <mergeCell ref="E683:F683"/>
    <mergeCell ref="E684:F684"/>
    <mergeCell ref="E685:F685"/>
    <mergeCell ref="E686:F686"/>
    <mergeCell ref="E687:F687"/>
    <mergeCell ref="E697:F697"/>
    <mergeCell ref="E698:F698"/>
    <mergeCell ref="E702:F702"/>
    <mergeCell ref="E704:F704"/>
    <mergeCell ref="E705:F705"/>
    <mergeCell ref="E706:F706"/>
    <mergeCell ref="E666:F666"/>
    <mergeCell ref="E672:F672"/>
    <mergeCell ref="E673:F673"/>
    <mergeCell ref="E674:F674"/>
    <mergeCell ref="E675:F675"/>
    <mergeCell ref="E632:F632"/>
    <mergeCell ref="E633:F633"/>
    <mergeCell ref="E634:F634"/>
    <mergeCell ref="E635:F635"/>
    <mergeCell ref="E636:F636"/>
    <mergeCell ref="E637:F637"/>
    <mergeCell ref="E642:F642"/>
    <mergeCell ref="E643:F643"/>
    <mergeCell ref="E644:F644"/>
    <mergeCell ref="E638:F638"/>
    <mergeCell ref="E639:F639"/>
    <mergeCell ref="E640:F640"/>
    <mergeCell ref="E641:F641"/>
    <mergeCell ref="H646:I646"/>
    <mergeCell ref="F649:G649"/>
    <mergeCell ref="E650:F650"/>
    <mergeCell ref="E651:F651"/>
    <mergeCell ref="E571:F571"/>
    <mergeCell ref="E572:F572"/>
    <mergeCell ref="E590:F590"/>
    <mergeCell ref="E591:F591"/>
    <mergeCell ref="E592:F592"/>
    <mergeCell ref="F570:G570"/>
    <mergeCell ref="E573:F573"/>
    <mergeCell ref="E574:F574"/>
    <mergeCell ref="E575:F575"/>
    <mergeCell ref="E576:F576"/>
    <mergeCell ref="H578:I578"/>
    <mergeCell ref="F581:G581"/>
    <mergeCell ref="E582:F582"/>
    <mergeCell ref="E583:F583"/>
    <mergeCell ref="E584:F584"/>
    <mergeCell ref="H586:I586"/>
    <mergeCell ref="F589:G589"/>
    <mergeCell ref="E559:F559"/>
    <mergeCell ref="E560:F560"/>
    <mergeCell ref="E546:F546"/>
    <mergeCell ref="E547:F547"/>
    <mergeCell ref="E548:F548"/>
    <mergeCell ref="E549:F549"/>
    <mergeCell ref="E550:F550"/>
    <mergeCell ref="E551:F551"/>
    <mergeCell ref="E552:F552"/>
    <mergeCell ref="E553:F553"/>
    <mergeCell ref="E561:F561"/>
    <mergeCell ref="E562:F562"/>
    <mergeCell ref="E563:F563"/>
    <mergeCell ref="H555:I555"/>
    <mergeCell ref="E558:F558"/>
    <mergeCell ref="E564:F564"/>
    <mergeCell ref="H566:I566"/>
    <mergeCell ref="E462:F462"/>
    <mergeCell ref="E463:F463"/>
    <mergeCell ref="E464:F464"/>
    <mergeCell ref="E465:F465"/>
    <mergeCell ref="E454:F454"/>
    <mergeCell ref="E455:F455"/>
    <mergeCell ref="E484:F484"/>
    <mergeCell ref="E485:F485"/>
    <mergeCell ref="E494:F494"/>
    <mergeCell ref="E476:F476"/>
    <mergeCell ref="E482:F482"/>
    <mergeCell ref="E483:F483"/>
    <mergeCell ref="E491:F491"/>
    <mergeCell ref="E492:F492"/>
    <mergeCell ref="E493:F493"/>
    <mergeCell ref="E456:F456"/>
    <mergeCell ref="E457:F457"/>
    <mergeCell ref="F471:G471"/>
    <mergeCell ref="E472:F472"/>
    <mergeCell ref="E473:F473"/>
    <mergeCell ref="E474:F474"/>
    <mergeCell ref="E441:F441"/>
    <mergeCell ref="E422:F422"/>
    <mergeCell ref="E423:F423"/>
    <mergeCell ref="E424:F424"/>
    <mergeCell ref="E433:F433"/>
    <mergeCell ref="E439:F439"/>
    <mergeCell ref="E440:F440"/>
    <mergeCell ref="E316:F316"/>
    <mergeCell ref="E317:F317"/>
    <mergeCell ref="E318:F318"/>
    <mergeCell ref="E319:F319"/>
    <mergeCell ref="E286:F286"/>
    <mergeCell ref="E295:F295"/>
    <mergeCell ref="E296:F296"/>
    <mergeCell ref="E292:F292"/>
    <mergeCell ref="E293:F293"/>
    <mergeCell ref="E236:F236"/>
    <mergeCell ref="E274:F274"/>
    <mergeCell ref="E393:F393"/>
    <mergeCell ref="E394:F394"/>
    <mergeCell ref="E395:F395"/>
    <mergeCell ref="E368:F368"/>
    <mergeCell ref="E369:F369"/>
    <mergeCell ref="E375:F375"/>
    <mergeCell ref="E376:F376"/>
    <mergeCell ref="E385:F385"/>
    <mergeCell ref="E386:F386"/>
    <mergeCell ref="E370:F370"/>
    <mergeCell ref="E371:F371"/>
    <mergeCell ref="E372:F372"/>
    <mergeCell ref="E373:F373"/>
    <mergeCell ref="E374:F374"/>
    <mergeCell ref="E239:F239"/>
    <mergeCell ref="E214:F214"/>
    <mergeCell ref="E215:F215"/>
    <mergeCell ref="E216:F216"/>
    <mergeCell ref="E224:F224"/>
    <mergeCell ref="E217:F217"/>
    <mergeCell ref="E218:F218"/>
    <mergeCell ref="E356:F356"/>
    <mergeCell ref="E361:F361"/>
    <mergeCell ref="E362:F362"/>
    <mergeCell ref="E357:F357"/>
    <mergeCell ref="E358:F358"/>
    <mergeCell ref="E359:F359"/>
    <mergeCell ref="E360:F360"/>
    <mergeCell ref="E344:F344"/>
    <mergeCell ref="E345:F345"/>
    <mergeCell ref="E346:F346"/>
    <mergeCell ref="E347:F347"/>
    <mergeCell ref="E343:F343"/>
    <mergeCell ref="E348:F348"/>
    <mergeCell ref="E349:F349"/>
    <mergeCell ref="E320:F320"/>
    <mergeCell ref="E321:F321"/>
    <mergeCell ref="E270:F270"/>
    <mergeCell ref="E271:F271"/>
    <mergeCell ref="E272:F272"/>
    <mergeCell ref="E225:F225"/>
    <mergeCell ref="E226:F226"/>
    <mergeCell ref="E250:F250"/>
    <mergeCell ref="E251:F251"/>
    <mergeCell ref="E252:F252"/>
    <mergeCell ref="E258:F258"/>
    <mergeCell ref="E84:F84"/>
    <mergeCell ref="E85:F85"/>
    <mergeCell ref="E86:F86"/>
    <mergeCell ref="E132:F132"/>
    <mergeCell ref="E133:F133"/>
    <mergeCell ref="E134:F134"/>
    <mergeCell ref="E135:F135"/>
    <mergeCell ref="E145:F145"/>
    <mergeCell ref="E146:F146"/>
    <mergeCell ref="E147:F147"/>
    <mergeCell ref="E176:F176"/>
    <mergeCell ref="E174:F174"/>
    <mergeCell ref="E175:F175"/>
    <mergeCell ref="E186:F186"/>
    <mergeCell ref="E187:F187"/>
    <mergeCell ref="E211:F211"/>
    <mergeCell ref="E197:F197"/>
    <mergeCell ref="E203:F203"/>
    <mergeCell ref="E204:F204"/>
    <mergeCell ref="E205:F205"/>
    <mergeCell ref="E206:F206"/>
    <mergeCell ref="E173:F173"/>
    <mergeCell ref="E128:F128"/>
    <mergeCell ref="E129:F129"/>
    <mergeCell ref="E130:F130"/>
    <mergeCell ref="E131:F131"/>
    <mergeCell ref="E137:F137"/>
    <mergeCell ref="E138:F138"/>
    <mergeCell ref="E139:F139"/>
    <mergeCell ref="E148:F148"/>
    <mergeCell ref="E91:F91"/>
    <mergeCell ref="E189:F189"/>
    <mergeCell ref="E83:F83"/>
    <mergeCell ref="E241:F241"/>
    <mergeCell ref="E242:F242"/>
    <mergeCell ref="W1:X1"/>
    <mergeCell ref="W3:X3"/>
    <mergeCell ref="W5:X5"/>
    <mergeCell ref="E157:F157"/>
    <mergeCell ref="E165:F165"/>
    <mergeCell ref="E166:F166"/>
    <mergeCell ref="E167:F167"/>
    <mergeCell ref="E159:F159"/>
    <mergeCell ref="E158:F158"/>
    <mergeCell ref="E123:F123"/>
    <mergeCell ref="E124:F124"/>
    <mergeCell ref="E120:F120"/>
    <mergeCell ref="E121:F121"/>
    <mergeCell ref="E122:F122"/>
    <mergeCell ref="E136:F136"/>
    <mergeCell ref="E152:F152"/>
    <mergeCell ref="E160:F160"/>
    <mergeCell ref="X15:Y15"/>
    <mergeCell ref="A13:J13"/>
    <mergeCell ref="U17:V17"/>
    <mergeCell ref="A5:J5"/>
    <mergeCell ref="A6:J6"/>
    <mergeCell ref="E8:I8"/>
    <mergeCell ref="E9:I9"/>
    <mergeCell ref="X17:Y17"/>
    <mergeCell ref="X12:Y12"/>
    <mergeCell ref="X13:Y13"/>
    <mergeCell ref="X14:Y14"/>
    <mergeCell ref="F14:G14"/>
    <mergeCell ref="F15:G15"/>
    <mergeCell ref="F16:G16"/>
    <mergeCell ref="F17:G17"/>
    <mergeCell ref="X16:Y16"/>
    <mergeCell ref="E19:F19"/>
    <mergeCell ref="E20:F20"/>
    <mergeCell ref="H22:I22"/>
    <mergeCell ref="F25:G25"/>
    <mergeCell ref="F26:G26"/>
    <mergeCell ref="E11:I11"/>
    <mergeCell ref="A1:J1"/>
    <mergeCell ref="A2:J2"/>
    <mergeCell ref="A3:J3"/>
    <mergeCell ref="A4:J4"/>
    <mergeCell ref="P1:Q1"/>
    <mergeCell ref="P3:Q3"/>
    <mergeCell ref="P5:Q5"/>
    <mergeCell ref="E10:I10"/>
    <mergeCell ref="E12:F12"/>
    <mergeCell ref="X18:Y18"/>
    <mergeCell ref="E18:F18"/>
    <mergeCell ref="X19:Y19"/>
    <mergeCell ref="U21:V21"/>
    <mergeCell ref="F27:G27"/>
    <mergeCell ref="E30:F30"/>
    <mergeCell ref="E31:F31"/>
    <mergeCell ref="E45:F45"/>
    <mergeCell ref="E53:F53"/>
    <mergeCell ref="F60:G60"/>
    <mergeCell ref="E38:F38"/>
    <mergeCell ref="E28:F28"/>
    <mergeCell ref="E29:F29"/>
    <mergeCell ref="H33:I33"/>
    <mergeCell ref="E117:F117"/>
    <mergeCell ref="E118:F118"/>
    <mergeCell ref="E119:F119"/>
    <mergeCell ref="E126:F126"/>
    <mergeCell ref="E127:F127"/>
    <mergeCell ref="E66:F66"/>
    <mergeCell ref="E67:F67"/>
    <mergeCell ref="E68:F68"/>
    <mergeCell ref="F74:G74"/>
    <mergeCell ref="E76:F76"/>
    <mergeCell ref="E77:F77"/>
    <mergeCell ref="E125:F125"/>
    <mergeCell ref="H79:I79"/>
    <mergeCell ref="E82:F82"/>
    <mergeCell ref="H88:I88"/>
    <mergeCell ref="E92:F92"/>
    <mergeCell ref="E93:F93"/>
    <mergeCell ref="E94:F94"/>
    <mergeCell ref="H96:I96"/>
    <mergeCell ref="F99:G99"/>
    <mergeCell ref="F100:G100"/>
    <mergeCell ref="F101:G101"/>
    <mergeCell ref="F102:G102"/>
    <mergeCell ref="E103:F103"/>
    <mergeCell ref="E104:F104"/>
    <mergeCell ref="E107:F107"/>
    <mergeCell ref="E108:F108"/>
    <mergeCell ref="E149:F149"/>
    <mergeCell ref="E150:F150"/>
    <mergeCell ref="E151:F151"/>
    <mergeCell ref="E161:F161"/>
    <mergeCell ref="E162:F162"/>
    <mergeCell ref="E163:F163"/>
    <mergeCell ref="E164:F164"/>
    <mergeCell ref="E109:F109"/>
    <mergeCell ref="E114:F114"/>
    <mergeCell ref="E115:F115"/>
    <mergeCell ref="E116:F116"/>
    <mergeCell ref="E194:F194"/>
    <mergeCell ref="E105:F105"/>
    <mergeCell ref="E106:F106"/>
    <mergeCell ref="E110:F110"/>
    <mergeCell ref="E111:F111"/>
    <mergeCell ref="E112:F112"/>
    <mergeCell ref="E113:F113"/>
    <mergeCell ref="E140:F140"/>
    <mergeCell ref="E141:F141"/>
    <mergeCell ref="E142:F142"/>
    <mergeCell ref="E143:F143"/>
    <mergeCell ref="E144:F144"/>
    <mergeCell ref="E153:F153"/>
    <mergeCell ref="E154:F154"/>
    <mergeCell ref="E155:F155"/>
    <mergeCell ref="E156:F156"/>
    <mergeCell ref="E303:F303"/>
    <mergeCell ref="E291:F291"/>
    <mergeCell ref="E285:F285"/>
    <mergeCell ref="E288:F288"/>
    <mergeCell ref="E289:F289"/>
    <mergeCell ref="E290:F290"/>
    <mergeCell ref="E294:F294"/>
    <mergeCell ref="E269:F269"/>
    <mergeCell ref="E273:F273"/>
    <mergeCell ref="E279:F279"/>
    <mergeCell ref="E280:F280"/>
    <mergeCell ref="E287:F287"/>
    <mergeCell ref="E283:F283"/>
    <mergeCell ref="E284:F284"/>
    <mergeCell ref="E297:F297"/>
    <mergeCell ref="E298:F298"/>
    <mergeCell ref="E299:F299"/>
    <mergeCell ref="E300:F300"/>
    <mergeCell ref="E301:F301"/>
    <mergeCell ref="E302:F302"/>
    <mergeCell ref="E304:F304"/>
    <mergeCell ref="E305:F305"/>
    <mergeCell ref="E306:F306"/>
    <mergeCell ref="E355:F355"/>
    <mergeCell ref="H399:I399"/>
    <mergeCell ref="E402:F402"/>
    <mergeCell ref="E403:F403"/>
    <mergeCell ref="F412:G412"/>
    <mergeCell ref="E308:F308"/>
    <mergeCell ref="E307:F307"/>
    <mergeCell ref="E329:F329"/>
    <mergeCell ref="E330:F330"/>
    <mergeCell ref="E337:F337"/>
    <mergeCell ref="E331:F331"/>
    <mergeCell ref="E332:F332"/>
    <mergeCell ref="E333:F333"/>
    <mergeCell ref="E334:F334"/>
    <mergeCell ref="E335:F335"/>
    <mergeCell ref="E336:F336"/>
    <mergeCell ref="E322:F322"/>
    <mergeCell ref="E323:F323"/>
    <mergeCell ref="E324:F324"/>
    <mergeCell ref="H310:I310"/>
    <mergeCell ref="E313:F313"/>
    <mergeCell ref="E314:F314"/>
    <mergeCell ref="E315:F315"/>
    <mergeCell ref="E325:F325"/>
    <mergeCell ref="E326:F326"/>
    <mergeCell ref="E327:F327"/>
    <mergeCell ref="E328:F328"/>
    <mergeCell ref="E338:F338"/>
    <mergeCell ref="H340:I340"/>
    <mergeCell ref="E593:F593"/>
    <mergeCell ref="E521:F521"/>
    <mergeCell ref="E495:F495"/>
    <mergeCell ref="E496:F496"/>
    <mergeCell ref="E504:F504"/>
    <mergeCell ref="E505:F505"/>
    <mergeCell ref="E506:F506"/>
    <mergeCell ref="H498:I498"/>
    <mergeCell ref="E501:F501"/>
    <mergeCell ref="E502:F502"/>
    <mergeCell ref="E503:F503"/>
    <mergeCell ref="E599:F599"/>
    <mergeCell ref="E607:F607"/>
    <mergeCell ref="E619:F619"/>
    <mergeCell ref="E620:F620"/>
    <mergeCell ref="E612:F612"/>
    <mergeCell ref="E613:F613"/>
    <mergeCell ref="E614:F614"/>
    <mergeCell ref="E604:F604"/>
    <mergeCell ref="E605:F605"/>
    <mergeCell ref="E606:F606"/>
    <mergeCell ref="F569:G569"/>
    <mergeCell ref="E534:F534"/>
    <mergeCell ref="E535:F535"/>
    <mergeCell ref="E545:F545"/>
    <mergeCell ref="E522:F522"/>
    <mergeCell ref="E523:F523"/>
    <mergeCell ref="E532:F532"/>
    <mergeCell ref="E533:F533"/>
    <mergeCell ref="E544:F544"/>
    <mergeCell ref="E539:F539"/>
    <mergeCell ref="H541:I541"/>
    <mergeCell ref="E1522:F1522"/>
    <mergeCell ref="E1523:F1523"/>
    <mergeCell ref="E1047:F1047"/>
    <mergeCell ref="E1048:F1048"/>
    <mergeCell ref="H1050:I1050"/>
    <mergeCell ref="E1263:F1263"/>
    <mergeCell ref="E1283:F1283"/>
    <mergeCell ref="E1316:F1316"/>
    <mergeCell ref="E1317:F1317"/>
    <mergeCell ref="E1273:F1273"/>
    <mergeCell ref="E1299:F1299"/>
    <mergeCell ref="E1300:F1300"/>
    <mergeCell ref="E1301:F1301"/>
    <mergeCell ref="E1302:F1302"/>
    <mergeCell ref="E1310:F1310"/>
    <mergeCell ref="E1379:F1379"/>
    <mergeCell ref="E1380:F1380"/>
    <mergeCell ref="E1381:F1381"/>
    <mergeCell ref="E1391:F1391"/>
    <mergeCell ref="H1059:I1059"/>
    <mergeCell ref="E1066:F1066"/>
    <mergeCell ref="H1068:I1068"/>
    <mergeCell ref="H1145:I1145"/>
    <mergeCell ref="E1150:F1150"/>
    <mergeCell ref="E1151:F1151"/>
    <mergeCell ref="E1152:F1152"/>
    <mergeCell ref="E1153:F1153"/>
    <mergeCell ref="H1155:I1155"/>
    <mergeCell ref="E1110:F1110"/>
    <mergeCell ref="E1095:F1095"/>
    <mergeCell ref="E1104:F1104"/>
    <mergeCell ref="E1105:F1105"/>
  </mergeCells>
  <conditionalFormatting sqref="P1">
    <cfRule type="dataBar" priority="6">
      <dataBar>
        <cfvo type="num" val="0"/>
        <cfvo type="num" val="1"/>
        <color rgb="FF638EC6"/>
      </dataBar>
      <extLst>
        <ext xmlns:x14="http://schemas.microsoft.com/office/spreadsheetml/2009/9/main" uri="{B025F937-C7B1-47D3-B67F-A62EFF666E3E}">
          <x14:id>{68A1D343-EC02-4302-895D-EC697ECCBC22}</x14:id>
        </ext>
      </extLst>
    </cfRule>
  </conditionalFormatting>
  <conditionalFormatting sqref="P3">
    <cfRule type="dataBar" priority="5">
      <dataBar>
        <cfvo type="num" val="0"/>
        <cfvo type="num" val="1"/>
        <color rgb="FF638EC6"/>
      </dataBar>
      <extLst>
        <ext xmlns:x14="http://schemas.microsoft.com/office/spreadsheetml/2009/9/main" uri="{B025F937-C7B1-47D3-B67F-A62EFF666E3E}">
          <x14:id>{4C9BEF6B-5C48-4398-A273-5CCC67D267B8}</x14:id>
        </ext>
      </extLst>
    </cfRule>
  </conditionalFormatting>
  <conditionalFormatting sqref="P5">
    <cfRule type="dataBar" priority="4">
      <dataBar>
        <cfvo type="num" val="0"/>
        <cfvo type="num" val="1"/>
        <color rgb="FF638EC6"/>
      </dataBar>
      <extLst>
        <ext xmlns:x14="http://schemas.microsoft.com/office/spreadsheetml/2009/9/main" uri="{B025F937-C7B1-47D3-B67F-A62EFF666E3E}">
          <x14:id>{834526E5-486F-4F49-A08B-41B95D4AACFD}</x14:id>
        </ext>
      </extLst>
    </cfRule>
  </conditionalFormatting>
  <conditionalFormatting sqref="W1">
    <cfRule type="dataBar" priority="3">
      <dataBar>
        <cfvo type="num" val="0"/>
        <cfvo type="num" val="1"/>
        <color rgb="FF638EC6"/>
      </dataBar>
      <extLst>
        <ext xmlns:x14="http://schemas.microsoft.com/office/spreadsheetml/2009/9/main" uri="{B025F937-C7B1-47D3-B67F-A62EFF666E3E}">
          <x14:id>{7C3F91B8-4100-44B1-810F-A6194C5C5DC0}</x14:id>
        </ext>
      </extLst>
    </cfRule>
  </conditionalFormatting>
  <conditionalFormatting sqref="W3">
    <cfRule type="dataBar" priority="2">
      <dataBar>
        <cfvo type="num" val="0"/>
        <cfvo type="num" val="1"/>
        <color rgb="FF638EC6"/>
      </dataBar>
      <extLst>
        <ext xmlns:x14="http://schemas.microsoft.com/office/spreadsheetml/2009/9/main" uri="{B025F937-C7B1-47D3-B67F-A62EFF666E3E}">
          <x14:id>{A9D10419-B3B7-48E3-A141-261287D97260}</x14:id>
        </ext>
      </extLst>
    </cfRule>
  </conditionalFormatting>
  <conditionalFormatting sqref="W5">
    <cfRule type="dataBar" priority="1">
      <dataBar>
        <cfvo type="num" val="0"/>
        <cfvo type="num" val="1"/>
        <color rgb="FF638EC6"/>
      </dataBar>
      <extLst>
        <ext xmlns:x14="http://schemas.microsoft.com/office/spreadsheetml/2009/9/main" uri="{B025F937-C7B1-47D3-B67F-A62EFF666E3E}">
          <x14:id>{B14B6EA7-9E1F-4B06-8C98-DA373A79E4B6}</x14:id>
        </ext>
      </extLst>
    </cfRule>
  </conditionalFormatting>
  <pageMargins left="0.7" right="0.7" top="0.75" bottom="0.75" header="0.3" footer="0.3"/>
  <pageSetup paperSize="9" scale="44" fitToHeight="0" orientation="portrait" r:id="rId1"/>
  <headerFooter>
    <oddHeader xml:space="preserve">&amp;L </oddHeader>
    <oddFooter>&amp;L &amp;R&amp;P de &amp;N</oddFooter>
  </headerFooter>
  <ignoredErrors>
    <ignoredError sqref="U15" numberStoredAsText="1"/>
  </ignoredErrors>
  <drawing r:id="rId2"/>
  <extLst>
    <ext xmlns:x14="http://schemas.microsoft.com/office/spreadsheetml/2009/9/main" uri="{78C0D931-6437-407d-A8EE-F0AAD7539E65}">
      <x14:conditionalFormattings>
        <x14:conditionalFormatting xmlns:xm="http://schemas.microsoft.com/office/excel/2006/main">
          <x14:cfRule type="dataBar" id="{68A1D343-EC02-4302-895D-EC697ECCBC22}">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P1</xm:sqref>
        </x14:conditionalFormatting>
        <x14:conditionalFormatting xmlns:xm="http://schemas.microsoft.com/office/excel/2006/main">
          <x14:cfRule type="dataBar" id="{4C9BEF6B-5C48-4398-A273-5CCC67D267B8}">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P3</xm:sqref>
        </x14:conditionalFormatting>
        <x14:conditionalFormatting xmlns:xm="http://schemas.microsoft.com/office/excel/2006/main">
          <x14:cfRule type="dataBar" id="{834526E5-486F-4F49-A08B-41B95D4AACFD}">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P5</xm:sqref>
        </x14:conditionalFormatting>
        <x14:conditionalFormatting xmlns:xm="http://schemas.microsoft.com/office/excel/2006/main">
          <x14:cfRule type="dataBar" id="{7C3F91B8-4100-44B1-810F-A6194C5C5DC0}">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W1</xm:sqref>
        </x14:conditionalFormatting>
        <x14:conditionalFormatting xmlns:xm="http://schemas.microsoft.com/office/excel/2006/main">
          <x14:cfRule type="dataBar" id="{A9D10419-B3B7-48E3-A141-261287D97260}">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W3</xm:sqref>
        </x14:conditionalFormatting>
        <x14:conditionalFormatting xmlns:xm="http://schemas.microsoft.com/office/excel/2006/main">
          <x14:cfRule type="dataBar" id="{B14B6EA7-9E1F-4B06-8C98-DA373A79E4B6}">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W5</xm:sqref>
        </x14:conditionalFormatting>
      </x14:conditionalFormattings>
    </ext>
  </extLst>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pageSetUpPr fitToPage="1"/>
  </sheetPr>
  <dimension ref="A1:AD3991"/>
  <sheetViews>
    <sheetView showGridLines="0" view="pageBreakPreview" zoomScale="70" zoomScaleNormal="100" zoomScaleSheetLayoutView="70" zoomScalePageLayoutView="70" workbookViewId="0">
      <selection activeCell="K2599" sqref="K1:AE1048576"/>
    </sheetView>
  </sheetViews>
  <sheetFormatPr defaultRowHeight="14.25" x14ac:dyDescent="0.2"/>
  <cols>
    <col min="1" max="1" width="10" bestFit="1" customWidth="1"/>
    <col min="2" max="2" width="12" bestFit="1" customWidth="1"/>
    <col min="3" max="3" width="9.125" style="103" customWidth="1"/>
    <col min="4" max="4" width="60" bestFit="1" customWidth="1"/>
    <col min="5" max="5" width="9.625" customWidth="1"/>
    <col min="6" max="6" width="8.875" customWidth="1"/>
    <col min="7" max="7" width="10.125" customWidth="1"/>
    <col min="8" max="8" width="10.625" style="100" customWidth="1"/>
    <col min="9" max="9" width="11" style="101" customWidth="1"/>
    <col min="10" max="10" width="11.375" style="101" customWidth="1"/>
    <col min="11" max="11" width="9" hidden="1" customWidth="1"/>
    <col min="12" max="15" width="9" style="78" hidden="1" customWidth="1"/>
    <col min="16" max="16" width="9" style="79" hidden="1" customWidth="1"/>
    <col min="17" max="29" width="9" style="78" hidden="1" customWidth="1"/>
    <col min="30" max="30" width="9" hidden="1" customWidth="1"/>
    <col min="31" max="31" width="0" hidden="1" customWidth="1"/>
  </cols>
  <sheetData>
    <row r="1" spans="1:29" ht="15" customHeight="1" x14ac:dyDescent="0.2">
      <c r="A1" s="281"/>
      <c r="B1" s="281"/>
      <c r="C1" s="281"/>
      <c r="D1" s="281"/>
      <c r="E1" s="281"/>
      <c r="F1" s="281"/>
      <c r="G1" s="281"/>
      <c r="H1" s="281"/>
      <c r="I1" s="281"/>
      <c r="J1" s="281"/>
      <c r="P1" s="308"/>
      <c r="Q1" s="308"/>
      <c r="W1" s="308"/>
      <c r="X1" s="308"/>
    </row>
    <row r="2" spans="1:29" ht="15" customHeight="1" x14ac:dyDescent="0.2">
      <c r="A2" s="278" t="str">
        <f>INSTRUÇÕES!A2</f>
        <v xml:space="preserve">INSTITUTO DE GESTÃO ESTRATÉGICA DE SAÚDE </v>
      </c>
      <c r="B2" s="278"/>
      <c r="C2" s="278"/>
      <c r="D2" s="278"/>
      <c r="E2" s="278"/>
      <c r="F2" s="278"/>
      <c r="G2" s="278"/>
      <c r="H2" s="278"/>
      <c r="I2" s="278"/>
      <c r="J2" s="278"/>
      <c r="P2"/>
      <c r="Q2"/>
      <c r="W2"/>
      <c r="X2"/>
    </row>
    <row r="3" spans="1:29" ht="15" customHeight="1" x14ac:dyDescent="0.2">
      <c r="A3" s="278" t="str">
        <f>INSTRUÇÕES!A3</f>
        <v>IGES-DF</v>
      </c>
      <c r="B3" s="278"/>
      <c r="C3" s="278"/>
      <c r="D3" s="278"/>
      <c r="E3" s="278"/>
      <c r="F3" s="278"/>
      <c r="G3" s="278"/>
      <c r="H3" s="278"/>
      <c r="I3" s="278"/>
      <c r="J3" s="278"/>
      <c r="P3" s="308"/>
      <c r="Q3" s="308"/>
    </row>
    <row r="4" spans="1:29" ht="15" customHeight="1" x14ac:dyDescent="0.2">
      <c r="A4" s="278"/>
      <c r="B4" s="278"/>
      <c r="C4" s="278"/>
      <c r="D4" s="278"/>
      <c r="E4" s="278"/>
      <c r="F4" s="278"/>
      <c r="G4" s="278"/>
      <c r="H4" s="278"/>
      <c r="I4" s="278"/>
      <c r="J4" s="278"/>
      <c r="P4"/>
      <c r="Q4"/>
      <c r="W4"/>
      <c r="X4"/>
    </row>
    <row r="5" spans="1:29" ht="15" customHeight="1" x14ac:dyDescent="0.2">
      <c r="A5" s="279" t="str">
        <f>INSTRUÇÕES!A6</f>
        <v>OBRA: REFORMA - GAMA CÂMARA MEDICINA NUCLEAR HBDF - NÃO DESONERADO - R00</v>
      </c>
      <c r="B5" s="279"/>
      <c r="C5" s="279"/>
      <c r="D5" s="279"/>
      <c r="E5" s="279"/>
      <c r="F5" s="279"/>
      <c r="G5" s="279"/>
      <c r="H5" s="279"/>
      <c r="I5" s="279"/>
      <c r="J5" s="279"/>
      <c r="P5" s="308"/>
      <c r="Q5" s="308"/>
      <c r="T5"/>
      <c r="U5"/>
      <c r="W5"/>
      <c r="X5"/>
      <c r="Y5"/>
      <c r="AB5"/>
      <c r="AC5"/>
    </row>
    <row r="6" spans="1:29" ht="24.95" customHeight="1" x14ac:dyDescent="0.2">
      <c r="A6" s="305" t="s">
        <v>164</v>
      </c>
      <c r="B6" s="305"/>
      <c r="C6" s="305"/>
      <c r="D6" s="305"/>
      <c r="E6" s="305"/>
      <c r="F6" s="305"/>
      <c r="G6" s="305"/>
      <c r="H6" s="305"/>
      <c r="I6" s="305"/>
      <c r="J6" s="305"/>
    </row>
    <row r="7" spans="1:29" ht="15" customHeight="1" x14ac:dyDescent="0.2">
      <c r="A7" s="21"/>
      <c r="B7" s="21"/>
      <c r="C7" s="69"/>
      <c r="D7" s="21"/>
      <c r="E7" s="21"/>
      <c r="F7" s="21"/>
      <c r="G7" s="21"/>
      <c r="H7" s="21"/>
      <c r="I7" s="21"/>
      <c r="J7" s="21"/>
    </row>
    <row r="8" spans="1:29" ht="15" customHeight="1" x14ac:dyDescent="0.2">
      <c r="A8" s="107"/>
      <c r="B8" s="107"/>
      <c r="C8" s="193"/>
      <c r="D8" s="107"/>
      <c r="E8" s="262" t="str">
        <f>SINTÉTICA!$E$8</f>
        <v>LEIS SOCIAIS NÃO DESONERADAS - REFERÊNCIA HORISTA SINAPI: LS</v>
      </c>
      <c r="F8" s="262"/>
      <c r="G8" s="262"/>
      <c r="H8" s="262"/>
      <c r="I8" s="262"/>
      <c r="J8" s="105">
        <f>SINTÉTICA!$J$8</f>
        <v>1.1013999999999999</v>
      </c>
    </row>
    <row r="9" spans="1:29" ht="15" customHeight="1" x14ac:dyDescent="0.2">
      <c r="A9" s="107"/>
      <c r="B9" s="107"/>
      <c r="C9" s="193"/>
      <c r="D9" s="107"/>
      <c r="E9" s="262" t="str">
        <f>SINTÉTICA!$E$9</f>
        <v>BENEFÍCIOS E DESPESAS INDIRETAS: BDI</v>
      </c>
      <c r="F9" s="262"/>
      <c r="G9" s="262"/>
      <c r="H9" s="262"/>
      <c r="I9" s="262"/>
      <c r="J9" s="108">
        <f>BDI!D23</f>
        <v>0.2094</v>
      </c>
    </row>
    <row r="10" spans="1:29" ht="15" customHeight="1" x14ac:dyDescent="0.2">
      <c r="A10" s="107"/>
      <c r="B10" s="107"/>
      <c r="C10" s="193"/>
      <c r="D10" s="107"/>
      <c r="E10" s="262" t="str">
        <f>SINTÉTICA!$E$11</f>
        <v>REFERÊNCIA: SINAPI - DF - 01/22 (NÃO DESONERADA)</v>
      </c>
      <c r="F10" s="262"/>
      <c r="G10" s="262"/>
      <c r="H10" s="262"/>
      <c r="I10" s="262"/>
      <c r="J10" s="24"/>
    </row>
    <row r="11" spans="1:29" ht="15" customHeight="1" x14ac:dyDescent="0.2">
      <c r="A11" s="311"/>
      <c r="B11" s="311"/>
      <c r="C11" s="311"/>
      <c r="D11" s="311"/>
      <c r="E11" s="311"/>
      <c r="F11" s="311"/>
      <c r="G11" s="311"/>
      <c r="H11" s="311"/>
      <c r="I11" s="311"/>
      <c r="J11" s="311"/>
      <c r="L11" s="52"/>
      <c r="M11" s="52"/>
      <c r="N11" s="52"/>
      <c r="O11" s="52"/>
      <c r="P11" s="52"/>
      <c r="Q11" s="52"/>
      <c r="R11" s="52"/>
      <c r="S11" s="52"/>
      <c r="T11" s="52">
        <v>20</v>
      </c>
      <c r="U11" s="52">
        <v>21</v>
      </c>
      <c r="V11" s="52">
        <v>22</v>
      </c>
      <c r="W11" s="52">
        <v>23</v>
      </c>
      <c r="X11" s="52">
        <v>24</v>
      </c>
      <c r="Y11" s="52">
        <v>25</v>
      </c>
      <c r="Z11" s="52">
        <v>26</v>
      </c>
      <c r="AA11" s="52">
        <v>27</v>
      </c>
      <c r="AB11" s="52">
        <v>28</v>
      </c>
      <c r="AC11" s="52">
        <v>29</v>
      </c>
    </row>
    <row r="12" spans="1:29" ht="30" customHeight="1" x14ac:dyDescent="0.2">
      <c r="A12" s="75" t="s">
        <v>158</v>
      </c>
      <c r="B12" s="75" t="s">
        <v>146</v>
      </c>
      <c r="C12" s="75" t="s">
        <v>147</v>
      </c>
      <c r="D12" s="75" t="s">
        <v>141</v>
      </c>
      <c r="E12" s="298" t="s">
        <v>158</v>
      </c>
      <c r="F12" s="298"/>
      <c r="G12" s="75" t="s">
        <v>148</v>
      </c>
      <c r="H12" s="75" t="s">
        <v>149</v>
      </c>
      <c r="I12" s="80" t="s">
        <v>167</v>
      </c>
      <c r="J12" s="80" t="s">
        <v>170</v>
      </c>
      <c r="L12" s="53" t="s">
        <v>75</v>
      </c>
      <c r="M12" s="54" t="s">
        <v>74</v>
      </c>
      <c r="N12" s="54" t="s">
        <v>72</v>
      </c>
      <c r="O12" s="54" t="s">
        <v>73</v>
      </c>
      <c r="P12" s="81" t="s">
        <v>76</v>
      </c>
      <c r="Q12" s="54" t="s">
        <v>77</v>
      </c>
      <c r="R12" s="56" t="s">
        <v>78</v>
      </c>
      <c r="S12" s="52"/>
      <c r="T12" s="82"/>
      <c r="U12" s="83" t="s">
        <v>1</v>
      </c>
      <c r="V12" s="83" t="s">
        <v>2</v>
      </c>
      <c r="W12" s="83" t="s">
        <v>3</v>
      </c>
      <c r="X12" s="83" t="s">
        <v>18</v>
      </c>
      <c r="Y12" s="83"/>
      <c r="Z12" s="83" t="s">
        <v>4</v>
      </c>
      <c r="AA12" s="83" t="s">
        <v>5</v>
      </c>
      <c r="AB12" s="83"/>
      <c r="AC12" s="84"/>
    </row>
    <row r="13" spans="1:29" x14ac:dyDescent="0.2">
      <c r="A13" s="310"/>
      <c r="B13" s="310"/>
      <c r="C13" s="310"/>
      <c r="D13" s="310"/>
      <c r="E13" s="310"/>
      <c r="F13" s="310"/>
      <c r="G13" s="310"/>
      <c r="H13" s="310"/>
      <c r="I13" s="310"/>
      <c r="J13" s="310"/>
      <c r="L13"/>
      <c r="M13"/>
      <c r="N13"/>
      <c r="O13"/>
      <c r="P13"/>
      <c r="Q13"/>
      <c r="R13"/>
      <c r="S13" s="85"/>
      <c r="T13" s="138" t="s">
        <v>19</v>
      </c>
      <c r="U13" s="139">
        <v>88239</v>
      </c>
      <c r="V13" s="140" t="s">
        <v>9</v>
      </c>
      <c r="W13" s="140" t="s">
        <v>43</v>
      </c>
      <c r="X13" s="140" t="s">
        <v>24</v>
      </c>
      <c r="Y13" s="140"/>
      <c r="Z13" s="141" t="s">
        <v>25</v>
      </c>
      <c r="AA13" s="142">
        <v>1</v>
      </c>
      <c r="AB13" s="143">
        <f>SUMIF(AE:AE,$L13,AF:AF)</f>
        <v>0</v>
      </c>
      <c r="AC13" s="144">
        <f>TRUNC(AA13*AB13,2)</f>
        <v>0</v>
      </c>
    </row>
    <row r="14" spans="1:29" ht="15" x14ac:dyDescent="0.25">
      <c r="A14" s="312" t="s">
        <v>325</v>
      </c>
      <c r="B14" s="313"/>
      <c r="C14" s="313"/>
      <c r="D14" s="313"/>
      <c r="E14" s="313"/>
      <c r="F14" s="313"/>
      <c r="G14" s="313"/>
      <c r="H14" s="313"/>
      <c r="I14" s="313"/>
      <c r="J14" s="313"/>
      <c r="L14" s="52">
        <v>1</v>
      </c>
      <c r="M14" s="86" t="str">
        <f t="shared" ref="M14:M16" si="0">IF(OR(A14="Insumo",A14="Composição Auxiliar"),J14,"")</f>
        <v/>
      </c>
      <c r="N14" s="87" t="str">
        <f t="shared" ref="N14:N16" si="1">IF(E14="Mão de Obra",J14,"")</f>
        <v/>
      </c>
      <c r="O14" s="87" t="str">
        <f t="shared" ref="O14:O16" si="2">IF(N14&lt;&gt;"","",M14)</f>
        <v/>
      </c>
      <c r="P14" s="88" t="str">
        <f t="shared" ref="P14:P16" si="3">IF(A14="Composição",B14,"")</f>
        <v/>
      </c>
      <c r="Q14" s="87" t="str">
        <f>IF(P14&lt;&gt;"",SUMIF(L14:L114,L14,N14:N114),"")</f>
        <v/>
      </c>
      <c r="R14" s="87" t="str">
        <f>IF(P14&lt;&gt;"",SUMIF(L14:L114,L14,O14:O114),"")</f>
        <v/>
      </c>
      <c r="T14" s="145" t="s">
        <v>21</v>
      </c>
      <c r="U14" s="146">
        <v>95309</v>
      </c>
      <c r="V14" s="147" t="s">
        <v>9</v>
      </c>
      <c r="W14" s="147" t="s">
        <v>71</v>
      </c>
      <c r="X14" s="147" t="s">
        <v>24</v>
      </c>
      <c r="Y14" s="147"/>
      <c r="Z14" s="148" t="s">
        <v>25</v>
      </c>
      <c r="AA14" s="149">
        <v>1</v>
      </c>
      <c r="AB14" s="150">
        <f>SUMIFS(AC:AC,T:T,"Composição",U:U,$B14)</f>
        <v>0</v>
      </c>
      <c r="AC14" s="151">
        <f>TRUNC(AA14*AB14,2)</f>
        <v>0</v>
      </c>
    </row>
    <row r="15" spans="1:29" ht="14.25" customHeight="1" x14ac:dyDescent="0.2">
      <c r="A15" s="206" t="s">
        <v>1005</v>
      </c>
      <c r="B15" s="207" t="s">
        <v>1</v>
      </c>
      <c r="C15" s="206" t="s">
        <v>2</v>
      </c>
      <c r="D15" s="206" t="s">
        <v>3</v>
      </c>
      <c r="E15" s="290" t="s">
        <v>18</v>
      </c>
      <c r="F15" s="290"/>
      <c r="G15" s="208" t="s">
        <v>4</v>
      </c>
      <c r="H15" s="207" t="s">
        <v>5</v>
      </c>
      <c r="I15" s="207" t="s">
        <v>6</v>
      </c>
      <c r="J15" s="207" t="s">
        <v>7</v>
      </c>
      <c r="L15" s="52">
        <f t="shared" ref="L15:L16" si="4">IF(AND(A16&lt;&gt;"",A15=""),L14+1,L14)</f>
        <v>1</v>
      </c>
      <c r="M15" s="86" t="str">
        <f t="shared" si="0"/>
        <v/>
      </c>
      <c r="N15" s="87" t="str">
        <f t="shared" si="1"/>
        <v/>
      </c>
      <c r="O15" s="87" t="str">
        <f t="shared" si="2"/>
        <v/>
      </c>
      <c r="P15" s="88" t="str">
        <f t="shared" si="3"/>
        <v/>
      </c>
      <c r="Q15" s="87" t="str">
        <f t="shared" ref="Q15:Q16" si="5">IF(P15&lt;&gt;"",SUMIF(L15:L115,L15,N15:N115),"")</f>
        <v/>
      </c>
      <c r="R15" s="87" t="str">
        <f t="shared" ref="R15:R16" si="6">IF(P15&lt;&gt;"",SUMIF(L15:L115,L15,O15:O115),"")</f>
        <v/>
      </c>
      <c r="T15" s="89" t="s">
        <v>28</v>
      </c>
      <c r="U15" s="90" t="s">
        <v>79</v>
      </c>
      <c r="V15" s="74" t="str">
        <f>VLOOKUP(U15,INSUMOS!$A:$I,2,FALSE)</f>
        <v>SINAPI</v>
      </c>
      <c r="W15" s="74" t="str">
        <f>VLOOKUP(U15,INSUMOS!$A:$I,3,FALSE)</f>
        <v>ALIMENTACAO - HORISTA (COLETADO CAIXA - ENCARGOS COMPLEMENTARES)</v>
      </c>
      <c r="X15" s="302" t="str">
        <f>VLOOKUP(U15,INSUMOS!$A:$I,4,FALSE)</f>
        <v>Encargos Complementares</v>
      </c>
      <c r="Y15" s="302"/>
      <c r="Z15" s="46" t="str">
        <f>VLOOKUP(U15,INSUMOS!$A:$I,5,FALSE)</f>
        <v>H</v>
      </c>
      <c r="AA15" s="91">
        <v>1</v>
      </c>
      <c r="AB15" s="47">
        <f>VLOOKUP(U15,INSUMOS!$A:$I,8,FALSE)</f>
        <v>4.29</v>
      </c>
      <c r="AC15" s="92">
        <f>TRUNC(AA15*AB15,2)</f>
        <v>4.29</v>
      </c>
    </row>
    <row r="16" spans="1:29" ht="15" customHeight="1" x14ac:dyDescent="0.2">
      <c r="A16" s="209" t="s">
        <v>19</v>
      </c>
      <c r="B16" s="210" t="s">
        <v>1006</v>
      </c>
      <c r="C16" s="209" t="s">
        <v>11</v>
      </c>
      <c r="D16" s="209" t="s">
        <v>1007</v>
      </c>
      <c r="E16" s="291" t="s">
        <v>590</v>
      </c>
      <c r="F16" s="291"/>
      <c r="G16" s="211" t="s">
        <v>12</v>
      </c>
      <c r="H16" s="212">
        <v>1</v>
      </c>
      <c r="I16" s="213">
        <f>SUMIF(L:L,$L16,M:M)</f>
        <v>262.55</v>
      </c>
      <c r="J16" s="213">
        <f>TRUNC(H16*I16,2)</f>
        <v>262.55</v>
      </c>
      <c r="K16" s="98"/>
      <c r="L16" s="52">
        <f t="shared" si="4"/>
        <v>1</v>
      </c>
      <c r="M16" s="86" t="str">
        <f t="shared" si="0"/>
        <v/>
      </c>
      <c r="N16" s="87" t="str">
        <f t="shared" si="1"/>
        <v/>
      </c>
      <c r="O16" s="87" t="str">
        <f t="shared" si="2"/>
        <v/>
      </c>
      <c r="P16" s="88" t="str">
        <f t="shared" si="3"/>
        <v xml:space="preserve"> IG-ART01 </v>
      </c>
      <c r="Q16" s="87">
        <f t="shared" si="5"/>
        <v>0</v>
      </c>
      <c r="R16" s="87">
        <f t="shared" si="6"/>
        <v>262.55</v>
      </c>
      <c r="T16" s="93"/>
      <c r="U16" s="94"/>
      <c r="V16" s="93"/>
      <c r="W16" s="93"/>
      <c r="X16" s="309"/>
      <c r="Y16" s="309"/>
      <c r="Z16" s="95"/>
      <c r="AA16" s="96"/>
      <c r="AB16" s="97"/>
      <c r="AC16" s="97"/>
    </row>
    <row r="17" spans="1:29" x14ac:dyDescent="0.2">
      <c r="A17" s="214" t="s">
        <v>28</v>
      </c>
      <c r="B17" s="215" t="s">
        <v>514</v>
      </c>
      <c r="C17" s="214" t="str">
        <f>VLOOKUP(B17,INSUMOS!$A:$I,2,FALSE)</f>
        <v>Próprio</v>
      </c>
      <c r="D17" s="214" t="str">
        <f>VLOOKUP(B17,INSUMOS!$A:$I,3,FALSE)</f>
        <v>ART CREA DF 2024</v>
      </c>
      <c r="E17" s="293" t="str">
        <f>VLOOKUP(B17,INSUMOS!$A:$I,4,FALSE)</f>
        <v>Taxas</v>
      </c>
      <c r="F17" s="293"/>
      <c r="G17" s="216" t="str">
        <f>VLOOKUP(B17,INSUMOS!$A:$I,5,FALSE)</f>
        <v>UN</v>
      </c>
      <c r="H17" s="217">
        <v>1</v>
      </c>
      <c r="I17" s="218">
        <f>VLOOKUP(B17,INSUMOS!$A:$I,8,FALSE)</f>
        <v>262.55</v>
      </c>
      <c r="J17" s="218">
        <f>TRUNC(H17*I17,2)</f>
        <v>262.55</v>
      </c>
      <c r="K17" s="99"/>
      <c r="L17" s="52">
        <f t="shared" ref="L17:L80" si="7">IF(AND(A18&lt;&gt;"",A17=""),L16+1,L16)</f>
        <v>1</v>
      </c>
      <c r="M17" s="86">
        <f t="shared" ref="M17:M49" si="8">IF(OR(A17="Insumo",A17="Composição Auxiliar"),J17,"")</f>
        <v>262.55</v>
      </c>
      <c r="N17" s="87" t="str">
        <f t="shared" ref="N17:N49" si="9">IF(E17="Mão de Obra",J17,"")</f>
        <v/>
      </c>
      <c r="O17" s="87">
        <f t="shared" ref="O17:O49" si="10">IF(N17&lt;&gt;"","",M17)</f>
        <v>262.55</v>
      </c>
      <c r="P17" s="88" t="str">
        <f t="shared" ref="P17:P49" si="11">IF(A17="Composição",B17,"")</f>
        <v/>
      </c>
      <c r="Q17" s="87" t="str">
        <f t="shared" ref="Q17:Q49" si="12">IF(P17&lt;&gt;"",SUMIF(L17:L117,L17,N17:N117),"")</f>
        <v/>
      </c>
      <c r="R17" s="87" t="str">
        <f t="shared" ref="R17:R49" si="13">IF(P17&lt;&gt;"",SUMIF(L17:L117,L17,O17:O117),"")</f>
        <v/>
      </c>
      <c r="T17" s="93"/>
      <c r="U17" s="94"/>
      <c r="V17" s="93"/>
      <c r="W17" s="93"/>
      <c r="X17" s="309"/>
      <c r="Y17" s="309"/>
      <c r="Z17" s="95"/>
      <c r="AA17" s="96"/>
      <c r="AB17" s="97"/>
      <c r="AC17" s="97"/>
    </row>
    <row r="18" spans="1:29" x14ac:dyDescent="0.2">
      <c r="A18" s="219"/>
      <c r="B18" s="219"/>
      <c r="C18" s="219"/>
      <c r="D18" s="219"/>
      <c r="E18" s="219"/>
      <c r="F18" s="220"/>
      <c r="G18" s="219"/>
      <c r="H18" s="220"/>
      <c r="I18" s="219"/>
      <c r="J18" s="220"/>
      <c r="K18" s="99"/>
      <c r="L18" s="52">
        <f t="shared" si="7"/>
        <v>1</v>
      </c>
      <c r="M18" s="86" t="str">
        <f t="shared" si="8"/>
        <v/>
      </c>
      <c r="N18" s="87" t="str">
        <f t="shared" si="9"/>
        <v/>
      </c>
      <c r="O18" s="87" t="str">
        <f t="shared" si="10"/>
        <v/>
      </c>
      <c r="P18" s="88" t="str">
        <f t="shared" si="11"/>
        <v/>
      </c>
      <c r="Q18" s="87" t="str">
        <f t="shared" si="12"/>
        <v/>
      </c>
      <c r="R18" s="87" t="str">
        <f t="shared" si="13"/>
        <v/>
      </c>
    </row>
    <row r="19" spans="1:29" ht="15" thickBot="1" x14ac:dyDescent="0.25">
      <c r="A19" s="219"/>
      <c r="B19" s="219"/>
      <c r="C19" s="219"/>
      <c r="D19" s="219"/>
      <c r="E19" s="219"/>
      <c r="F19" s="220"/>
      <c r="G19" s="219"/>
      <c r="H19" s="294"/>
      <c r="I19" s="294"/>
      <c r="J19" s="220"/>
      <c r="K19" s="99"/>
      <c r="L19" s="52">
        <f t="shared" si="7"/>
        <v>1</v>
      </c>
      <c r="M19" s="86" t="str">
        <f t="shared" si="8"/>
        <v/>
      </c>
      <c r="N19" s="87" t="str">
        <f t="shared" si="9"/>
        <v/>
      </c>
      <c r="O19" s="87" t="str">
        <f t="shared" si="10"/>
        <v/>
      </c>
      <c r="P19" s="88" t="str">
        <f t="shared" si="11"/>
        <v/>
      </c>
      <c r="Q19" s="87" t="str">
        <f t="shared" si="12"/>
        <v/>
      </c>
      <c r="R19" s="87" t="str">
        <f t="shared" si="13"/>
        <v/>
      </c>
    </row>
    <row r="20" spans="1:29" ht="15" thickTop="1" x14ac:dyDescent="0.2">
      <c r="A20" s="224"/>
      <c r="B20" s="224"/>
      <c r="C20" s="224"/>
      <c r="D20" s="224"/>
      <c r="E20" s="224"/>
      <c r="F20" s="224"/>
      <c r="G20" s="224"/>
      <c r="H20" s="224"/>
      <c r="I20" s="224"/>
      <c r="J20" s="224"/>
      <c r="K20" s="99"/>
      <c r="L20" s="52">
        <f t="shared" si="7"/>
        <v>2</v>
      </c>
      <c r="M20" s="86" t="str">
        <f t="shared" si="8"/>
        <v/>
      </c>
      <c r="N20" s="87" t="str">
        <f t="shared" si="9"/>
        <v/>
      </c>
      <c r="O20" s="87" t="str">
        <f t="shared" si="10"/>
        <v/>
      </c>
      <c r="P20" s="88" t="str">
        <f t="shared" si="11"/>
        <v/>
      </c>
      <c r="Q20" s="87" t="str">
        <f t="shared" si="12"/>
        <v/>
      </c>
      <c r="R20" s="87" t="str">
        <f t="shared" si="13"/>
        <v/>
      </c>
    </row>
    <row r="21" spans="1:29" ht="15" x14ac:dyDescent="0.2">
      <c r="A21" s="206" t="s">
        <v>1011</v>
      </c>
      <c r="B21" s="207" t="s">
        <v>1</v>
      </c>
      <c r="C21" s="206" t="s">
        <v>2</v>
      </c>
      <c r="D21" s="206" t="s">
        <v>3</v>
      </c>
      <c r="E21" s="290" t="s">
        <v>18</v>
      </c>
      <c r="F21" s="290"/>
      <c r="G21" s="208" t="s">
        <v>4</v>
      </c>
      <c r="H21" s="207" t="s">
        <v>5</v>
      </c>
      <c r="I21" s="207" t="s">
        <v>6</v>
      </c>
      <c r="J21" s="207" t="s">
        <v>7</v>
      </c>
      <c r="K21" s="99"/>
      <c r="L21" s="52">
        <f t="shared" si="7"/>
        <v>2</v>
      </c>
      <c r="M21" s="86" t="str">
        <f t="shared" si="8"/>
        <v/>
      </c>
      <c r="N21" s="87" t="str">
        <f t="shared" si="9"/>
        <v/>
      </c>
      <c r="O21" s="87" t="str">
        <f t="shared" si="10"/>
        <v/>
      </c>
      <c r="P21" s="88" t="str">
        <f t="shared" si="11"/>
        <v/>
      </c>
      <c r="Q21" s="87" t="str">
        <f t="shared" si="12"/>
        <v/>
      </c>
      <c r="R21" s="87" t="str">
        <f t="shared" si="13"/>
        <v/>
      </c>
    </row>
    <row r="22" spans="1:29" ht="25.5" customHeight="1" x14ac:dyDescent="0.2">
      <c r="A22" s="209" t="s">
        <v>19</v>
      </c>
      <c r="B22" s="210" t="s">
        <v>1012</v>
      </c>
      <c r="C22" s="209" t="s">
        <v>11</v>
      </c>
      <c r="D22" s="209" t="s">
        <v>1013</v>
      </c>
      <c r="E22" s="291" t="s">
        <v>24</v>
      </c>
      <c r="F22" s="291"/>
      <c r="G22" s="211" t="s">
        <v>10</v>
      </c>
      <c r="H22" s="212">
        <v>1</v>
      </c>
      <c r="I22" s="213">
        <f>SUMIF(L:L,$L22,M:M)</f>
        <v>4.1999999999999993</v>
      </c>
      <c r="J22" s="213">
        <f>TRUNC(H22*I22,2)</f>
        <v>4.2</v>
      </c>
      <c r="K22" s="99"/>
      <c r="L22" s="52">
        <f t="shared" si="7"/>
        <v>2</v>
      </c>
      <c r="M22" s="86" t="str">
        <f t="shared" si="8"/>
        <v/>
      </c>
      <c r="N22" s="87" t="str">
        <f t="shared" si="9"/>
        <v/>
      </c>
      <c r="O22" s="87" t="str">
        <f t="shared" si="10"/>
        <v/>
      </c>
      <c r="P22" s="88" t="str">
        <f t="shared" si="11"/>
        <v xml:space="preserve"> IG-LFO01 </v>
      </c>
      <c r="Q22" s="87">
        <f t="shared" si="12"/>
        <v>0</v>
      </c>
      <c r="R22" s="87">
        <f t="shared" si="13"/>
        <v>4.1999999999999993</v>
      </c>
    </row>
    <row r="23" spans="1:29" ht="25.5" customHeight="1" x14ac:dyDescent="0.2">
      <c r="A23" s="225" t="s">
        <v>21</v>
      </c>
      <c r="B23" s="226" t="s">
        <v>26</v>
      </c>
      <c r="C23" s="225" t="s">
        <v>9</v>
      </c>
      <c r="D23" s="225" t="s">
        <v>27</v>
      </c>
      <c r="E23" s="292" t="s">
        <v>875</v>
      </c>
      <c r="F23" s="292"/>
      <c r="G23" s="227" t="s">
        <v>25</v>
      </c>
      <c r="H23" s="228">
        <v>0.14000000000000001</v>
      </c>
      <c r="I23" s="229">
        <f>SUMIFS(J:J,A:A,"Composição",B:B,$B23)</f>
        <v>25.11</v>
      </c>
      <c r="J23" s="229">
        <f>TRUNC(H23*I23,2)</f>
        <v>3.51</v>
      </c>
      <c r="K23" s="99"/>
      <c r="L23" s="52">
        <f t="shared" si="7"/>
        <v>2</v>
      </c>
      <c r="M23" s="86">
        <f t="shared" si="8"/>
        <v>3.51</v>
      </c>
      <c r="N23" s="87" t="str">
        <f t="shared" si="9"/>
        <v/>
      </c>
      <c r="O23" s="87">
        <f t="shared" si="10"/>
        <v>3.51</v>
      </c>
      <c r="P23" s="88" t="str">
        <f t="shared" si="11"/>
        <v/>
      </c>
      <c r="Q23" s="87" t="str">
        <f t="shared" si="12"/>
        <v/>
      </c>
      <c r="R23" s="87" t="str">
        <f t="shared" si="13"/>
        <v/>
      </c>
    </row>
    <row r="24" spans="1:29" ht="25.5" x14ac:dyDescent="0.2">
      <c r="A24" s="214" t="s">
        <v>28</v>
      </c>
      <c r="B24" s="215" t="s">
        <v>50</v>
      </c>
      <c r="C24" s="214" t="str">
        <f>VLOOKUP(B24,INSUMOS!$A:$I,2,FALSE)</f>
        <v>SINAPI</v>
      </c>
      <c r="D24" s="214" t="str">
        <f>VLOOKUP(B24,INSUMOS!$A:$I,3,FALSE)</f>
        <v>ACIDO CLORIDRICO / ACIDO MURIATICO, DILUICAO 10% A 12% PARA USO EM LIMPEZA</v>
      </c>
      <c r="E24" s="293" t="str">
        <f>VLOOKUP(B24,INSUMOS!$A:$I,4,FALSE)</f>
        <v>Material</v>
      </c>
      <c r="F24" s="293"/>
      <c r="G24" s="216" t="str">
        <f>VLOOKUP(B24,INSUMOS!$A:$I,5,FALSE)</f>
        <v>L</v>
      </c>
      <c r="H24" s="217">
        <v>0.05</v>
      </c>
      <c r="I24" s="218">
        <f>VLOOKUP(B24,INSUMOS!$A:$I,8,FALSE)</f>
        <v>13.98</v>
      </c>
      <c r="J24" s="218">
        <f>TRUNC(H24*I24,2)</f>
        <v>0.69</v>
      </c>
      <c r="K24" s="99"/>
      <c r="L24" s="52">
        <f t="shared" si="7"/>
        <v>2</v>
      </c>
      <c r="M24" s="86">
        <f t="shared" si="8"/>
        <v>0.69</v>
      </c>
      <c r="N24" s="87" t="str">
        <f t="shared" si="9"/>
        <v/>
      </c>
      <c r="O24" s="87">
        <f t="shared" si="10"/>
        <v>0.69</v>
      </c>
      <c r="P24" s="88" t="str">
        <f t="shared" si="11"/>
        <v/>
      </c>
      <c r="Q24" s="87" t="str">
        <f t="shared" si="12"/>
        <v/>
      </c>
      <c r="R24" s="87" t="str">
        <f t="shared" si="13"/>
        <v/>
      </c>
    </row>
    <row r="25" spans="1:29" x14ac:dyDescent="0.2">
      <c r="A25" s="219"/>
      <c r="B25" s="219"/>
      <c r="C25" s="219"/>
      <c r="D25" s="219"/>
      <c r="E25" s="219"/>
      <c r="F25" s="220"/>
      <c r="G25" s="219"/>
      <c r="H25" s="220"/>
      <c r="I25" s="219"/>
      <c r="J25" s="220"/>
      <c r="K25" s="99"/>
      <c r="L25" s="52">
        <f t="shared" si="7"/>
        <v>2</v>
      </c>
      <c r="M25" s="86" t="str">
        <f t="shared" si="8"/>
        <v/>
      </c>
      <c r="N25" s="87" t="str">
        <f t="shared" si="9"/>
        <v/>
      </c>
      <c r="O25" s="87" t="str">
        <f t="shared" si="10"/>
        <v/>
      </c>
      <c r="P25" s="88" t="str">
        <f t="shared" si="11"/>
        <v/>
      </c>
      <c r="Q25" s="87" t="str">
        <f t="shared" si="12"/>
        <v/>
      </c>
      <c r="R25" s="87" t="str">
        <f t="shared" si="13"/>
        <v/>
      </c>
    </row>
    <row r="26" spans="1:29" ht="15" thickBot="1" x14ac:dyDescent="0.25">
      <c r="A26" s="219"/>
      <c r="B26" s="219"/>
      <c r="C26" s="219"/>
      <c r="D26" s="219"/>
      <c r="E26" s="219"/>
      <c r="F26" s="220"/>
      <c r="G26" s="219"/>
      <c r="H26" s="294"/>
      <c r="I26" s="294"/>
      <c r="J26" s="220"/>
      <c r="K26" s="99"/>
      <c r="L26" s="52">
        <f t="shared" si="7"/>
        <v>2</v>
      </c>
      <c r="M26" s="86" t="str">
        <f t="shared" si="8"/>
        <v/>
      </c>
      <c r="N26" s="87" t="str">
        <f t="shared" si="9"/>
        <v/>
      </c>
      <c r="O26" s="87" t="str">
        <f t="shared" si="10"/>
        <v/>
      </c>
      <c r="P26" s="88" t="str">
        <f t="shared" si="11"/>
        <v/>
      </c>
      <c r="Q26" s="87" t="str">
        <f t="shared" si="12"/>
        <v/>
      </c>
      <c r="R26" s="87" t="str">
        <f t="shared" si="13"/>
        <v/>
      </c>
    </row>
    <row r="27" spans="1:29" ht="15" thickTop="1" x14ac:dyDescent="0.2">
      <c r="A27" s="224"/>
      <c r="B27" s="224"/>
      <c r="C27" s="224"/>
      <c r="D27" s="224"/>
      <c r="E27" s="224"/>
      <c r="F27" s="224"/>
      <c r="G27" s="224"/>
      <c r="H27" s="224"/>
      <c r="I27" s="224"/>
      <c r="J27" s="224"/>
      <c r="K27" s="99"/>
      <c r="L27" s="52">
        <f t="shared" si="7"/>
        <v>3</v>
      </c>
      <c r="M27" s="86" t="str">
        <f t="shared" si="8"/>
        <v/>
      </c>
      <c r="N27" s="87" t="str">
        <f t="shared" si="9"/>
        <v/>
      </c>
      <c r="O27" s="87" t="str">
        <f t="shared" si="10"/>
        <v/>
      </c>
      <c r="P27" s="88" t="str">
        <f t="shared" si="11"/>
        <v/>
      </c>
      <c r="Q27" s="87" t="str">
        <f t="shared" si="12"/>
        <v/>
      </c>
      <c r="R27" s="87" t="str">
        <f t="shared" si="13"/>
        <v/>
      </c>
    </row>
    <row r="28" spans="1:29" ht="15" x14ac:dyDescent="0.2">
      <c r="A28" s="206" t="s">
        <v>1014</v>
      </c>
      <c r="B28" s="207" t="s">
        <v>1</v>
      </c>
      <c r="C28" s="206" t="s">
        <v>2</v>
      </c>
      <c r="D28" s="206" t="s">
        <v>3</v>
      </c>
      <c r="E28" s="290" t="s">
        <v>18</v>
      </c>
      <c r="F28" s="290"/>
      <c r="G28" s="208" t="s">
        <v>4</v>
      </c>
      <c r="H28" s="207" t="s">
        <v>5</v>
      </c>
      <c r="I28" s="207" t="s">
        <v>6</v>
      </c>
      <c r="J28" s="207" t="s">
        <v>7</v>
      </c>
      <c r="K28" s="99"/>
      <c r="L28" s="52">
        <f t="shared" si="7"/>
        <v>3</v>
      </c>
      <c r="M28" s="86" t="str">
        <f t="shared" si="8"/>
        <v/>
      </c>
      <c r="N28" s="87" t="str">
        <f t="shared" si="9"/>
        <v/>
      </c>
      <c r="O28" s="87" t="str">
        <f t="shared" si="10"/>
        <v/>
      </c>
      <c r="P28" s="88" t="str">
        <f t="shared" si="11"/>
        <v/>
      </c>
      <c r="Q28" s="87" t="str">
        <f t="shared" si="12"/>
        <v/>
      </c>
      <c r="R28" s="87" t="str">
        <f t="shared" si="13"/>
        <v/>
      </c>
    </row>
    <row r="29" spans="1:29" ht="25.5" customHeight="1" x14ac:dyDescent="0.2">
      <c r="A29" s="209" t="s">
        <v>19</v>
      </c>
      <c r="B29" s="210" t="s">
        <v>1015</v>
      </c>
      <c r="C29" s="209" t="s">
        <v>11</v>
      </c>
      <c r="D29" s="209" t="s">
        <v>1016</v>
      </c>
      <c r="E29" s="291" t="s">
        <v>24</v>
      </c>
      <c r="F29" s="291"/>
      <c r="G29" s="211" t="s">
        <v>296</v>
      </c>
      <c r="H29" s="212">
        <v>1</v>
      </c>
      <c r="I29" s="213">
        <f>SUMIF(L:L,$L29,M:M)</f>
        <v>552.41999999999996</v>
      </c>
      <c r="J29" s="213">
        <f>TRUNC(H29*I29,2)</f>
        <v>552.41999999999996</v>
      </c>
      <c r="K29" s="99"/>
      <c r="L29" s="52">
        <f t="shared" si="7"/>
        <v>3</v>
      </c>
      <c r="M29" s="86" t="str">
        <f t="shared" si="8"/>
        <v/>
      </c>
      <c r="N29" s="87" t="str">
        <f t="shared" si="9"/>
        <v/>
      </c>
      <c r="O29" s="87" t="str">
        <f t="shared" si="10"/>
        <v/>
      </c>
      <c r="P29" s="88" t="str">
        <f t="shared" si="11"/>
        <v xml:space="preserve"> IG-LPO01 </v>
      </c>
      <c r="Q29" s="87">
        <f t="shared" si="12"/>
        <v>0</v>
      </c>
      <c r="R29" s="87">
        <f t="shared" si="13"/>
        <v>552.41999999999996</v>
      </c>
    </row>
    <row r="30" spans="1:29" ht="25.5" customHeight="1" x14ac:dyDescent="0.2">
      <c r="A30" s="225" t="s">
        <v>21</v>
      </c>
      <c r="B30" s="226" t="s">
        <v>26</v>
      </c>
      <c r="C30" s="225" t="s">
        <v>9</v>
      </c>
      <c r="D30" s="225" t="s">
        <v>27</v>
      </c>
      <c r="E30" s="292" t="s">
        <v>875</v>
      </c>
      <c r="F30" s="292"/>
      <c r="G30" s="227" t="s">
        <v>25</v>
      </c>
      <c r="H30" s="228">
        <v>22</v>
      </c>
      <c r="I30" s="229">
        <f>SUMIFS(J:J,A:A,"Composição",B:B,$B30)</f>
        <v>25.11</v>
      </c>
      <c r="J30" s="229">
        <f>TRUNC(H30*I30,2)</f>
        <v>552.41999999999996</v>
      </c>
      <c r="K30" s="99"/>
      <c r="L30" s="52">
        <f t="shared" si="7"/>
        <v>3</v>
      </c>
      <c r="M30" s="86">
        <f t="shared" si="8"/>
        <v>552.41999999999996</v>
      </c>
      <c r="N30" s="87" t="str">
        <f t="shared" si="9"/>
        <v/>
      </c>
      <c r="O30" s="87">
        <f t="shared" si="10"/>
        <v>552.41999999999996</v>
      </c>
      <c r="P30" s="88" t="str">
        <f t="shared" si="11"/>
        <v/>
      </c>
      <c r="Q30" s="87" t="str">
        <f t="shared" si="12"/>
        <v/>
      </c>
      <c r="R30" s="87" t="str">
        <f t="shared" si="13"/>
        <v/>
      </c>
    </row>
    <row r="31" spans="1:29" x14ac:dyDescent="0.2">
      <c r="A31" s="219"/>
      <c r="B31" s="219"/>
      <c r="C31" s="219"/>
      <c r="D31" s="219"/>
      <c r="E31" s="219"/>
      <c r="F31" s="220"/>
      <c r="G31" s="219"/>
      <c r="H31" s="220"/>
      <c r="I31" s="219"/>
      <c r="J31" s="220"/>
      <c r="K31" s="99"/>
      <c r="L31" s="52">
        <f t="shared" si="7"/>
        <v>3</v>
      </c>
      <c r="M31" s="86" t="str">
        <f t="shared" si="8"/>
        <v/>
      </c>
      <c r="N31" s="87" t="str">
        <f t="shared" si="9"/>
        <v/>
      </c>
      <c r="O31" s="87" t="str">
        <f t="shared" si="10"/>
        <v/>
      </c>
      <c r="P31" s="88" t="str">
        <f t="shared" si="11"/>
        <v/>
      </c>
      <c r="Q31" s="87" t="str">
        <f t="shared" si="12"/>
        <v/>
      </c>
      <c r="R31" s="87" t="str">
        <f t="shared" si="13"/>
        <v/>
      </c>
    </row>
    <row r="32" spans="1:29" ht="15" thickBot="1" x14ac:dyDescent="0.25">
      <c r="A32" s="219"/>
      <c r="B32" s="219"/>
      <c r="C32" s="219"/>
      <c r="D32" s="219"/>
      <c r="E32" s="219"/>
      <c r="F32" s="220"/>
      <c r="G32" s="219"/>
      <c r="H32" s="294"/>
      <c r="I32" s="294"/>
      <c r="J32" s="220"/>
      <c r="K32" s="99"/>
      <c r="L32" s="52">
        <f t="shared" si="7"/>
        <v>3</v>
      </c>
      <c r="M32" s="86" t="str">
        <f t="shared" si="8"/>
        <v/>
      </c>
      <c r="N32" s="87" t="str">
        <f t="shared" si="9"/>
        <v/>
      </c>
      <c r="O32" s="87" t="str">
        <f t="shared" si="10"/>
        <v/>
      </c>
      <c r="P32" s="88" t="str">
        <f t="shared" si="11"/>
        <v/>
      </c>
      <c r="Q32" s="87" t="str">
        <f t="shared" si="12"/>
        <v/>
      </c>
      <c r="R32" s="87" t="str">
        <f t="shared" si="13"/>
        <v/>
      </c>
    </row>
    <row r="33" spans="1:29" ht="15" thickTop="1" x14ac:dyDescent="0.2">
      <c r="A33" s="224"/>
      <c r="B33" s="224"/>
      <c r="C33" s="224"/>
      <c r="D33" s="224"/>
      <c r="E33" s="224"/>
      <c r="F33" s="224"/>
      <c r="G33" s="224"/>
      <c r="H33" s="224"/>
      <c r="I33" s="224"/>
      <c r="J33" s="224"/>
      <c r="K33" s="99"/>
      <c r="L33" s="52">
        <f t="shared" si="7"/>
        <v>4</v>
      </c>
      <c r="M33" s="86" t="str">
        <f t="shared" si="8"/>
        <v/>
      </c>
      <c r="N33" s="87" t="str">
        <f t="shared" si="9"/>
        <v/>
      </c>
      <c r="O33" s="87" t="str">
        <f t="shared" si="10"/>
        <v/>
      </c>
      <c r="P33" s="88" t="str">
        <f t="shared" si="11"/>
        <v/>
      </c>
      <c r="Q33" s="87" t="str">
        <f t="shared" si="12"/>
        <v/>
      </c>
      <c r="R33" s="87" t="str">
        <f t="shared" si="13"/>
        <v/>
      </c>
    </row>
    <row r="34" spans="1:29" ht="15" x14ac:dyDescent="0.2">
      <c r="A34" s="206" t="s">
        <v>1017</v>
      </c>
      <c r="B34" s="207" t="s">
        <v>1</v>
      </c>
      <c r="C34" s="206" t="s">
        <v>2</v>
      </c>
      <c r="D34" s="206" t="s">
        <v>3</v>
      </c>
      <c r="E34" s="290" t="s">
        <v>18</v>
      </c>
      <c r="F34" s="290"/>
      <c r="G34" s="208" t="s">
        <v>4</v>
      </c>
      <c r="H34" s="207" t="s">
        <v>5</v>
      </c>
      <c r="I34" s="207" t="s">
        <v>6</v>
      </c>
      <c r="J34" s="207" t="s">
        <v>7</v>
      </c>
      <c r="K34" s="99"/>
      <c r="L34" s="52">
        <f t="shared" si="7"/>
        <v>4</v>
      </c>
      <c r="M34" s="86" t="str">
        <f t="shared" si="8"/>
        <v/>
      </c>
      <c r="N34" s="87" t="str">
        <f t="shared" si="9"/>
        <v/>
      </c>
      <c r="O34" s="87" t="str">
        <f t="shared" si="10"/>
        <v/>
      </c>
      <c r="P34" s="88" t="str">
        <f t="shared" si="11"/>
        <v/>
      </c>
      <c r="Q34" s="87" t="str">
        <f t="shared" si="12"/>
        <v/>
      </c>
      <c r="R34" s="87" t="str">
        <f t="shared" si="13"/>
        <v/>
      </c>
    </row>
    <row r="35" spans="1:29" ht="25.5" customHeight="1" x14ac:dyDescent="0.2">
      <c r="A35" s="209" t="s">
        <v>19</v>
      </c>
      <c r="B35" s="210" t="s">
        <v>1018</v>
      </c>
      <c r="C35" s="209" t="s">
        <v>11</v>
      </c>
      <c r="D35" s="209" t="s">
        <v>1019</v>
      </c>
      <c r="E35" s="291" t="s">
        <v>24</v>
      </c>
      <c r="F35" s="291"/>
      <c r="G35" s="211" t="s">
        <v>12</v>
      </c>
      <c r="H35" s="212">
        <v>1</v>
      </c>
      <c r="I35" s="213">
        <f>SUMIF(L:L,$L35,M:M)</f>
        <v>350</v>
      </c>
      <c r="J35" s="213">
        <f>TRUNC(H35*I35,2)</f>
        <v>350</v>
      </c>
      <c r="K35" s="99"/>
      <c r="L35" s="52">
        <f t="shared" si="7"/>
        <v>4</v>
      </c>
      <c r="M35" s="86" t="str">
        <f t="shared" si="8"/>
        <v/>
      </c>
      <c r="N35" s="87" t="str">
        <f t="shared" si="9"/>
        <v/>
      </c>
      <c r="O35" s="87" t="str">
        <f t="shared" si="10"/>
        <v/>
      </c>
      <c r="P35" s="88" t="str">
        <f t="shared" si="11"/>
        <v xml:space="preserve"> IG-CE01 </v>
      </c>
      <c r="Q35" s="87">
        <f t="shared" si="12"/>
        <v>0</v>
      </c>
      <c r="R35" s="87">
        <f t="shared" si="13"/>
        <v>350</v>
      </c>
    </row>
    <row r="36" spans="1:29" x14ac:dyDescent="0.2">
      <c r="A36" s="214" t="s">
        <v>28</v>
      </c>
      <c r="B36" s="215" t="s">
        <v>374</v>
      </c>
      <c r="C36" s="214" t="str">
        <f>VLOOKUP(B36,INSUMOS!$A:$I,2,FALSE)</f>
        <v>Próprio</v>
      </c>
      <c r="D36" s="214" t="str">
        <f>VLOOKUP(B36,INSUMOS!$A:$I,3,FALSE)</f>
        <v>CONTAINER PARA ENTULHO INCLUINDO TAXA DE DEPOSIÇÃO FINAL</v>
      </c>
      <c r="E36" s="293" t="str">
        <f>VLOOKUP(B36,INSUMOS!$A:$I,4,FALSE)</f>
        <v>Material</v>
      </c>
      <c r="F36" s="293"/>
      <c r="G36" s="216" t="str">
        <f>VLOOKUP(B36,INSUMOS!$A:$I,5,FALSE)</f>
        <v>UN</v>
      </c>
      <c r="H36" s="217">
        <v>1</v>
      </c>
      <c r="I36" s="218">
        <f>VLOOKUP(B36,INSUMOS!$A:$I,8,FALSE)</f>
        <v>350</v>
      </c>
      <c r="J36" s="218">
        <f>TRUNC(H36*I36,2)</f>
        <v>350</v>
      </c>
      <c r="K36" s="99"/>
      <c r="L36" s="52">
        <f t="shared" si="7"/>
        <v>4</v>
      </c>
      <c r="M36" s="86">
        <f t="shared" si="8"/>
        <v>350</v>
      </c>
      <c r="N36" s="87" t="str">
        <f t="shared" si="9"/>
        <v/>
      </c>
      <c r="O36" s="87">
        <f t="shared" si="10"/>
        <v>350</v>
      </c>
      <c r="P36" s="88" t="str">
        <f t="shared" si="11"/>
        <v/>
      </c>
      <c r="Q36" s="87" t="str">
        <f t="shared" si="12"/>
        <v/>
      </c>
      <c r="R36" s="87" t="str">
        <f t="shared" si="13"/>
        <v/>
      </c>
    </row>
    <row r="37" spans="1:29" x14ac:dyDescent="0.2">
      <c r="A37" s="219"/>
      <c r="B37" s="219"/>
      <c r="C37" s="219"/>
      <c r="D37" s="219"/>
      <c r="E37" s="219"/>
      <c r="F37" s="220"/>
      <c r="G37" s="219"/>
      <c r="H37" s="220"/>
      <c r="I37" s="219"/>
      <c r="J37" s="220"/>
      <c r="K37" s="99"/>
      <c r="L37" s="52">
        <f t="shared" si="7"/>
        <v>4</v>
      </c>
      <c r="M37" s="86" t="str">
        <f t="shared" si="8"/>
        <v/>
      </c>
      <c r="N37" s="87" t="str">
        <f t="shared" si="9"/>
        <v/>
      </c>
      <c r="O37" s="87" t="str">
        <f t="shared" si="10"/>
        <v/>
      </c>
      <c r="P37" s="88" t="str">
        <f t="shared" si="11"/>
        <v/>
      </c>
      <c r="Q37" s="87" t="str">
        <f t="shared" si="12"/>
        <v/>
      </c>
      <c r="R37" s="87" t="str">
        <f t="shared" si="13"/>
        <v/>
      </c>
    </row>
    <row r="38" spans="1:29" ht="15" thickBot="1" x14ac:dyDescent="0.25">
      <c r="A38" s="219"/>
      <c r="B38" s="219"/>
      <c r="C38" s="219"/>
      <c r="D38" s="219"/>
      <c r="E38" s="219"/>
      <c r="F38" s="220"/>
      <c r="G38" s="219"/>
      <c r="H38" s="294"/>
      <c r="I38" s="294"/>
      <c r="J38" s="220"/>
      <c r="K38" s="99"/>
      <c r="L38" s="52">
        <f t="shared" si="7"/>
        <v>4</v>
      </c>
      <c r="M38" s="86" t="str">
        <f t="shared" si="8"/>
        <v/>
      </c>
      <c r="N38" s="87" t="str">
        <f t="shared" si="9"/>
        <v/>
      </c>
      <c r="O38" s="87" t="str">
        <f t="shared" si="10"/>
        <v/>
      </c>
      <c r="P38" s="88" t="str">
        <f t="shared" si="11"/>
        <v/>
      </c>
      <c r="Q38" s="87" t="str">
        <f t="shared" si="12"/>
        <v/>
      </c>
      <c r="R38" s="87" t="str">
        <f t="shared" si="13"/>
        <v/>
      </c>
      <c r="Y38" s="85"/>
      <c r="Z38" s="85"/>
      <c r="AA38" s="85"/>
      <c r="AB38" s="85"/>
      <c r="AC38" s="85"/>
    </row>
    <row r="39" spans="1:29" ht="15" thickTop="1" x14ac:dyDescent="0.2">
      <c r="A39" s="224"/>
      <c r="B39" s="224"/>
      <c r="C39" s="224"/>
      <c r="D39" s="224"/>
      <c r="E39" s="224"/>
      <c r="F39" s="224"/>
      <c r="G39" s="224"/>
      <c r="H39" s="224"/>
      <c r="I39" s="224"/>
      <c r="J39" s="224"/>
      <c r="K39" s="99"/>
      <c r="L39" s="52">
        <f t="shared" si="7"/>
        <v>5</v>
      </c>
      <c r="M39" s="86" t="str">
        <f t="shared" si="8"/>
        <v/>
      </c>
      <c r="N39" s="87" t="str">
        <f t="shared" si="9"/>
        <v/>
      </c>
      <c r="O39" s="87" t="str">
        <f t="shared" si="10"/>
        <v/>
      </c>
      <c r="P39" s="88" t="str">
        <f t="shared" si="11"/>
        <v/>
      </c>
      <c r="Q39" s="87" t="str">
        <f t="shared" si="12"/>
        <v/>
      </c>
      <c r="R39" s="87" t="str">
        <f t="shared" si="13"/>
        <v/>
      </c>
      <c r="Y39" s="85"/>
      <c r="Z39" s="85"/>
      <c r="AA39" s="85"/>
      <c r="AB39" s="85"/>
      <c r="AC39" s="85"/>
    </row>
    <row r="40" spans="1:29" ht="15" x14ac:dyDescent="0.2">
      <c r="A40" s="206" t="s">
        <v>1021</v>
      </c>
      <c r="B40" s="207" t="s">
        <v>1</v>
      </c>
      <c r="C40" s="206" t="s">
        <v>2</v>
      </c>
      <c r="D40" s="206" t="s">
        <v>3</v>
      </c>
      <c r="E40" s="290" t="s">
        <v>18</v>
      </c>
      <c r="F40" s="290"/>
      <c r="G40" s="208" t="s">
        <v>4</v>
      </c>
      <c r="H40" s="207" t="s">
        <v>5</v>
      </c>
      <c r="I40" s="207" t="s">
        <v>6</v>
      </c>
      <c r="J40" s="207" t="s">
        <v>7</v>
      </c>
      <c r="K40" s="99"/>
      <c r="L40" s="52">
        <f t="shared" si="7"/>
        <v>5</v>
      </c>
      <c r="M40" s="86" t="str">
        <f t="shared" si="8"/>
        <v/>
      </c>
      <c r="N40" s="87" t="str">
        <f t="shared" si="9"/>
        <v/>
      </c>
      <c r="O40" s="87" t="str">
        <f t="shared" si="10"/>
        <v/>
      </c>
      <c r="P40" s="88" t="str">
        <f t="shared" si="11"/>
        <v/>
      </c>
      <c r="Q40" s="87" t="str">
        <f t="shared" si="12"/>
        <v/>
      </c>
      <c r="R40" s="87" t="str">
        <f t="shared" si="13"/>
        <v/>
      </c>
      <c r="Y40" s="85"/>
      <c r="Z40" s="85"/>
      <c r="AA40" s="85"/>
      <c r="AB40" s="85"/>
      <c r="AC40" s="85"/>
    </row>
    <row r="41" spans="1:29" ht="25.5" customHeight="1" x14ac:dyDescent="0.2">
      <c r="A41" s="209" t="s">
        <v>19</v>
      </c>
      <c r="B41" s="210" t="s">
        <v>1022</v>
      </c>
      <c r="C41" s="209" t="s">
        <v>11</v>
      </c>
      <c r="D41" s="209" t="s">
        <v>1023</v>
      </c>
      <c r="E41" s="291" t="s">
        <v>301</v>
      </c>
      <c r="F41" s="291"/>
      <c r="G41" s="211" t="s">
        <v>10</v>
      </c>
      <c r="H41" s="212">
        <v>1</v>
      </c>
      <c r="I41" s="213">
        <f>SUMIF(L:L,$L41,M:M)</f>
        <v>0.6</v>
      </c>
      <c r="J41" s="213">
        <f>TRUNC(H41*I41,2)</f>
        <v>0.6</v>
      </c>
      <c r="K41" s="99"/>
      <c r="L41" s="52">
        <f t="shared" si="7"/>
        <v>5</v>
      </c>
      <c r="M41" s="86" t="str">
        <f t="shared" si="8"/>
        <v/>
      </c>
      <c r="N41" s="87" t="str">
        <f t="shared" si="9"/>
        <v/>
      </c>
      <c r="O41" s="87" t="str">
        <f t="shared" si="10"/>
        <v/>
      </c>
      <c r="P41" s="88" t="str">
        <f t="shared" si="11"/>
        <v xml:space="preserve"> IG-ABP01 </v>
      </c>
      <c r="Q41" s="87">
        <f t="shared" si="12"/>
        <v>0</v>
      </c>
      <c r="R41" s="87">
        <f t="shared" si="13"/>
        <v>0.6</v>
      </c>
      <c r="Y41" s="85"/>
      <c r="Z41" s="85"/>
      <c r="AA41" s="85"/>
      <c r="AB41" s="85"/>
      <c r="AC41" s="85"/>
    </row>
    <row r="42" spans="1:29" ht="25.5" customHeight="1" x14ac:dyDescent="0.2">
      <c r="A42" s="225" t="s">
        <v>21</v>
      </c>
      <c r="B42" s="226" t="s">
        <v>591</v>
      </c>
      <c r="C42" s="225" t="s">
        <v>9</v>
      </c>
      <c r="D42" s="225" t="s">
        <v>592</v>
      </c>
      <c r="E42" s="292" t="s">
        <v>24</v>
      </c>
      <c r="F42" s="292"/>
      <c r="G42" s="227" t="s">
        <v>25</v>
      </c>
      <c r="H42" s="228">
        <v>5.8000000000000003E-2</v>
      </c>
      <c r="I42" s="229">
        <f>SUMIFS(J:J,A:A,"Composição",B:B,$B42)</f>
        <v>10.35</v>
      </c>
      <c r="J42" s="229">
        <f>TRUNC(H42*I42,2)</f>
        <v>0.6</v>
      </c>
      <c r="K42" s="99"/>
      <c r="L42" s="52">
        <f t="shared" si="7"/>
        <v>5</v>
      </c>
      <c r="M42" s="86">
        <f t="shared" si="8"/>
        <v>0.6</v>
      </c>
      <c r="N42" s="87" t="str">
        <f t="shared" si="9"/>
        <v/>
      </c>
      <c r="O42" s="87">
        <f t="shared" si="10"/>
        <v>0.6</v>
      </c>
      <c r="P42" s="88" t="str">
        <f t="shared" si="11"/>
        <v/>
      </c>
      <c r="Q42" s="87" t="str">
        <f t="shared" si="12"/>
        <v/>
      </c>
      <c r="R42" s="87" t="str">
        <f t="shared" si="13"/>
        <v/>
      </c>
      <c r="Y42" s="85"/>
      <c r="Z42" s="85"/>
      <c r="AA42" s="85"/>
      <c r="AB42" s="85"/>
      <c r="AC42" s="85"/>
    </row>
    <row r="43" spans="1:29" x14ac:dyDescent="0.2">
      <c r="A43" s="219"/>
      <c r="B43" s="219"/>
      <c r="C43" s="219"/>
      <c r="D43" s="219"/>
      <c r="E43" s="219"/>
      <c r="F43" s="220"/>
      <c r="G43" s="219"/>
      <c r="H43" s="220"/>
      <c r="I43" s="219"/>
      <c r="J43" s="220"/>
      <c r="K43" s="99"/>
      <c r="L43" s="52">
        <f t="shared" si="7"/>
        <v>5</v>
      </c>
      <c r="M43" s="86" t="str">
        <f t="shared" si="8"/>
        <v/>
      </c>
      <c r="N43" s="87" t="str">
        <f t="shared" si="9"/>
        <v/>
      </c>
      <c r="O43" s="87" t="str">
        <f t="shared" si="10"/>
        <v/>
      </c>
      <c r="P43" s="88" t="str">
        <f t="shared" si="11"/>
        <v/>
      </c>
      <c r="Q43" s="87" t="str">
        <f t="shared" si="12"/>
        <v/>
      </c>
      <c r="R43" s="87" t="str">
        <f t="shared" si="13"/>
        <v/>
      </c>
      <c r="Y43" s="85"/>
      <c r="Z43" s="85"/>
      <c r="AA43" s="85"/>
      <c r="AB43" s="85"/>
      <c r="AC43" s="85"/>
    </row>
    <row r="44" spans="1:29" ht="15" thickBot="1" x14ac:dyDescent="0.25">
      <c r="A44" s="219"/>
      <c r="B44" s="219"/>
      <c r="C44" s="219"/>
      <c r="D44" s="219"/>
      <c r="E44" s="219"/>
      <c r="F44" s="220"/>
      <c r="G44" s="219"/>
      <c r="H44" s="294"/>
      <c r="I44" s="294"/>
      <c r="J44" s="220"/>
      <c r="K44" s="99"/>
      <c r="L44" s="52">
        <f t="shared" si="7"/>
        <v>5</v>
      </c>
      <c r="M44" s="86" t="str">
        <f t="shared" si="8"/>
        <v/>
      </c>
      <c r="N44" s="87" t="str">
        <f t="shared" si="9"/>
        <v/>
      </c>
      <c r="O44" s="87" t="str">
        <f t="shared" si="10"/>
        <v/>
      </c>
      <c r="P44" s="88" t="str">
        <f t="shared" si="11"/>
        <v/>
      </c>
      <c r="Q44" s="87" t="str">
        <f t="shared" si="12"/>
        <v/>
      </c>
      <c r="R44" s="87" t="str">
        <f t="shared" si="13"/>
        <v/>
      </c>
      <c r="Y44" s="85"/>
      <c r="Z44" s="85"/>
      <c r="AA44" s="85"/>
      <c r="AB44" s="85"/>
      <c r="AC44" s="85"/>
    </row>
    <row r="45" spans="1:29" ht="15" thickTop="1" x14ac:dyDescent="0.2">
      <c r="A45" s="224"/>
      <c r="B45" s="224"/>
      <c r="C45" s="224"/>
      <c r="D45" s="224"/>
      <c r="E45" s="224"/>
      <c r="F45" s="224"/>
      <c r="G45" s="224"/>
      <c r="H45" s="224"/>
      <c r="I45" s="224"/>
      <c r="J45" s="224"/>
      <c r="K45" s="99"/>
      <c r="L45" s="52">
        <f t="shared" si="7"/>
        <v>6</v>
      </c>
      <c r="M45" s="86" t="str">
        <f t="shared" si="8"/>
        <v/>
      </c>
      <c r="N45" s="87" t="str">
        <f t="shared" si="9"/>
        <v/>
      </c>
      <c r="O45" s="87" t="str">
        <f t="shared" si="10"/>
        <v/>
      </c>
      <c r="P45" s="88" t="str">
        <f t="shared" si="11"/>
        <v/>
      </c>
      <c r="Q45" s="87" t="str">
        <f t="shared" si="12"/>
        <v/>
      </c>
      <c r="R45" s="87" t="str">
        <f t="shared" si="13"/>
        <v/>
      </c>
      <c r="Y45" s="85"/>
      <c r="Z45" s="85"/>
      <c r="AA45" s="85"/>
      <c r="AB45" s="85"/>
      <c r="AC45" s="85"/>
    </row>
    <row r="46" spans="1:29" ht="15" x14ac:dyDescent="0.2">
      <c r="A46" s="206" t="s">
        <v>1027</v>
      </c>
      <c r="B46" s="207" t="s">
        <v>1</v>
      </c>
      <c r="C46" s="206" t="s">
        <v>2</v>
      </c>
      <c r="D46" s="206" t="s">
        <v>3</v>
      </c>
      <c r="E46" s="290" t="s">
        <v>18</v>
      </c>
      <c r="F46" s="290"/>
      <c r="G46" s="208" t="s">
        <v>4</v>
      </c>
      <c r="H46" s="207" t="s">
        <v>5</v>
      </c>
      <c r="I46" s="207" t="s">
        <v>6</v>
      </c>
      <c r="J46" s="207" t="s">
        <v>7</v>
      </c>
      <c r="K46" s="99"/>
      <c r="L46" s="52">
        <f t="shared" si="7"/>
        <v>6</v>
      </c>
      <c r="M46" s="86" t="str">
        <f t="shared" si="8"/>
        <v/>
      </c>
      <c r="N46" s="87" t="str">
        <f t="shared" si="9"/>
        <v/>
      </c>
      <c r="O46" s="87" t="str">
        <f t="shared" si="10"/>
        <v/>
      </c>
      <c r="P46" s="88" t="str">
        <f t="shared" si="11"/>
        <v/>
      </c>
      <c r="Q46" s="87" t="str">
        <f t="shared" si="12"/>
        <v/>
      </c>
      <c r="R46" s="87" t="str">
        <f t="shared" si="13"/>
        <v/>
      </c>
      <c r="Y46" s="85"/>
      <c r="Z46" s="85"/>
      <c r="AA46" s="85"/>
      <c r="AB46" s="85"/>
      <c r="AC46" s="85"/>
    </row>
    <row r="47" spans="1:29" ht="14.25" customHeight="1" x14ac:dyDescent="0.2">
      <c r="A47" s="209" t="s">
        <v>19</v>
      </c>
      <c r="B47" s="210" t="s">
        <v>1028</v>
      </c>
      <c r="C47" s="209" t="s">
        <v>11</v>
      </c>
      <c r="D47" s="209" t="s">
        <v>1029</v>
      </c>
      <c r="E47" s="291" t="s">
        <v>24</v>
      </c>
      <c r="F47" s="291"/>
      <c r="G47" s="211" t="s">
        <v>296</v>
      </c>
      <c r="H47" s="212">
        <v>1</v>
      </c>
      <c r="I47" s="213">
        <f>SUMIF(L:L,$L47,M:M)</f>
        <v>30302.2</v>
      </c>
      <c r="J47" s="213">
        <f t="shared" ref="J47:J53" si="14">TRUNC(H47*I47,2)</f>
        <v>30302.2</v>
      </c>
      <c r="K47" s="99"/>
      <c r="L47" s="52">
        <f t="shared" si="7"/>
        <v>6</v>
      </c>
      <c r="M47" s="86" t="str">
        <f t="shared" si="8"/>
        <v/>
      </c>
      <c r="N47" s="87" t="str">
        <f t="shared" si="9"/>
        <v/>
      </c>
      <c r="O47" s="87" t="str">
        <f t="shared" si="10"/>
        <v/>
      </c>
      <c r="P47" s="88" t="str">
        <f t="shared" si="11"/>
        <v xml:space="preserve"> IG-ADM-CG </v>
      </c>
      <c r="Q47" s="87">
        <f t="shared" si="12"/>
        <v>0</v>
      </c>
      <c r="R47" s="87">
        <f t="shared" si="13"/>
        <v>30302.2</v>
      </c>
      <c r="Y47" s="85"/>
      <c r="Z47" s="85"/>
      <c r="AA47" s="85"/>
      <c r="AB47" s="85"/>
      <c r="AC47" s="85"/>
    </row>
    <row r="48" spans="1:29" ht="25.5" customHeight="1" x14ac:dyDescent="0.2">
      <c r="A48" s="225" t="s">
        <v>21</v>
      </c>
      <c r="B48" s="226" t="s">
        <v>252</v>
      </c>
      <c r="C48" s="225" t="s">
        <v>9</v>
      </c>
      <c r="D48" s="225" t="s">
        <v>253</v>
      </c>
      <c r="E48" s="292" t="s">
        <v>875</v>
      </c>
      <c r="F48" s="292"/>
      <c r="G48" s="227" t="s">
        <v>13</v>
      </c>
      <c r="H48" s="228">
        <v>1</v>
      </c>
      <c r="I48" s="229">
        <f t="shared" ref="I48:I53" si="15">SUMIFS(J:J,A:A,"Composição",B:B,$B48)</f>
        <v>5559.44</v>
      </c>
      <c r="J48" s="229">
        <f t="shared" si="14"/>
        <v>5559.44</v>
      </c>
      <c r="K48" s="99"/>
      <c r="L48" s="52">
        <f t="shared" si="7"/>
        <v>6</v>
      </c>
      <c r="M48" s="86">
        <f t="shared" si="8"/>
        <v>5559.44</v>
      </c>
      <c r="N48" s="87" t="str">
        <f t="shared" si="9"/>
        <v/>
      </c>
      <c r="O48" s="87">
        <f t="shared" si="10"/>
        <v>5559.44</v>
      </c>
      <c r="P48" s="88" t="str">
        <f t="shared" si="11"/>
        <v/>
      </c>
      <c r="Q48" s="87" t="str">
        <f t="shared" si="12"/>
        <v/>
      </c>
      <c r="R48" s="87" t="str">
        <f t="shared" si="13"/>
        <v/>
      </c>
      <c r="Y48" s="85"/>
      <c r="Z48" s="85"/>
      <c r="AA48" s="85"/>
      <c r="AB48" s="85"/>
      <c r="AC48" s="85"/>
    </row>
    <row r="49" spans="1:18" ht="25.5" customHeight="1" x14ac:dyDescent="0.2">
      <c r="A49" s="225" t="s">
        <v>21</v>
      </c>
      <c r="B49" s="226" t="s">
        <v>1459</v>
      </c>
      <c r="C49" s="225" t="s">
        <v>11</v>
      </c>
      <c r="D49" s="225" t="s">
        <v>1460</v>
      </c>
      <c r="E49" s="292" t="s">
        <v>875</v>
      </c>
      <c r="F49" s="292"/>
      <c r="G49" s="227" t="s">
        <v>13</v>
      </c>
      <c r="H49" s="228">
        <v>0.1</v>
      </c>
      <c r="I49" s="229">
        <f t="shared" si="15"/>
        <v>28822.3</v>
      </c>
      <c r="J49" s="229">
        <f t="shared" si="14"/>
        <v>2882.23</v>
      </c>
      <c r="K49" s="99"/>
      <c r="L49" s="52">
        <f t="shared" si="7"/>
        <v>6</v>
      </c>
      <c r="M49" s="86">
        <f t="shared" si="8"/>
        <v>2882.23</v>
      </c>
      <c r="N49" s="87" t="str">
        <f t="shared" si="9"/>
        <v/>
      </c>
      <c r="O49" s="87">
        <f t="shared" si="10"/>
        <v>2882.23</v>
      </c>
      <c r="P49" s="88" t="str">
        <f t="shared" si="11"/>
        <v/>
      </c>
      <c r="Q49" s="87" t="str">
        <f t="shared" si="12"/>
        <v/>
      </c>
      <c r="R49" s="87" t="str">
        <f t="shared" si="13"/>
        <v/>
      </c>
    </row>
    <row r="50" spans="1:18" ht="25.5" customHeight="1" x14ac:dyDescent="0.2">
      <c r="A50" s="225" t="s">
        <v>21</v>
      </c>
      <c r="B50" s="226" t="s">
        <v>1461</v>
      </c>
      <c r="C50" s="225" t="s">
        <v>11</v>
      </c>
      <c r="D50" s="225" t="s">
        <v>1462</v>
      </c>
      <c r="E50" s="292" t="s">
        <v>875</v>
      </c>
      <c r="F50" s="292"/>
      <c r="G50" s="227" t="s">
        <v>13</v>
      </c>
      <c r="H50" s="228">
        <v>0.1</v>
      </c>
      <c r="I50" s="229">
        <f t="shared" si="15"/>
        <v>28822.3</v>
      </c>
      <c r="J50" s="229">
        <f t="shared" si="14"/>
        <v>2882.23</v>
      </c>
      <c r="K50" s="99"/>
      <c r="L50" s="52">
        <f t="shared" si="7"/>
        <v>6</v>
      </c>
      <c r="M50" s="86">
        <f t="shared" ref="M50:M113" si="16">IF(OR(A50="Insumo",A50="Composição Auxiliar"),J50,"")</f>
        <v>2882.23</v>
      </c>
      <c r="N50" s="87" t="str">
        <f t="shared" ref="N50:N113" si="17">IF(E50="Mão de Obra",J50,"")</f>
        <v/>
      </c>
      <c r="O50" s="87">
        <f t="shared" ref="O50:O113" si="18">IF(N50&lt;&gt;"","",M50)</f>
        <v>2882.23</v>
      </c>
      <c r="P50" s="88" t="str">
        <f t="shared" ref="P50:P113" si="19">IF(A50="Composição",B50,"")</f>
        <v/>
      </c>
      <c r="Q50" s="87" t="str">
        <f t="shared" ref="Q50:Q113" si="20">IF(P50&lt;&gt;"",SUMIF(L50:L150,L50,N50:N150),"")</f>
        <v/>
      </c>
      <c r="R50" s="87" t="str">
        <f t="shared" ref="R50:R113" si="21">IF(P50&lt;&gt;"",SUMIF(L50:L150,L50,O50:O150),"")</f>
        <v/>
      </c>
    </row>
    <row r="51" spans="1:18" ht="25.5" customHeight="1" x14ac:dyDescent="0.2">
      <c r="A51" s="225" t="s">
        <v>21</v>
      </c>
      <c r="B51" s="226" t="s">
        <v>595</v>
      </c>
      <c r="C51" s="225" t="s">
        <v>9</v>
      </c>
      <c r="D51" s="225" t="s">
        <v>596</v>
      </c>
      <c r="E51" s="292" t="s">
        <v>875</v>
      </c>
      <c r="F51" s="292"/>
      <c r="G51" s="227" t="s">
        <v>13</v>
      </c>
      <c r="H51" s="228">
        <v>1</v>
      </c>
      <c r="I51" s="229">
        <f t="shared" si="15"/>
        <v>10331.61</v>
      </c>
      <c r="J51" s="229">
        <f t="shared" si="14"/>
        <v>10331.61</v>
      </c>
      <c r="K51" s="99"/>
      <c r="L51" s="52">
        <f t="shared" si="7"/>
        <v>6</v>
      </c>
      <c r="M51" s="86">
        <f t="shared" si="16"/>
        <v>10331.61</v>
      </c>
      <c r="N51" s="87" t="str">
        <f t="shared" si="17"/>
        <v/>
      </c>
      <c r="O51" s="87">
        <f t="shared" si="18"/>
        <v>10331.61</v>
      </c>
      <c r="P51" s="88" t="str">
        <f t="shared" si="19"/>
        <v/>
      </c>
      <c r="Q51" s="87" t="str">
        <f t="shared" si="20"/>
        <v/>
      </c>
      <c r="R51" s="87" t="str">
        <f t="shared" si="21"/>
        <v/>
      </c>
    </row>
    <row r="52" spans="1:18" ht="38.25" customHeight="1" x14ac:dyDescent="0.2">
      <c r="A52" s="225" t="s">
        <v>21</v>
      </c>
      <c r="B52" s="226" t="s">
        <v>1461</v>
      </c>
      <c r="C52" s="225" t="s">
        <v>11</v>
      </c>
      <c r="D52" s="225" t="s">
        <v>1462</v>
      </c>
      <c r="E52" s="292" t="s">
        <v>875</v>
      </c>
      <c r="F52" s="292"/>
      <c r="G52" s="227" t="s">
        <v>13</v>
      </c>
      <c r="H52" s="228">
        <v>0.1</v>
      </c>
      <c r="I52" s="229">
        <f t="shared" si="15"/>
        <v>28822.3</v>
      </c>
      <c r="J52" s="229">
        <f t="shared" si="14"/>
        <v>2882.23</v>
      </c>
      <c r="K52" s="99"/>
      <c r="L52" s="52">
        <f t="shared" si="7"/>
        <v>6</v>
      </c>
      <c r="M52" s="86">
        <f t="shared" si="16"/>
        <v>2882.23</v>
      </c>
      <c r="N52" s="87" t="str">
        <f t="shared" si="17"/>
        <v/>
      </c>
      <c r="O52" s="87">
        <f t="shared" si="18"/>
        <v>2882.23</v>
      </c>
      <c r="P52" s="88" t="str">
        <f t="shared" si="19"/>
        <v/>
      </c>
      <c r="Q52" s="87" t="str">
        <f t="shared" si="20"/>
        <v/>
      </c>
      <c r="R52" s="87" t="str">
        <f t="shared" si="21"/>
        <v/>
      </c>
    </row>
    <row r="53" spans="1:18" ht="25.5" customHeight="1" x14ac:dyDescent="0.2">
      <c r="A53" s="225" t="s">
        <v>21</v>
      </c>
      <c r="B53" s="226" t="s">
        <v>593</v>
      </c>
      <c r="C53" s="225" t="s">
        <v>9</v>
      </c>
      <c r="D53" s="225" t="s">
        <v>594</v>
      </c>
      <c r="E53" s="292" t="s">
        <v>875</v>
      </c>
      <c r="F53" s="292"/>
      <c r="G53" s="227" t="s">
        <v>13</v>
      </c>
      <c r="H53" s="228">
        <v>0.2</v>
      </c>
      <c r="I53" s="229">
        <f t="shared" si="15"/>
        <v>28822.3</v>
      </c>
      <c r="J53" s="229">
        <f t="shared" si="14"/>
        <v>5764.46</v>
      </c>
      <c r="K53" s="99"/>
      <c r="L53" s="52">
        <f t="shared" si="7"/>
        <v>6</v>
      </c>
      <c r="M53" s="86">
        <f t="shared" si="16"/>
        <v>5764.46</v>
      </c>
      <c r="N53" s="87" t="str">
        <f t="shared" si="17"/>
        <v/>
      </c>
      <c r="O53" s="87">
        <f t="shared" si="18"/>
        <v>5764.46</v>
      </c>
      <c r="P53" s="88" t="str">
        <f t="shared" si="19"/>
        <v/>
      </c>
      <c r="Q53" s="87" t="str">
        <f t="shared" si="20"/>
        <v/>
      </c>
      <c r="R53" s="87" t="str">
        <f t="shared" si="21"/>
        <v/>
      </c>
    </row>
    <row r="54" spans="1:18" ht="38.25" customHeight="1" x14ac:dyDescent="0.2">
      <c r="A54" s="219"/>
      <c r="B54" s="219"/>
      <c r="C54" s="219"/>
      <c r="D54" s="219"/>
      <c r="E54" s="219"/>
      <c r="F54" s="220"/>
      <c r="G54" s="219"/>
      <c r="H54" s="220"/>
      <c r="I54" s="219"/>
      <c r="J54" s="220"/>
      <c r="K54" s="99"/>
      <c r="L54" s="52">
        <f t="shared" si="7"/>
        <v>6</v>
      </c>
      <c r="M54" s="86" t="str">
        <f t="shared" si="16"/>
        <v/>
      </c>
      <c r="N54" s="87" t="str">
        <f t="shared" si="17"/>
        <v/>
      </c>
      <c r="O54" s="87" t="str">
        <f t="shared" si="18"/>
        <v/>
      </c>
      <c r="P54" s="88" t="str">
        <f t="shared" si="19"/>
        <v/>
      </c>
      <c r="Q54" s="87" t="str">
        <f t="shared" si="20"/>
        <v/>
      </c>
      <c r="R54" s="87" t="str">
        <f t="shared" si="21"/>
        <v/>
      </c>
    </row>
    <row r="55" spans="1:18" ht="15" thickBot="1" x14ac:dyDescent="0.25">
      <c r="A55" s="219"/>
      <c r="B55" s="219"/>
      <c r="C55" s="219"/>
      <c r="D55" s="219"/>
      <c r="E55" s="219"/>
      <c r="F55" s="220"/>
      <c r="G55" s="219"/>
      <c r="H55" s="294"/>
      <c r="I55" s="294"/>
      <c r="J55" s="220"/>
      <c r="K55" s="99"/>
      <c r="L55" s="52">
        <f t="shared" si="7"/>
        <v>6</v>
      </c>
      <c r="M55" s="86" t="str">
        <f t="shared" si="16"/>
        <v/>
      </c>
      <c r="N55" s="87" t="str">
        <f t="shared" si="17"/>
        <v/>
      </c>
      <c r="O55" s="87" t="str">
        <f t="shared" si="18"/>
        <v/>
      </c>
      <c r="P55" s="88" t="str">
        <f t="shared" si="19"/>
        <v/>
      </c>
      <c r="Q55" s="87" t="str">
        <f t="shared" si="20"/>
        <v/>
      </c>
      <c r="R55" s="87" t="str">
        <f t="shared" si="21"/>
        <v/>
      </c>
    </row>
    <row r="56" spans="1:18" ht="25.5" customHeight="1" thickTop="1" x14ac:dyDescent="0.2">
      <c r="A56" s="224"/>
      <c r="B56" s="224"/>
      <c r="C56" s="224"/>
      <c r="D56" s="224"/>
      <c r="E56" s="224"/>
      <c r="F56" s="224"/>
      <c r="G56" s="224"/>
      <c r="H56" s="224"/>
      <c r="I56" s="224"/>
      <c r="J56" s="224"/>
      <c r="K56" s="99"/>
      <c r="L56" s="52">
        <f t="shared" si="7"/>
        <v>7</v>
      </c>
      <c r="M56" s="86" t="str">
        <f t="shared" si="16"/>
        <v/>
      </c>
      <c r="N56" s="87" t="str">
        <f t="shared" si="17"/>
        <v/>
      </c>
      <c r="O56" s="87" t="str">
        <f t="shared" si="18"/>
        <v/>
      </c>
      <c r="P56" s="88" t="str">
        <f t="shared" si="19"/>
        <v/>
      </c>
      <c r="Q56" s="87" t="str">
        <f t="shared" si="20"/>
        <v/>
      </c>
      <c r="R56" s="87" t="str">
        <f t="shared" si="21"/>
        <v/>
      </c>
    </row>
    <row r="57" spans="1:18" ht="15" x14ac:dyDescent="0.2">
      <c r="A57" s="206" t="s">
        <v>1032</v>
      </c>
      <c r="B57" s="207" t="s">
        <v>1</v>
      </c>
      <c r="C57" s="206" t="s">
        <v>2</v>
      </c>
      <c r="D57" s="206" t="s">
        <v>3</v>
      </c>
      <c r="E57" s="290" t="s">
        <v>18</v>
      </c>
      <c r="F57" s="290"/>
      <c r="G57" s="208" t="s">
        <v>4</v>
      </c>
      <c r="H57" s="207" t="s">
        <v>5</v>
      </c>
      <c r="I57" s="207" t="s">
        <v>6</v>
      </c>
      <c r="J57" s="207" t="s">
        <v>7</v>
      </c>
      <c r="K57" s="99"/>
      <c r="L57" s="52">
        <f t="shared" si="7"/>
        <v>7</v>
      </c>
      <c r="M57" s="86" t="str">
        <f t="shared" si="16"/>
        <v/>
      </c>
      <c r="N57" s="87" t="str">
        <f t="shared" si="17"/>
        <v/>
      </c>
      <c r="O57" s="87" t="str">
        <f t="shared" si="18"/>
        <v/>
      </c>
      <c r="P57" s="88" t="str">
        <f t="shared" si="19"/>
        <v/>
      </c>
      <c r="Q57" s="87" t="str">
        <f t="shared" si="20"/>
        <v/>
      </c>
      <c r="R57" s="87" t="str">
        <f t="shared" si="21"/>
        <v/>
      </c>
    </row>
    <row r="58" spans="1:18" ht="63.75" x14ac:dyDescent="0.2">
      <c r="A58" s="209" t="s">
        <v>19</v>
      </c>
      <c r="B58" s="210" t="s">
        <v>1033</v>
      </c>
      <c r="C58" s="209" t="s">
        <v>11</v>
      </c>
      <c r="D58" s="209" t="s">
        <v>1034</v>
      </c>
      <c r="E58" s="291" t="s">
        <v>24</v>
      </c>
      <c r="F58" s="291"/>
      <c r="G58" s="211" t="s">
        <v>10</v>
      </c>
      <c r="H58" s="212">
        <v>1</v>
      </c>
      <c r="I58" s="213">
        <f>SUMIF(L:L,$L58,M:M)</f>
        <v>22.5</v>
      </c>
      <c r="J58" s="213">
        <f>TRUNC(H58*I58,2)</f>
        <v>22.5</v>
      </c>
      <c r="K58" s="99"/>
      <c r="L58" s="52">
        <f t="shared" si="7"/>
        <v>7</v>
      </c>
      <c r="M58" s="86" t="str">
        <f t="shared" si="16"/>
        <v/>
      </c>
      <c r="N58" s="87" t="str">
        <f t="shared" si="17"/>
        <v/>
      </c>
      <c r="O58" s="87" t="str">
        <f t="shared" si="18"/>
        <v/>
      </c>
      <c r="P58" s="88" t="str">
        <f t="shared" si="19"/>
        <v xml:space="preserve"> IG-LAM </v>
      </c>
      <c r="Q58" s="87">
        <f t="shared" si="20"/>
        <v>0</v>
      </c>
      <c r="R58" s="87">
        <f t="shared" si="21"/>
        <v>22.5</v>
      </c>
    </row>
    <row r="59" spans="1:18" ht="51" x14ac:dyDescent="0.2">
      <c r="A59" s="214" t="s">
        <v>28</v>
      </c>
      <c r="B59" s="215" t="s">
        <v>362</v>
      </c>
      <c r="C59" s="214" t="str">
        <f>VLOOKUP(B59,INSUMOS!$A:$I,2,FALSE)</f>
        <v>SINAPI</v>
      </c>
      <c r="D59" s="214" t="str">
        <f>VLOOKUP(B59,INSUMOS!$A:$I,3,FALSE)</f>
        <v>LOCACAO DE ANDAIME METALICO TIPO FACHADEIRO, PECAS COM APROXIMADAMENTE 1,20 M DE LARGURA E 2,0 M DE ALTURA, INCLUINDO DIAGONAIS EM X, BARRAS DE LIGACAO, SAPATAS E DEMAIS ITENS NECESSARIOS A MONTAGEM (NAO INCLUI INSTALACAO)</v>
      </c>
      <c r="E59" s="293" t="str">
        <f>VLOOKUP(B59,INSUMOS!$A:$I,4,FALSE)</f>
        <v>Equipamento</v>
      </c>
      <c r="F59" s="293"/>
      <c r="G59" s="216" t="str">
        <f>VLOOKUP(B59,INSUMOS!$A:$I,5,FALSE)</f>
        <v>M2XMES</v>
      </c>
      <c r="H59" s="217">
        <v>1</v>
      </c>
      <c r="I59" s="218">
        <f>VLOOKUP(B59,INSUMOS!$A:$I,8,FALSE)</f>
        <v>22.5</v>
      </c>
      <c r="J59" s="218">
        <f>TRUNC(H59*I59,2)</f>
        <v>22.5</v>
      </c>
      <c r="K59" s="99"/>
      <c r="L59" s="52">
        <f t="shared" si="7"/>
        <v>7</v>
      </c>
      <c r="M59" s="86">
        <f t="shared" si="16"/>
        <v>22.5</v>
      </c>
      <c r="N59" s="87" t="str">
        <f t="shared" si="17"/>
        <v/>
      </c>
      <c r="O59" s="87">
        <f t="shared" si="18"/>
        <v>22.5</v>
      </c>
      <c r="P59" s="88" t="str">
        <f t="shared" si="19"/>
        <v/>
      </c>
      <c r="Q59" s="87" t="str">
        <f t="shared" si="20"/>
        <v/>
      </c>
      <c r="R59" s="87" t="str">
        <f t="shared" si="21"/>
        <v/>
      </c>
    </row>
    <row r="60" spans="1:18" ht="25.5" customHeight="1" x14ac:dyDescent="0.2">
      <c r="A60" s="219"/>
      <c r="B60" s="219"/>
      <c r="C60" s="219"/>
      <c r="D60" s="219"/>
      <c r="E60" s="219"/>
      <c r="F60" s="220"/>
      <c r="G60" s="219"/>
      <c r="H60" s="220"/>
      <c r="I60" s="219"/>
      <c r="J60" s="220"/>
      <c r="K60" s="99"/>
      <c r="L60" s="52">
        <f t="shared" si="7"/>
        <v>7</v>
      </c>
      <c r="M60" s="86" t="str">
        <f t="shared" si="16"/>
        <v/>
      </c>
      <c r="N60" s="87" t="str">
        <f t="shared" si="17"/>
        <v/>
      </c>
      <c r="O60" s="87" t="str">
        <f t="shared" si="18"/>
        <v/>
      </c>
      <c r="P60" s="88" t="str">
        <f t="shared" si="19"/>
        <v/>
      </c>
      <c r="Q60" s="87" t="str">
        <f t="shared" si="20"/>
        <v/>
      </c>
      <c r="R60" s="87" t="str">
        <f t="shared" si="21"/>
        <v/>
      </c>
    </row>
    <row r="61" spans="1:18" ht="15" thickBot="1" x14ac:dyDescent="0.25">
      <c r="A61" s="219"/>
      <c r="B61" s="219"/>
      <c r="C61" s="219"/>
      <c r="D61" s="219"/>
      <c r="E61" s="219"/>
      <c r="F61" s="220"/>
      <c r="G61" s="219"/>
      <c r="H61" s="294"/>
      <c r="I61" s="294"/>
      <c r="J61" s="220"/>
      <c r="K61" s="99"/>
      <c r="L61" s="52">
        <f t="shared" si="7"/>
        <v>7</v>
      </c>
      <c r="M61" s="86" t="str">
        <f t="shared" si="16"/>
        <v/>
      </c>
      <c r="N61" s="87" t="str">
        <f t="shared" si="17"/>
        <v/>
      </c>
      <c r="O61" s="87" t="str">
        <f t="shared" si="18"/>
        <v/>
      </c>
      <c r="P61" s="88" t="str">
        <f t="shared" si="19"/>
        <v/>
      </c>
      <c r="Q61" s="87" t="str">
        <f t="shared" si="20"/>
        <v/>
      </c>
      <c r="R61" s="87" t="str">
        <f t="shared" si="21"/>
        <v/>
      </c>
    </row>
    <row r="62" spans="1:18" ht="15" thickTop="1" x14ac:dyDescent="0.2">
      <c r="A62" s="224"/>
      <c r="B62" s="224"/>
      <c r="C62" s="224"/>
      <c r="D62" s="224"/>
      <c r="E62" s="224"/>
      <c r="F62" s="224"/>
      <c r="G62" s="224"/>
      <c r="H62" s="224"/>
      <c r="I62" s="224"/>
      <c r="J62" s="224"/>
      <c r="K62" s="99"/>
      <c r="L62" s="52">
        <f t="shared" si="7"/>
        <v>8</v>
      </c>
      <c r="M62" s="86" t="str">
        <f t="shared" si="16"/>
        <v/>
      </c>
      <c r="N62" s="87" t="str">
        <f t="shared" si="17"/>
        <v/>
      </c>
      <c r="O62" s="87" t="str">
        <f t="shared" si="18"/>
        <v/>
      </c>
      <c r="P62" s="88" t="str">
        <f t="shared" si="19"/>
        <v/>
      </c>
      <c r="Q62" s="87" t="str">
        <f t="shared" si="20"/>
        <v/>
      </c>
      <c r="R62" s="87" t="str">
        <f t="shared" si="21"/>
        <v/>
      </c>
    </row>
    <row r="63" spans="1:18" ht="38.25" customHeight="1" x14ac:dyDescent="0.2">
      <c r="A63" s="206" t="s">
        <v>1035</v>
      </c>
      <c r="B63" s="207" t="s">
        <v>1</v>
      </c>
      <c r="C63" s="206" t="s">
        <v>2</v>
      </c>
      <c r="D63" s="206" t="s">
        <v>3</v>
      </c>
      <c r="E63" s="290" t="s">
        <v>18</v>
      </c>
      <c r="F63" s="290"/>
      <c r="G63" s="208" t="s">
        <v>4</v>
      </c>
      <c r="H63" s="207" t="s">
        <v>5</v>
      </c>
      <c r="I63" s="207" t="s">
        <v>6</v>
      </c>
      <c r="J63" s="207" t="s">
        <v>7</v>
      </c>
      <c r="K63" s="99"/>
      <c r="L63" s="52">
        <f t="shared" si="7"/>
        <v>8</v>
      </c>
      <c r="M63" s="86" t="str">
        <f t="shared" si="16"/>
        <v/>
      </c>
      <c r="N63" s="87" t="str">
        <f t="shared" si="17"/>
        <v/>
      </c>
      <c r="O63" s="87" t="str">
        <f t="shared" si="18"/>
        <v/>
      </c>
      <c r="P63" s="88" t="str">
        <f t="shared" si="19"/>
        <v/>
      </c>
      <c r="Q63" s="87" t="str">
        <f t="shared" si="20"/>
        <v/>
      </c>
      <c r="R63" s="87" t="str">
        <f t="shared" si="21"/>
        <v/>
      </c>
    </row>
    <row r="64" spans="1:18" ht="25.5" customHeight="1" x14ac:dyDescent="0.2">
      <c r="A64" s="209" t="s">
        <v>19</v>
      </c>
      <c r="B64" s="210" t="s">
        <v>597</v>
      </c>
      <c r="C64" s="209" t="s">
        <v>9</v>
      </c>
      <c r="D64" s="209" t="s">
        <v>598</v>
      </c>
      <c r="E64" s="291" t="s">
        <v>876</v>
      </c>
      <c r="F64" s="291"/>
      <c r="G64" s="211" t="s">
        <v>10</v>
      </c>
      <c r="H64" s="212">
        <v>1</v>
      </c>
      <c r="I64" s="213">
        <f>SUMIF(L:L,$L64,M:M)</f>
        <v>20.13</v>
      </c>
      <c r="J64" s="213">
        <f>TRUNC(H64*I64,2)</f>
        <v>20.13</v>
      </c>
      <c r="K64" s="99"/>
      <c r="L64" s="52">
        <f t="shared" si="7"/>
        <v>8</v>
      </c>
      <c r="M64" s="86" t="str">
        <f t="shared" si="16"/>
        <v/>
      </c>
      <c r="N64" s="87" t="str">
        <f t="shared" si="17"/>
        <v/>
      </c>
      <c r="O64" s="87" t="str">
        <f t="shared" si="18"/>
        <v/>
      </c>
      <c r="P64" s="88" t="str">
        <f t="shared" si="19"/>
        <v xml:space="preserve"> 97063 </v>
      </c>
      <c r="Q64" s="87">
        <f t="shared" si="20"/>
        <v>0</v>
      </c>
      <c r="R64" s="87">
        <f t="shared" si="21"/>
        <v>20.13</v>
      </c>
    </row>
    <row r="65" spans="1:18" ht="25.5" customHeight="1" x14ac:dyDescent="0.2">
      <c r="A65" s="225" t="s">
        <v>21</v>
      </c>
      <c r="B65" s="226" t="s">
        <v>26</v>
      </c>
      <c r="C65" s="225" t="s">
        <v>9</v>
      </c>
      <c r="D65" s="225" t="s">
        <v>27</v>
      </c>
      <c r="E65" s="292" t="s">
        <v>875</v>
      </c>
      <c r="F65" s="292"/>
      <c r="G65" s="227" t="s">
        <v>25</v>
      </c>
      <c r="H65" s="228">
        <v>0.10580000000000001</v>
      </c>
      <c r="I65" s="229">
        <f>SUMIFS(J:J,A:A,"Composição",B:B,$B65)</f>
        <v>25.11</v>
      </c>
      <c r="J65" s="229">
        <f>TRUNC(H65*I65,2)</f>
        <v>2.65</v>
      </c>
      <c r="K65" s="99"/>
      <c r="L65" s="52">
        <f t="shared" si="7"/>
        <v>8</v>
      </c>
      <c r="M65" s="86">
        <f t="shared" si="16"/>
        <v>2.65</v>
      </c>
      <c r="N65" s="87" t="str">
        <f t="shared" si="17"/>
        <v/>
      </c>
      <c r="O65" s="87">
        <f t="shared" si="18"/>
        <v>2.65</v>
      </c>
      <c r="P65" s="88" t="str">
        <f t="shared" si="19"/>
        <v/>
      </c>
      <c r="Q65" s="87" t="str">
        <f t="shared" si="20"/>
        <v/>
      </c>
      <c r="R65" s="87" t="str">
        <f t="shared" si="21"/>
        <v/>
      </c>
    </row>
    <row r="66" spans="1:18" ht="25.5" customHeight="1" x14ac:dyDescent="0.2">
      <c r="A66" s="225" t="s">
        <v>21</v>
      </c>
      <c r="B66" s="226" t="s">
        <v>251</v>
      </c>
      <c r="C66" s="225" t="s">
        <v>9</v>
      </c>
      <c r="D66" s="225" t="s">
        <v>1464</v>
      </c>
      <c r="E66" s="292" t="s">
        <v>875</v>
      </c>
      <c r="F66" s="292"/>
      <c r="G66" s="227" t="s">
        <v>25</v>
      </c>
      <c r="H66" s="228">
        <v>0.55459999999999998</v>
      </c>
      <c r="I66" s="229">
        <f>SUMIFS(J:J,A:A,"Composição",B:B,$B66)</f>
        <v>26.91</v>
      </c>
      <c r="J66" s="229">
        <f>TRUNC(H66*I66,2)</f>
        <v>14.92</v>
      </c>
      <c r="K66" s="99"/>
      <c r="L66" s="52">
        <f t="shared" si="7"/>
        <v>8</v>
      </c>
      <c r="M66" s="86">
        <f t="shared" si="16"/>
        <v>14.92</v>
      </c>
      <c r="N66" s="87" t="str">
        <f t="shared" si="17"/>
        <v/>
      </c>
      <c r="O66" s="87">
        <f t="shared" si="18"/>
        <v>14.92</v>
      </c>
      <c r="P66" s="88" t="str">
        <f t="shared" si="19"/>
        <v/>
      </c>
      <c r="Q66" s="87" t="str">
        <f t="shared" si="20"/>
        <v/>
      </c>
      <c r="R66" s="87" t="str">
        <f t="shared" si="21"/>
        <v/>
      </c>
    </row>
    <row r="67" spans="1:18" ht="38.25" x14ac:dyDescent="0.2">
      <c r="A67" s="225" t="s">
        <v>21</v>
      </c>
      <c r="B67" s="226" t="s">
        <v>599</v>
      </c>
      <c r="C67" s="225" t="s">
        <v>9</v>
      </c>
      <c r="D67" s="225" t="s">
        <v>600</v>
      </c>
      <c r="E67" s="292" t="s">
        <v>877</v>
      </c>
      <c r="F67" s="292"/>
      <c r="G67" s="227" t="s">
        <v>601</v>
      </c>
      <c r="H67" s="228">
        <v>0.1673</v>
      </c>
      <c r="I67" s="229">
        <f>SUMIFS(J:J,A:A,"Composição",B:B,$B67)</f>
        <v>15.36</v>
      </c>
      <c r="J67" s="229">
        <f>TRUNC(H67*I67,2)</f>
        <v>2.56</v>
      </c>
      <c r="K67" s="99"/>
      <c r="L67" s="52">
        <f t="shared" si="7"/>
        <v>8</v>
      </c>
      <c r="M67" s="86">
        <f t="shared" si="16"/>
        <v>2.56</v>
      </c>
      <c r="N67" s="87" t="str">
        <f t="shared" si="17"/>
        <v/>
      </c>
      <c r="O67" s="87">
        <f t="shared" si="18"/>
        <v>2.56</v>
      </c>
      <c r="P67" s="88" t="str">
        <f t="shared" si="19"/>
        <v/>
      </c>
      <c r="Q67" s="87" t="str">
        <f t="shared" si="20"/>
        <v/>
      </c>
      <c r="R67" s="87" t="str">
        <f t="shared" si="21"/>
        <v/>
      </c>
    </row>
    <row r="68" spans="1:18" ht="38.25" customHeight="1" x14ac:dyDescent="0.2">
      <c r="A68" s="219"/>
      <c r="B68" s="219"/>
      <c r="C68" s="219"/>
      <c r="D68" s="219"/>
      <c r="E68" s="219"/>
      <c r="F68" s="220"/>
      <c r="G68" s="219"/>
      <c r="H68" s="220"/>
      <c r="I68" s="219"/>
      <c r="J68" s="220"/>
      <c r="K68" s="99"/>
      <c r="L68" s="52">
        <f t="shared" si="7"/>
        <v>8</v>
      </c>
      <c r="M68" s="86" t="str">
        <f t="shared" si="16"/>
        <v/>
      </c>
      <c r="N68" s="87" t="str">
        <f t="shared" si="17"/>
        <v/>
      </c>
      <c r="O68" s="87" t="str">
        <f t="shared" si="18"/>
        <v/>
      </c>
      <c r="P68" s="88" t="str">
        <f t="shared" si="19"/>
        <v/>
      </c>
      <c r="Q68" s="87" t="str">
        <f t="shared" si="20"/>
        <v/>
      </c>
      <c r="R68" s="87" t="str">
        <f t="shared" si="21"/>
        <v/>
      </c>
    </row>
    <row r="69" spans="1:18" ht="15" thickBot="1" x14ac:dyDescent="0.25">
      <c r="A69" s="219"/>
      <c r="B69" s="219"/>
      <c r="C69" s="219"/>
      <c r="D69" s="219"/>
      <c r="E69" s="219"/>
      <c r="F69" s="220"/>
      <c r="G69" s="219"/>
      <c r="H69" s="294"/>
      <c r="I69" s="294"/>
      <c r="J69" s="220"/>
      <c r="K69" s="99"/>
      <c r="L69" s="52">
        <f t="shared" si="7"/>
        <v>8</v>
      </c>
      <c r="M69" s="86" t="str">
        <f t="shared" si="16"/>
        <v/>
      </c>
      <c r="N69" s="87" t="str">
        <f t="shared" si="17"/>
        <v/>
      </c>
      <c r="O69" s="87" t="str">
        <f t="shared" si="18"/>
        <v/>
      </c>
      <c r="P69" s="88" t="str">
        <f t="shared" si="19"/>
        <v/>
      </c>
      <c r="Q69" s="87" t="str">
        <f t="shared" si="20"/>
        <v/>
      </c>
      <c r="R69" s="87" t="str">
        <f t="shared" si="21"/>
        <v/>
      </c>
    </row>
    <row r="70" spans="1:18" ht="15" thickTop="1" x14ac:dyDescent="0.2">
      <c r="A70" s="224"/>
      <c r="B70" s="224"/>
      <c r="C70" s="224"/>
      <c r="D70" s="224"/>
      <c r="E70" s="224"/>
      <c r="F70" s="224"/>
      <c r="G70" s="224"/>
      <c r="H70" s="224"/>
      <c r="I70" s="224"/>
      <c r="J70" s="224"/>
      <c r="K70" s="99"/>
      <c r="L70" s="52">
        <f t="shared" si="7"/>
        <v>9</v>
      </c>
      <c r="M70" s="86" t="str">
        <f t="shared" si="16"/>
        <v/>
      </c>
      <c r="N70" s="87" t="str">
        <f t="shared" si="17"/>
        <v/>
      </c>
      <c r="O70" s="87" t="str">
        <f t="shared" si="18"/>
        <v/>
      </c>
      <c r="P70" s="88" t="str">
        <f t="shared" si="19"/>
        <v/>
      </c>
      <c r="Q70" s="87" t="str">
        <f t="shared" si="20"/>
        <v/>
      </c>
      <c r="R70" s="87" t="str">
        <f t="shared" si="21"/>
        <v/>
      </c>
    </row>
    <row r="71" spans="1:18" ht="25.5" customHeight="1" x14ac:dyDescent="0.2">
      <c r="A71" s="206" t="s">
        <v>1036</v>
      </c>
      <c r="B71" s="207" t="s">
        <v>1</v>
      </c>
      <c r="C71" s="206" t="s">
        <v>2</v>
      </c>
      <c r="D71" s="206" t="s">
        <v>3</v>
      </c>
      <c r="E71" s="290" t="s">
        <v>18</v>
      </c>
      <c r="F71" s="290"/>
      <c r="G71" s="208" t="s">
        <v>4</v>
      </c>
      <c r="H71" s="207" t="s">
        <v>5</v>
      </c>
      <c r="I71" s="207" t="s">
        <v>6</v>
      </c>
      <c r="J71" s="207" t="s">
        <v>7</v>
      </c>
      <c r="K71" s="99"/>
      <c r="L71" s="52">
        <f t="shared" si="7"/>
        <v>9</v>
      </c>
      <c r="M71" s="86" t="str">
        <f t="shared" si="16"/>
        <v/>
      </c>
      <c r="N71" s="87" t="str">
        <f t="shared" si="17"/>
        <v/>
      </c>
      <c r="O71" s="87" t="str">
        <f t="shared" si="18"/>
        <v/>
      </c>
      <c r="P71" s="88" t="str">
        <f t="shared" si="19"/>
        <v/>
      </c>
      <c r="Q71" s="87" t="str">
        <f t="shared" si="20"/>
        <v/>
      </c>
      <c r="R71" s="87" t="str">
        <f t="shared" si="21"/>
        <v/>
      </c>
    </row>
    <row r="72" spans="1:18" ht="25.5" x14ac:dyDescent="0.2">
      <c r="A72" s="209" t="s">
        <v>19</v>
      </c>
      <c r="B72" s="210" t="s">
        <v>1037</v>
      </c>
      <c r="C72" s="209" t="s">
        <v>11</v>
      </c>
      <c r="D72" s="209" t="s">
        <v>1038</v>
      </c>
      <c r="E72" s="291">
        <v>5080</v>
      </c>
      <c r="F72" s="291"/>
      <c r="G72" s="211" t="s">
        <v>25</v>
      </c>
      <c r="H72" s="212">
        <v>1</v>
      </c>
      <c r="I72" s="213">
        <f>SUMIF(L:L,$L72,M:M)</f>
        <v>27.38</v>
      </c>
      <c r="J72" s="213">
        <f>TRUNC(H72*I72,2)</f>
        <v>27.38</v>
      </c>
      <c r="K72" s="99"/>
      <c r="L72" s="52">
        <f t="shared" si="7"/>
        <v>9</v>
      </c>
      <c r="M72" s="86" t="str">
        <f t="shared" si="16"/>
        <v/>
      </c>
      <c r="N72" s="87" t="str">
        <f t="shared" si="17"/>
        <v/>
      </c>
      <c r="O72" s="87" t="str">
        <f t="shared" si="18"/>
        <v/>
      </c>
      <c r="P72" s="88" t="str">
        <f t="shared" si="19"/>
        <v xml:space="preserve"> IG-ECM01 </v>
      </c>
      <c r="Q72" s="87">
        <f t="shared" si="20"/>
        <v>27.38</v>
      </c>
      <c r="R72" s="87">
        <f t="shared" si="21"/>
        <v>0</v>
      </c>
    </row>
    <row r="73" spans="1:18" x14ac:dyDescent="0.2">
      <c r="A73" s="214" t="s">
        <v>28</v>
      </c>
      <c r="B73" s="215" t="s">
        <v>1465</v>
      </c>
      <c r="C73" s="214" t="str">
        <f>VLOOKUP(B73,INSUMOS!$A:$I,2,FALSE)</f>
        <v>CAEMA</v>
      </c>
      <c r="D73" s="214" t="str">
        <f>VLOOKUP(B73,INSUMOS!$A:$I,3,FALSE)</f>
        <v>SERVENTE</v>
      </c>
      <c r="E73" s="293" t="str">
        <f>VLOOKUP(B73,INSUMOS!$A:$I,4,FALSE)</f>
        <v>Mão de Obra</v>
      </c>
      <c r="F73" s="293"/>
      <c r="G73" s="216" t="str">
        <f>VLOOKUP(B73,INSUMOS!$A:$I,5,FALSE)</f>
        <v>H</v>
      </c>
      <c r="H73" s="217">
        <v>1</v>
      </c>
      <c r="I73" s="218">
        <f>VLOOKUP(B73,INSUMOS!$A:$I,8,FALSE)</f>
        <v>10.48</v>
      </c>
      <c r="J73" s="218">
        <f>TRUNC(H73*I73,2)</f>
        <v>10.48</v>
      </c>
      <c r="K73" s="99"/>
      <c r="L73" s="52">
        <f t="shared" si="7"/>
        <v>9</v>
      </c>
      <c r="M73" s="86">
        <f t="shared" si="16"/>
        <v>10.48</v>
      </c>
      <c r="N73" s="87">
        <f t="shared" si="17"/>
        <v>10.48</v>
      </c>
      <c r="O73" s="87" t="str">
        <f t="shared" si="18"/>
        <v/>
      </c>
      <c r="P73" s="88" t="str">
        <f t="shared" si="19"/>
        <v/>
      </c>
      <c r="Q73" s="87" t="str">
        <f t="shared" si="20"/>
        <v/>
      </c>
      <c r="R73" s="87" t="str">
        <f t="shared" si="21"/>
        <v/>
      </c>
    </row>
    <row r="74" spans="1:18" x14ac:dyDescent="0.2">
      <c r="A74" s="214" t="s">
        <v>28</v>
      </c>
      <c r="B74" s="215" t="s">
        <v>1468</v>
      </c>
      <c r="C74" s="214" t="str">
        <f>VLOOKUP(B74,INSUMOS!$A:$I,2,FALSE)</f>
        <v>CAEMA</v>
      </c>
      <c r="D74" s="214" t="str">
        <f>VLOOKUP(B74,INSUMOS!$A:$I,3,FALSE)</f>
        <v>MOTORISTA OPERADOR DE MUNCK COM ENCARGOS SOCIAIS</v>
      </c>
      <c r="E74" s="293" t="str">
        <f>VLOOKUP(B74,INSUMOS!$A:$I,4,FALSE)</f>
        <v>Mão de Obra</v>
      </c>
      <c r="F74" s="293"/>
      <c r="G74" s="216" t="str">
        <f>VLOOKUP(B74,INSUMOS!$A:$I,5,FALSE)</f>
        <v>H</v>
      </c>
      <c r="H74" s="217">
        <v>1</v>
      </c>
      <c r="I74" s="218">
        <f>VLOOKUP(B74,INSUMOS!$A:$I,8,FALSE)</f>
        <v>16.899999999999999</v>
      </c>
      <c r="J74" s="218">
        <f>TRUNC(H74*I74,2)</f>
        <v>16.899999999999999</v>
      </c>
      <c r="K74" s="99"/>
      <c r="L74" s="52">
        <f t="shared" si="7"/>
        <v>9</v>
      </c>
      <c r="M74" s="86">
        <f t="shared" si="16"/>
        <v>16.899999999999999</v>
      </c>
      <c r="N74" s="87">
        <f t="shared" si="17"/>
        <v>16.899999999999999</v>
      </c>
      <c r="O74" s="87" t="str">
        <f t="shared" si="18"/>
        <v/>
      </c>
      <c r="P74" s="88" t="str">
        <f t="shared" si="19"/>
        <v/>
      </c>
      <c r="Q74" s="87" t="str">
        <f t="shared" si="20"/>
        <v/>
      </c>
      <c r="R74" s="87" t="str">
        <f t="shared" si="21"/>
        <v/>
      </c>
    </row>
    <row r="75" spans="1:18" x14ac:dyDescent="0.2">
      <c r="A75" s="219"/>
      <c r="B75" s="219"/>
      <c r="C75" s="219"/>
      <c r="D75" s="219"/>
      <c r="E75" s="219"/>
      <c r="F75" s="220"/>
      <c r="G75" s="219"/>
      <c r="H75" s="220"/>
      <c r="I75" s="219"/>
      <c r="J75" s="220"/>
      <c r="K75" s="99"/>
      <c r="L75" s="52">
        <f t="shared" si="7"/>
        <v>9</v>
      </c>
      <c r="M75" s="86" t="str">
        <f t="shared" si="16"/>
        <v/>
      </c>
      <c r="N75" s="87" t="str">
        <f t="shared" si="17"/>
        <v/>
      </c>
      <c r="O75" s="87" t="str">
        <f t="shared" si="18"/>
        <v/>
      </c>
      <c r="P75" s="88" t="str">
        <f t="shared" si="19"/>
        <v/>
      </c>
      <c r="Q75" s="87" t="str">
        <f t="shared" si="20"/>
        <v/>
      </c>
      <c r="R75" s="87" t="str">
        <f t="shared" si="21"/>
        <v/>
      </c>
    </row>
    <row r="76" spans="1:18" ht="15" thickBot="1" x14ac:dyDescent="0.25">
      <c r="A76" s="219"/>
      <c r="B76" s="219"/>
      <c r="C76" s="219"/>
      <c r="D76" s="219"/>
      <c r="E76" s="219"/>
      <c r="F76" s="220"/>
      <c r="G76" s="219"/>
      <c r="H76" s="294"/>
      <c r="I76" s="294"/>
      <c r="J76" s="220"/>
      <c r="K76" s="99"/>
      <c r="L76" s="52">
        <f t="shared" si="7"/>
        <v>9</v>
      </c>
      <c r="M76" s="86" t="str">
        <f t="shared" si="16"/>
        <v/>
      </c>
      <c r="N76" s="87" t="str">
        <f t="shared" si="17"/>
        <v/>
      </c>
      <c r="O76" s="87" t="str">
        <f t="shared" si="18"/>
        <v/>
      </c>
      <c r="P76" s="88" t="str">
        <f t="shared" si="19"/>
        <v/>
      </c>
      <c r="Q76" s="87" t="str">
        <f t="shared" si="20"/>
        <v/>
      </c>
      <c r="R76" s="87" t="str">
        <f t="shared" si="21"/>
        <v/>
      </c>
    </row>
    <row r="77" spans="1:18" ht="15" thickTop="1" x14ac:dyDescent="0.2">
      <c r="A77" s="224"/>
      <c r="B77" s="224"/>
      <c r="C77" s="224"/>
      <c r="D77" s="224"/>
      <c r="E77" s="224"/>
      <c r="F77" s="224"/>
      <c r="G77" s="224"/>
      <c r="H77" s="224"/>
      <c r="I77" s="224"/>
      <c r="J77" s="224"/>
      <c r="K77" s="99"/>
      <c r="L77" s="52">
        <f t="shared" si="7"/>
        <v>10</v>
      </c>
      <c r="M77" s="86" t="str">
        <f t="shared" si="16"/>
        <v/>
      </c>
      <c r="N77" s="87" t="str">
        <f t="shared" si="17"/>
        <v/>
      </c>
      <c r="O77" s="87" t="str">
        <f t="shared" si="18"/>
        <v/>
      </c>
      <c r="P77" s="88" t="str">
        <f t="shared" si="19"/>
        <v/>
      </c>
      <c r="Q77" s="87" t="str">
        <f t="shared" si="20"/>
        <v/>
      </c>
      <c r="R77" s="87" t="str">
        <f t="shared" si="21"/>
        <v/>
      </c>
    </row>
    <row r="78" spans="1:18" ht="15" x14ac:dyDescent="0.2">
      <c r="A78" s="206" t="s">
        <v>1044</v>
      </c>
      <c r="B78" s="207" t="s">
        <v>1</v>
      </c>
      <c r="C78" s="206" t="s">
        <v>2</v>
      </c>
      <c r="D78" s="206" t="s">
        <v>3</v>
      </c>
      <c r="E78" s="290" t="s">
        <v>18</v>
      </c>
      <c r="F78" s="290"/>
      <c r="G78" s="208" t="s">
        <v>4</v>
      </c>
      <c r="H78" s="207" t="s">
        <v>5</v>
      </c>
      <c r="I78" s="207" t="s">
        <v>6</v>
      </c>
      <c r="J78" s="207" t="s">
        <v>7</v>
      </c>
      <c r="K78" s="99"/>
      <c r="L78" s="52">
        <f t="shared" si="7"/>
        <v>10</v>
      </c>
      <c r="M78" s="86" t="str">
        <f t="shared" si="16"/>
        <v/>
      </c>
      <c r="N78" s="87" t="str">
        <f t="shared" si="17"/>
        <v/>
      </c>
      <c r="O78" s="87" t="str">
        <f t="shared" si="18"/>
        <v/>
      </c>
      <c r="P78" s="88" t="str">
        <f t="shared" si="19"/>
        <v/>
      </c>
      <c r="Q78" s="87" t="str">
        <f t="shared" si="20"/>
        <v/>
      </c>
      <c r="R78" s="87" t="str">
        <f t="shared" si="21"/>
        <v/>
      </c>
    </row>
    <row r="79" spans="1:18" ht="38.25" x14ac:dyDescent="0.2">
      <c r="A79" s="209" t="s">
        <v>19</v>
      </c>
      <c r="B79" s="210" t="s">
        <v>1045</v>
      </c>
      <c r="C79" s="209" t="s">
        <v>9</v>
      </c>
      <c r="D79" s="209" t="s">
        <v>1046</v>
      </c>
      <c r="E79" s="291" t="s">
        <v>20</v>
      </c>
      <c r="F79" s="291"/>
      <c r="G79" s="211" t="s">
        <v>10</v>
      </c>
      <c r="H79" s="212">
        <v>1</v>
      </c>
      <c r="I79" s="213">
        <f>SUMIF(L:L,$L79,M:M)</f>
        <v>1072.2799999999997</v>
      </c>
      <c r="J79" s="213">
        <f t="shared" ref="J79:J110" si="22">TRUNC(H79*I79,2)</f>
        <v>1072.28</v>
      </c>
      <c r="K79" s="99"/>
      <c r="L79" s="52">
        <f t="shared" si="7"/>
        <v>10</v>
      </c>
      <c r="M79" s="86" t="str">
        <f t="shared" si="16"/>
        <v/>
      </c>
      <c r="N79" s="87" t="str">
        <f t="shared" si="17"/>
        <v/>
      </c>
      <c r="O79" s="87" t="str">
        <f t="shared" si="18"/>
        <v/>
      </c>
      <c r="P79" s="88" t="str">
        <f t="shared" si="19"/>
        <v xml:space="preserve"> 93207 </v>
      </c>
      <c r="Q79" s="87">
        <f t="shared" si="20"/>
        <v>0</v>
      </c>
      <c r="R79" s="87">
        <f t="shared" si="21"/>
        <v>1072.2799999999997</v>
      </c>
    </row>
    <row r="80" spans="1:18" ht="38.25" x14ac:dyDescent="0.2">
      <c r="A80" s="225" t="s">
        <v>21</v>
      </c>
      <c r="B80" s="226" t="s">
        <v>1471</v>
      </c>
      <c r="C80" s="225" t="s">
        <v>9</v>
      </c>
      <c r="D80" s="225" t="s">
        <v>1472</v>
      </c>
      <c r="E80" s="292" t="s">
        <v>882</v>
      </c>
      <c r="F80" s="292"/>
      <c r="G80" s="227" t="s">
        <v>14</v>
      </c>
      <c r="H80" s="228">
        <v>0.1002</v>
      </c>
      <c r="I80" s="229">
        <f t="shared" ref="I80:I111" si="23">SUMIFS(J:J,A:A,"Composição",B:B,$B80)</f>
        <v>9.25</v>
      </c>
      <c r="J80" s="229">
        <f t="shared" si="22"/>
        <v>0.92</v>
      </c>
      <c r="K80" s="99"/>
      <c r="L80" s="52">
        <f t="shared" si="7"/>
        <v>10</v>
      </c>
      <c r="M80" s="86">
        <f t="shared" si="16"/>
        <v>0.92</v>
      </c>
      <c r="N80" s="87" t="str">
        <f t="shared" si="17"/>
        <v/>
      </c>
      <c r="O80" s="87">
        <f t="shared" si="18"/>
        <v>0.92</v>
      </c>
      <c r="P80" s="88" t="str">
        <f t="shared" si="19"/>
        <v/>
      </c>
      <c r="Q80" s="87" t="str">
        <f t="shared" si="20"/>
        <v/>
      </c>
      <c r="R80" s="87" t="str">
        <f t="shared" si="21"/>
        <v/>
      </c>
    </row>
    <row r="81" spans="1:18" ht="51" x14ac:dyDescent="0.2">
      <c r="A81" s="225" t="s">
        <v>21</v>
      </c>
      <c r="B81" s="226" t="s">
        <v>638</v>
      </c>
      <c r="C81" s="225" t="s">
        <v>9</v>
      </c>
      <c r="D81" s="225" t="s">
        <v>1473</v>
      </c>
      <c r="E81" s="292" t="s">
        <v>885</v>
      </c>
      <c r="F81" s="292"/>
      <c r="G81" s="227" t="s">
        <v>10</v>
      </c>
      <c r="H81" s="228">
        <v>1.3621000000000001</v>
      </c>
      <c r="I81" s="229">
        <f t="shared" si="23"/>
        <v>28.03</v>
      </c>
      <c r="J81" s="229">
        <f t="shared" si="22"/>
        <v>38.17</v>
      </c>
      <c r="K81" s="99"/>
      <c r="L81" s="52">
        <f t="shared" ref="L81:L144" si="24">IF(AND(A82&lt;&gt;"",A81=""),L80+1,L80)</f>
        <v>10</v>
      </c>
      <c r="M81" s="86">
        <f t="shared" si="16"/>
        <v>38.17</v>
      </c>
      <c r="N81" s="87" t="str">
        <f t="shared" si="17"/>
        <v/>
      </c>
      <c r="O81" s="87">
        <f t="shared" si="18"/>
        <v>38.17</v>
      </c>
      <c r="P81" s="88" t="str">
        <f t="shared" si="19"/>
        <v/>
      </c>
      <c r="Q81" s="87" t="str">
        <f t="shared" si="20"/>
        <v/>
      </c>
      <c r="R81" s="87" t="str">
        <f t="shared" si="21"/>
        <v/>
      </c>
    </row>
    <row r="82" spans="1:18" ht="25.5" customHeight="1" x14ac:dyDescent="0.2">
      <c r="A82" s="225" t="s">
        <v>21</v>
      </c>
      <c r="B82" s="226" t="s">
        <v>627</v>
      </c>
      <c r="C82" s="225" t="s">
        <v>9</v>
      </c>
      <c r="D82" s="225" t="s">
        <v>628</v>
      </c>
      <c r="E82" s="292" t="s">
        <v>884</v>
      </c>
      <c r="F82" s="292"/>
      <c r="G82" s="227" t="s">
        <v>14</v>
      </c>
      <c r="H82" s="228">
        <v>0.53</v>
      </c>
      <c r="I82" s="229">
        <f t="shared" si="23"/>
        <v>11.31</v>
      </c>
      <c r="J82" s="229">
        <f t="shared" si="22"/>
        <v>5.99</v>
      </c>
      <c r="K82" s="99"/>
      <c r="L82" s="52">
        <f t="shared" si="24"/>
        <v>10</v>
      </c>
      <c r="M82" s="86">
        <f t="shared" si="16"/>
        <v>5.99</v>
      </c>
      <c r="N82" s="87" t="str">
        <f t="shared" si="17"/>
        <v/>
      </c>
      <c r="O82" s="87">
        <f t="shared" si="18"/>
        <v>5.99</v>
      </c>
      <c r="P82" s="88" t="str">
        <f t="shared" si="19"/>
        <v/>
      </c>
      <c r="Q82" s="87" t="str">
        <f t="shared" si="20"/>
        <v/>
      </c>
      <c r="R82" s="87" t="str">
        <f t="shared" si="21"/>
        <v/>
      </c>
    </row>
    <row r="83" spans="1:18" ht="25.5" customHeight="1" x14ac:dyDescent="0.2">
      <c r="A83" s="225" t="s">
        <v>21</v>
      </c>
      <c r="B83" s="226" t="s">
        <v>639</v>
      </c>
      <c r="C83" s="225" t="s">
        <v>9</v>
      </c>
      <c r="D83" s="225" t="s">
        <v>640</v>
      </c>
      <c r="E83" s="292" t="s">
        <v>886</v>
      </c>
      <c r="F83" s="292"/>
      <c r="G83" s="227" t="s">
        <v>17</v>
      </c>
      <c r="H83" s="228">
        <v>2.3300000000000001E-2</v>
      </c>
      <c r="I83" s="229">
        <f t="shared" si="23"/>
        <v>99.32</v>
      </c>
      <c r="J83" s="229">
        <f t="shared" si="22"/>
        <v>2.31</v>
      </c>
      <c r="K83" s="99"/>
      <c r="L83" s="52">
        <f t="shared" si="24"/>
        <v>10</v>
      </c>
      <c r="M83" s="86">
        <f t="shared" si="16"/>
        <v>2.31</v>
      </c>
      <c r="N83" s="87" t="str">
        <f t="shared" si="17"/>
        <v/>
      </c>
      <c r="O83" s="87">
        <f t="shared" si="18"/>
        <v>2.31</v>
      </c>
      <c r="P83" s="88" t="str">
        <f t="shared" si="19"/>
        <v/>
      </c>
      <c r="Q83" s="87" t="str">
        <f t="shared" si="20"/>
        <v/>
      </c>
      <c r="R83" s="87" t="str">
        <f t="shared" si="21"/>
        <v/>
      </c>
    </row>
    <row r="84" spans="1:18" ht="25.5" customHeight="1" x14ac:dyDescent="0.2">
      <c r="A84" s="225" t="s">
        <v>21</v>
      </c>
      <c r="B84" s="226" t="s">
        <v>1474</v>
      </c>
      <c r="C84" s="225" t="s">
        <v>9</v>
      </c>
      <c r="D84" s="225" t="s">
        <v>1475</v>
      </c>
      <c r="E84" s="292" t="s">
        <v>921</v>
      </c>
      <c r="F84" s="292"/>
      <c r="G84" s="227" t="s">
        <v>12</v>
      </c>
      <c r="H84" s="228">
        <v>0.1734</v>
      </c>
      <c r="I84" s="229">
        <f t="shared" si="23"/>
        <v>40.08</v>
      </c>
      <c r="J84" s="229">
        <f t="shared" si="22"/>
        <v>6.94</v>
      </c>
      <c r="K84" s="99"/>
      <c r="L84" s="52">
        <f t="shared" si="24"/>
        <v>10</v>
      </c>
      <c r="M84" s="86">
        <f t="shared" si="16"/>
        <v>6.94</v>
      </c>
      <c r="N84" s="87" t="str">
        <f t="shared" si="17"/>
        <v/>
      </c>
      <c r="O84" s="87">
        <f t="shared" si="18"/>
        <v>6.94</v>
      </c>
      <c r="P84" s="88" t="str">
        <f t="shared" si="19"/>
        <v/>
      </c>
      <c r="Q84" s="87" t="str">
        <f t="shared" si="20"/>
        <v/>
      </c>
      <c r="R84" s="87" t="str">
        <f t="shared" si="21"/>
        <v/>
      </c>
    </row>
    <row r="85" spans="1:18" ht="38.25" x14ac:dyDescent="0.2">
      <c r="A85" s="225" t="s">
        <v>21</v>
      </c>
      <c r="B85" s="226" t="s">
        <v>1476</v>
      </c>
      <c r="C85" s="225" t="s">
        <v>9</v>
      </c>
      <c r="D85" s="225" t="s">
        <v>1477</v>
      </c>
      <c r="E85" s="292" t="s">
        <v>961</v>
      </c>
      <c r="F85" s="292"/>
      <c r="G85" s="227" t="s">
        <v>14</v>
      </c>
      <c r="H85" s="228">
        <v>0.61670000000000003</v>
      </c>
      <c r="I85" s="229">
        <f t="shared" si="23"/>
        <v>9.5500000000000007</v>
      </c>
      <c r="J85" s="229">
        <f t="shared" si="22"/>
        <v>5.88</v>
      </c>
      <c r="K85" s="99"/>
      <c r="L85" s="52">
        <f t="shared" si="24"/>
        <v>10</v>
      </c>
      <c r="M85" s="86">
        <f t="shared" si="16"/>
        <v>5.88</v>
      </c>
      <c r="N85" s="87" t="str">
        <f t="shared" si="17"/>
        <v/>
      </c>
      <c r="O85" s="87">
        <f t="shared" si="18"/>
        <v>5.88</v>
      </c>
      <c r="P85" s="88" t="str">
        <f t="shared" si="19"/>
        <v/>
      </c>
      <c r="Q85" s="87" t="str">
        <f t="shared" si="20"/>
        <v/>
      </c>
      <c r="R85" s="87" t="str">
        <f t="shared" si="21"/>
        <v/>
      </c>
    </row>
    <row r="86" spans="1:18" ht="38.25" x14ac:dyDescent="0.2">
      <c r="A86" s="225" t="s">
        <v>21</v>
      </c>
      <c r="B86" s="226" t="s">
        <v>621</v>
      </c>
      <c r="C86" s="225" t="s">
        <v>9</v>
      </c>
      <c r="D86" s="225" t="s">
        <v>1478</v>
      </c>
      <c r="E86" s="292" t="s">
        <v>883</v>
      </c>
      <c r="F86" s="292"/>
      <c r="G86" s="227" t="s">
        <v>12</v>
      </c>
      <c r="H86" s="228">
        <v>5.7799999999999997E-2</v>
      </c>
      <c r="I86" s="229">
        <f t="shared" si="23"/>
        <v>432.24</v>
      </c>
      <c r="J86" s="229">
        <f t="shared" si="22"/>
        <v>24.98</v>
      </c>
      <c r="K86" s="99"/>
      <c r="L86" s="52">
        <f t="shared" si="24"/>
        <v>10</v>
      </c>
      <c r="M86" s="86">
        <f t="shared" si="16"/>
        <v>24.98</v>
      </c>
      <c r="N86" s="87" t="str">
        <f t="shared" si="17"/>
        <v/>
      </c>
      <c r="O86" s="87">
        <f t="shared" si="18"/>
        <v>24.98</v>
      </c>
      <c r="P86" s="88" t="str">
        <f t="shared" si="19"/>
        <v/>
      </c>
      <c r="Q86" s="87" t="str">
        <f t="shared" si="20"/>
        <v/>
      </c>
      <c r="R86" s="87" t="str">
        <f t="shared" si="21"/>
        <v/>
      </c>
    </row>
    <row r="87" spans="1:18" ht="25.5" customHeight="1" x14ac:dyDescent="0.2">
      <c r="A87" s="225" t="s">
        <v>21</v>
      </c>
      <c r="B87" s="226" t="s">
        <v>1479</v>
      </c>
      <c r="C87" s="225" t="s">
        <v>9</v>
      </c>
      <c r="D87" s="225" t="s">
        <v>1480</v>
      </c>
      <c r="E87" s="292" t="s">
        <v>1481</v>
      </c>
      <c r="F87" s="292"/>
      <c r="G87" s="227" t="s">
        <v>10</v>
      </c>
      <c r="H87" s="228">
        <v>3.85E-2</v>
      </c>
      <c r="I87" s="229">
        <f t="shared" si="23"/>
        <v>35.090000000000003</v>
      </c>
      <c r="J87" s="229">
        <f t="shared" si="22"/>
        <v>1.35</v>
      </c>
      <c r="K87" s="99"/>
      <c r="L87" s="52">
        <f t="shared" si="24"/>
        <v>10</v>
      </c>
      <c r="M87" s="86">
        <f t="shared" si="16"/>
        <v>1.35</v>
      </c>
      <c r="N87" s="87" t="str">
        <f t="shared" si="17"/>
        <v/>
      </c>
      <c r="O87" s="87">
        <f t="shared" si="18"/>
        <v>1.35</v>
      </c>
      <c r="P87" s="88" t="str">
        <f t="shared" si="19"/>
        <v/>
      </c>
      <c r="Q87" s="87" t="str">
        <f t="shared" si="20"/>
        <v/>
      </c>
      <c r="R87" s="87" t="str">
        <f t="shared" si="21"/>
        <v/>
      </c>
    </row>
    <row r="88" spans="1:18" ht="38.25" x14ac:dyDescent="0.2">
      <c r="A88" s="225" t="s">
        <v>21</v>
      </c>
      <c r="B88" s="226" t="s">
        <v>615</v>
      </c>
      <c r="C88" s="225" t="s">
        <v>9</v>
      </c>
      <c r="D88" s="225" t="s">
        <v>616</v>
      </c>
      <c r="E88" s="292" t="s">
        <v>914</v>
      </c>
      <c r="F88" s="292"/>
      <c r="G88" s="227" t="s">
        <v>12</v>
      </c>
      <c r="H88" s="228">
        <v>5.7799999999999997E-2</v>
      </c>
      <c r="I88" s="229">
        <f t="shared" si="23"/>
        <v>12.04</v>
      </c>
      <c r="J88" s="229">
        <f t="shared" si="22"/>
        <v>0.69</v>
      </c>
      <c r="K88" s="99"/>
      <c r="L88" s="52">
        <f t="shared" si="24"/>
        <v>10</v>
      </c>
      <c r="M88" s="86">
        <f t="shared" si="16"/>
        <v>0.69</v>
      </c>
      <c r="N88" s="87" t="str">
        <f t="shared" si="17"/>
        <v/>
      </c>
      <c r="O88" s="87">
        <f t="shared" si="18"/>
        <v>0.69</v>
      </c>
      <c r="P88" s="88" t="str">
        <f t="shared" si="19"/>
        <v/>
      </c>
      <c r="Q88" s="87" t="str">
        <f t="shared" si="20"/>
        <v/>
      </c>
      <c r="R88" s="87" t="str">
        <f t="shared" si="21"/>
        <v/>
      </c>
    </row>
    <row r="89" spans="1:18" ht="25.5" x14ac:dyDescent="0.2">
      <c r="A89" s="225" t="s">
        <v>21</v>
      </c>
      <c r="B89" s="226" t="s">
        <v>1482</v>
      </c>
      <c r="C89" s="225" t="s">
        <v>9</v>
      </c>
      <c r="D89" s="225" t="s">
        <v>1483</v>
      </c>
      <c r="E89" s="292" t="s">
        <v>961</v>
      </c>
      <c r="F89" s="292"/>
      <c r="G89" s="227" t="s">
        <v>12</v>
      </c>
      <c r="H89" s="228">
        <v>1.9300000000000001E-2</v>
      </c>
      <c r="I89" s="229">
        <f t="shared" si="23"/>
        <v>32.659999999999997</v>
      </c>
      <c r="J89" s="229">
        <f t="shared" si="22"/>
        <v>0.63</v>
      </c>
      <c r="K89" s="99"/>
      <c r="L89" s="52">
        <f t="shared" si="24"/>
        <v>10</v>
      </c>
      <c r="M89" s="86">
        <f t="shared" si="16"/>
        <v>0.63</v>
      </c>
      <c r="N89" s="87" t="str">
        <f t="shared" si="17"/>
        <v/>
      </c>
      <c r="O89" s="87">
        <f t="shared" si="18"/>
        <v>0.63</v>
      </c>
      <c r="P89" s="88" t="str">
        <f t="shared" si="19"/>
        <v/>
      </c>
      <c r="Q89" s="87" t="str">
        <f t="shared" si="20"/>
        <v/>
      </c>
      <c r="R89" s="87" t="str">
        <f t="shared" si="21"/>
        <v/>
      </c>
    </row>
    <row r="90" spans="1:18" ht="25.5" x14ac:dyDescent="0.2">
      <c r="A90" s="225" t="s">
        <v>21</v>
      </c>
      <c r="B90" s="226" t="s">
        <v>634</v>
      </c>
      <c r="C90" s="225" t="s">
        <v>9</v>
      </c>
      <c r="D90" s="225" t="s">
        <v>635</v>
      </c>
      <c r="E90" s="292" t="s">
        <v>884</v>
      </c>
      <c r="F90" s="292"/>
      <c r="G90" s="227" t="s">
        <v>12</v>
      </c>
      <c r="H90" s="228">
        <v>0.1734</v>
      </c>
      <c r="I90" s="229">
        <f t="shared" si="23"/>
        <v>18.79</v>
      </c>
      <c r="J90" s="229">
        <f t="shared" si="22"/>
        <v>3.25</v>
      </c>
      <c r="K90" s="99"/>
      <c r="L90" s="52">
        <f t="shared" si="24"/>
        <v>10</v>
      </c>
      <c r="M90" s="86">
        <f t="shared" si="16"/>
        <v>3.25</v>
      </c>
      <c r="N90" s="87" t="str">
        <f t="shared" si="17"/>
        <v/>
      </c>
      <c r="O90" s="87">
        <f t="shared" si="18"/>
        <v>3.25</v>
      </c>
      <c r="P90" s="88" t="str">
        <f t="shared" si="19"/>
        <v/>
      </c>
      <c r="Q90" s="87" t="str">
        <f t="shared" si="20"/>
        <v/>
      </c>
      <c r="R90" s="87" t="str">
        <f t="shared" si="21"/>
        <v/>
      </c>
    </row>
    <row r="91" spans="1:18" ht="63.75" x14ac:dyDescent="0.2">
      <c r="A91" s="225" t="s">
        <v>21</v>
      </c>
      <c r="B91" s="226" t="s">
        <v>1484</v>
      </c>
      <c r="C91" s="225" t="s">
        <v>9</v>
      </c>
      <c r="D91" s="225" t="s">
        <v>1485</v>
      </c>
      <c r="E91" s="292" t="s">
        <v>604</v>
      </c>
      <c r="F91" s="292"/>
      <c r="G91" s="227" t="s">
        <v>10</v>
      </c>
      <c r="H91" s="228">
        <v>0.20469999999999999</v>
      </c>
      <c r="I91" s="229">
        <f t="shared" si="23"/>
        <v>45.35</v>
      </c>
      <c r="J91" s="229">
        <f t="shared" si="22"/>
        <v>9.2799999999999994</v>
      </c>
      <c r="K91" s="99"/>
      <c r="L91" s="52">
        <f t="shared" si="24"/>
        <v>10</v>
      </c>
      <c r="M91" s="86">
        <f t="shared" si="16"/>
        <v>9.2799999999999994</v>
      </c>
      <c r="N91" s="87" t="str">
        <f t="shared" si="17"/>
        <v/>
      </c>
      <c r="O91" s="87">
        <f t="shared" si="18"/>
        <v>9.2799999999999994</v>
      </c>
      <c r="P91" s="88" t="str">
        <f t="shared" si="19"/>
        <v/>
      </c>
      <c r="Q91" s="87" t="str">
        <f t="shared" si="20"/>
        <v/>
      </c>
      <c r="R91" s="87" t="str">
        <f t="shared" si="21"/>
        <v/>
      </c>
    </row>
    <row r="92" spans="1:18" ht="51" x14ac:dyDescent="0.2">
      <c r="A92" s="225" t="s">
        <v>21</v>
      </c>
      <c r="B92" s="226" t="s">
        <v>1486</v>
      </c>
      <c r="C92" s="225" t="s">
        <v>9</v>
      </c>
      <c r="D92" s="225" t="s">
        <v>1487</v>
      </c>
      <c r="E92" s="292" t="s">
        <v>657</v>
      </c>
      <c r="F92" s="292"/>
      <c r="G92" s="227" t="s">
        <v>10</v>
      </c>
      <c r="H92" s="228">
        <v>8.0600000000000005E-2</v>
      </c>
      <c r="I92" s="229">
        <f t="shared" si="23"/>
        <v>60.16</v>
      </c>
      <c r="J92" s="229">
        <f t="shared" si="22"/>
        <v>4.84</v>
      </c>
      <c r="K92" s="99"/>
      <c r="L92" s="52">
        <f t="shared" si="24"/>
        <v>10</v>
      </c>
      <c r="M92" s="86">
        <f t="shared" si="16"/>
        <v>4.84</v>
      </c>
      <c r="N92" s="87" t="str">
        <f t="shared" si="17"/>
        <v/>
      </c>
      <c r="O92" s="87">
        <f t="shared" si="18"/>
        <v>4.84</v>
      </c>
      <c r="P92" s="88" t="str">
        <f t="shared" si="19"/>
        <v/>
      </c>
      <c r="Q92" s="87" t="str">
        <f t="shared" si="20"/>
        <v/>
      </c>
      <c r="R92" s="87" t="str">
        <f t="shared" si="21"/>
        <v/>
      </c>
    </row>
    <row r="93" spans="1:18" ht="38.25" customHeight="1" x14ac:dyDescent="0.2">
      <c r="A93" s="225" t="s">
        <v>21</v>
      </c>
      <c r="B93" s="226" t="s">
        <v>1488</v>
      </c>
      <c r="C93" s="225" t="s">
        <v>9</v>
      </c>
      <c r="D93" s="225" t="s">
        <v>1489</v>
      </c>
      <c r="E93" s="292" t="s">
        <v>884</v>
      </c>
      <c r="F93" s="292"/>
      <c r="G93" s="227" t="s">
        <v>12</v>
      </c>
      <c r="H93" s="228">
        <v>5.7799999999999997E-2</v>
      </c>
      <c r="I93" s="229">
        <f t="shared" si="23"/>
        <v>17.84</v>
      </c>
      <c r="J93" s="229">
        <f t="shared" si="22"/>
        <v>1.03</v>
      </c>
      <c r="K93" s="99"/>
      <c r="L93" s="52">
        <f t="shared" si="24"/>
        <v>10</v>
      </c>
      <c r="M93" s="86">
        <f t="shared" si="16"/>
        <v>1.03</v>
      </c>
      <c r="N93" s="87" t="str">
        <f t="shared" si="17"/>
        <v/>
      </c>
      <c r="O93" s="87">
        <f t="shared" si="18"/>
        <v>1.03</v>
      </c>
      <c r="P93" s="88" t="str">
        <f t="shared" si="19"/>
        <v/>
      </c>
      <c r="Q93" s="87" t="str">
        <f t="shared" si="20"/>
        <v/>
      </c>
      <c r="R93" s="87" t="str">
        <f t="shared" si="21"/>
        <v/>
      </c>
    </row>
    <row r="94" spans="1:18" ht="38.25" customHeight="1" x14ac:dyDescent="0.2">
      <c r="A94" s="225" t="s">
        <v>21</v>
      </c>
      <c r="B94" s="226" t="s">
        <v>1490</v>
      </c>
      <c r="C94" s="225" t="s">
        <v>9</v>
      </c>
      <c r="D94" s="225" t="s">
        <v>1491</v>
      </c>
      <c r="E94" s="292" t="s">
        <v>884</v>
      </c>
      <c r="F94" s="292"/>
      <c r="G94" s="227" t="s">
        <v>12</v>
      </c>
      <c r="H94" s="228">
        <v>0.19270000000000001</v>
      </c>
      <c r="I94" s="229">
        <f t="shared" si="23"/>
        <v>19.77</v>
      </c>
      <c r="J94" s="229">
        <f t="shared" si="22"/>
        <v>3.8</v>
      </c>
      <c r="K94" s="99"/>
      <c r="L94" s="52">
        <f t="shared" si="24"/>
        <v>10</v>
      </c>
      <c r="M94" s="86">
        <f t="shared" si="16"/>
        <v>3.8</v>
      </c>
      <c r="N94" s="87" t="str">
        <f t="shared" si="17"/>
        <v/>
      </c>
      <c r="O94" s="87">
        <f t="shared" si="18"/>
        <v>3.8</v>
      </c>
      <c r="P94" s="88" t="str">
        <f t="shared" si="19"/>
        <v/>
      </c>
      <c r="Q94" s="87" t="str">
        <f t="shared" si="20"/>
        <v/>
      </c>
      <c r="R94" s="87" t="str">
        <f t="shared" si="21"/>
        <v/>
      </c>
    </row>
    <row r="95" spans="1:18" ht="38.25" customHeight="1" x14ac:dyDescent="0.2">
      <c r="A95" s="225" t="s">
        <v>21</v>
      </c>
      <c r="B95" s="226" t="s">
        <v>1492</v>
      </c>
      <c r="C95" s="225" t="s">
        <v>9</v>
      </c>
      <c r="D95" s="225" t="s">
        <v>1493</v>
      </c>
      <c r="E95" s="292" t="s">
        <v>891</v>
      </c>
      <c r="F95" s="292"/>
      <c r="G95" s="227" t="s">
        <v>12</v>
      </c>
      <c r="H95" s="228">
        <v>0.13489999999999999</v>
      </c>
      <c r="I95" s="229">
        <f t="shared" si="23"/>
        <v>19.61</v>
      </c>
      <c r="J95" s="229">
        <f t="shared" si="22"/>
        <v>2.64</v>
      </c>
      <c r="K95" s="99"/>
      <c r="L95" s="52">
        <f t="shared" si="24"/>
        <v>10</v>
      </c>
      <c r="M95" s="86">
        <f t="shared" si="16"/>
        <v>2.64</v>
      </c>
      <c r="N95" s="87" t="str">
        <f t="shared" si="17"/>
        <v/>
      </c>
      <c r="O95" s="87">
        <f t="shared" si="18"/>
        <v>2.64</v>
      </c>
      <c r="P95" s="88" t="str">
        <f t="shared" si="19"/>
        <v/>
      </c>
      <c r="Q95" s="87" t="str">
        <f t="shared" si="20"/>
        <v/>
      </c>
      <c r="R95" s="87" t="str">
        <f t="shared" si="21"/>
        <v/>
      </c>
    </row>
    <row r="96" spans="1:18" ht="25.5" customHeight="1" x14ac:dyDescent="0.2">
      <c r="A96" s="225" t="s">
        <v>21</v>
      </c>
      <c r="B96" s="226" t="s">
        <v>1494</v>
      </c>
      <c r="C96" s="225" t="s">
        <v>9</v>
      </c>
      <c r="D96" s="225" t="s">
        <v>1495</v>
      </c>
      <c r="E96" s="292" t="s">
        <v>908</v>
      </c>
      <c r="F96" s="292"/>
      <c r="G96" s="227" t="s">
        <v>12</v>
      </c>
      <c r="H96" s="228">
        <v>3.85E-2</v>
      </c>
      <c r="I96" s="229">
        <f t="shared" si="23"/>
        <v>258.29000000000002</v>
      </c>
      <c r="J96" s="229">
        <f t="shared" si="22"/>
        <v>9.94</v>
      </c>
      <c r="K96" s="99"/>
      <c r="L96" s="52">
        <f t="shared" si="24"/>
        <v>10</v>
      </c>
      <c r="M96" s="86">
        <f t="shared" si="16"/>
        <v>9.94</v>
      </c>
      <c r="N96" s="87" t="str">
        <f t="shared" si="17"/>
        <v/>
      </c>
      <c r="O96" s="87">
        <f t="shared" si="18"/>
        <v>9.94</v>
      </c>
      <c r="P96" s="88" t="str">
        <f t="shared" si="19"/>
        <v/>
      </c>
      <c r="Q96" s="87" t="str">
        <f t="shared" si="20"/>
        <v/>
      </c>
      <c r="R96" s="87" t="str">
        <f t="shared" si="21"/>
        <v/>
      </c>
    </row>
    <row r="97" spans="1:18" ht="25.5" customHeight="1" x14ac:dyDescent="0.2">
      <c r="A97" s="225" t="s">
        <v>21</v>
      </c>
      <c r="B97" s="226" t="s">
        <v>1496</v>
      </c>
      <c r="C97" s="225" t="s">
        <v>9</v>
      </c>
      <c r="D97" s="225" t="s">
        <v>1497</v>
      </c>
      <c r="E97" s="292" t="s">
        <v>884</v>
      </c>
      <c r="F97" s="292"/>
      <c r="G97" s="227" t="s">
        <v>12</v>
      </c>
      <c r="H97" s="228">
        <v>7.7100000000000002E-2</v>
      </c>
      <c r="I97" s="229">
        <f t="shared" si="23"/>
        <v>40.58</v>
      </c>
      <c r="J97" s="229">
        <f t="shared" si="22"/>
        <v>3.12</v>
      </c>
      <c r="K97" s="99"/>
      <c r="L97" s="52">
        <f t="shared" si="24"/>
        <v>10</v>
      </c>
      <c r="M97" s="86">
        <f t="shared" si="16"/>
        <v>3.12</v>
      </c>
      <c r="N97" s="87" t="str">
        <f t="shared" si="17"/>
        <v/>
      </c>
      <c r="O97" s="87">
        <f t="shared" si="18"/>
        <v>3.12</v>
      </c>
      <c r="P97" s="88" t="str">
        <f t="shared" si="19"/>
        <v/>
      </c>
      <c r="Q97" s="87" t="str">
        <f t="shared" si="20"/>
        <v/>
      </c>
      <c r="R97" s="87" t="str">
        <f t="shared" si="21"/>
        <v/>
      </c>
    </row>
    <row r="98" spans="1:18" ht="25.5" customHeight="1" x14ac:dyDescent="0.2">
      <c r="A98" s="225" t="s">
        <v>21</v>
      </c>
      <c r="B98" s="226" t="s">
        <v>629</v>
      </c>
      <c r="C98" s="225" t="s">
        <v>9</v>
      </c>
      <c r="D98" s="225" t="s">
        <v>630</v>
      </c>
      <c r="E98" s="292" t="s">
        <v>884</v>
      </c>
      <c r="F98" s="292"/>
      <c r="G98" s="227" t="s">
        <v>14</v>
      </c>
      <c r="H98" s="228">
        <v>1.7343999999999999</v>
      </c>
      <c r="I98" s="229">
        <f t="shared" si="23"/>
        <v>14.76</v>
      </c>
      <c r="J98" s="229">
        <f t="shared" si="22"/>
        <v>25.59</v>
      </c>
      <c r="K98" s="99"/>
      <c r="L98" s="52">
        <f t="shared" si="24"/>
        <v>10</v>
      </c>
      <c r="M98" s="86">
        <f t="shared" si="16"/>
        <v>25.59</v>
      </c>
      <c r="N98" s="87" t="str">
        <f t="shared" si="17"/>
        <v/>
      </c>
      <c r="O98" s="87">
        <f t="shared" si="18"/>
        <v>25.59</v>
      </c>
      <c r="P98" s="88" t="str">
        <f t="shared" si="19"/>
        <v/>
      </c>
      <c r="Q98" s="87" t="str">
        <f t="shared" si="20"/>
        <v/>
      </c>
      <c r="R98" s="87" t="str">
        <f t="shared" si="21"/>
        <v/>
      </c>
    </row>
    <row r="99" spans="1:18" ht="25.5" x14ac:dyDescent="0.2">
      <c r="A99" s="225" t="s">
        <v>21</v>
      </c>
      <c r="B99" s="226" t="s">
        <v>1498</v>
      </c>
      <c r="C99" s="225" t="s">
        <v>9</v>
      </c>
      <c r="D99" s="225" t="s">
        <v>1499</v>
      </c>
      <c r="E99" s="292" t="s">
        <v>1500</v>
      </c>
      <c r="F99" s="292"/>
      <c r="G99" s="227" t="s">
        <v>12</v>
      </c>
      <c r="H99" s="228">
        <v>3.85E-2</v>
      </c>
      <c r="I99" s="229">
        <f t="shared" si="23"/>
        <v>66.09</v>
      </c>
      <c r="J99" s="229">
        <f t="shared" si="22"/>
        <v>2.54</v>
      </c>
      <c r="K99" s="99"/>
      <c r="L99" s="52">
        <f t="shared" si="24"/>
        <v>10</v>
      </c>
      <c r="M99" s="86">
        <f t="shared" si="16"/>
        <v>2.54</v>
      </c>
      <c r="N99" s="87" t="str">
        <f t="shared" si="17"/>
        <v/>
      </c>
      <c r="O99" s="87">
        <f t="shared" si="18"/>
        <v>2.54</v>
      </c>
      <c r="P99" s="88" t="str">
        <f t="shared" si="19"/>
        <v/>
      </c>
      <c r="Q99" s="87" t="str">
        <f t="shared" si="20"/>
        <v/>
      </c>
      <c r="R99" s="87" t="str">
        <f t="shared" si="21"/>
        <v/>
      </c>
    </row>
    <row r="100" spans="1:18" ht="25.5" customHeight="1" x14ac:dyDescent="0.2">
      <c r="A100" s="225" t="s">
        <v>21</v>
      </c>
      <c r="B100" s="226" t="s">
        <v>655</v>
      </c>
      <c r="C100" s="225" t="s">
        <v>9</v>
      </c>
      <c r="D100" s="225" t="s">
        <v>656</v>
      </c>
      <c r="E100" s="292" t="s">
        <v>892</v>
      </c>
      <c r="F100" s="292"/>
      <c r="G100" s="227" t="s">
        <v>10</v>
      </c>
      <c r="H100" s="228">
        <v>0.3629</v>
      </c>
      <c r="I100" s="229">
        <f t="shared" si="23"/>
        <v>139.38999999999999</v>
      </c>
      <c r="J100" s="229">
        <f t="shared" si="22"/>
        <v>50.58</v>
      </c>
      <c r="K100" s="99"/>
      <c r="L100" s="52">
        <f t="shared" si="24"/>
        <v>10</v>
      </c>
      <c r="M100" s="86">
        <f t="shared" si="16"/>
        <v>50.58</v>
      </c>
      <c r="N100" s="87" t="str">
        <f t="shared" si="17"/>
        <v/>
      </c>
      <c r="O100" s="87">
        <f t="shared" si="18"/>
        <v>50.58</v>
      </c>
      <c r="P100" s="88" t="str">
        <f t="shared" si="19"/>
        <v/>
      </c>
      <c r="Q100" s="87" t="str">
        <f t="shared" si="20"/>
        <v/>
      </c>
      <c r="R100" s="87" t="str">
        <f t="shared" si="21"/>
        <v/>
      </c>
    </row>
    <row r="101" spans="1:18" ht="38.25" x14ac:dyDescent="0.2">
      <c r="A101" s="225" t="s">
        <v>21</v>
      </c>
      <c r="B101" s="226" t="s">
        <v>611</v>
      </c>
      <c r="C101" s="225" t="s">
        <v>9</v>
      </c>
      <c r="D101" s="225" t="s">
        <v>612</v>
      </c>
      <c r="E101" s="292" t="s">
        <v>914</v>
      </c>
      <c r="F101" s="292"/>
      <c r="G101" s="227" t="s">
        <v>14</v>
      </c>
      <c r="H101" s="228">
        <v>0.1472</v>
      </c>
      <c r="I101" s="229">
        <f t="shared" si="23"/>
        <v>43.33</v>
      </c>
      <c r="J101" s="229">
        <f t="shared" si="22"/>
        <v>6.37</v>
      </c>
      <c r="K101" s="99"/>
      <c r="L101" s="52">
        <f t="shared" si="24"/>
        <v>10</v>
      </c>
      <c r="M101" s="86">
        <f t="shared" si="16"/>
        <v>6.37</v>
      </c>
      <c r="N101" s="87" t="str">
        <f t="shared" si="17"/>
        <v/>
      </c>
      <c r="O101" s="87">
        <f t="shared" si="18"/>
        <v>6.37</v>
      </c>
      <c r="P101" s="88" t="str">
        <f t="shared" si="19"/>
        <v/>
      </c>
      <c r="Q101" s="87" t="str">
        <f t="shared" si="20"/>
        <v/>
      </c>
      <c r="R101" s="87" t="str">
        <f t="shared" si="21"/>
        <v/>
      </c>
    </row>
    <row r="102" spans="1:18" ht="38.25" x14ac:dyDescent="0.2">
      <c r="A102" s="225" t="s">
        <v>21</v>
      </c>
      <c r="B102" s="226" t="s">
        <v>1501</v>
      </c>
      <c r="C102" s="225" t="s">
        <v>9</v>
      </c>
      <c r="D102" s="225" t="s">
        <v>1502</v>
      </c>
      <c r="E102" s="292" t="s">
        <v>884</v>
      </c>
      <c r="F102" s="292"/>
      <c r="G102" s="227" t="s">
        <v>14</v>
      </c>
      <c r="H102" s="228">
        <v>2.0234999999999999</v>
      </c>
      <c r="I102" s="229">
        <f t="shared" si="23"/>
        <v>8.07</v>
      </c>
      <c r="J102" s="229">
        <f t="shared" si="22"/>
        <v>16.32</v>
      </c>
      <c r="K102" s="99"/>
      <c r="L102" s="52">
        <f t="shared" si="24"/>
        <v>10</v>
      </c>
      <c r="M102" s="86">
        <f t="shared" si="16"/>
        <v>16.32</v>
      </c>
      <c r="N102" s="87" t="str">
        <f t="shared" si="17"/>
        <v/>
      </c>
      <c r="O102" s="87">
        <f t="shared" si="18"/>
        <v>16.32</v>
      </c>
      <c r="P102" s="88" t="str">
        <f t="shared" si="19"/>
        <v/>
      </c>
      <c r="Q102" s="87" t="str">
        <f t="shared" si="20"/>
        <v/>
      </c>
      <c r="R102" s="87" t="str">
        <f t="shared" si="21"/>
        <v/>
      </c>
    </row>
    <row r="103" spans="1:18" ht="38.25" x14ac:dyDescent="0.2">
      <c r="A103" s="225" t="s">
        <v>21</v>
      </c>
      <c r="B103" s="226" t="s">
        <v>658</v>
      </c>
      <c r="C103" s="225" t="s">
        <v>9</v>
      </c>
      <c r="D103" s="225" t="s">
        <v>659</v>
      </c>
      <c r="E103" s="292" t="s">
        <v>222</v>
      </c>
      <c r="F103" s="292"/>
      <c r="G103" s="227" t="s">
        <v>12</v>
      </c>
      <c r="H103" s="228">
        <v>0.11559999999999999</v>
      </c>
      <c r="I103" s="229">
        <f t="shared" si="23"/>
        <v>100.6</v>
      </c>
      <c r="J103" s="229">
        <f t="shared" si="22"/>
        <v>11.62</v>
      </c>
      <c r="K103" s="99"/>
      <c r="L103" s="52">
        <f t="shared" si="24"/>
        <v>10</v>
      </c>
      <c r="M103" s="86">
        <f t="shared" si="16"/>
        <v>11.62</v>
      </c>
      <c r="N103" s="87" t="str">
        <f t="shared" si="17"/>
        <v/>
      </c>
      <c r="O103" s="87">
        <f t="shared" si="18"/>
        <v>11.62</v>
      </c>
      <c r="P103" s="88" t="str">
        <f t="shared" si="19"/>
        <v/>
      </c>
      <c r="Q103" s="87" t="str">
        <f t="shared" si="20"/>
        <v/>
      </c>
      <c r="R103" s="87" t="str">
        <f t="shared" si="21"/>
        <v/>
      </c>
    </row>
    <row r="104" spans="1:18" ht="38.25" x14ac:dyDescent="0.2">
      <c r="A104" s="225" t="s">
        <v>21</v>
      </c>
      <c r="B104" s="226" t="s">
        <v>1503</v>
      </c>
      <c r="C104" s="225" t="s">
        <v>9</v>
      </c>
      <c r="D104" s="225" t="s">
        <v>1504</v>
      </c>
      <c r="E104" s="292" t="s">
        <v>1505</v>
      </c>
      <c r="F104" s="292"/>
      <c r="G104" s="227" t="s">
        <v>10</v>
      </c>
      <c r="H104" s="228">
        <v>0.20469999999999999</v>
      </c>
      <c r="I104" s="229">
        <f t="shared" si="23"/>
        <v>8.07</v>
      </c>
      <c r="J104" s="229">
        <f t="shared" si="22"/>
        <v>1.65</v>
      </c>
      <c r="K104" s="99"/>
      <c r="L104" s="52">
        <f t="shared" si="24"/>
        <v>10</v>
      </c>
      <c r="M104" s="86">
        <f t="shared" si="16"/>
        <v>1.65</v>
      </c>
      <c r="N104" s="87" t="str">
        <f t="shared" si="17"/>
        <v/>
      </c>
      <c r="O104" s="87">
        <f t="shared" si="18"/>
        <v>1.65</v>
      </c>
      <c r="P104" s="88" t="str">
        <f t="shared" si="19"/>
        <v/>
      </c>
      <c r="Q104" s="87" t="str">
        <f t="shared" si="20"/>
        <v/>
      </c>
      <c r="R104" s="87" t="str">
        <f t="shared" si="21"/>
        <v/>
      </c>
    </row>
    <row r="105" spans="1:18" ht="38.25" customHeight="1" x14ac:dyDescent="0.2">
      <c r="A105" s="225" t="s">
        <v>21</v>
      </c>
      <c r="B105" s="226" t="s">
        <v>1506</v>
      </c>
      <c r="C105" s="225" t="s">
        <v>9</v>
      </c>
      <c r="D105" s="225" t="s">
        <v>1507</v>
      </c>
      <c r="E105" s="292" t="s">
        <v>892</v>
      </c>
      <c r="F105" s="292"/>
      <c r="G105" s="227" t="s">
        <v>10</v>
      </c>
      <c r="H105" s="228">
        <v>0.247</v>
      </c>
      <c r="I105" s="229">
        <f t="shared" si="23"/>
        <v>80.37</v>
      </c>
      <c r="J105" s="229">
        <f t="shared" si="22"/>
        <v>19.850000000000001</v>
      </c>
      <c r="K105" s="99"/>
      <c r="L105" s="52">
        <f t="shared" si="24"/>
        <v>10</v>
      </c>
      <c r="M105" s="86">
        <f t="shared" si="16"/>
        <v>19.850000000000001</v>
      </c>
      <c r="N105" s="87" t="str">
        <f t="shared" si="17"/>
        <v/>
      </c>
      <c r="O105" s="87">
        <f t="shared" si="18"/>
        <v>19.850000000000001</v>
      </c>
      <c r="P105" s="88" t="str">
        <f t="shared" si="19"/>
        <v/>
      </c>
      <c r="Q105" s="87" t="str">
        <f t="shared" si="20"/>
        <v/>
      </c>
      <c r="R105" s="87" t="str">
        <f t="shared" si="21"/>
        <v/>
      </c>
    </row>
    <row r="106" spans="1:18" ht="25.5" customHeight="1" x14ac:dyDescent="0.2">
      <c r="A106" s="225" t="s">
        <v>21</v>
      </c>
      <c r="B106" s="226" t="s">
        <v>1508</v>
      </c>
      <c r="C106" s="225" t="s">
        <v>9</v>
      </c>
      <c r="D106" s="225" t="s">
        <v>1509</v>
      </c>
      <c r="E106" s="292" t="s">
        <v>915</v>
      </c>
      <c r="F106" s="292"/>
      <c r="G106" s="227" t="s">
        <v>12</v>
      </c>
      <c r="H106" s="228">
        <v>3.85E-2</v>
      </c>
      <c r="I106" s="229">
        <f t="shared" si="23"/>
        <v>54.76</v>
      </c>
      <c r="J106" s="229">
        <f t="shared" si="22"/>
        <v>2.1</v>
      </c>
      <c r="K106" s="99"/>
      <c r="L106" s="52">
        <f t="shared" si="24"/>
        <v>10</v>
      </c>
      <c r="M106" s="86">
        <f t="shared" si="16"/>
        <v>2.1</v>
      </c>
      <c r="N106" s="87" t="str">
        <f t="shared" si="17"/>
        <v/>
      </c>
      <c r="O106" s="87">
        <f t="shared" si="18"/>
        <v>2.1</v>
      </c>
      <c r="P106" s="88" t="str">
        <f t="shared" si="19"/>
        <v/>
      </c>
      <c r="Q106" s="87" t="str">
        <f t="shared" si="20"/>
        <v/>
      </c>
      <c r="R106" s="87" t="str">
        <f t="shared" si="21"/>
        <v/>
      </c>
    </row>
    <row r="107" spans="1:18" ht="38.25" customHeight="1" x14ac:dyDescent="0.2">
      <c r="A107" s="225" t="s">
        <v>21</v>
      </c>
      <c r="B107" s="226" t="s">
        <v>613</v>
      </c>
      <c r="C107" s="225" t="s">
        <v>9</v>
      </c>
      <c r="D107" s="225" t="s">
        <v>614</v>
      </c>
      <c r="E107" s="292" t="s">
        <v>914</v>
      </c>
      <c r="F107" s="292"/>
      <c r="G107" s="227" t="s">
        <v>12</v>
      </c>
      <c r="H107" s="228">
        <v>7.7100000000000002E-2</v>
      </c>
      <c r="I107" s="229">
        <f t="shared" si="23"/>
        <v>11.78</v>
      </c>
      <c r="J107" s="229">
        <f t="shared" si="22"/>
        <v>0.9</v>
      </c>
      <c r="K107" s="99"/>
      <c r="L107" s="52">
        <f t="shared" si="24"/>
        <v>10</v>
      </c>
      <c r="M107" s="86">
        <f t="shared" si="16"/>
        <v>0.9</v>
      </c>
      <c r="N107" s="87" t="str">
        <f t="shared" si="17"/>
        <v/>
      </c>
      <c r="O107" s="87">
        <f t="shared" si="18"/>
        <v>0.9</v>
      </c>
      <c r="P107" s="88" t="str">
        <f t="shared" si="19"/>
        <v/>
      </c>
      <c r="Q107" s="87" t="str">
        <f t="shared" si="20"/>
        <v/>
      </c>
      <c r="R107" s="87" t="str">
        <f t="shared" si="21"/>
        <v/>
      </c>
    </row>
    <row r="108" spans="1:18" ht="38.25" customHeight="1" x14ac:dyDescent="0.2">
      <c r="A108" s="225" t="s">
        <v>21</v>
      </c>
      <c r="B108" s="226" t="s">
        <v>622</v>
      </c>
      <c r="C108" s="225" t="s">
        <v>9</v>
      </c>
      <c r="D108" s="225" t="s">
        <v>623</v>
      </c>
      <c r="E108" s="292" t="s">
        <v>882</v>
      </c>
      <c r="F108" s="292"/>
      <c r="G108" s="227" t="s">
        <v>14</v>
      </c>
      <c r="H108" s="228">
        <v>0.53</v>
      </c>
      <c r="I108" s="229">
        <f t="shared" si="23"/>
        <v>11.36</v>
      </c>
      <c r="J108" s="229">
        <f t="shared" si="22"/>
        <v>6.02</v>
      </c>
      <c r="K108" s="99"/>
      <c r="L108" s="52">
        <f t="shared" si="24"/>
        <v>10</v>
      </c>
      <c r="M108" s="86">
        <f t="shared" si="16"/>
        <v>6.02</v>
      </c>
      <c r="N108" s="87" t="str">
        <f t="shared" si="17"/>
        <v/>
      </c>
      <c r="O108" s="87">
        <f t="shared" si="18"/>
        <v>6.02</v>
      </c>
      <c r="P108" s="88" t="str">
        <f t="shared" si="19"/>
        <v/>
      </c>
      <c r="Q108" s="87" t="str">
        <f t="shared" si="20"/>
        <v/>
      </c>
      <c r="R108" s="87" t="str">
        <f t="shared" si="21"/>
        <v/>
      </c>
    </row>
    <row r="109" spans="1:18" ht="25.5" customHeight="1" x14ac:dyDescent="0.2">
      <c r="A109" s="225" t="s">
        <v>21</v>
      </c>
      <c r="B109" s="226" t="s">
        <v>631</v>
      </c>
      <c r="C109" s="225" t="s">
        <v>9</v>
      </c>
      <c r="D109" s="225" t="s">
        <v>632</v>
      </c>
      <c r="E109" s="292" t="s">
        <v>884</v>
      </c>
      <c r="F109" s="292"/>
      <c r="G109" s="227" t="s">
        <v>14</v>
      </c>
      <c r="H109" s="228">
        <v>1.4165000000000001</v>
      </c>
      <c r="I109" s="229">
        <f t="shared" si="23"/>
        <v>3.57</v>
      </c>
      <c r="J109" s="229">
        <f t="shared" si="22"/>
        <v>5.05</v>
      </c>
      <c r="K109" s="99"/>
      <c r="L109" s="52">
        <f t="shared" si="24"/>
        <v>10</v>
      </c>
      <c r="M109" s="86">
        <f t="shared" si="16"/>
        <v>5.05</v>
      </c>
      <c r="N109" s="87" t="str">
        <f t="shared" si="17"/>
        <v/>
      </c>
      <c r="O109" s="87">
        <f t="shared" si="18"/>
        <v>5.05</v>
      </c>
      <c r="P109" s="88" t="str">
        <f t="shared" si="19"/>
        <v/>
      </c>
      <c r="Q109" s="87" t="str">
        <f t="shared" si="20"/>
        <v/>
      </c>
      <c r="R109" s="87" t="str">
        <f t="shared" si="21"/>
        <v/>
      </c>
    </row>
    <row r="110" spans="1:18" ht="25.5" customHeight="1" x14ac:dyDescent="0.2">
      <c r="A110" s="225" t="s">
        <v>21</v>
      </c>
      <c r="B110" s="226" t="s">
        <v>626</v>
      </c>
      <c r="C110" s="225" t="s">
        <v>9</v>
      </c>
      <c r="D110" s="225" t="s">
        <v>1510</v>
      </c>
      <c r="E110" s="292" t="s">
        <v>883</v>
      </c>
      <c r="F110" s="292"/>
      <c r="G110" s="227" t="s">
        <v>10</v>
      </c>
      <c r="H110" s="228">
        <v>3.2399999999999998E-2</v>
      </c>
      <c r="I110" s="229">
        <f t="shared" si="23"/>
        <v>666.28</v>
      </c>
      <c r="J110" s="229">
        <f t="shared" si="22"/>
        <v>21.58</v>
      </c>
      <c r="K110" s="99"/>
      <c r="L110" s="52">
        <f t="shared" si="24"/>
        <v>10</v>
      </c>
      <c r="M110" s="86">
        <f t="shared" si="16"/>
        <v>21.58</v>
      </c>
      <c r="N110" s="87" t="str">
        <f t="shared" si="17"/>
        <v/>
      </c>
      <c r="O110" s="87">
        <f t="shared" si="18"/>
        <v>21.58</v>
      </c>
      <c r="P110" s="88" t="str">
        <f t="shared" si="19"/>
        <v/>
      </c>
      <c r="Q110" s="87" t="str">
        <f t="shared" si="20"/>
        <v/>
      </c>
      <c r="R110" s="87" t="str">
        <f t="shared" si="21"/>
        <v/>
      </c>
    </row>
    <row r="111" spans="1:18" ht="25.5" customHeight="1" x14ac:dyDescent="0.2">
      <c r="A111" s="225" t="s">
        <v>21</v>
      </c>
      <c r="B111" s="226" t="s">
        <v>602</v>
      </c>
      <c r="C111" s="225" t="s">
        <v>9</v>
      </c>
      <c r="D111" s="225" t="s">
        <v>603</v>
      </c>
      <c r="E111" s="292" t="s">
        <v>880</v>
      </c>
      <c r="F111" s="292"/>
      <c r="G111" s="227" t="s">
        <v>17</v>
      </c>
      <c r="H111" s="228">
        <v>2.3900000000000001E-2</v>
      </c>
      <c r="I111" s="229">
        <f t="shared" si="23"/>
        <v>1181.27</v>
      </c>
      <c r="J111" s="229">
        <f t="shared" ref="J111:J142" si="25">TRUNC(H111*I111,2)</f>
        <v>28.23</v>
      </c>
      <c r="K111" s="99"/>
      <c r="L111" s="52">
        <f t="shared" si="24"/>
        <v>10</v>
      </c>
      <c r="M111" s="86">
        <f t="shared" si="16"/>
        <v>28.23</v>
      </c>
      <c r="N111" s="87" t="str">
        <f t="shared" si="17"/>
        <v/>
      </c>
      <c r="O111" s="87">
        <f t="shared" si="18"/>
        <v>28.23</v>
      </c>
      <c r="P111" s="88" t="str">
        <f t="shared" si="19"/>
        <v/>
      </c>
      <c r="Q111" s="87" t="str">
        <f t="shared" si="20"/>
        <v/>
      </c>
      <c r="R111" s="87" t="str">
        <f t="shared" si="21"/>
        <v/>
      </c>
    </row>
    <row r="112" spans="1:18" ht="25.5" customHeight="1" x14ac:dyDescent="0.2">
      <c r="A112" s="225" t="s">
        <v>21</v>
      </c>
      <c r="B112" s="226" t="s">
        <v>607</v>
      </c>
      <c r="C112" s="225" t="s">
        <v>9</v>
      </c>
      <c r="D112" s="225" t="s">
        <v>608</v>
      </c>
      <c r="E112" s="292" t="s">
        <v>914</v>
      </c>
      <c r="F112" s="292"/>
      <c r="G112" s="227" t="s">
        <v>14</v>
      </c>
      <c r="H112" s="228">
        <v>0.13880000000000001</v>
      </c>
      <c r="I112" s="229">
        <f t="shared" ref="I112:I143" si="26">SUMIFS(J:J,A:A,"Composição",B:B,$B112)</f>
        <v>24.64</v>
      </c>
      <c r="J112" s="229">
        <f t="shared" si="25"/>
        <v>3.42</v>
      </c>
      <c r="K112" s="99"/>
      <c r="L112" s="52">
        <f t="shared" si="24"/>
        <v>10</v>
      </c>
      <c r="M112" s="86">
        <f t="shared" si="16"/>
        <v>3.42</v>
      </c>
      <c r="N112" s="87" t="str">
        <f t="shared" si="17"/>
        <v/>
      </c>
      <c r="O112" s="87">
        <f t="shared" si="18"/>
        <v>3.42</v>
      </c>
      <c r="P112" s="88" t="str">
        <f t="shared" si="19"/>
        <v/>
      </c>
      <c r="Q112" s="87" t="str">
        <f t="shared" si="20"/>
        <v/>
      </c>
      <c r="R112" s="87" t="str">
        <f t="shared" si="21"/>
        <v/>
      </c>
    </row>
    <row r="113" spans="1:18" ht="25.5" customHeight="1" x14ac:dyDescent="0.2">
      <c r="A113" s="225" t="s">
        <v>21</v>
      </c>
      <c r="B113" s="226" t="s">
        <v>1511</v>
      </c>
      <c r="C113" s="225" t="s">
        <v>9</v>
      </c>
      <c r="D113" s="225" t="s">
        <v>1512</v>
      </c>
      <c r="E113" s="292" t="s">
        <v>213</v>
      </c>
      <c r="F113" s="292"/>
      <c r="G113" s="227" t="s">
        <v>12</v>
      </c>
      <c r="H113" s="228">
        <v>9.64E-2</v>
      </c>
      <c r="I113" s="229">
        <f t="shared" si="26"/>
        <v>160.57</v>
      </c>
      <c r="J113" s="229">
        <f t="shared" si="25"/>
        <v>15.47</v>
      </c>
      <c r="K113" s="99"/>
      <c r="L113" s="52">
        <f t="shared" si="24"/>
        <v>10</v>
      </c>
      <c r="M113" s="86">
        <f t="shared" si="16"/>
        <v>15.47</v>
      </c>
      <c r="N113" s="87" t="str">
        <f t="shared" si="17"/>
        <v/>
      </c>
      <c r="O113" s="87">
        <f t="shared" si="18"/>
        <v>15.47</v>
      </c>
      <c r="P113" s="88" t="str">
        <f t="shared" si="19"/>
        <v/>
      </c>
      <c r="Q113" s="87" t="str">
        <f t="shared" si="20"/>
        <v/>
      </c>
      <c r="R113" s="87" t="str">
        <f t="shared" si="21"/>
        <v/>
      </c>
    </row>
    <row r="114" spans="1:18" ht="25.5" x14ac:dyDescent="0.2">
      <c r="A114" s="225" t="s">
        <v>21</v>
      </c>
      <c r="B114" s="226" t="s">
        <v>1513</v>
      </c>
      <c r="C114" s="225" t="s">
        <v>9</v>
      </c>
      <c r="D114" s="225" t="s">
        <v>1514</v>
      </c>
      <c r="E114" s="292" t="s">
        <v>884</v>
      </c>
      <c r="F114" s="292"/>
      <c r="G114" s="227" t="s">
        <v>12</v>
      </c>
      <c r="H114" s="228">
        <v>0.1542</v>
      </c>
      <c r="I114" s="229">
        <f t="shared" si="26"/>
        <v>63.09</v>
      </c>
      <c r="J114" s="229">
        <f t="shared" si="25"/>
        <v>9.7200000000000006</v>
      </c>
      <c r="K114" s="99"/>
      <c r="L114" s="52">
        <f t="shared" si="24"/>
        <v>10</v>
      </c>
      <c r="M114" s="86">
        <f t="shared" ref="M114:M177" si="27">IF(OR(A114="Insumo",A114="Composição Auxiliar"),J114,"")</f>
        <v>9.7200000000000006</v>
      </c>
      <c r="N114" s="87" t="str">
        <f t="shared" ref="N114:N177" si="28">IF(E114="Mão de Obra",J114,"")</f>
        <v/>
      </c>
      <c r="O114" s="87">
        <f t="shared" ref="O114:O177" si="29">IF(N114&lt;&gt;"","",M114)</f>
        <v>9.7200000000000006</v>
      </c>
      <c r="P114" s="88" t="str">
        <f t="shared" ref="P114:P177" si="30">IF(A114="Composição",B114,"")</f>
        <v/>
      </c>
      <c r="Q114" s="87" t="str">
        <f t="shared" ref="Q114:Q177" si="31">IF(P114&lt;&gt;"",SUMIF(L114:L214,L114,N114:N214),"")</f>
        <v/>
      </c>
      <c r="R114" s="87" t="str">
        <f t="shared" ref="R114:R177" si="32">IF(P114&lt;&gt;"",SUMIF(L114:L214,L114,O114:O214),"")</f>
        <v/>
      </c>
    </row>
    <row r="115" spans="1:18" ht="38.25" x14ac:dyDescent="0.2">
      <c r="A115" s="225" t="s">
        <v>21</v>
      </c>
      <c r="B115" s="226" t="s">
        <v>1515</v>
      </c>
      <c r="C115" s="225" t="s">
        <v>9</v>
      </c>
      <c r="D115" s="225" t="s">
        <v>1516</v>
      </c>
      <c r="E115" s="292" t="s">
        <v>914</v>
      </c>
      <c r="F115" s="292"/>
      <c r="G115" s="227" t="s">
        <v>12</v>
      </c>
      <c r="H115" s="228">
        <v>5.7799999999999997E-2</v>
      </c>
      <c r="I115" s="229">
        <f t="shared" si="26"/>
        <v>26.11</v>
      </c>
      <c r="J115" s="229">
        <f t="shared" si="25"/>
        <v>1.5</v>
      </c>
      <c r="K115" s="99"/>
      <c r="L115" s="52">
        <f t="shared" si="24"/>
        <v>10</v>
      </c>
      <c r="M115" s="86">
        <f t="shared" si="27"/>
        <v>1.5</v>
      </c>
      <c r="N115" s="87" t="str">
        <f t="shared" si="28"/>
        <v/>
      </c>
      <c r="O115" s="87">
        <f t="shared" si="29"/>
        <v>1.5</v>
      </c>
      <c r="P115" s="88" t="str">
        <f t="shared" si="30"/>
        <v/>
      </c>
      <c r="Q115" s="87" t="str">
        <f t="shared" si="31"/>
        <v/>
      </c>
      <c r="R115" s="87" t="str">
        <f t="shared" si="32"/>
        <v/>
      </c>
    </row>
    <row r="116" spans="1:18" ht="25.5" customHeight="1" x14ac:dyDescent="0.2">
      <c r="A116" s="225" t="s">
        <v>21</v>
      </c>
      <c r="B116" s="226" t="s">
        <v>624</v>
      </c>
      <c r="C116" s="225" t="s">
        <v>9</v>
      </c>
      <c r="D116" s="225" t="s">
        <v>625</v>
      </c>
      <c r="E116" s="292" t="s">
        <v>882</v>
      </c>
      <c r="F116" s="292"/>
      <c r="G116" s="227" t="s">
        <v>14</v>
      </c>
      <c r="H116" s="228">
        <v>1.7343999999999999</v>
      </c>
      <c r="I116" s="229">
        <f t="shared" si="26"/>
        <v>4.2300000000000004</v>
      </c>
      <c r="J116" s="229">
        <f t="shared" si="25"/>
        <v>7.33</v>
      </c>
      <c r="K116" s="99"/>
      <c r="L116" s="52">
        <f t="shared" si="24"/>
        <v>10</v>
      </c>
      <c r="M116" s="86">
        <f t="shared" si="27"/>
        <v>7.33</v>
      </c>
      <c r="N116" s="87" t="str">
        <f t="shared" si="28"/>
        <v/>
      </c>
      <c r="O116" s="87">
        <f t="shared" si="29"/>
        <v>7.33</v>
      </c>
      <c r="P116" s="88" t="str">
        <f t="shared" si="30"/>
        <v/>
      </c>
      <c r="Q116" s="87" t="str">
        <f t="shared" si="31"/>
        <v/>
      </c>
      <c r="R116" s="87" t="str">
        <f t="shared" si="32"/>
        <v/>
      </c>
    </row>
    <row r="117" spans="1:18" ht="25.5" customHeight="1" x14ac:dyDescent="0.2">
      <c r="A117" s="225" t="s">
        <v>21</v>
      </c>
      <c r="B117" s="226" t="s">
        <v>653</v>
      </c>
      <c r="C117" s="225" t="s">
        <v>9</v>
      </c>
      <c r="D117" s="225" t="s">
        <v>654</v>
      </c>
      <c r="E117" s="292" t="s">
        <v>892</v>
      </c>
      <c r="F117" s="292"/>
      <c r="G117" s="227" t="s">
        <v>10</v>
      </c>
      <c r="H117" s="228">
        <v>0.46539999999999998</v>
      </c>
      <c r="I117" s="229">
        <f t="shared" si="26"/>
        <v>107.21</v>
      </c>
      <c r="J117" s="229">
        <f t="shared" si="25"/>
        <v>49.89</v>
      </c>
      <c r="K117" s="99"/>
      <c r="L117" s="52">
        <f t="shared" si="24"/>
        <v>10</v>
      </c>
      <c r="M117" s="86">
        <f t="shared" si="27"/>
        <v>49.89</v>
      </c>
      <c r="N117" s="87" t="str">
        <f t="shared" si="28"/>
        <v/>
      </c>
      <c r="O117" s="87">
        <f t="shared" si="29"/>
        <v>49.89</v>
      </c>
      <c r="P117" s="88" t="str">
        <f t="shared" si="30"/>
        <v/>
      </c>
      <c r="Q117" s="87" t="str">
        <f t="shared" si="31"/>
        <v/>
      </c>
      <c r="R117" s="87" t="str">
        <f t="shared" si="32"/>
        <v/>
      </c>
    </row>
    <row r="118" spans="1:18" ht="25.5" customHeight="1" x14ac:dyDescent="0.2">
      <c r="A118" s="225" t="s">
        <v>21</v>
      </c>
      <c r="B118" s="226" t="s">
        <v>1517</v>
      </c>
      <c r="C118" s="225" t="s">
        <v>9</v>
      </c>
      <c r="D118" s="225" t="s">
        <v>1518</v>
      </c>
      <c r="E118" s="292" t="s">
        <v>914</v>
      </c>
      <c r="F118" s="292"/>
      <c r="G118" s="227" t="s">
        <v>12</v>
      </c>
      <c r="H118" s="228">
        <v>1.9300000000000001E-2</v>
      </c>
      <c r="I118" s="229">
        <f t="shared" si="26"/>
        <v>16.11</v>
      </c>
      <c r="J118" s="229">
        <f t="shared" si="25"/>
        <v>0.31</v>
      </c>
      <c r="K118" s="99"/>
      <c r="L118" s="52">
        <f t="shared" si="24"/>
        <v>10</v>
      </c>
      <c r="M118" s="86">
        <f t="shared" si="27"/>
        <v>0.31</v>
      </c>
      <c r="N118" s="87" t="str">
        <f t="shared" si="28"/>
        <v/>
      </c>
      <c r="O118" s="87">
        <f t="shared" si="29"/>
        <v>0.31</v>
      </c>
      <c r="P118" s="88" t="str">
        <f t="shared" si="30"/>
        <v/>
      </c>
      <c r="Q118" s="87" t="str">
        <f t="shared" si="31"/>
        <v/>
      </c>
      <c r="R118" s="87" t="str">
        <f t="shared" si="32"/>
        <v/>
      </c>
    </row>
    <row r="119" spans="1:18" ht="38.25" x14ac:dyDescent="0.2">
      <c r="A119" s="225" t="s">
        <v>21</v>
      </c>
      <c r="B119" s="226" t="s">
        <v>609</v>
      </c>
      <c r="C119" s="225" t="s">
        <v>9</v>
      </c>
      <c r="D119" s="225" t="s">
        <v>610</v>
      </c>
      <c r="E119" s="292" t="s">
        <v>914</v>
      </c>
      <c r="F119" s="292"/>
      <c r="G119" s="227" t="s">
        <v>14</v>
      </c>
      <c r="H119" s="228">
        <v>0.12529999999999999</v>
      </c>
      <c r="I119" s="229">
        <f t="shared" si="26"/>
        <v>31.12</v>
      </c>
      <c r="J119" s="229">
        <f t="shared" si="25"/>
        <v>3.89</v>
      </c>
      <c r="K119" s="99"/>
      <c r="L119" s="52">
        <f t="shared" si="24"/>
        <v>10</v>
      </c>
      <c r="M119" s="86">
        <f t="shared" si="27"/>
        <v>3.89</v>
      </c>
      <c r="N119" s="87" t="str">
        <f t="shared" si="28"/>
        <v/>
      </c>
      <c r="O119" s="87">
        <f t="shared" si="29"/>
        <v>3.89</v>
      </c>
      <c r="P119" s="88" t="str">
        <f t="shared" si="30"/>
        <v/>
      </c>
      <c r="Q119" s="87" t="str">
        <f t="shared" si="31"/>
        <v/>
      </c>
      <c r="R119" s="87" t="str">
        <f t="shared" si="32"/>
        <v/>
      </c>
    </row>
    <row r="120" spans="1:18" ht="25.5" x14ac:dyDescent="0.2">
      <c r="A120" s="225" t="s">
        <v>21</v>
      </c>
      <c r="B120" s="226" t="s">
        <v>1519</v>
      </c>
      <c r="C120" s="225" t="s">
        <v>9</v>
      </c>
      <c r="D120" s="225" t="s">
        <v>1520</v>
      </c>
      <c r="E120" s="292" t="s">
        <v>222</v>
      </c>
      <c r="F120" s="292"/>
      <c r="G120" s="227" t="s">
        <v>14</v>
      </c>
      <c r="H120" s="228">
        <v>0.19270000000000001</v>
      </c>
      <c r="I120" s="229">
        <f t="shared" si="26"/>
        <v>19.350000000000001</v>
      </c>
      <c r="J120" s="229">
        <f t="shared" si="25"/>
        <v>3.72</v>
      </c>
      <c r="K120" s="99"/>
      <c r="L120" s="52">
        <f t="shared" si="24"/>
        <v>10</v>
      </c>
      <c r="M120" s="86">
        <f t="shared" si="27"/>
        <v>3.72</v>
      </c>
      <c r="N120" s="87" t="str">
        <f t="shared" si="28"/>
        <v/>
      </c>
      <c r="O120" s="87">
        <f t="shared" si="29"/>
        <v>3.72</v>
      </c>
      <c r="P120" s="88" t="str">
        <f t="shared" si="30"/>
        <v/>
      </c>
      <c r="Q120" s="87" t="str">
        <f t="shared" si="31"/>
        <v/>
      </c>
      <c r="R120" s="87" t="str">
        <f t="shared" si="32"/>
        <v/>
      </c>
    </row>
    <row r="121" spans="1:18" ht="51" x14ac:dyDescent="0.2">
      <c r="A121" s="225" t="s">
        <v>21</v>
      </c>
      <c r="B121" s="226" t="s">
        <v>643</v>
      </c>
      <c r="C121" s="225" t="s">
        <v>9</v>
      </c>
      <c r="D121" s="225" t="s">
        <v>644</v>
      </c>
      <c r="E121" s="292" t="s">
        <v>888</v>
      </c>
      <c r="F121" s="292"/>
      <c r="G121" s="227" t="s">
        <v>10</v>
      </c>
      <c r="H121" s="228">
        <v>1.3621000000000001</v>
      </c>
      <c r="I121" s="229">
        <f t="shared" si="26"/>
        <v>45.04</v>
      </c>
      <c r="J121" s="229">
        <f t="shared" si="25"/>
        <v>61.34</v>
      </c>
      <c r="K121" s="99"/>
      <c r="L121" s="52">
        <f t="shared" si="24"/>
        <v>10</v>
      </c>
      <c r="M121" s="86">
        <f t="shared" si="27"/>
        <v>61.34</v>
      </c>
      <c r="N121" s="87" t="str">
        <f t="shared" si="28"/>
        <v/>
      </c>
      <c r="O121" s="87">
        <f t="shared" si="29"/>
        <v>61.34</v>
      </c>
      <c r="P121" s="88" t="str">
        <f t="shared" si="30"/>
        <v/>
      </c>
      <c r="Q121" s="87" t="str">
        <f t="shared" si="31"/>
        <v/>
      </c>
      <c r="R121" s="87" t="str">
        <f t="shared" si="32"/>
        <v/>
      </c>
    </row>
    <row r="122" spans="1:18" ht="38.25" x14ac:dyDescent="0.2">
      <c r="A122" s="225" t="s">
        <v>21</v>
      </c>
      <c r="B122" s="226" t="s">
        <v>1521</v>
      </c>
      <c r="C122" s="225" t="s">
        <v>9</v>
      </c>
      <c r="D122" s="225" t="s">
        <v>1522</v>
      </c>
      <c r="E122" s="292" t="s">
        <v>1523</v>
      </c>
      <c r="F122" s="292"/>
      <c r="G122" s="227" t="s">
        <v>10</v>
      </c>
      <c r="H122" s="228">
        <v>0.1023</v>
      </c>
      <c r="I122" s="229">
        <f t="shared" si="26"/>
        <v>112.4</v>
      </c>
      <c r="J122" s="229">
        <f t="shared" si="25"/>
        <v>11.49</v>
      </c>
      <c r="K122" s="99"/>
      <c r="L122" s="52">
        <f t="shared" si="24"/>
        <v>10</v>
      </c>
      <c r="M122" s="86">
        <f t="shared" si="27"/>
        <v>11.49</v>
      </c>
      <c r="N122" s="87" t="str">
        <f t="shared" si="28"/>
        <v/>
      </c>
      <c r="O122" s="87">
        <f t="shared" si="29"/>
        <v>11.49</v>
      </c>
      <c r="P122" s="88" t="str">
        <f t="shared" si="30"/>
        <v/>
      </c>
      <c r="Q122" s="87" t="str">
        <f t="shared" si="31"/>
        <v/>
      </c>
      <c r="R122" s="87" t="str">
        <f t="shared" si="32"/>
        <v/>
      </c>
    </row>
    <row r="123" spans="1:18" ht="38.25" x14ac:dyDescent="0.2">
      <c r="A123" s="225" t="s">
        <v>21</v>
      </c>
      <c r="B123" s="226" t="s">
        <v>636</v>
      </c>
      <c r="C123" s="225" t="s">
        <v>9</v>
      </c>
      <c r="D123" s="225" t="s">
        <v>637</v>
      </c>
      <c r="E123" s="292" t="s">
        <v>884</v>
      </c>
      <c r="F123" s="292"/>
      <c r="G123" s="227" t="s">
        <v>12</v>
      </c>
      <c r="H123" s="228">
        <v>0.13489999999999999</v>
      </c>
      <c r="I123" s="229">
        <f t="shared" si="26"/>
        <v>65.53</v>
      </c>
      <c r="J123" s="229">
        <f t="shared" si="25"/>
        <v>8.83</v>
      </c>
      <c r="K123" s="99"/>
      <c r="L123" s="52">
        <f t="shared" si="24"/>
        <v>10</v>
      </c>
      <c r="M123" s="86">
        <f t="shared" si="27"/>
        <v>8.83</v>
      </c>
      <c r="N123" s="87" t="str">
        <f t="shared" si="28"/>
        <v/>
      </c>
      <c r="O123" s="87">
        <f t="shared" si="29"/>
        <v>8.83</v>
      </c>
      <c r="P123" s="88" t="str">
        <f t="shared" si="30"/>
        <v/>
      </c>
      <c r="Q123" s="87" t="str">
        <f t="shared" si="31"/>
        <v/>
      </c>
      <c r="R123" s="87" t="str">
        <f t="shared" si="32"/>
        <v/>
      </c>
    </row>
    <row r="124" spans="1:18" ht="38.25" x14ac:dyDescent="0.2">
      <c r="A124" s="225" t="s">
        <v>21</v>
      </c>
      <c r="B124" s="226" t="s">
        <v>650</v>
      </c>
      <c r="C124" s="225" t="s">
        <v>9</v>
      </c>
      <c r="D124" s="225" t="s">
        <v>1524</v>
      </c>
      <c r="E124" s="292" t="s">
        <v>891</v>
      </c>
      <c r="F124" s="292"/>
      <c r="G124" s="227" t="s">
        <v>12</v>
      </c>
      <c r="H124" s="228">
        <v>0.28910000000000002</v>
      </c>
      <c r="I124" s="229">
        <f t="shared" si="26"/>
        <v>24.24</v>
      </c>
      <c r="J124" s="229">
        <f t="shared" si="25"/>
        <v>7</v>
      </c>
      <c r="K124" s="99"/>
      <c r="L124" s="52">
        <f t="shared" si="24"/>
        <v>10</v>
      </c>
      <c r="M124" s="86">
        <f t="shared" si="27"/>
        <v>7</v>
      </c>
      <c r="N124" s="87" t="str">
        <f t="shared" si="28"/>
        <v/>
      </c>
      <c r="O124" s="87">
        <f t="shared" si="29"/>
        <v>7</v>
      </c>
      <c r="P124" s="88" t="str">
        <f t="shared" si="30"/>
        <v/>
      </c>
      <c r="Q124" s="87" t="str">
        <f t="shared" si="31"/>
        <v/>
      </c>
      <c r="R124" s="87" t="str">
        <f t="shared" si="32"/>
        <v/>
      </c>
    </row>
    <row r="125" spans="1:18" ht="38.25" x14ac:dyDescent="0.2">
      <c r="A125" s="225" t="s">
        <v>21</v>
      </c>
      <c r="B125" s="226" t="s">
        <v>1525</v>
      </c>
      <c r="C125" s="225" t="s">
        <v>9</v>
      </c>
      <c r="D125" s="225" t="s">
        <v>1526</v>
      </c>
      <c r="E125" s="292" t="s">
        <v>914</v>
      </c>
      <c r="F125" s="292"/>
      <c r="G125" s="227" t="s">
        <v>12</v>
      </c>
      <c r="H125" s="228">
        <v>5.7799999999999997E-2</v>
      </c>
      <c r="I125" s="229">
        <f t="shared" si="26"/>
        <v>46.41</v>
      </c>
      <c r="J125" s="229">
        <f t="shared" si="25"/>
        <v>2.68</v>
      </c>
      <c r="K125" s="99"/>
      <c r="L125" s="52">
        <f t="shared" si="24"/>
        <v>10</v>
      </c>
      <c r="M125" s="86">
        <f t="shared" si="27"/>
        <v>2.68</v>
      </c>
      <c r="N125" s="87" t="str">
        <f t="shared" si="28"/>
        <v/>
      </c>
      <c r="O125" s="87">
        <f t="shared" si="29"/>
        <v>2.68</v>
      </c>
      <c r="P125" s="88" t="str">
        <f t="shared" si="30"/>
        <v/>
      </c>
      <c r="Q125" s="87" t="str">
        <f t="shared" si="31"/>
        <v/>
      </c>
      <c r="R125" s="87" t="str">
        <f t="shared" si="32"/>
        <v/>
      </c>
    </row>
    <row r="126" spans="1:18" ht="25.5" x14ac:dyDescent="0.2">
      <c r="A126" s="225" t="s">
        <v>21</v>
      </c>
      <c r="B126" s="226" t="s">
        <v>1527</v>
      </c>
      <c r="C126" s="225" t="s">
        <v>9</v>
      </c>
      <c r="D126" s="225" t="s">
        <v>1528</v>
      </c>
      <c r="E126" s="292" t="s">
        <v>222</v>
      </c>
      <c r="F126" s="292"/>
      <c r="G126" s="227" t="s">
        <v>12</v>
      </c>
      <c r="H126" s="228">
        <v>3.85E-2</v>
      </c>
      <c r="I126" s="229">
        <f t="shared" si="26"/>
        <v>28.83</v>
      </c>
      <c r="J126" s="229">
        <f t="shared" si="25"/>
        <v>1.1000000000000001</v>
      </c>
      <c r="K126" s="99"/>
      <c r="L126" s="52">
        <f t="shared" si="24"/>
        <v>10</v>
      </c>
      <c r="M126" s="86">
        <f t="shared" si="27"/>
        <v>1.1000000000000001</v>
      </c>
      <c r="N126" s="87" t="str">
        <f t="shared" si="28"/>
        <v/>
      </c>
      <c r="O126" s="87">
        <f t="shared" si="29"/>
        <v>1.1000000000000001</v>
      </c>
      <c r="P126" s="88" t="str">
        <f t="shared" si="30"/>
        <v/>
      </c>
      <c r="Q126" s="87" t="str">
        <f t="shared" si="31"/>
        <v/>
      </c>
      <c r="R126" s="87" t="str">
        <f t="shared" si="32"/>
        <v/>
      </c>
    </row>
    <row r="127" spans="1:18" ht="25.5" customHeight="1" x14ac:dyDescent="0.2">
      <c r="A127" s="225" t="s">
        <v>21</v>
      </c>
      <c r="B127" s="226" t="s">
        <v>1529</v>
      </c>
      <c r="C127" s="225" t="s">
        <v>9</v>
      </c>
      <c r="D127" s="225" t="s">
        <v>1530</v>
      </c>
      <c r="E127" s="292" t="s">
        <v>222</v>
      </c>
      <c r="F127" s="292"/>
      <c r="G127" s="227" t="s">
        <v>12</v>
      </c>
      <c r="H127" s="228">
        <v>3.85E-2</v>
      </c>
      <c r="I127" s="229">
        <f t="shared" si="26"/>
        <v>31.51</v>
      </c>
      <c r="J127" s="229">
        <f t="shared" si="25"/>
        <v>1.21</v>
      </c>
      <c r="K127" s="99"/>
      <c r="L127" s="52">
        <f t="shared" si="24"/>
        <v>10</v>
      </c>
      <c r="M127" s="86">
        <f t="shared" si="27"/>
        <v>1.21</v>
      </c>
      <c r="N127" s="87" t="str">
        <f t="shared" si="28"/>
        <v/>
      </c>
      <c r="O127" s="87">
        <f t="shared" si="29"/>
        <v>1.21</v>
      </c>
      <c r="P127" s="88" t="str">
        <f t="shared" si="30"/>
        <v/>
      </c>
      <c r="Q127" s="87" t="str">
        <f t="shared" si="31"/>
        <v/>
      </c>
      <c r="R127" s="87" t="str">
        <f t="shared" si="32"/>
        <v/>
      </c>
    </row>
    <row r="128" spans="1:18" ht="25.5" customHeight="1" x14ac:dyDescent="0.2">
      <c r="A128" s="225" t="s">
        <v>21</v>
      </c>
      <c r="B128" s="226" t="s">
        <v>660</v>
      </c>
      <c r="C128" s="225" t="s">
        <v>9</v>
      </c>
      <c r="D128" s="225" t="s">
        <v>661</v>
      </c>
      <c r="E128" s="292" t="s">
        <v>20</v>
      </c>
      <c r="F128" s="292"/>
      <c r="G128" s="227" t="s">
        <v>10</v>
      </c>
      <c r="H128" s="228">
        <v>0.34289999999999998</v>
      </c>
      <c r="I128" s="229">
        <f t="shared" si="26"/>
        <v>150.13999999999999</v>
      </c>
      <c r="J128" s="229">
        <f t="shared" si="25"/>
        <v>51.48</v>
      </c>
      <c r="K128" s="99"/>
      <c r="L128" s="52">
        <f t="shared" si="24"/>
        <v>10</v>
      </c>
      <c r="M128" s="86">
        <f t="shared" si="27"/>
        <v>51.48</v>
      </c>
      <c r="N128" s="87" t="str">
        <f t="shared" si="28"/>
        <v/>
      </c>
      <c r="O128" s="87">
        <f t="shared" si="29"/>
        <v>51.48</v>
      </c>
      <c r="P128" s="88" t="str">
        <f t="shared" si="30"/>
        <v/>
      </c>
      <c r="Q128" s="87" t="str">
        <f t="shared" si="31"/>
        <v/>
      </c>
      <c r="R128" s="87" t="str">
        <f t="shared" si="32"/>
        <v/>
      </c>
    </row>
    <row r="129" spans="1:18" ht="25.5" customHeight="1" x14ac:dyDescent="0.2">
      <c r="A129" s="225" t="s">
        <v>21</v>
      </c>
      <c r="B129" s="226" t="s">
        <v>1531</v>
      </c>
      <c r="C129" s="225" t="s">
        <v>9</v>
      </c>
      <c r="D129" s="225" t="s">
        <v>1532</v>
      </c>
      <c r="E129" s="292" t="s">
        <v>921</v>
      </c>
      <c r="F129" s="292"/>
      <c r="G129" s="227" t="s">
        <v>12</v>
      </c>
      <c r="H129" s="228">
        <v>1.9300000000000001E-2</v>
      </c>
      <c r="I129" s="229">
        <f t="shared" si="26"/>
        <v>430.23</v>
      </c>
      <c r="J129" s="229">
        <f t="shared" si="25"/>
        <v>8.3000000000000007</v>
      </c>
      <c r="K129" s="99"/>
      <c r="L129" s="52">
        <f t="shared" si="24"/>
        <v>10</v>
      </c>
      <c r="M129" s="86">
        <f t="shared" si="27"/>
        <v>8.3000000000000007</v>
      </c>
      <c r="N129" s="87" t="str">
        <f t="shared" si="28"/>
        <v/>
      </c>
      <c r="O129" s="87">
        <f t="shared" si="29"/>
        <v>8.3000000000000007</v>
      </c>
      <c r="P129" s="88" t="str">
        <f t="shared" si="30"/>
        <v/>
      </c>
      <c r="Q129" s="87" t="str">
        <f t="shared" si="31"/>
        <v/>
      </c>
      <c r="R129" s="87" t="str">
        <f t="shared" si="32"/>
        <v/>
      </c>
    </row>
    <row r="130" spans="1:18" ht="25.5" customHeight="1" x14ac:dyDescent="0.2">
      <c r="A130" s="225" t="s">
        <v>21</v>
      </c>
      <c r="B130" s="226" t="s">
        <v>224</v>
      </c>
      <c r="C130" s="225" t="s">
        <v>9</v>
      </c>
      <c r="D130" s="225" t="s">
        <v>633</v>
      </c>
      <c r="E130" s="292" t="s">
        <v>884</v>
      </c>
      <c r="F130" s="292"/>
      <c r="G130" s="227" t="s">
        <v>14</v>
      </c>
      <c r="H130" s="228">
        <v>3.4689000000000001</v>
      </c>
      <c r="I130" s="229">
        <f t="shared" si="26"/>
        <v>5.2</v>
      </c>
      <c r="J130" s="229">
        <f t="shared" si="25"/>
        <v>18.03</v>
      </c>
      <c r="K130" s="99"/>
      <c r="L130" s="52">
        <f t="shared" si="24"/>
        <v>10</v>
      </c>
      <c r="M130" s="86">
        <f t="shared" si="27"/>
        <v>18.03</v>
      </c>
      <c r="N130" s="87" t="str">
        <f t="shared" si="28"/>
        <v/>
      </c>
      <c r="O130" s="87">
        <f t="shared" si="29"/>
        <v>18.03</v>
      </c>
      <c r="P130" s="88" t="str">
        <f t="shared" si="30"/>
        <v/>
      </c>
      <c r="Q130" s="87" t="str">
        <f t="shared" si="31"/>
        <v/>
      </c>
      <c r="R130" s="87" t="str">
        <f t="shared" si="32"/>
        <v/>
      </c>
    </row>
    <row r="131" spans="1:18" ht="25.5" customHeight="1" x14ac:dyDescent="0.2">
      <c r="A131" s="225" t="s">
        <v>21</v>
      </c>
      <c r="B131" s="226" t="s">
        <v>1533</v>
      </c>
      <c r="C131" s="225" t="s">
        <v>9</v>
      </c>
      <c r="D131" s="225" t="s">
        <v>1534</v>
      </c>
      <c r="E131" s="292" t="s">
        <v>883</v>
      </c>
      <c r="F131" s="292"/>
      <c r="G131" s="227" t="s">
        <v>12</v>
      </c>
      <c r="H131" s="228">
        <v>3.85E-2</v>
      </c>
      <c r="I131" s="229">
        <f t="shared" si="26"/>
        <v>393.27</v>
      </c>
      <c r="J131" s="229">
        <f t="shared" si="25"/>
        <v>15.14</v>
      </c>
      <c r="K131" s="99"/>
      <c r="L131" s="52">
        <f t="shared" si="24"/>
        <v>10</v>
      </c>
      <c r="M131" s="86">
        <f t="shared" si="27"/>
        <v>15.14</v>
      </c>
      <c r="N131" s="87" t="str">
        <f t="shared" si="28"/>
        <v/>
      </c>
      <c r="O131" s="87">
        <f t="shared" si="29"/>
        <v>15.14</v>
      </c>
      <c r="P131" s="88" t="str">
        <f t="shared" si="30"/>
        <v/>
      </c>
      <c r="Q131" s="87" t="str">
        <f t="shared" si="31"/>
        <v/>
      </c>
      <c r="R131" s="87" t="str">
        <f t="shared" si="32"/>
        <v/>
      </c>
    </row>
    <row r="132" spans="1:18" ht="25.5" customHeight="1" x14ac:dyDescent="0.2">
      <c r="A132" s="225" t="s">
        <v>21</v>
      </c>
      <c r="B132" s="226" t="s">
        <v>605</v>
      </c>
      <c r="C132" s="225" t="s">
        <v>9</v>
      </c>
      <c r="D132" s="225" t="s">
        <v>606</v>
      </c>
      <c r="E132" s="292" t="s">
        <v>881</v>
      </c>
      <c r="F132" s="292"/>
      <c r="G132" s="227" t="s">
        <v>10</v>
      </c>
      <c r="H132" s="228">
        <v>4.4976000000000003</v>
      </c>
      <c r="I132" s="229">
        <f t="shared" si="26"/>
        <v>14.4</v>
      </c>
      <c r="J132" s="229">
        <f t="shared" si="25"/>
        <v>64.760000000000005</v>
      </c>
      <c r="K132" s="99"/>
      <c r="L132" s="52">
        <f t="shared" si="24"/>
        <v>10</v>
      </c>
      <c r="M132" s="86">
        <f t="shared" si="27"/>
        <v>64.760000000000005</v>
      </c>
      <c r="N132" s="87" t="str">
        <f t="shared" si="28"/>
        <v/>
      </c>
      <c r="O132" s="87">
        <f t="shared" si="29"/>
        <v>64.760000000000005</v>
      </c>
      <c r="P132" s="88" t="str">
        <f t="shared" si="30"/>
        <v/>
      </c>
      <c r="Q132" s="87" t="str">
        <f t="shared" si="31"/>
        <v/>
      </c>
      <c r="R132" s="87" t="str">
        <f t="shared" si="32"/>
        <v/>
      </c>
    </row>
    <row r="133" spans="1:18" ht="38.25" x14ac:dyDescent="0.2">
      <c r="A133" s="225" t="s">
        <v>21</v>
      </c>
      <c r="B133" s="226" t="s">
        <v>617</v>
      </c>
      <c r="C133" s="225" t="s">
        <v>9</v>
      </c>
      <c r="D133" s="225" t="s">
        <v>618</v>
      </c>
      <c r="E133" s="292" t="s">
        <v>914</v>
      </c>
      <c r="F133" s="292"/>
      <c r="G133" s="227" t="s">
        <v>12</v>
      </c>
      <c r="H133" s="228">
        <v>3.85E-2</v>
      </c>
      <c r="I133" s="229">
        <f t="shared" si="26"/>
        <v>46.54</v>
      </c>
      <c r="J133" s="229">
        <f t="shared" si="25"/>
        <v>1.79</v>
      </c>
      <c r="K133" s="99"/>
      <c r="L133" s="52">
        <f t="shared" si="24"/>
        <v>10</v>
      </c>
      <c r="M133" s="86">
        <f t="shared" si="27"/>
        <v>1.79</v>
      </c>
      <c r="N133" s="87" t="str">
        <f t="shared" si="28"/>
        <v/>
      </c>
      <c r="O133" s="87">
        <f t="shared" si="29"/>
        <v>1.79</v>
      </c>
      <c r="P133" s="88" t="str">
        <f t="shared" si="30"/>
        <v/>
      </c>
      <c r="Q133" s="87" t="str">
        <f t="shared" si="31"/>
        <v/>
      </c>
      <c r="R133" s="87" t="str">
        <f t="shared" si="32"/>
        <v/>
      </c>
    </row>
    <row r="134" spans="1:18" ht="38.25" x14ac:dyDescent="0.2">
      <c r="A134" s="225" t="s">
        <v>21</v>
      </c>
      <c r="B134" s="226" t="s">
        <v>1535</v>
      </c>
      <c r="C134" s="225" t="s">
        <v>9</v>
      </c>
      <c r="D134" s="225" t="s">
        <v>1536</v>
      </c>
      <c r="E134" s="292" t="s">
        <v>916</v>
      </c>
      <c r="F134" s="292"/>
      <c r="G134" s="227" t="s">
        <v>12</v>
      </c>
      <c r="H134" s="228">
        <v>1.9300000000000001E-2</v>
      </c>
      <c r="I134" s="229">
        <f t="shared" si="26"/>
        <v>518.75</v>
      </c>
      <c r="J134" s="229">
        <f t="shared" si="25"/>
        <v>10.01</v>
      </c>
      <c r="K134" s="99"/>
      <c r="L134" s="52">
        <f t="shared" si="24"/>
        <v>10</v>
      </c>
      <c r="M134" s="86">
        <f t="shared" si="27"/>
        <v>10.01</v>
      </c>
      <c r="N134" s="87" t="str">
        <f t="shared" si="28"/>
        <v/>
      </c>
      <c r="O134" s="87">
        <f t="shared" si="29"/>
        <v>10.01</v>
      </c>
      <c r="P134" s="88" t="str">
        <f t="shared" si="30"/>
        <v/>
      </c>
      <c r="Q134" s="87" t="str">
        <f t="shared" si="31"/>
        <v/>
      </c>
      <c r="R134" s="87" t="str">
        <f t="shared" si="32"/>
        <v/>
      </c>
    </row>
    <row r="135" spans="1:18" ht="38.25" x14ac:dyDescent="0.2">
      <c r="A135" s="225" t="s">
        <v>21</v>
      </c>
      <c r="B135" s="226" t="s">
        <v>1537</v>
      </c>
      <c r="C135" s="225" t="s">
        <v>9</v>
      </c>
      <c r="D135" s="225" t="s">
        <v>1538</v>
      </c>
      <c r="E135" s="292" t="s">
        <v>916</v>
      </c>
      <c r="F135" s="292"/>
      <c r="G135" s="227" t="s">
        <v>12</v>
      </c>
      <c r="H135" s="228">
        <v>3.85E-2</v>
      </c>
      <c r="I135" s="229">
        <f t="shared" si="26"/>
        <v>193.88</v>
      </c>
      <c r="J135" s="229">
        <f t="shared" si="25"/>
        <v>7.46</v>
      </c>
      <c r="K135" s="99"/>
      <c r="L135" s="52">
        <f t="shared" si="24"/>
        <v>10</v>
      </c>
      <c r="M135" s="86">
        <f t="shared" si="27"/>
        <v>7.46</v>
      </c>
      <c r="N135" s="87" t="str">
        <f t="shared" si="28"/>
        <v/>
      </c>
      <c r="O135" s="87">
        <f t="shared" si="29"/>
        <v>7.46</v>
      </c>
      <c r="P135" s="88" t="str">
        <f t="shared" si="30"/>
        <v/>
      </c>
      <c r="Q135" s="87" t="str">
        <f t="shared" si="31"/>
        <v/>
      </c>
      <c r="R135" s="87" t="str">
        <f t="shared" si="32"/>
        <v/>
      </c>
    </row>
    <row r="136" spans="1:18" ht="63.75" x14ac:dyDescent="0.2">
      <c r="A136" s="225" t="s">
        <v>21</v>
      </c>
      <c r="B136" s="226" t="s">
        <v>645</v>
      </c>
      <c r="C136" s="225" t="s">
        <v>9</v>
      </c>
      <c r="D136" s="225" t="s">
        <v>1539</v>
      </c>
      <c r="E136" s="292" t="s">
        <v>889</v>
      </c>
      <c r="F136" s="292"/>
      <c r="G136" s="227" t="s">
        <v>10</v>
      </c>
      <c r="H136" s="228">
        <v>2.8899999999999999E-2</v>
      </c>
      <c r="I136" s="229">
        <f t="shared" si="26"/>
        <v>724.52</v>
      </c>
      <c r="J136" s="229">
        <f t="shared" si="25"/>
        <v>20.93</v>
      </c>
      <c r="K136" s="99"/>
      <c r="L136" s="52">
        <f t="shared" si="24"/>
        <v>10</v>
      </c>
      <c r="M136" s="86">
        <f t="shared" si="27"/>
        <v>20.93</v>
      </c>
      <c r="N136" s="87" t="str">
        <f t="shared" si="28"/>
        <v/>
      </c>
      <c r="O136" s="87">
        <f t="shared" si="29"/>
        <v>20.93</v>
      </c>
      <c r="P136" s="88" t="str">
        <f t="shared" si="30"/>
        <v/>
      </c>
      <c r="Q136" s="87" t="str">
        <f t="shared" si="31"/>
        <v/>
      </c>
      <c r="R136" s="87" t="str">
        <f t="shared" si="32"/>
        <v/>
      </c>
    </row>
    <row r="137" spans="1:18" ht="38.25" x14ac:dyDescent="0.2">
      <c r="A137" s="225" t="s">
        <v>21</v>
      </c>
      <c r="B137" s="226" t="s">
        <v>1540</v>
      </c>
      <c r="C137" s="225" t="s">
        <v>9</v>
      </c>
      <c r="D137" s="225" t="s">
        <v>1541</v>
      </c>
      <c r="E137" s="292" t="s">
        <v>222</v>
      </c>
      <c r="F137" s="292"/>
      <c r="G137" s="227" t="s">
        <v>12</v>
      </c>
      <c r="H137" s="228">
        <v>7.7100000000000002E-2</v>
      </c>
      <c r="I137" s="229">
        <f t="shared" si="26"/>
        <v>135.88</v>
      </c>
      <c r="J137" s="229">
        <f t="shared" si="25"/>
        <v>10.47</v>
      </c>
      <c r="K137" s="99"/>
      <c r="L137" s="52">
        <f t="shared" si="24"/>
        <v>10</v>
      </c>
      <c r="M137" s="86">
        <f t="shared" si="27"/>
        <v>10.47</v>
      </c>
      <c r="N137" s="87" t="str">
        <f t="shared" si="28"/>
        <v/>
      </c>
      <c r="O137" s="87">
        <f t="shared" si="29"/>
        <v>10.47</v>
      </c>
      <c r="P137" s="88" t="str">
        <f t="shared" si="30"/>
        <v/>
      </c>
      <c r="Q137" s="87" t="str">
        <f t="shared" si="31"/>
        <v/>
      </c>
      <c r="R137" s="87" t="str">
        <f t="shared" si="32"/>
        <v/>
      </c>
    </row>
    <row r="138" spans="1:18" ht="25.5" customHeight="1" x14ac:dyDescent="0.2">
      <c r="A138" s="225" t="s">
        <v>21</v>
      </c>
      <c r="B138" s="226" t="s">
        <v>1542</v>
      </c>
      <c r="C138" s="225" t="s">
        <v>9</v>
      </c>
      <c r="D138" s="225" t="s">
        <v>1543</v>
      </c>
      <c r="E138" s="292" t="s">
        <v>892</v>
      </c>
      <c r="F138" s="292"/>
      <c r="G138" s="227" t="s">
        <v>10</v>
      </c>
      <c r="H138" s="228">
        <v>0.19259999999999999</v>
      </c>
      <c r="I138" s="229">
        <f t="shared" si="26"/>
        <v>105.4</v>
      </c>
      <c r="J138" s="229">
        <f t="shared" si="25"/>
        <v>20.3</v>
      </c>
      <c r="K138" s="99"/>
      <c r="L138" s="52">
        <f t="shared" si="24"/>
        <v>10</v>
      </c>
      <c r="M138" s="86">
        <f t="shared" si="27"/>
        <v>20.3</v>
      </c>
      <c r="N138" s="87" t="str">
        <f t="shared" si="28"/>
        <v/>
      </c>
      <c r="O138" s="87">
        <f t="shared" si="29"/>
        <v>20.3</v>
      </c>
      <c r="P138" s="88" t="str">
        <f t="shared" si="30"/>
        <v/>
      </c>
      <c r="Q138" s="87" t="str">
        <f t="shared" si="31"/>
        <v/>
      </c>
      <c r="R138" s="87" t="str">
        <f t="shared" si="32"/>
        <v/>
      </c>
    </row>
    <row r="139" spans="1:18" ht="25.5" customHeight="1" x14ac:dyDescent="0.2">
      <c r="A139" s="225" t="s">
        <v>21</v>
      </c>
      <c r="B139" s="226" t="s">
        <v>648</v>
      </c>
      <c r="C139" s="225" t="s">
        <v>9</v>
      </c>
      <c r="D139" s="225" t="s">
        <v>649</v>
      </c>
      <c r="E139" s="292" t="s">
        <v>890</v>
      </c>
      <c r="F139" s="292"/>
      <c r="G139" s="227" t="s">
        <v>10</v>
      </c>
      <c r="H139" s="228">
        <v>1.3559000000000001</v>
      </c>
      <c r="I139" s="229">
        <f t="shared" si="26"/>
        <v>46.65</v>
      </c>
      <c r="J139" s="229">
        <f t="shared" si="25"/>
        <v>63.25</v>
      </c>
      <c r="K139" s="99"/>
      <c r="L139" s="52">
        <f t="shared" si="24"/>
        <v>10</v>
      </c>
      <c r="M139" s="86">
        <f t="shared" si="27"/>
        <v>63.25</v>
      </c>
      <c r="N139" s="87" t="str">
        <f t="shared" si="28"/>
        <v/>
      </c>
      <c r="O139" s="87">
        <f t="shared" si="29"/>
        <v>63.25</v>
      </c>
      <c r="P139" s="88" t="str">
        <f t="shared" si="30"/>
        <v/>
      </c>
      <c r="Q139" s="87" t="str">
        <f t="shared" si="31"/>
        <v/>
      </c>
      <c r="R139" s="87" t="str">
        <f t="shared" si="32"/>
        <v/>
      </c>
    </row>
    <row r="140" spans="1:18" ht="25.5" customHeight="1" x14ac:dyDescent="0.2">
      <c r="A140" s="225" t="s">
        <v>21</v>
      </c>
      <c r="B140" s="226" t="s">
        <v>1544</v>
      </c>
      <c r="C140" s="225" t="s">
        <v>9</v>
      </c>
      <c r="D140" s="225" t="s">
        <v>1545</v>
      </c>
      <c r="E140" s="292" t="s">
        <v>889</v>
      </c>
      <c r="F140" s="292"/>
      <c r="G140" s="227" t="s">
        <v>10</v>
      </c>
      <c r="H140" s="228">
        <v>9.64E-2</v>
      </c>
      <c r="I140" s="229">
        <f t="shared" si="26"/>
        <v>771.75</v>
      </c>
      <c r="J140" s="229">
        <f t="shared" si="25"/>
        <v>74.39</v>
      </c>
      <c r="K140" s="99"/>
      <c r="L140" s="52">
        <f t="shared" si="24"/>
        <v>10</v>
      </c>
      <c r="M140" s="86">
        <f t="shared" si="27"/>
        <v>74.39</v>
      </c>
      <c r="N140" s="87" t="str">
        <f t="shared" si="28"/>
        <v/>
      </c>
      <c r="O140" s="87">
        <f t="shared" si="29"/>
        <v>74.39</v>
      </c>
      <c r="P140" s="88" t="str">
        <f t="shared" si="30"/>
        <v/>
      </c>
      <c r="Q140" s="87" t="str">
        <f t="shared" si="31"/>
        <v/>
      </c>
      <c r="R140" s="87" t="str">
        <f t="shared" si="32"/>
        <v/>
      </c>
    </row>
    <row r="141" spans="1:18" ht="25.5" customHeight="1" x14ac:dyDescent="0.2">
      <c r="A141" s="225" t="s">
        <v>21</v>
      </c>
      <c r="B141" s="226" t="s">
        <v>651</v>
      </c>
      <c r="C141" s="225" t="s">
        <v>9</v>
      </c>
      <c r="D141" s="225" t="s">
        <v>652</v>
      </c>
      <c r="E141" s="292" t="s">
        <v>892</v>
      </c>
      <c r="F141" s="292"/>
      <c r="G141" s="227" t="s">
        <v>10</v>
      </c>
      <c r="H141" s="228">
        <v>0.2979</v>
      </c>
      <c r="I141" s="229">
        <f t="shared" si="26"/>
        <v>90.17</v>
      </c>
      <c r="J141" s="229">
        <f t="shared" si="25"/>
        <v>26.86</v>
      </c>
      <c r="K141" s="99"/>
      <c r="L141" s="52">
        <f t="shared" si="24"/>
        <v>10</v>
      </c>
      <c r="M141" s="86">
        <f t="shared" si="27"/>
        <v>26.86</v>
      </c>
      <c r="N141" s="87" t="str">
        <f t="shared" si="28"/>
        <v/>
      </c>
      <c r="O141" s="87">
        <f t="shared" si="29"/>
        <v>26.86</v>
      </c>
      <c r="P141" s="88" t="str">
        <f t="shared" si="30"/>
        <v/>
      </c>
      <c r="Q141" s="87" t="str">
        <f t="shared" si="31"/>
        <v/>
      </c>
      <c r="R141" s="87" t="str">
        <f t="shared" si="32"/>
        <v/>
      </c>
    </row>
    <row r="142" spans="1:18" ht="25.5" customHeight="1" x14ac:dyDescent="0.2">
      <c r="A142" s="225" t="s">
        <v>21</v>
      </c>
      <c r="B142" s="226" t="s">
        <v>1546</v>
      </c>
      <c r="C142" s="225" t="s">
        <v>9</v>
      </c>
      <c r="D142" s="225" t="s">
        <v>1547</v>
      </c>
      <c r="E142" s="292" t="s">
        <v>908</v>
      </c>
      <c r="F142" s="292"/>
      <c r="G142" s="227" t="s">
        <v>12</v>
      </c>
      <c r="H142" s="228">
        <v>1.9300000000000001E-2</v>
      </c>
      <c r="I142" s="229">
        <f t="shared" si="26"/>
        <v>489.98</v>
      </c>
      <c r="J142" s="229">
        <f t="shared" si="25"/>
        <v>9.4499999999999993</v>
      </c>
      <c r="K142" s="99"/>
      <c r="L142" s="52">
        <f t="shared" si="24"/>
        <v>10</v>
      </c>
      <c r="M142" s="86">
        <f t="shared" si="27"/>
        <v>9.4499999999999993</v>
      </c>
      <c r="N142" s="87" t="str">
        <f t="shared" si="28"/>
        <v/>
      </c>
      <c r="O142" s="87">
        <f t="shared" si="29"/>
        <v>9.4499999999999993</v>
      </c>
      <c r="P142" s="88" t="str">
        <f t="shared" si="30"/>
        <v/>
      </c>
      <c r="Q142" s="87" t="str">
        <f t="shared" si="31"/>
        <v/>
      </c>
      <c r="R142" s="87" t="str">
        <f t="shared" si="32"/>
        <v/>
      </c>
    </row>
    <row r="143" spans="1:18" ht="25.5" customHeight="1" x14ac:dyDescent="0.2">
      <c r="A143" s="225" t="s">
        <v>21</v>
      </c>
      <c r="B143" s="226" t="s">
        <v>1548</v>
      </c>
      <c r="C143" s="225" t="s">
        <v>9</v>
      </c>
      <c r="D143" s="225" t="s">
        <v>1549</v>
      </c>
      <c r="E143" s="292" t="s">
        <v>20</v>
      </c>
      <c r="F143" s="292"/>
      <c r="G143" s="227" t="s">
        <v>10</v>
      </c>
      <c r="H143" s="228">
        <v>0.182</v>
      </c>
      <c r="I143" s="229">
        <f t="shared" si="26"/>
        <v>127.26</v>
      </c>
      <c r="J143" s="229">
        <f t="shared" ref="J143:J174" si="33">TRUNC(H143*I143,2)</f>
        <v>23.16</v>
      </c>
      <c r="K143" s="99"/>
      <c r="L143" s="52">
        <f t="shared" si="24"/>
        <v>10</v>
      </c>
      <c r="M143" s="86">
        <f t="shared" si="27"/>
        <v>23.16</v>
      </c>
      <c r="N143" s="87" t="str">
        <f t="shared" si="28"/>
        <v/>
      </c>
      <c r="O143" s="87">
        <f t="shared" si="29"/>
        <v>23.16</v>
      </c>
      <c r="P143" s="88" t="str">
        <f t="shared" si="30"/>
        <v/>
      </c>
      <c r="Q143" s="87" t="str">
        <f t="shared" si="31"/>
        <v/>
      </c>
      <c r="R143" s="87" t="str">
        <f t="shared" si="32"/>
        <v/>
      </c>
    </row>
    <row r="144" spans="1:18" ht="25.5" x14ac:dyDescent="0.2">
      <c r="A144" s="225" t="s">
        <v>21</v>
      </c>
      <c r="B144" s="226" t="s">
        <v>646</v>
      </c>
      <c r="C144" s="225" t="s">
        <v>9</v>
      </c>
      <c r="D144" s="225" t="s">
        <v>647</v>
      </c>
      <c r="E144" s="292" t="s">
        <v>890</v>
      </c>
      <c r="F144" s="292"/>
      <c r="G144" s="227" t="s">
        <v>10</v>
      </c>
      <c r="H144" s="228">
        <v>5.4000000000000003E-3</v>
      </c>
      <c r="I144" s="229">
        <f t="shared" ref="I144:I175" si="34">SUMIFS(J:J,A:A,"Composição",B:B,$B144)</f>
        <v>24.15</v>
      </c>
      <c r="J144" s="229">
        <f t="shared" si="33"/>
        <v>0.13</v>
      </c>
      <c r="K144" s="99"/>
      <c r="L144" s="52">
        <f t="shared" si="24"/>
        <v>10</v>
      </c>
      <c r="M144" s="86">
        <f t="shared" si="27"/>
        <v>0.13</v>
      </c>
      <c r="N144" s="87" t="str">
        <f t="shared" si="28"/>
        <v/>
      </c>
      <c r="O144" s="87">
        <f t="shared" si="29"/>
        <v>0.13</v>
      </c>
      <c r="P144" s="88" t="str">
        <f t="shared" si="30"/>
        <v/>
      </c>
      <c r="Q144" s="87" t="str">
        <f t="shared" si="31"/>
        <v/>
      </c>
      <c r="R144" s="87" t="str">
        <f t="shared" si="32"/>
        <v/>
      </c>
    </row>
    <row r="145" spans="1:18" ht="25.5" x14ac:dyDescent="0.2">
      <c r="A145" s="225" t="s">
        <v>21</v>
      </c>
      <c r="B145" s="226" t="s">
        <v>1550</v>
      </c>
      <c r="C145" s="225" t="s">
        <v>9</v>
      </c>
      <c r="D145" s="225" t="s">
        <v>1551</v>
      </c>
      <c r="E145" s="292" t="s">
        <v>892</v>
      </c>
      <c r="F145" s="292"/>
      <c r="G145" s="227" t="s">
        <v>10</v>
      </c>
      <c r="H145" s="228">
        <v>0.15809999999999999</v>
      </c>
      <c r="I145" s="229">
        <f t="shared" si="34"/>
        <v>67.239999999999995</v>
      </c>
      <c r="J145" s="229">
        <f t="shared" si="33"/>
        <v>10.63</v>
      </c>
      <c r="K145" s="99"/>
      <c r="L145" s="52">
        <f t="shared" ref="L145:L208" si="35">IF(AND(A146&lt;&gt;"",A145=""),L144+1,L144)</f>
        <v>10</v>
      </c>
      <c r="M145" s="86">
        <f t="shared" si="27"/>
        <v>10.63</v>
      </c>
      <c r="N145" s="87" t="str">
        <f t="shared" si="28"/>
        <v/>
      </c>
      <c r="O145" s="87">
        <f t="shared" si="29"/>
        <v>10.63</v>
      </c>
      <c r="P145" s="88" t="str">
        <f t="shared" si="30"/>
        <v/>
      </c>
      <c r="Q145" s="87" t="str">
        <f t="shared" si="31"/>
        <v/>
      </c>
      <c r="R145" s="87" t="str">
        <f t="shared" si="32"/>
        <v/>
      </c>
    </row>
    <row r="146" spans="1:18" ht="25.5" x14ac:dyDescent="0.2">
      <c r="A146" s="225" t="s">
        <v>21</v>
      </c>
      <c r="B146" s="226" t="s">
        <v>1552</v>
      </c>
      <c r="C146" s="225" t="s">
        <v>9</v>
      </c>
      <c r="D146" s="225" t="s">
        <v>1553</v>
      </c>
      <c r="E146" s="292" t="s">
        <v>908</v>
      </c>
      <c r="F146" s="292"/>
      <c r="G146" s="227" t="s">
        <v>12</v>
      </c>
      <c r="H146" s="228">
        <v>3.85E-2</v>
      </c>
      <c r="I146" s="229">
        <f t="shared" si="34"/>
        <v>487.1</v>
      </c>
      <c r="J146" s="229">
        <f t="shared" si="33"/>
        <v>18.75</v>
      </c>
      <c r="K146" s="99"/>
      <c r="L146" s="52">
        <f t="shared" si="35"/>
        <v>10</v>
      </c>
      <c r="M146" s="86">
        <f t="shared" si="27"/>
        <v>18.75</v>
      </c>
      <c r="N146" s="87" t="str">
        <f t="shared" si="28"/>
        <v/>
      </c>
      <c r="O146" s="87">
        <f t="shared" si="29"/>
        <v>18.75</v>
      </c>
      <c r="P146" s="88" t="str">
        <f t="shared" si="30"/>
        <v/>
      </c>
      <c r="Q146" s="87" t="str">
        <f t="shared" si="31"/>
        <v/>
      </c>
      <c r="R146" s="87" t="str">
        <f t="shared" si="32"/>
        <v/>
      </c>
    </row>
    <row r="147" spans="1:18" ht="25.5" customHeight="1" x14ac:dyDescent="0.2">
      <c r="A147" s="225" t="s">
        <v>21</v>
      </c>
      <c r="B147" s="226" t="s">
        <v>641</v>
      </c>
      <c r="C147" s="225" t="s">
        <v>9</v>
      </c>
      <c r="D147" s="225" t="s">
        <v>642</v>
      </c>
      <c r="E147" s="292" t="s">
        <v>887</v>
      </c>
      <c r="F147" s="292"/>
      <c r="G147" s="227" t="s">
        <v>17</v>
      </c>
      <c r="H147" s="228">
        <v>6.0000000000000001E-3</v>
      </c>
      <c r="I147" s="229">
        <f t="shared" si="34"/>
        <v>28.66</v>
      </c>
      <c r="J147" s="229">
        <f t="shared" si="33"/>
        <v>0.17</v>
      </c>
      <c r="K147" s="99"/>
      <c r="L147" s="52">
        <f t="shared" si="35"/>
        <v>10</v>
      </c>
      <c r="M147" s="86">
        <f t="shared" si="27"/>
        <v>0.17</v>
      </c>
      <c r="N147" s="87" t="str">
        <f t="shared" si="28"/>
        <v/>
      </c>
      <c r="O147" s="87">
        <f t="shared" si="29"/>
        <v>0.17</v>
      </c>
      <c r="P147" s="88" t="str">
        <f t="shared" si="30"/>
        <v/>
      </c>
      <c r="Q147" s="87" t="str">
        <f t="shared" si="31"/>
        <v/>
      </c>
      <c r="R147" s="87" t="str">
        <f t="shared" si="32"/>
        <v/>
      </c>
    </row>
    <row r="148" spans="1:18" ht="25.5" customHeight="1" x14ac:dyDescent="0.2">
      <c r="A148" s="225" t="s">
        <v>21</v>
      </c>
      <c r="B148" s="226" t="s">
        <v>619</v>
      </c>
      <c r="C148" s="225" t="s">
        <v>9</v>
      </c>
      <c r="D148" s="225" t="s">
        <v>620</v>
      </c>
      <c r="E148" s="292" t="s">
        <v>882</v>
      </c>
      <c r="F148" s="292"/>
      <c r="G148" s="227" t="s">
        <v>14</v>
      </c>
      <c r="H148" s="228">
        <v>0.1002</v>
      </c>
      <c r="I148" s="229">
        <f t="shared" si="34"/>
        <v>17.8</v>
      </c>
      <c r="J148" s="229">
        <f t="shared" si="33"/>
        <v>1.78</v>
      </c>
      <c r="K148" s="99"/>
      <c r="L148" s="52">
        <f t="shared" si="35"/>
        <v>10</v>
      </c>
      <c r="M148" s="86">
        <f t="shared" si="27"/>
        <v>1.78</v>
      </c>
      <c r="N148" s="87" t="str">
        <f t="shared" si="28"/>
        <v/>
      </c>
      <c r="O148" s="87">
        <f t="shared" si="29"/>
        <v>1.78</v>
      </c>
      <c r="P148" s="88" t="str">
        <f t="shared" si="30"/>
        <v/>
      </c>
      <c r="Q148" s="87" t="str">
        <f t="shared" si="31"/>
        <v/>
      </c>
      <c r="R148" s="87" t="str">
        <f t="shared" si="32"/>
        <v/>
      </c>
    </row>
    <row r="149" spans="1:18" ht="25.5" customHeight="1" x14ac:dyDescent="0.2">
      <c r="A149" s="214" t="s">
        <v>28</v>
      </c>
      <c r="B149" s="215" t="s">
        <v>1554</v>
      </c>
      <c r="C149" s="214" t="str">
        <f>VLOOKUP(B149,INSUMOS!$A:$I,2,FALSE)</f>
        <v>SINAPI</v>
      </c>
      <c r="D149" s="214" t="str">
        <f>VLOOKUP(B149,INSUMOS!$A:$I,3,FALSE)</f>
        <v>EXTINTOR DE INCENDIO PORTATIL COM CARGA DE PO QUIMICO SECO (PQS) DE 4 KG, CLASSE BC</v>
      </c>
      <c r="E149" s="293" t="str">
        <f>VLOOKUP(B149,INSUMOS!$A:$I,4,FALSE)</f>
        <v>Material</v>
      </c>
      <c r="F149" s="293"/>
      <c r="G149" s="216" t="str">
        <f>VLOOKUP(B149,INSUMOS!$A:$I,5,FALSE)</f>
        <v>UN</v>
      </c>
      <c r="H149" s="217">
        <v>1.9300000000000001E-2</v>
      </c>
      <c r="I149" s="218">
        <f>VLOOKUP(B149,INSUMOS!$A:$I,8,FALSE)</f>
        <v>188.26</v>
      </c>
      <c r="J149" s="218">
        <f t="shared" si="33"/>
        <v>3.63</v>
      </c>
      <c r="K149" s="99"/>
      <c r="L149" s="52">
        <f t="shared" si="35"/>
        <v>10</v>
      </c>
      <c r="M149" s="86">
        <f t="shared" si="27"/>
        <v>3.63</v>
      </c>
      <c r="N149" s="87" t="str">
        <f t="shared" si="28"/>
        <v/>
      </c>
      <c r="O149" s="87">
        <f t="shared" si="29"/>
        <v>3.63</v>
      </c>
      <c r="P149" s="88" t="str">
        <f t="shared" si="30"/>
        <v/>
      </c>
      <c r="Q149" s="87" t="str">
        <f t="shared" si="31"/>
        <v/>
      </c>
      <c r="R149" s="87" t="str">
        <f t="shared" si="32"/>
        <v/>
      </c>
    </row>
    <row r="150" spans="1:18" ht="25.5" customHeight="1" x14ac:dyDescent="0.2">
      <c r="A150" s="214" t="s">
        <v>28</v>
      </c>
      <c r="B150" s="215" t="s">
        <v>1556</v>
      </c>
      <c r="C150" s="214" t="str">
        <f>VLOOKUP(B150,INSUMOS!$A:$I,2,FALSE)</f>
        <v>SINAPI</v>
      </c>
      <c r="D150" s="214" t="str">
        <f>VLOOKUP(B150,INSUMOS!$A:$I,3,FALSE)</f>
        <v>EXTINTOR DE INCENDIO PORTATIL COM CARGA DE AGUA PRESSURIZADA DE 10 L, CLASSE A</v>
      </c>
      <c r="E150" s="293" t="str">
        <f>VLOOKUP(B150,INSUMOS!$A:$I,4,FALSE)</f>
        <v>Material</v>
      </c>
      <c r="F150" s="293"/>
      <c r="G150" s="216" t="str">
        <f>VLOOKUP(B150,INSUMOS!$A:$I,5,FALSE)</f>
        <v>UN</v>
      </c>
      <c r="H150" s="217">
        <v>1.9300000000000001E-2</v>
      </c>
      <c r="I150" s="218">
        <f>VLOOKUP(B150,INSUMOS!$A:$I,8,FALSE)</f>
        <v>194.68</v>
      </c>
      <c r="J150" s="218">
        <f t="shared" si="33"/>
        <v>3.75</v>
      </c>
      <c r="K150" s="99"/>
      <c r="L150" s="52">
        <f t="shared" si="35"/>
        <v>10</v>
      </c>
      <c r="M150" s="86">
        <f t="shared" si="27"/>
        <v>3.75</v>
      </c>
      <c r="N150" s="87" t="str">
        <f t="shared" si="28"/>
        <v/>
      </c>
      <c r="O150" s="87">
        <f t="shared" si="29"/>
        <v>3.75</v>
      </c>
      <c r="P150" s="88" t="str">
        <f t="shared" si="30"/>
        <v/>
      </c>
      <c r="Q150" s="87" t="str">
        <f t="shared" si="31"/>
        <v/>
      </c>
      <c r="R150" s="87" t="str">
        <f t="shared" si="32"/>
        <v/>
      </c>
    </row>
    <row r="151" spans="1:18" ht="25.5" customHeight="1" x14ac:dyDescent="0.2">
      <c r="A151" s="214" t="s">
        <v>28</v>
      </c>
      <c r="B151" s="215" t="s">
        <v>1558</v>
      </c>
      <c r="C151" s="214" t="str">
        <f>VLOOKUP(B151,INSUMOS!$A:$I,2,FALSE)</f>
        <v>SINAPI</v>
      </c>
      <c r="D151" s="214" t="str">
        <f>VLOOKUP(B151,INSUMOS!$A:$I,3,FALSE)</f>
        <v>FORRO DE PVC LISO, BRANCO, REGUA DE 10 CM, ESPESSURA APROXIMADA DE 8 MM (COM COLOCACAO / SEM ESTRUTURA METALICA)</v>
      </c>
      <c r="E151" s="293" t="str">
        <f>VLOOKUP(B151,INSUMOS!$A:$I,4,FALSE)</f>
        <v>Material</v>
      </c>
      <c r="F151" s="293"/>
      <c r="G151" s="216" t="str">
        <f>VLOOKUP(B151,INSUMOS!$A:$I,5,FALSE)</f>
        <v>m²</v>
      </c>
      <c r="H151" s="217">
        <v>0.99380000000000002</v>
      </c>
      <c r="I151" s="218">
        <f>VLOOKUP(B151,INSUMOS!$A:$I,8,FALSE)</f>
        <v>87.12</v>
      </c>
      <c r="J151" s="218">
        <f t="shared" si="33"/>
        <v>86.57</v>
      </c>
      <c r="K151" s="99"/>
      <c r="L151" s="52">
        <f t="shared" si="35"/>
        <v>10</v>
      </c>
      <c r="M151" s="86">
        <f t="shared" si="27"/>
        <v>86.57</v>
      </c>
      <c r="N151" s="87" t="str">
        <f t="shared" si="28"/>
        <v/>
      </c>
      <c r="O151" s="87">
        <f t="shared" si="29"/>
        <v>86.57</v>
      </c>
      <c r="P151" s="88" t="str">
        <f t="shared" si="30"/>
        <v/>
      </c>
      <c r="Q151" s="87" t="str">
        <f t="shared" si="31"/>
        <v/>
      </c>
      <c r="R151" s="87" t="str">
        <f t="shared" si="32"/>
        <v/>
      </c>
    </row>
    <row r="152" spans="1:18" ht="51" x14ac:dyDescent="0.2">
      <c r="A152" s="214" t="s">
        <v>28</v>
      </c>
      <c r="B152" s="215" t="s">
        <v>1560</v>
      </c>
      <c r="C152" s="214" t="str">
        <f>VLOOKUP(B152,INSUMOS!$A:$I,2,FALSE)</f>
        <v>SINAPI</v>
      </c>
      <c r="D152" s="214" t="str">
        <f>VLOOKUP(B152,INSUMOS!$A:$I,3,FALSE)</f>
        <v>FECHADURA ROSETA REDONDA PARA PORTA DE BANHEIRO, EM ACO INOX (MAQUINA, TESTA E CONTRA-TESTA) E EM ZAMAC (MACANETA, LINGUETA E TRINCOS) COM ACABAMENTO CROMADO, MAQUINA DE 40 MM, INCLUINDO CHAVE TIPO TRANQUETA</v>
      </c>
      <c r="E152" s="293" t="str">
        <f>VLOOKUP(B152,INSUMOS!$A:$I,4,FALSE)</f>
        <v>Material</v>
      </c>
      <c r="F152" s="293"/>
      <c r="G152" s="216" t="str">
        <f>VLOOKUP(B152,INSUMOS!$A:$I,5,FALSE)</f>
        <v>CJ</v>
      </c>
      <c r="H152" s="217">
        <v>3.85E-2</v>
      </c>
      <c r="I152" s="218">
        <f>VLOOKUP(B152,INSUMOS!$A:$I,8,FALSE)</f>
        <v>89.22</v>
      </c>
      <c r="J152" s="218">
        <f t="shared" si="33"/>
        <v>3.43</v>
      </c>
      <c r="K152" s="99"/>
      <c r="L152" s="52">
        <f t="shared" si="35"/>
        <v>10</v>
      </c>
      <c r="M152" s="86">
        <f t="shared" si="27"/>
        <v>3.43</v>
      </c>
      <c r="N152" s="87" t="str">
        <f t="shared" si="28"/>
        <v/>
      </c>
      <c r="O152" s="87">
        <f t="shared" si="29"/>
        <v>3.43</v>
      </c>
      <c r="P152" s="88" t="str">
        <f t="shared" si="30"/>
        <v/>
      </c>
      <c r="Q152" s="87" t="str">
        <f t="shared" si="31"/>
        <v/>
      </c>
      <c r="R152" s="87" t="str">
        <f t="shared" si="32"/>
        <v/>
      </c>
    </row>
    <row r="153" spans="1:18" ht="51" x14ac:dyDescent="0.2">
      <c r="A153" s="214" t="s">
        <v>28</v>
      </c>
      <c r="B153" s="215" t="s">
        <v>1562</v>
      </c>
      <c r="C153" s="214" t="str">
        <f>VLOOKUP(B153,INSUMOS!$A:$I,2,FALSE)</f>
        <v>SINAPI</v>
      </c>
      <c r="D153" s="214" t="str">
        <f>VLOOKUP(B153,INSUMOS!$A:$I,3,FALSE)</f>
        <v>FECHADURA ESPELHO PARA PORTA EXTERNA, EM ACO INOX (MAQUINA, TESTA E CONTRA-TESTA) E EM ZAMAC (MACANETA, LINGUETA E TRINCOS) COM ACABAMENTO CROMADO, MAQUINA DE 40 MM, INCLUINDO CHAVE TIPO CILINDRO</v>
      </c>
      <c r="E153" s="293" t="str">
        <f>VLOOKUP(B153,INSUMOS!$A:$I,4,FALSE)</f>
        <v>Material</v>
      </c>
      <c r="F153" s="293"/>
      <c r="G153" s="216" t="str">
        <f>VLOOKUP(B153,INSUMOS!$A:$I,5,FALSE)</f>
        <v>CJ</v>
      </c>
      <c r="H153" s="217">
        <v>5.7799999999999997E-2</v>
      </c>
      <c r="I153" s="218">
        <f>VLOOKUP(B153,INSUMOS!$A:$I,8,FALSE)</f>
        <v>79.69</v>
      </c>
      <c r="J153" s="218">
        <f t="shared" si="33"/>
        <v>4.5999999999999996</v>
      </c>
      <c r="K153" s="99"/>
      <c r="L153" s="52">
        <f t="shared" si="35"/>
        <v>10</v>
      </c>
      <c r="M153" s="86">
        <f t="shared" si="27"/>
        <v>4.5999999999999996</v>
      </c>
      <c r="N153" s="87" t="str">
        <f t="shared" si="28"/>
        <v/>
      </c>
      <c r="O153" s="87">
        <f t="shared" si="29"/>
        <v>4.5999999999999996</v>
      </c>
      <c r="P153" s="88" t="str">
        <f t="shared" si="30"/>
        <v/>
      </c>
      <c r="Q153" s="87" t="str">
        <f t="shared" si="31"/>
        <v/>
      </c>
      <c r="R153" s="87" t="str">
        <f t="shared" si="32"/>
        <v/>
      </c>
    </row>
    <row r="154" spans="1:18" x14ac:dyDescent="0.2">
      <c r="A154" s="219"/>
      <c r="B154" s="219"/>
      <c r="C154" s="219"/>
      <c r="D154" s="219"/>
      <c r="E154" s="219"/>
      <c r="F154" s="220"/>
      <c r="G154" s="219"/>
      <c r="H154" s="220"/>
      <c r="I154" s="219"/>
      <c r="J154" s="220"/>
      <c r="K154" s="99"/>
      <c r="L154" s="52">
        <f t="shared" si="35"/>
        <v>10</v>
      </c>
      <c r="M154" s="86" t="str">
        <f t="shared" si="27"/>
        <v/>
      </c>
      <c r="N154" s="87" t="str">
        <f t="shared" si="28"/>
        <v/>
      </c>
      <c r="O154" s="87" t="str">
        <f t="shared" si="29"/>
        <v/>
      </c>
      <c r="P154" s="88" t="str">
        <f t="shared" si="30"/>
        <v/>
      </c>
      <c r="Q154" s="87" t="str">
        <f t="shared" si="31"/>
        <v/>
      </c>
      <c r="R154" s="87" t="str">
        <f t="shared" si="32"/>
        <v/>
      </c>
    </row>
    <row r="155" spans="1:18" ht="38.25" customHeight="1" thickBot="1" x14ac:dyDescent="0.25">
      <c r="A155" s="219"/>
      <c r="B155" s="219"/>
      <c r="C155" s="219"/>
      <c r="D155" s="219"/>
      <c r="E155" s="219"/>
      <c r="F155" s="220"/>
      <c r="G155" s="219"/>
      <c r="H155" s="294"/>
      <c r="I155" s="294"/>
      <c r="J155" s="220"/>
      <c r="K155" s="99"/>
      <c r="L155" s="52">
        <f t="shared" si="35"/>
        <v>10</v>
      </c>
      <c r="M155" s="86" t="str">
        <f t="shared" si="27"/>
        <v/>
      </c>
      <c r="N155" s="87" t="str">
        <f t="shared" si="28"/>
        <v/>
      </c>
      <c r="O155" s="87" t="str">
        <f t="shared" si="29"/>
        <v/>
      </c>
      <c r="P155" s="88" t="str">
        <f t="shared" si="30"/>
        <v/>
      </c>
      <c r="Q155" s="87" t="str">
        <f t="shared" si="31"/>
        <v/>
      </c>
      <c r="R155" s="87" t="str">
        <f t="shared" si="32"/>
        <v/>
      </c>
    </row>
    <row r="156" spans="1:18" ht="25.5" customHeight="1" thickTop="1" x14ac:dyDescent="0.2">
      <c r="A156" s="224"/>
      <c r="B156" s="224"/>
      <c r="C156" s="224"/>
      <c r="D156" s="224"/>
      <c r="E156" s="224"/>
      <c r="F156" s="224"/>
      <c r="G156" s="224"/>
      <c r="H156" s="224"/>
      <c r="I156" s="224"/>
      <c r="J156" s="224"/>
      <c r="K156" s="99"/>
      <c r="L156" s="52">
        <f t="shared" si="35"/>
        <v>11</v>
      </c>
      <c r="M156" s="86" t="str">
        <f t="shared" si="27"/>
        <v/>
      </c>
      <c r="N156" s="87" t="str">
        <f t="shared" si="28"/>
        <v/>
      </c>
      <c r="O156" s="87" t="str">
        <f t="shared" si="29"/>
        <v/>
      </c>
      <c r="P156" s="88" t="str">
        <f t="shared" si="30"/>
        <v/>
      </c>
      <c r="Q156" s="87" t="str">
        <f t="shared" si="31"/>
        <v/>
      </c>
      <c r="R156" s="87" t="str">
        <f t="shared" si="32"/>
        <v/>
      </c>
    </row>
    <row r="157" spans="1:18" ht="25.5" customHeight="1" x14ac:dyDescent="0.2">
      <c r="A157" s="206" t="s">
        <v>1047</v>
      </c>
      <c r="B157" s="207" t="s">
        <v>1</v>
      </c>
      <c r="C157" s="206" t="s">
        <v>2</v>
      </c>
      <c r="D157" s="206" t="s">
        <v>3</v>
      </c>
      <c r="E157" s="290" t="s">
        <v>18</v>
      </c>
      <c r="F157" s="290"/>
      <c r="G157" s="208" t="s">
        <v>4</v>
      </c>
      <c r="H157" s="207" t="s">
        <v>5</v>
      </c>
      <c r="I157" s="207" t="s">
        <v>6</v>
      </c>
      <c r="J157" s="207" t="s">
        <v>7</v>
      </c>
      <c r="K157" s="99"/>
      <c r="L157" s="52">
        <f t="shared" si="35"/>
        <v>11</v>
      </c>
      <c r="M157" s="86" t="str">
        <f t="shared" si="27"/>
        <v/>
      </c>
      <c r="N157" s="87" t="str">
        <f t="shared" si="28"/>
        <v/>
      </c>
      <c r="O157" s="87" t="str">
        <f t="shared" si="29"/>
        <v/>
      </c>
      <c r="P157" s="88" t="str">
        <f t="shared" si="30"/>
        <v/>
      </c>
      <c r="Q157" s="87" t="str">
        <f t="shared" si="31"/>
        <v/>
      </c>
      <c r="R157" s="87" t="str">
        <f t="shared" si="32"/>
        <v/>
      </c>
    </row>
    <row r="158" spans="1:18" ht="38.25" customHeight="1" x14ac:dyDescent="0.2">
      <c r="A158" s="209" t="s">
        <v>19</v>
      </c>
      <c r="B158" s="210" t="s">
        <v>1048</v>
      </c>
      <c r="C158" s="209" t="s">
        <v>9</v>
      </c>
      <c r="D158" s="209" t="s">
        <v>1049</v>
      </c>
      <c r="E158" s="291" t="s">
        <v>20</v>
      </c>
      <c r="F158" s="291"/>
      <c r="G158" s="211" t="s">
        <v>10</v>
      </c>
      <c r="H158" s="212">
        <v>1</v>
      </c>
      <c r="I158" s="213">
        <f>SUMIF(L:L,$L158,M:M)</f>
        <v>1002.3099999999998</v>
      </c>
      <c r="J158" s="213">
        <f t="shared" ref="J158:J189" si="36">TRUNC(H158*I158,2)</f>
        <v>1002.31</v>
      </c>
      <c r="K158" s="99"/>
      <c r="L158" s="52">
        <f t="shared" si="35"/>
        <v>11</v>
      </c>
      <c r="M158" s="86" t="str">
        <f t="shared" si="27"/>
        <v/>
      </c>
      <c r="N158" s="87" t="str">
        <f t="shared" si="28"/>
        <v/>
      </c>
      <c r="O158" s="87" t="str">
        <f t="shared" si="29"/>
        <v/>
      </c>
      <c r="P158" s="88" t="str">
        <f t="shared" si="30"/>
        <v xml:space="preserve"> 93212 </v>
      </c>
      <c r="Q158" s="87">
        <f t="shared" si="31"/>
        <v>0</v>
      </c>
      <c r="R158" s="87">
        <f t="shared" si="32"/>
        <v>1002.3099999999998</v>
      </c>
    </row>
    <row r="159" spans="1:18" ht="25.5" x14ac:dyDescent="0.2">
      <c r="A159" s="225" t="s">
        <v>21</v>
      </c>
      <c r="B159" s="226" t="s">
        <v>634</v>
      </c>
      <c r="C159" s="225" t="s">
        <v>9</v>
      </c>
      <c r="D159" s="225" t="s">
        <v>635</v>
      </c>
      <c r="E159" s="292" t="s">
        <v>884</v>
      </c>
      <c r="F159" s="292"/>
      <c r="G159" s="227" t="s">
        <v>12</v>
      </c>
      <c r="H159" s="228">
        <v>0.13919999999999999</v>
      </c>
      <c r="I159" s="229">
        <f t="shared" ref="I159:I190" si="37">SUMIFS(J:J,A:A,"Composição",B:B,$B159)</f>
        <v>18.79</v>
      </c>
      <c r="J159" s="229">
        <f t="shared" si="36"/>
        <v>2.61</v>
      </c>
      <c r="K159" s="99"/>
      <c r="L159" s="52">
        <f t="shared" si="35"/>
        <v>11</v>
      </c>
      <c r="M159" s="86">
        <f t="shared" si="27"/>
        <v>2.61</v>
      </c>
      <c r="N159" s="87" t="str">
        <f t="shared" si="28"/>
        <v/>
      </c>
      <c r="O159" s="87">
        <f t="shared" si="29"/>
        <v>2.61</v>
      </c>
      <c r="P159" s="88" t="str">
        <f t="shared" si="30"/>
        <v/>
      </c>
      <c r="Q159" s="87" t="str">
        <f t="shared" si="31"/>
        <v/>
      </c>
      <c r="R159" s="87" t="str">
        <f t="shared" si="32"/>
        <v/>
      </c>
    </row>
    <row r="160" spans="1:18" ht="25.5" x14ac:dyDescent="0.2">
      <c r="A160" s="225" t="s">
        <v>21</v>
      </c>
      <c r="B160" s="226" t="s">
        <v>1474</v>
      </c>
      <c r="C160" s="225" t="s">
        <v>9</v>
      </c>
      <c r="D160" s="225" t="s">
        <v>1475</v>
      </c>
      <c r="E160" s="292" t="s">
        <v>921</v>
      </c>
      <c r="F160" s="292"/>
      <c r="G160" s="227" t="s">
        <v>12</v>
      </c>
      <c r="H160" s="228">
        <v>0.10440000000000001</v>
      </c>
      <c r="I160" s="229">
        <f t="shared" si="37"/>
        <v>40.08</v>
      </c>
      <c r="J160" s="229">
        <f t="shared" si="36"/>
        <v>4.18</v>
      </c>
      <c r="K160" s="99"/>
      <c r="L160" s="52">
        <f t="shared" si="35"/>
        <v>11</v>
      </c>
      <c r="M160" s="86">
        <f t="shared" si="27"/>
        <v>4.18</v>
      </c>
      <c r="N160" s="87" t="str">
        <f t="shared" si="28"/>
        <v/>
      </c>
      <c r="O160" s="87">
        <f t="shared" si="29"/>
        <v>4.18</v>
      </c>
      <c r="P160" s="88" t="str">
        <f t="shared" si="30"/>
        <v/>
      </c>
      <c r="Q160" s="87" t="str">
        <f t="shared" si="31"/>
        <v/>
      </c>
      <c r="R160" s="87" t="str">
        <f t="shared" si="32"/>
        <v/>
      </c>
    </row>
    <row r="161" spans="1:18" ht="25.5" customHeight="1" x14ac:dyDescent="0.2">
      <c r="A161" s="225" t="s">
        <v>21</v>
      </c>
      <c r="B161" s="226" t="s">
        <v>651</v>
      </c>
      <c r="C161" s="225" t="s">
        <v>9</v>
      </c>
      <c r="D161" s="225" t="s">
        <v>652</v>
      </c>
      <c r="E161" s="292" t="s">
        <v>892</v>
      </c>
      <c r="F161" s="292"/>
      <c r="G161" s="227" t="s">
        <v>10</v>
      </c>
      <c r="H161" s="228">
        <v>0.26119999999999999</v>
      </c>
      <c r="I161" s="229">
        <f t="shared" si="37"/>
        <v>90.17</v>
      </c>
      <c r="J161" s="229">
        <f t="shared" si="36"/>
        <v>23.55</v>
      </c>
      <c r="K161" s="99"/>
      <c r="L161" s="52">
        <f t="shared" si="35"/>
        <v>11</v>
      </c>
      <c r="M161" s="86">
        <f t="shared" si="27"/>
        <v>23.55</v>
      </c>
      <c r="N161" s="87" t="str">
        <f t="shared" si="28"/>
        <v/>
      </c>
      <c r="O161" s="87">
        <f t="shared" si="29"/>
        <v>23.55</v>
      </c>
      <c r="P161" s="88" t="str">
        <f t="shared" si="30"/>
        <v/>
      </c>
      <c r="Q161" s="87" t="str">
        <f t="shared" si="31"/>
        <v/>
      </c>
      <c r="R161" s="87" t="str">
        <f t="shared" si="32"/>
        <v/>
      </c>
    </row>
    <row r="162" spans="1:18" ht="38.25" customHeight="1" x14ac:dyDescent="0.2">
      <c r="A162" s="225" t="s">
        <v>21</v>
      </c>
      <c r="B162" s="226" t="s">
        <v>1515</v>
      </c>
      <c r="C162" s="225" t="s">
        <v>9</v>
      </c>
      <c r="D162" s="225" t="s">
        <v>1516</v>
      </c>
      <c r="E162" s="292" t="s">
        <v>914</v>
      </c>
      <c r="F162" s="292"/>
      <c r="G162" s="227" t="s">
        <v>12</v>
      </c>
      <c r="H162" s="228">
        <v>1.7399999999999999E-2</v>
      </c>
      <c r="I162" s="229">
        <f t="shared" si="37"/>
        <v>26.11</v>
      </c>
      <c r="J162" s="229">
        <f t="shared" si="36"/>
        <v>0.45</v>
      </c>
      <c r="K162" s="99"/>
      <c r="L162" s="52">
        <f t="shared" si="35"/>
        <v>11</v>
      </c>
      <c r="M162" s="86">
        <f t="shared" si="27"/>
        <v>0.45</v>
      </c>
      <c r="N162" s="87" t="str">
        <f t="shared" si="28"/>
        <v/>
      </c>
      <c r="O162" s="87">
        <f t="shared" si="29"/>
        <v>0.45</v>
      </c>
      <c r="P162" s="88" t="str">
        <f t="shared" si="30"/>
        <v/>
      </c>
      <c r="Q162" s="87" t="str">
        <f t="shared" si="31"/>
        <v/>
      </c>
      <c r="R162" s="87" t="str">
        <f t="shared" si="32"/>
        <v/>
      </c>
    </row>
    <row r="163" spans="1:18" ht="38.25" customHeight="1" x14ac:dyDescent="0.2">
      <c r="A163" s="225" t="s">
        <v>21</v>
      </c>
      <c r="B163" s="226" t="s">
        <v>650</v>
      </c>
      <c r="C163" s="225" t="s">
        <v>9</v>
      </c>
      <c r="D163" s="225" t="s">
        <v>1524</v>
      </c>
      <c r="E163" s="292" t="s">
        <v>891</v>
      </c>
      <c r="F163" s="292"/>
      <c r="G163" s="227" t="s">
        <v>12</v>
      </c>
      <c r="H163" s="228">
        <v>1.7399999999999999E-2</v>
      </c>
      <c r="I163" s="229">
        <f t="shared" si="37"/>
        <v>24.24</v>
      </c>
      <c r="J163" s="229">
        <f t="shared" si="36"/>
        <v>0.42</v>
      </c>
      <c r="K163" s="99"/>
      <c r="L163" s="52">
        <f t="shared" si="35"/>
        <v>11</v>
      </c>
      <c r="M163" s="86">
        <f t="shared" si="27"/>
        <v>0.42</v>
      </c>
      <c r="N163" s="87" t="str">
        <f t="shared" si="28"/>
        <v/>
      </c>
      <c r="O163" s="87">
        <f t="shared" si="29"/>
        <v>0.42</v>
      </c>
      <c r="P163" s="88" t="str">
        <f t="shared" si="30"/>
        <v/>
      </c>
      <c r="Q163" s="87" t="str">
        <f t="shared" si="31"/>
        <v/>
      </c>
      <c r="R163" s="87" t="str">
        <f t="shared" si="32"/>
        <v/>
      </c>
    </row>
    <row r="164" spans="1:18" ht="25.5" customHeight="1" x14ac:dyDescent="0.2">
      <c r="A164" s="225" t="s">
        <v>21</v>
      </c>
      <c r="B164" s="226" t="s">
        <v>1511</v>
      </c>
      <c r="C164" s="225" t="s">
        <v>9</v>
      </c>
      <c r="D164" s="225" t="s">
        <v>1512</v>
      </c>
      <c r="E164" s="292" t="s">
        <v>213</v>
      </c>
      <c r="F164" s="292"/>
      <c r="G164" s="227" t="s">
        <v>12</v>
      </c>
      <c r="H164" s="228">
        <v>0.17399999999999999</v>
      </c>
      <c r="I164" s="229">
        <f t="shared" si="37"/>
        <v>160.57</v>
      </c>
      <c r="J164" s="229">
        <f t="shared" si="36"/>
        <v>27.93</v>
      </c>
      <c r="K164" s="99"/>
      <c r="L164" s="52">
        <f t="shared" si="35"/>
        <v>11</v>
      </c>
      <c r="M164" s="86">
        <f t="shared" si="27"/>
        <v>27.93</v>
      </c>
      <c r="N164" s="87" t="str">
        <f t="shared" si="28"/>
        <v/>
      </c>
      <c r="O164" s="87">
        <f t="shared" si="29"/>
        <v>27.93</v>
      </c>
      <c r="P164" s="88" t="str">
        <f t="shared" si="30"/>
        <v/>
      </c>
      <c r="Q164" s="87" t="str">
        <f t="shared" si="31"/>
        <v/>
      </c>
      <c r="R164" s="87" t="str">
        <f t="shared" si="32"/>
        <v/>
      </c>
    </row>
    <row r="165" spans="1:18" ht="38.25" x14ac:dyDescent="0.2">
      <c r="A165" s="225" t="s">
        <v>21</v>
      </c>
      <c r="B165" s="226" t="s">
        <v>1548</v>
      </c>
      <c r="C165" s="225" t="s">
        <v>9</v>
      </c>
      <c r="D165" s="225" t="s">
        <v>1549</v>
      </c>
      <c r="E165" s="292" t="s">
        <v>20</v>
      </c>
      <c r="F165" s="292"/>
      <c r="G165" s="227" t="s">
        <v>10</v>
      </c>
      <c r="H165" s="228">
        <v>9.5600000000000004E-2</v>
      </c>
      <c r="I165" s="229">
        <f t="shared" si="37"/>
        <v>127.26</v>
      </c>
      <c r="J165" s="229">
        <f t="shared" si="36"/>
        <v>12.16</v>
      </c>
      <c r="K165" s="99"/>
      <c r="L165" s="52">
        <f t="shared" si="35"/>
        <v>11</v>
      </c>
      <c r="M165" s="86">
        <f t="shared" si="27"/>
        <v>12.16</v>
      </c>
      <c r="N165" s="87" t="str">
        <f t="shared" si="28"/>
        <v/>
      </c>
      <c r="O165" s="87">
        <f t="shared" si="29"/>
        <v>12.16</v>
      </c>
      <c r="P165" s="88" t="str">
        <f t="shared" si="30"/>
        <v/>
      </c>
      <c r="Q165" s="87" t="str">
        <f t="shared" si="31"/>
        <v/>
      </c>
      <c r="R165" s="87" t="str">
        <f t="shared" si="32"/>
        <v/>
      </c>
    </row>
    <row r="166" spans="1:18" ht="38.25" customHeight="1" x14ac:dyDescent="0.2">
      <c r="A166" s="225" t="s">
        <v>21</v>
      </c>
      <c r="B166" s="226" t="s">
        <v>1496</v>
      </c>
      <c r="C166" s="225" t="s">
        <v>9</v>
      </c>
      <c r="D166" s="225" t="s">
        <v>1497</v>
      </c>
      <c r="E166" s="292" t="s">
        <v>884</v>
      </c>
      <c r="F166" s="292"/>
      <c r="G166" s="227" t="s">
        <v>12</v>
      </c>
      <c r="H166" s="228">
        <v>3.4799999999999998E-2</v>
      </c>
      <c r="I166" s="229">
        <f t="shared" si="37"/>
        <v>40.58</v>
      </c>
      <c r="J166" s="229">
        <f t="shared" si="36"/>
        <v>1.41</v>
      </c>
      <c r="K166" s="99"/>
      <c r="L166" s="52">
        <f t="shared" si="35"/>
        <v>11</v>
      </c>
      <c r="M166" s="86">
        <f t="shared" si="27"/>
        <v>1.41</v>
      </c>
      <c r="N166" s="87" t="str">
        <f t="shared" si="28"/>
        <v/>
      </c>
      <c r="O166" s="87">
        <f t="shared" si="29"/>
        <v>1.41</v>
      </c>
      <c r="P166" s="88" t="str">
        <f t="shared" si="30"/>
        <v/>
      </c>
      <c r="Q166" s="87" t="str">
        <f t="shared" si="31"/>
        <v/>
      </c>
      <c r="R166" s="87" t="str">
        <f t="shared" si="32"/>
        <v/>
      </c>
    </row>
    <row r="167" spans="1:18" ht="38.25" x14ac:dyDescent="0.2">
      <c r="A167" s="225" t="s">
        <v>21</v>
      </c>
      <c r="B167" s="226" t="s">
        <v>1564</v>
      </c>
      <c r="C167" s="225" t="s">
        <v>9</v>
      </c>
      <c r="D167" s="225" t="s">
        <v>1565</v>
      </c>
      <c r="E167" s="292" t="s">
        <v>836</v>
      </c>
      <c r="F167" s="292"/>
      <c r="G167" s="227" t="s">
        <v>10</v>
      </c>
      <c r="H167" s="228">
        <v>0.51339999999999997</v>
      </c>
      <c r="I167" s="229">
        <f t="shared" si="37"/>
        <v>42.87</v>
      </c>
      <c r="J167" s="229">
        <f t="shared" si="36"/>
        <v>22</v>
      </c>
      <c r="K167" s="99"/>
      <c r="L167" s="52">
        <f t="shared" si="35"/>
        <v>11</v>
      </c>
      <c r="M167" s="86">
        <f t="shared" si="27"/>
        <v>22</v>
      </c>
      <c r="N167" s="87" t="str">
        <f t="shared" si="28"/>
        <v/>
      </c>
      <c r="O167" s="87">
        <f t="shared" si="29"/>
        <v>22</v>
      </c>
      <c r="P167" s="88" t="str">
        <f t="shared" si="30"/>
        <v/>
      </c>
      <c r="Q167" s="87" t="str">
        <f t="shared" si="31"/>
        <v/>
      </c>
      <c r="R167" s="87" t="str">
        <f t="shared" si="32"/>
        <v/>
      </c>
    </row>
    <row r="168" spans="1:18" ht="25.5" customHeight="1" x14ac:dyDescent="0.2">
      <c r="A168" s="225" t="s">
        <v>21</v>
      </c>
      <c r="B168" s="226" t="s">
        <v>1484</v>
      </c>
      <c r="C168" s="225" t="s">
        <v>9</v>
      </c>
      <c r="D168" s="225" t="s">
        <v>1485</v>
      </c>
      <c r="E168" s="292" t="s">
        <v>604</v>
      </c>
      <c r="F168" s="292"/>
      <c r="G168" s="227" t="s">
        <v>10</v>
      </c>
      <c r="H168" s="228">
        <v>0.76790000000000003</v>
      </c>
      <c r="I168" s="229">
        <f t="shared" si="37"/>
        <v>45.35</v>
      </c>
      <c r="J168" s="229">
        <f t="shared" si="36"/>
        <v>34.82</v>
      </c>
      <c r="K168" s="99"/>
      <c r="L168" s="52">
        <f t="shared" si="35"/>
        <v>11</v>
      </c>
      <c r="M168" s="86">
        <f t="shared" si="27"/>
        <v>34.82</v>
      </c>
      <c r="N168" s="87" t="str">
        <f t="shared" si="28"/>
        <v/>
      </c>
      <c r="O168" s="87">
        <f t="shared" si="29"/>
        <v>34.82</v>
      </c>
      <c r="P168" s="88" t="str">
        <f t="shared" si="30"/>
        <v/>
      </c>
      <c r="Q168" s="87" t="str">
        <f t="shared" si="31"/>
        <v/>
      </c>
      <c r="R168" s="87" t="str">
        <f t="shared" si="32"/>
        <v/>
      </c>
    </row>
    <row r="169" spans="1:18" ht="25.5" customHeight="1" x14ac:dyDescent="0.2">
      <c r="A169" s="225" t="s">
        <v>21</v>
      </c>
      <c r="B169" s="226" t="s">
        <v>1494</v>
      </c>
      <c r="C169" s="225" t="s">
        <v>9</v>
      </c>
      <c r="D169" s="225" t="s">
        <v>1495</v>
      </c>
      <c r="E169" s="292" t="s">
        <v>908</v>
      </c>
      <c r="F169" s="292"/>
      <c r="G169" s="227" t="s">
        <v>12</v>
      </c>
      <c r="H169" s="228">
        <v>5.2200000000000003E-2</v>
      </c>
      <c r="I169" s="229">
        <f t="shared" si="37"/>
        <v>258.29000000000002</v>
      </c>
      <c r="J169" s="229">
        <f t="shared" si="36"/>
        <v>13.48</v>
      </c>
      <c r="K169" s="99"/>
      <c r="L169" s="52">
        <f t="shared" si="35"/>
        <v>11</v>
      </c>
      <c r="M169" s="86">
        <f t="shared" si="27"/>
        <v>13.48</v>
      </c>
      <c r="N169" s="87" t="str">
        <f t="shared" si="28"/>
        <v/>
      </c>
      <c r="O169" s="87">
        <f t="shared" si="29"/>
        <v>13.48</v>
      </c>
      <c r="P169" s="88" t="str">
        <f t="shared" si="30"/>
        <v/>
      </c>
      <c r="Q169" s="87" t="str">
        <f t="shared" si="31"/>
        <v/>
      </c>
      <c r="R169" s="87" t="str">
        <f t="shared" si="32"/>
        <v/>
      </c>
    </row>
    <row r="170" spans="1:18" ht="25.5" customHeight="1" x14ac:dyDescent="0.2">
      <c r="A170" s="225" t="s">
        <v>21</v>
      </c>
      <c r="B170" s="226" t="s">
        <v>1566</v>
      </c>
      <c r="C170" s="225" t="s">
        <v>9</v>
      </c>
      <c r="D170" s="225" t="s">
        <v>1567</v>
      </c>
      <c r="E170" s="292" t="s">
        <v>908</v>
      </c>
      <c r="F170" s="292"/>
      <c r="G170" s="227" t="s">
        <v>12</v>
      </c>
      <c r="H170" s="228">
        <v>6.9599999999999995E-2</v>
      </c>
      <c r="I170" s="229">
        <f t="shared" si="37"/>
        <v>116.4</v>
      </c>
      <c r="J170" s="229">
        <f t="shared" si="36"/>
        <v>8.1</v>
      </c>
      <c r="K170" s="99"/>
      <c r="L170" s="52">
        <f t="shared" si="35"/>
        <v>11</v>
      </c>
      <c r="M170" s="86">
        <f t="shared" si="27"/>
        <v>8.1</v>
      </c>
      <c r="N170" s="87" t="str">
        <f t="shared" si="28"/>
        <v/>
      </c>
      <c r="O170" s="87">
        <f t="shared" si="29"/>
        <v>8.1</v>
      </c>
      <c r="P170" s="88" t="str">
        <f t="shared" si="30"/>
        <v/>
      </c>
      <c r="Q170" s="87" t="str">
        <f t="shared" si="31"/>
        <v/>
      </c>
      <c r="R170" s="87" t="str">
        <f t="shared" si="32"/>
        <v/>
      </c>
    </row>
    <row r="171" spans="1:18" ht="25.5" customHeight="1" x14ac:dyDescent="0.2">
      <c r="A171" s="225" t="s">
        <v>21</v>
      </c>
      <c r="B171" s="226" t="s">
        <v>1492</v>
      </c>
      <c r="C171" s="225" t="s">
        <v>9</v>
      </c>
      <c r="D171" s="225" t="s">
        <v>1493</v>
      </c>
      <c r="E171" s="292" t="s">
        <v>891</v>
      </c>
      <c r="F171" s="292"/>
      <c r="G171" s="227" t="s">
        <v>12</v>
      </c>
      <c r="H171" s="228">
        <v>5.2200000000000003E-2</v>
      </c>
      <c r="I171" s="229">
        <f t="shared" si="37"/>
        <v>19.61</v>
      </c>
      <c r="J171" s="229">
        <f t="shared" si="36"/>
        <v>1.02</v>
      </c>
      <c r="K171" s="99"/>
      <c r="L171" s="52">
        <f t="shared" si="35"/>
        <v>11</v>
      </c>
      <c r="M171" s="86">
        <f t="shared" si="27"/>
        <v>1.02</v>
      </c>
      <c r="N171" s="87" t="str">
        <f t="shared" si="28"/>
        <v/>
      </c>
      <c r="O171" s="87">
        <f t="shared" si="29"/>
        <v>1.02</v>
      </c>
      <c r="P171" s="88" t="str">
        <f t="shared" si="30"/>
        <v/>
      </c>
      <c r="Q171" s="87" t="str">
        <f t="shared" si="31"/>
        <v/>
      </c>
      <c r="R171" s="87" t="str">
        <f t="shared" si="32"/>
        <v/>
      </c>
    </row>
    <row r="172" spans="1:18" ht="25.5" customHeight="1" x14ac:dyDescent="0.2">
      <c r="A172" s="225" t="s">
        <v>21</v>
      </c>
      <c r="B172" s="226" t="s">
        <v>645</v>
      </c>
      <c r="C172" s="225" t="s">
        <v>9</v>
      </c>
      <c r="D172" s="225" t="s">
        <v>1539</v>
      </c>
      <c r="E172" s="292" t="s">
        <v>889</v>
      </c>
      <c r="F172" s="292"/>
      <c r="G172" s="227" t="s">
        <v>10</v>
      </c>
      <c r="H172" s="228">
        <v>9.0499999999999997E-2</v>
      </c>
      <c r="I172" s="229">
        <f t="shared" si="37"/>
        <v>724.52</v>
      </c>
      <c r="J172" s="229">
        <f t="shared" si="36"/>
        <v>65.56</v>
      </c>
      <c r="K172" s="99"/>
      <c r="L172" s="52">
        <f t="shared" si="35"/>
        <v>11</v>
      </c>
      <c r="M172" s="86">
        <f t="shared" si="27"/>
        <v>65.56</v>
      </c>
      <c r="N172" s="87" t="str">
        <f t="shared" si="28"/>
        <v/>
      </c>
      <c r="O172" s="87">
        <f t="shared" si="29"/>
        <v>65.56</v>
      </c>
      <c r="P172" s="88" t="str">
        <f t="shared" si="30"/>
        <v/>
      </c>
      <c r="Q172" s="87" t="str">
        <f t="shared" si="31"/>
        <v/>
      </c>
      <c r="R172" s="87" t="str">
        <f t="shared" si="32"/>
        <v/>
      </c>
    </row>
    <row r="173" spans="1:18" ht="25.5" customHeight="1" x14ac:dyDescent="0.2">
      <c r="A173" s="225" t="s">
        <v>21</v>
      </c>
      <c r="B173" s="226" t="s">
        <v>662</v>
      </c>
      <c r="C173" s="225" t="s">
        <v>9</v>
      </c>
      <c r="D173" s="225" t="s">
        <v>663</v>
      </c>
      <c r="E173" s="292" t="s">
        <v>884</v>
      </c>
      <c r="F173" s="292"/>
      <c r="G173" s="227" t="s">
        <v>14</v>
      </c>
      <c r="H173" s="228">
        <v>0.1305</v>
      </c>
      <c r="I173" s="229">
        <f t="shared" si="37"/>
        <v>13.38</v>
      </c>
      <c r="J173" s="229">
        <f t="shared" si="36"/>
        <v>1.74</v>
      </c>
      <c r="K173" s="99"/>
      <c r="L173" s="52">
        <f t="shared" si="35"/>
        <v>11</v>
      </c>
      <c r="M173" s="86">
        <f t="shared" si="27"/>
        <v>1.74</v>
      </c>
      <c r="N173" s="87" t="str">
        <f t="shared" si="28"/>
        <v/>
      </c>
      <c r="O173" s="87">
        <f t="shared" si="29"/>
        <v>1.74</v>
      </c>
      <c r="P173" s="88" t="str">
        <f t="shared" si="30"/>
        <v/>
      </c>
      <c r="Q173" s="87" t="str">
        <f t="shared" si="31"/>
        <v/>
      </c>
      <c r="R173" s="87" t="str">
        <f t="shared" si="32"/>
        <v/>
      </c>
    </row>
    <row r="174" spans="1:18" ht="38.25" customHeight="1" x14ac:dyDescent="0.2">
      <c r="A174" s="225" t="s">
        <v>21</v>
      </c>
      <c r="B174" s="226" t="s">
        <v>639</v>
      </c>
      <c r="C174" s="225" t="s">
        <v>9</v>
      </c>
      <c r="D174" s="225" t="s">
        <v>640</v>
      </c>
      <c r="E174" s="292" t="s">
        <v>886</v>
      </c>
      <c r="F174" s="292"/>
      <c r="G174" s="227" t="s">
        <v>17</v>
      </c>
      <c r="H174" s="228">
        <v>2.7900000000000001E-2</v>
      </c>
      <c r="I174" s="229">
        <f t="shared" si="37"/>
        <v>99.32</v>
      </c>
      <c r="J174" s="229">
        <f t="shared" si="36"/>
        <v>2.77</v>
      </c>
      <c r="K174" s="99"/>
      <c r="L174" s="52">
        <f t="shared" si="35"/>
        <v>11</v>
      </c>
      <c r="M174" s="86">
        <f t="shared" si="27"/>
        <v>2.77</v>
      </c>
      <c r="N174" s="87" t="str">
        <f t="shared" si="28"/>
        <v/>
      </c>
      <c r="O174" s="87">
        <f t="shared" si="29"/>
        <v>2.77</v>
      </c>
      <c r="P174" s="88" t="str">
        <f t="shared" si="30"/>
        <v/>
      </c>
      <c r="Q174" s="87" t="str">
        <f t="shared" si="31"/>
        <v/>
      </c>
      <c r="R174" s="87" t="str">
        <f t="shared" si="32"/>
        <v/>
      </c>
    </row>
    <row r="175" spans="1:18" ht="25.5" customHeight="1" x14ac:dyDescent="0.2">
      <c r="A175" s="225" t="s">
        <v>21</v>
      </c>
      <c r="B175" s="226" t="s">
        <v>224</v>
      </c>
      <c r="C175" s="225" t="s">
        <v>9</v>
      </c>
      <c r="D175" s="225" t="s">
        <v>633</v>
      </c>
      <c r="E175" s="292" t="s">
        <v>884</v>
      </c>
      <c r="F175" s="292"/>
      <c r="G175" s="227" t="s">
        <v>14</v>
      </c>
      <c r="H175" s="228">
        <v>0.46989999999999998</v>
      </c>
      <c r="I175" s="229">
        <f t="shared" si="37"/>
        <v>5.2</v>
      </c>
      <c r="J175" s="229">
        <f t="shared" si="36"/>
        <v>2.44</v>
      </c>
      <c r="K175" s="99"/>
      <c r="L175" s="52">
        <f t="shared" si="35"/>
        <v>11</v>
      </c>
      <c r="M175" s="86">
        <f t="shared" si="27"/>
        <v>2.44</v>
      </c>
      <c r="N175" s="87" t="str">
        <f t="shared" si="28"/>
        <v/>
      </c>
      <c r="O175" s="87">
        <f t="shared" si="29"/>
        <v>2.44</v>
      </c>
      <c r="P175" s="88" t="str">
        <f t="shared" si="30"/>
        <v/>
      </c>
      <c r="Q175" s="87" t="str">
        <f t="shared" si="31"/>
        <v/>
      </c>
      <c r="R175" s="87" t="str">
        <f t="shared" si="32"/>
        <v/>
      </c>
    </row>
    <row r="176" spans="1:18" ht="25.5" x14ac:dyDescent="0.2">
      <c r="A176" s="225" t="s">
        <v>21</v>
      </c>
      <c r="B176" s="226" t="s">
        <v>605</v>
      </c>
      <c r="C176" s="225" t="s">
        <v>9</v>
      </c>
      <c r="D176" s="225" t="s">
        <v>606</v>
      </c>
      <c r="E176" s="292" t="s">
        <v>881</v>
      </c>
      <c r="F176" s="292"/>
      <c r="G176" s="227" t="s">
        <v>10</v>
      </c>
      <c r="H176" s="228">
        <v>2.4441999999999999</v>
      </c>
      <c r="I176" s="229">
        <f t="shared" si="37"/>
        <v>14.4</v>
      </c>
      <c r="J176" s="229">
        <f t="shared" si="36"/>
        <v>35.19</v>
      </c>
      <c r="K176" s="99"/>
      <c r="L176" s="52">
        <f t="shared" si="35"/>
        <v>11</v>
      </c>
      <c r="M176" s="86">
        <f t="shared" si="27"/>
        <v>35.19</v>
      </c>
      <c r="N176" s="87" t="str">
        <f t="shared" si="28"/>
        <v/>
      </c>
      <c r="O176" s="87">
        <f t="shared" si="29"/>
        <v>35.19</v>
      </c>
      <c r="P176" s="88" t="str">
        <f t="shared" si="30"/>
        <v/>
      </c>
      <c r="Q176" s="87" t="str">
        <f t="shared" si="31"/>
        <v/>
      </c>
      <c r="R176" s="87" t="str">
        <f t="shared" si="32"/>
        <v/>
      </c>
    </row>
    <row r="177" spans="1:18" ht="25.5" customHeight="1" x14ac:dyDescent="0.2">
      <c r="A177" s="225" t="s">
        <v>21</v>
      </c>
      <c r="B177" s="226" t="s">
        <v>638</v>
      </c>
      <c r="C177" s="225" t="s">
        <v>9</v>
      </c>
      <c r="D177" s="225" t="s">
        <v>1473</v>
      </c>
      <c r="E177" s="292" t="s">
        <v>885</v>
      </c>
      <c r="F177" s="292"/>
      <c r="G177" s="227" t="s">
        <v>10</v>
      </c>
      <c r="H177" s="228">
        <v>1.3566</v>
      </c>
      <c r="I177" s="229">
        <f t="shared" si="37"/>
        <v>28.03</v>
      </c>
      <c r="J177" s="229">
        <f t="shared" si="36"/>
        <v>38.020000000000003</v>
      </c>
      <c r="K177" s="99"/>
      <c r="L177" s="52">
        <f t="shared" si="35"/>
        <v>11</v>
      </c>
      <c r="M177" s="86">
        <f t="shared" si="27"/>
        <v>38.020000000000003</v>
      </c>
      <c r="N177" s="87" t="str">
        <f t="shared" si="28"/>
        <v/>
      </c>
      <c r="O177" s="87">
        <f t="shared" si="29"/>
        <v>38.020000000000003</v>
      </c>
      <c r="P177" s="88" t="str">
        <f t="shared" si="30"/>
        <v/>
      </c>
      <c r="Q177" s="87" t="str">
        <f t="shared" si="31"/>
        <v/>
      </c>
      <c r="R177" s="87" t="str">
        <f t="shared" si="32"/>
        <v/>
      </c>
    </row>
    <row r="178" spans="1:18" ht="38.25" x14ac:dyDescent="0.2">
      <c r="A178" s="225" t="s">
        <v>21</v>
      </c>
      <c r="B178" s="226" t="s">
        <v>1542</v>
      </c>
      <c r="C178" s="225" t="s">
        <v>9</v>
      </c>
      <c r="D178" s="225" t="s">
        <v>1543</v>
      </c>
      <c r="E178" s="292" t="s">
        <v>892</v>
      </c>
      <c r="F178" s="292"/>
      <c r="G178" s="227" t="s">
        <v>10</v>
      </c>
      <c r="H178" s="228">
        <v>0.1011</v>
      </c>
      <c r="I178" s="229">
        <f t="shared" si="37"/>
        <v>105.4</v>
      </c>
      <c r="J178" s="229">
        <f t="shared" si="36"/>
        <v>10.65</v>
      </c>
      <c r="K178" s="99"/>
      <c r="L178" s="52">
        <f t="shared" si="35"/>
        <v>11</v>
      </c>
      <c r="M178" s="86">
        <f t="shared" ref="M178:M241" si="38">IF(OR(A178="Insumo",A178="Composição Auxiliar"),J178,"")</f>
        <v>10.65</v>
      </c>
      <c r="N178" s="87" t="str">
        <f t="shared" ref="N178:N241" si="39">IF(E178="Mão de Obra",J178,"")</f>
        <v/>
      </c>
      <c r="O178" s="87">
        <f t="shared" ref="O178:O241" si="40">IF(N178&lt;&gt;"","",M178)</f>
        <v>10.65</v>
      </c>
      <c r="P178" s="88" t="str">
        <f t="shared" ref="P178:P241" si="41">IF(A178="Composição",B178,"")</f>
        <v/>
      </c>
      <c r="Q178" s="87" t="str">
        <f t="shared" ref="Q178:Q241" si="42">IF(P178&lt;&gt;"",SUMIF(L178:L278,L178,N178:N278),"")</f>
        <v/>
      </c>
      <c r="R178" s="87" t="str">
        <f t="shared" ref="R178:R241" si="43">IF(P178&lt;&gt;"",SUMIF(L178:L278,L178,O178:O278),"")</f>
        <v/>
      </c>
    </row>
    <row r="179" spans="1:18" ht="38.25" x14ac:dyDescent="0.2">
      <c r="A179" s="225" t="s">
        <v>21</v>
      </c>
      <c r="B179" s="226" t="s">
        <v>619</v>
      </c>
      <c r="C179" s="225" t="s">
        <v>9</v>
      </c>
      <c r="D179" s="225" t="s">
        <v>620</v>
      </c>
      <c r="E179" s="292" t="s">
        <v>882</v>
      </c>
      <c r="F179" s="292"/>
      <c r="G179" s="227" t="s">
        <v>14</v>
      </c>
      <c r="H179" s="228">
        <v>7.22E-2</v>
      </c>
      <c r="I179" s="229">
        <f t="shared" si="37"/>
        <v>17.8</v>
      </c>
      <c r="J179" s="229">
        <f t="shared" si="36"/>
        <v>1.28</v>
      </c>
      <c r="K179" s="99"/>
      <c r="L179" s="52">
        <f t="shared" si="35"/>
        <v>11</v>
      </c>
      <c r="M179" s="86">
        <f t="shared" si="38"/>
        <v>1.28</v>
      </c>
      <c r="N179" s="87" t="str">
        <f t="shared" si="39"/>
        <v/>
      </c>
      <c r="O179" s="87">
        <f t="shared" si="40"/>
        <v>1.28</v>
      </c>
      <c r="P179" s="88" t="str">
        <f t="shared" si="41"/>
        <v/>
      </c>
      <c r="Q179" s="87" t="str">
        <f t="shared" si="42"/>
        <v/>
      </c>
      <c r="R179" s="87" t="str">
        <f t="shared" si="43"/>
        <v/>
      </c>
    </row>
    <row r="180" spans="1:18" ht="25.5" customHeight="1" x14ac:dyDescent="0.2">
      <c r="A180" s="225" t="s">
        <v>21</v>
      </c>
      <c r="B180" s="226" t="s">
        <v>1568</v>
      </c>
      <c r="C180" s="225" t="s">
        <v>9</v>
      </c>
      <c r="D180" s="225" t="s">
        <v>1569</v>
      </c>
      <c r="E180" s="292" t="s">
        <v>921</v>
      </c>
      <c r="F180" s="292"/>
      <c r="G180" s="227" t="s">
        <v>12</v>
      </c>
      <c r="H180" s="228">
        <v>1.7399999999999999E-2</v>
      </c>
      <c r="I180" s="229">
        <f t="shared" si="37"/>
        <v>180.93</v>
      </c>
      <c r="J180" s="229">
        <f t="shared" si="36"/>
        <v>3.14</v>
      </c>
      <c r="K180" s="99"/>
      <c r="L180" s="52">
        <f t="shared" si="35"/>
        <v>11</v>
      </c>
      <c r="M180" s="86">
        <f t="shared" si="38"/>
        <v>3.14</v>
      </c>
      <c r="N180" s="87" t="str">
        <f t="shared" si="39"/>
        <v/>
      </c>
      <c r="O180" s="87">
        <f t="shared" si="40"/>
        <v>3.14</v>
      </c>
      <c r="P180" s="88" t="str">
        <f t="shared" si="41"/>
        <v/>
      </c>
      <c r="Q180" s="87" t="str">
        <f t="shared" si="42"/>
        <v/>
      </c>
      <c r="R180" s="87" t="str">
        <f t="shared" si="43"/>
        <v/>
      </c>
    </row>
    <row r="181" spans="1:18" ht="25.5" customHeight="1" x14ac:dyDescent="0.2">
      <c r="A181" s="225" t="s">
        <v>21</v>
      </c>
      <c r="B181" s="226" t="s">
        <v>1503</v>
      </c>
      <c r="C181" s="225" t="s">
        <v>9</v>
      </c>
      <c r="D181" s="225" t="s">
        <v>1504</v>
      </c>
      <c r="E181" s="292" t="s">
        <v>1505</v>
      </c>
      <c r="F181" s="292"/>
      <c r="G181" s="227" t="s">
        <v>10</v>
      </c>
      <c r="H181" s="228">
        <v>0.76790000000000003</v>
      </c>
      <c r="I181" s="229">
        <f t="shared" si="37"/>
        <v>8.07</v>
      </c>
      <c r="J181" s="229">
        <f t="shared" si="36"/>
        <v>6.19</v>
      </c>
      <c r="K181" s="99"/>
      <c r="L181" s="52">
        <f t="shared" si="35"/>
        <v>11</v>
      </c>
      <c r="M181" s="86">
        <f t="shared" si="38"/>
        <v>6.19</v>
      </c>
      <c r="N181" s="87" t="str">
        <f t="shared" si="39"/>
        <v/>
      </c>
      <c r="O181" s="87">
        <f t="shared" si="40"/>
        <v>6.19</v>
      </c>
      <c r="P181" s="88" t="str">
        <f t="shared" si="41"/>
        <v/>
      </c>
      <c r="Q181" s="87" t="str">
        <f t="shared" si="42"/>
        <v/>
      </c>
      <c r="R181" s="87" t="str">
        <f t="shared" si="43"/>
        <v/>
      </c>
    </row>
    <row r="182" spans="1:18" ht="25.5" customHeight="1" x14ac:dyDescent="0.2">
      <c r="A182" s="225" t="s">
        <v>21</v>
      </c>
      <c r="B182" s="226" t="s">
        <v>613</v>
      </c>
      <c r="C182" s="225" t="s">
        <v>9</v>
      </c>
      <c r="D182" s="225" t="s">
        <v>614</v>
      </c>
      <c r="E182" s="292" t="s">
        <v>914</v>
      </c>
      <c r="F182" s="292"/>
      <c r="G182" s="227" t="s">
        <v>12</v>
      </c>
      <c r="H182" s="228">
        <v>0.17399999999999999</v>
      </c>
      <c r="I182" s="229">
        <f t="shared" si="37"/>
        <v>11.78</v>
      </c>
      <c r="J182" s="229">
        <f t="shared" si="36"/>
        <v>2.04</v>
      </c>
      <c r="K182" s="99"/>
      <c r="L182" s="52">
        <f t="shared" si="35"/>
        <v>11</v>
      </c>
      <c r="M182" s="86">
        <f t="shared" si="38"/>
        <v>2.04</v>
      </c>
      <c r="N182" s="87" t="str">
        <f t="shared" si="39"/>
        <v/>
      </c>
      <c r="O182" s="87">
        <f t="shared" si="40"/>
        <v>2.04</v>
      </c>
      <c r="P182" s="88" t="str">
        <f t="shared" si="41"/>
        <v/>
      </c>
      <c r="Q182" s="87" t="str">
        <f t="shared" si="42"/>
        <v/>
      </c>
      <c r="R182" s="87" t="str">
        <f t="shared" si="43"/>
        <v/>
      </c>
    </row>
    <row r="183" spans="1:18" ht="38.25" x14ac:dyDescent="0.2">
      <c r="A183" s="225" t="s">
        <v>21</v>
      </c>
      <c r="B183" s="226" t="s">
        <v>602</v>
      </c>
      <c r="C183" s="225" t="s">
        <v>9</v>
      </c>
      <c r="D183" s="225" t="s">
        <v>603</v>
      </c>
      <c r="E183" s="292" t="s">
        <v>880</v>
      </c>
      <c r="F183" s="292"/>
      <c r="G183" s="227" t="s">
        <v>17</v>
      </c>
      <c r="H183" s="228">
        <v>2.86E-2</v>
      </c>
      <c r="I183" s="229">
        <f t="shared" si="37"/>
        <v>1181.27</v>
      </c>
      <c r="J183" s="229">
        <f t="shared" si="36"/>
        <v>33.78</v>
      </c>
      <c r="K183" s="99"/>
      <c r="L183" s="52">
        <f t="shared" si="35"/>
        <v>11</v>
      </c>
      <c r="M183" s="86">
        <f t="shared" si="38"/>
        <v>33.78</v>
      </c>
      <c r="N183" s="87" t="str">
        <f t="shared" si="39"/>
        <v/>
      </c>
      <c r="O183" s="87">
        <f t="shared" si="40"/>
        <v>33.78</v>
      </c>
      <c r="P183" s="88" t="str">
        <f t="shared" si="41"/>
        <v/>
      </c>
      <c r="Q183" s="87" t="str">
        <f t="shared" si="42"/>
        <v/>
      </c>
      <c r="R183" s="87" t="str">
        <f t="shared" si="43"/>
        <v/>
      </c>
    </row>
    <row r="184" spans="1:18" ht="25.5" customHeight="1" x14ac:dyDescent="0.2">
      <c r="A184" s="225" t="s">
        <v>21</v>
      </c>
      <c r="B184" s="226" t="s">
        <v>643</v>
      </c>
      <c r="C184" s="225" t="s">
        <v>9</v>
      </c>
      <c r="D184" s="225" t="s">
        <v>644</v>
      </c>
      <c r="E184" s="292" t="s">
        <v>888</v>
      </c>
      <c r="F184" s="292"/>
      <c r="G184" s="227" t="s">
        <v>10</v>
      </c>
      <c r="H184" s="228">
        <v>1.3566</v>
      </c>
      <c r="I184" s="229">
        <f t="shared" si="37"/>
        <v>45.04</v>
      </c>
      <c r="J184" s="229">
        <f t="shared" si="36"/>
        <v>61.1</v>
      </c>
      <c r="K184" s="99"/>
      <c r="L184" s="52">
        <f t="shared" si="35"/>
        <v>11</v>
      </c>
      <c r="M184" s="86">
        <f t="shared" si="38"/>
        <v>61.1</v>
      </c>
      <c r="N184" s="87" t="str">
        <f t="shared" si="39"/>
        <v/>
      </c>
      <c r="O184" s="87">
        <f t="shared" si="40"/>
        <v>61.1</v>
      </c>
      <c r="P184" s="88" t="str">
        <f t="shared" si="41"/>
        <v/>
      </c>
      <c r="Q184" s="87" t="str">
        <f t="shared" si="42"/>
        <v/>
      </c>
      <c r="R184" s="87" t="str">
        <f t="shared" si="43"/>
        <v/>
      </c>
    </row>
    <row r="185" spans="1:18" ht="25.5" customHeight="1" x14ac:dyDescent="0.2">
      <c r="A185" s="225" t="s">
        <v>21</v>
      </c>
      <c r="B185" s="226" t="s">
        <v>1570</v>
      </c>
      <c r="C185" s="225" t="s">
        <v>9</v>
      </c>
      <c r="D185" s="225" t="s">
        <v>1571</v>
      </c>
      <c r="E185" s="292" t="s">
        <v>884</v>
      </c>
      <c r="F185" s="292"/>
      <c r="G185" s="227" t="s">
        <v>12</v>
      </c>
      <c r="H185" s="228">
        <v>3.4799999999999998E-2</v>
      </c>
      <c r="I185" s="229">
        <f t="shared" si="37"/>
        <v>9.7200000000000006</v>
      </c>
      <c r="J185" s="229">
        <f t="shared" si="36"/>
        <v>0.33</v>
      </c>
      <c r="K185" s="99"/>
      <c r="L185" s="52">
        <f t="shared" si="35"/>
        <v>11</v>
      </c>
      <c r="M185" s="86">
        <f t="shared" si="38"/>
        <v>0.33</v>
      </c>
      <c r="N185" s="87" t="str">
        <f t="shared" si="39"/>
        <v/>
      </c>
      <c r="O185" s="87">
        <f t="shared" si="40"/>
        <v>0.33</v>
      </c>
      <c r="P185" s="88" t="str">
        <f t="shared" si="41"/>
        <v/>
      </c>
      <c r="Q185" s="87" t="str">
        <f t="shared" si="42"/>
        <v/>
      </c>
      <c r="R185" s="87" t="str">
        <f t="shared" si="43"/>
        <v/>
      </c>
    </row>
    <row r="186" spans="1:18" ht="25.5" customHeight="1" x14ac:dyDescent="0.2">
      <c r="A186" s="225" t="s">
        <v>21</v>
      </c>
      <c r="B186" s="226" t="s">
        <v>1501</v>
      </c>
      <c r="C186" s="225" t="s">
        <v>9</v>
      </c>
      <c r="D186" s="225" t="s">
        <v>1502</v>
      </c>
      <c r="E186" s="292" t="s">
        <v>884</v>
      </c>
      <c r="F186" s="292"/>
      <c r="G186" s="227" t="s">
        <v>14</v>
      </c>
      <c r="H186" s="228">
        <v>1.0442</v>
      </c>
      <c r="I186" s="229">
        <f t="shared" si="37"/>
        <v>8.07</v>
      </c>
      <c r="J186" s="229">
        <f t="shared" si="36"/>
        <v>8.42</v>
      </c>
      <c r="K186" s="99"/>
      <c r="L186" s="52">
        <f t="shared" si="35"/>
        <v>11</v>
      </c>
      <c r="M186" s="86">
        <f t="shared" si="38"/>
        <v>8.42</v>
      </c>
      <c r="N186" s="87" t="str">
        <f t="shared" si="39"/>
        <v/>
      </c>
      <c r="O186" s="87">
        <f t="shared" si="40"/>
        <v>8.42</v>
      </c>
      <c r="P186" s="88" t="str">
        <f t="shared" si="41"/>
        <v/>
      </c>
      <c r="Q186" s="87" t="str">
        <f t="shared" si="42"/>
        <v/>
      </c>
      <c r="R186" s="87" t="str">
        <f t="shared" si="43"/>
        <v/>
      </c>
    </row>
    <row r="187" spans="1:18" ht="25.5" customHeight="1" x14ac:dyDescent="0.2">
      <c r="A187" s="225" t="s">
        <v>21</v>
      </c>
      <c r="B187" s="226" t="s">
        <v>641</v>
      </c>
      <c r="C187" s="225" t="s">
        <v>9</v>
      </c>
      <c r="D187" s="225" t="s">
        <v>642</v>
      </c>
      <c r="E187" s="292" t="s">
        <v>887</v>
      </c>
      <c r="F187" s="292"/>
      <c r="G187" s="227" t="s">
        <v>17</v>
      </c>
      <c r="H187" s="228">
        <v>7.1999999999999998E-3</v>
      </c>
      <c r="I187" s="229">
        <f t="shared" si="37"/>
        <v>28.66</v>
      </c>
      <c r="J187" s="229">
        <f t="shared" si="36"/>
        <v>0.2</v>
      </c>
      <c r="K187" s="99"/>
      <c r="L187" s="52">
        <f t="shared" si="35"/>
        <v>11</v>
      </c>
      <c r="M187" s="86">
        <f t="shared" si="38"/>
        <v>0.2</v>
      </c>
      <c r="N187" s="87" t="str">
        <f t="shared" si="39"/>
        <v/>
      </c>
      <c r="O187" s="87">
        <f t="shared" si="40"/>
        <v>0.2</v>
      </c>
      <c r="P187" s="88" t="str">
        <f t="shared" si="41"/>
        <v/>
      </c>
      <c r="Q187" s="87" t="str">
        <f t="shared" si="42"/>
        <v/>
      </c>
      <c r="R187" s="87" t="str">
        <f t="shared" si="43"/>
        <v/>
      </c>
    </row>
    <row r="188" spans="1:18" ht="25.5" customHeight="1" x14ac:dyDescent="0.2">
      <c r="A188" s="225" t="s">
        <v>21</v>
      </c>
      <c r="B188" s="226" t="s">
        <v>627</v>
      </c>
      <c r="C188" s="225" t="s">
        <v>9</v>
      </c>
      <c r="D188" s="225" t="s">
        <v>628</v>
      </c>
      <c r="E188" s="292" t="s">
        <v>884</v>
      </c>
      <c r="F188" s="292"/>
      <c r="G188" s="227" t="s">
        <v>14</v>
      </c>
      <c r="H188" s="228">
        <v>0.33069999999999999</v>
      </c>
      <c r="I188" s="229">
        <f t="shared" si="37"/>
        <v>11.31</v>
      </c>
      <c r="J188" s="229">
        <f t="shared" si="36"/>
        <v>3.74</v>
      </c>
      <c r="K188" s="99"/>
      <c r="L188" s="52">
        <f t="shared" si="35"/>
        <v>11</v>
      </c>
      <c r="M188" s="86">
        <f t="shared" si="38"/>
        <v>3.74</v>
      </c>
      <c r="N188" s="87" t="str">
        <f t="shared" si="39"/>
        <v/>
      </c>
      <c r="O188" s="87">
        <f t="shared" si="40"/>
        <v>3.74</v>
      </c>
      <c r="P188" s="88" t="str">
        <f t="shared" si="41"/>
        <v/>
      </c>
      <c r="Q188" s="87" t="str">
        <f t="shared" si="42"/>
        <v/>
      </c>
      <c r="R188" s="87" t="str">
        <f t="shared" si="43"/>
        <v/>
      </c>
    </row>
    <row r="189" spans="1:18" ht="25.5" customHeight="1" x14ac:dyDescent="0.2">
      <c r="A189" s="225" t="s">
        <v>21</v>
      </c>
      <c r="B189" s="226" t="s">
        <v>622</v>
      </c>
      <c r="C189" s="225" t="s">
        <v>9</v>
      </c>
      <c r="D189" s="225" t="s">
        <v>623</v>
      </c>
      <c r="E189" s="292" t="s">
        <v>882</v>
      </c>
      <c r="F189" s="292"/>
      <c r="G189" s="227" t="s">
        <v>14</v>
      </c>
      <c r="H189" s="228">
        <v>0.4612</v>
      </c>
      <c r="I189" s="229">
        <f t="shared" si="37"/>
        <v>11.36</v>
      </c>
      <c r="J189" s="229">
        <f t="shared" si="36"/>
        <v>5.23</v>
      </c>
      <c r="K189" s="99"/>
      <c r="L189" s="52">
        <f t="shared" si="35"/>
        <v>11</v>
      </c>
      <c r="M189" s="86">
        <f t="shared" si="38"/>
        <v>5.23</v>
      </c>
      <c r="N189" s="87" t="str">
        <f t="shared" si="39"/>
        <v/>
      </c>
      <c r="O189" s="87">
        <f t="shared" si="40"/>
        <v>5.23</v>
      </c>
      <c r="P189" s="88" t="str">
        <f t="shared" si="41"/>
        <v/>
      </c>
      <c r="Q189" s="87" t="str">
        <f t="shared" si="42"/>
        <v/>
      </c>
      <c r="R189" s="87" t="str">
        <f t="shared" si="43"/>
        <v/>
      </c>
    </row>
    <row r="190" spans="1:18" ht="38.25" x14ac:dyDescent="0.2">
      <c r="A190" s="225" t="s">
        <v>21</v>
      </c>
      <c r="B190" s="226" t="s">
        <v>1479</v>
      </c>
      <c r="C190" s="225" t="s">
        <v>9</v>
      </c>
      <c r="D190" s="225" t="s">
        <v>1480</v>
      </c>
      <c r="E190" s="292" t="s">
        <v>1481</v>
      </c>
      <c r="F190" s="292"/>
      <c r="G190" s="227" t="s">
        <v>10</v>
      </c>
      <c r="H190" s="228">
        <v>0.18940000000000001</v>
      </c>
      <c r="I190" s="229">
        <f t="shared" si="37"/>
        <v>35.090000000000003</v>
      </c>
      <c r="J190" s="229">
        <f t="shared" ref="J190:J221" si="44">TRUNC(H190*I190,2)</f>
        <v>6.64</v>
      </c>
      <c r="K190" s="99"/>
      <c r="L190" s="52">
        <f t="shared" si="35"/>
        <v>11</v>
      </c>
      <c r="M190" s="86">
        <f t="shared" si="38"/>
        <v>6.64</v>
      </c>
      <c r="N190" s="87" t="str">
        <f t="shared" si="39"/>
        <v/>
      </c>
      <c r="O190" s="87">
        <f t="shared" si="40"/>
        <v>6.64</v>
      </c>
      <c r="P190" s="88" t="str">
        <f t="shared" si="41"/>
        <v/>
      </c>
      <c r="Q190" s="87" t="str">
        <f t="shared" si="42"/>
        <v/>
      </c>
      <c r="R190" s="87" t="str">
        <f t="shared" si="43"/>
        <v/>
      </c>
    </row>
    <row r="191" spans="1:18" ht="25.5" x14ac:dyDescent="0.2">
      <c r="A191" s="225" t="s">
        <v>21</v>
      </c>
      <c r="B191" s="226" t="s">
        <v>1498</v>
      </c>
      <c r="C191" s="225" t="s">
        <v>9</v>
      </c>
      <c r="D191" s="225" t="s">
        <v>1499</v>
      </c>
      <c r="E191" s="292" t="s">
        <v>1500</v>
      </c>
      <c r="F191" s="292"/>
      <c r="G191" s="227" t="s">
        <v>12</v>
      </c>
      <c r="H191" s="228">
        <v>5.2200000000000003E-2</v>
      </c>
      <c r="I191" s="229">
        <f t="shared" ref="I191:I222" si="45">SUMIFS(J:J,A:A,"Composição",B:B,$B191)</f>
        <v>66.09</v>
      </c>
      <c r="J191" s="229">
        <f t="shared" si="44"/>
        <v>3.44</v>
      </c>
      <c r="K191" s="99"/>
      <c r="L191" s="52">
        <f t="shared" si="35"/>
        <v>11</v>
      </c>
      <c r="M191" s="86">
        <f t="shared" si="38"/>
        <v>3.44</v>
      </c>
      <c r="N191" s="87" t="str">
        <f t="shared" si="39"/>
        <v/>
      </c>
      <c r="O191" s="87">
        <f t="shared" si="40"/>
        <v>3.44</v>
      </c>
      <c r="P191" s="88" t="str">
        <f t="shared" si="41"/>
        <v/>
      </c>
      <c r="Q191" s="87" t="str">
        <f t="shared" si="42"/>
        <v/>
      </c>
      <c r="R191" s="87" t="str">
        <f t="shared" si="43"/>
        <v/>
      </c>
    </row>
    <row r="192" spans="1:18" ht="38.25" x14ac:dyDescent="0.2">
      <c r="A192" s="225" t="s">
        <v>21</v>
      </c>
      <c r="B192" s="226" t="s">
        <v>1572</v>
      </c>
      <c r="C192" s="225" t="s">
        <v>9</v>
      </c>
      <c r="D192" s="225" t="s">
        <v>1573</v>
      </c>
      <c r="E192" s="292" t="s">
        <v>883</v>
      </c>
      <c r="F192" s="292"/>
      <c r="G192" s="227" t="s">
        <v>12</v>
      </c>
      <c r="H192" s="228">
        <v>5.2200000000000003E-2</v>
      </c>
      <c r="I192" s="229">
        <f t="shared" si="45"/>
        <v>131.44</v>
      </c>
      <c r="J192" s="229">
        <f t="shared" si="44"/>
        <v>6.86</v>
      </c>
      <c r="K192" s="99"/>
      <c r="L192" s="52">
        <f t="shared" si="35"/>
        <v>11</v>
      </c>
      <c r="M192" s="86">
        <f t="shared" si="38"/>
        <v>6.86</v>
      </c>
      <c r="N192" s="87" t="str">
        <f t="shared" si="39"/>
        <v/>
      </c>
      <c r="O192" s="87">
        <f t="shared" si="40"/>
        <v>6.86</v>
      </c>
      <c r="P192" s="88" t="str">
        <f t="shared" si="41"/>
        <v/>
      </c>
      <c r="Q192" s="87" t="str">
        <f t="shared" si="42"/>
        <v/>
      </c>
      <c r="R192" s="87" t="str">
        <f t="shared" si="43"/>
        <v/>
      </c>
    </row>
    <row r="193" spans="1:18" ht="25.5" customHeight="1" x14ac:dyDescent="0.2">
      <c r="A193" s="225" t="s">
        <v>21</v>
      </c>
      <c r="B193" s="226" t="s">
        <v>1574</v>
      </c>
      <c r="C193" s="225" t="s">
        <v>9</v>
      </c>
      <c r="D193" s="225" t="s">
        <v>1575</v>
      </c>
      <c r="E193" s="292" t="s">
        <v>884</v>
      </c>
      <c r="F193" s="292"/>
      <c r="G193" s="227" t="s">
        <v>12</v>
      </c>
      <c r="H193" s="228">
        <v>3.4799999999999998E-2</v>
      </c>
      <c r="I193" s="229">
        <f t="shared" si="45"/>
        <v>11.84</v>
      </c>
      <c r="J193" s="229">
        <f t="shared" si="44"/>
        <v>0.41</v>
      </c>
      <c r="K193" s="99"/>
      <c r="L193" s="52">
        <f t="shared" si="35"/>
        <v>11</v>
      </c>
      <c r="M193" s="86">
        <f t="shared" si="38"/>
        <v>0.41</v>
      </c>
      <c r="N193" s="87" t="str">
        <f t="shared" si="39"/>
        <v/>
      </c>
      <c r="O193" s="87">
        <f t="shared" si="40"/>
        <v>0.41</v>
      </c>
      <c r="P193" s="88" t="str">
        <f t="shared" si="41"/>
        <v/>
      </c>
      <c r="Q193" s="87" t="str">
        <f t="shared" si="42"/>
        <v/>
      </c>
      <c r="R193" s="87" t="str">
        <f t="shared" si="43"/>
        <v/>
      </c>
    </row>
    <row r="194" spans="1:18" ht="25.5" customHeight="1" x14ac:dyDescent="0.2">
      <c r="A194" s="225" t="s">
        <v>21</v>
      </c>
      <c r="B194" s="226" t="s">
        <v>1576</v>
      </c>
      <c r="C194" s="225" t="s">
        <v>9</v>
      </c>
      <c r="D194" s="225" t="s">
        <v>1577</v>
      </c>
      <c r="E194" s="292" t="s">
        <v>884</v>
      </c>
      <c r="F194" s="292"/>
      <c r="G194" s="227" t="s">
        <v>14</v>
      </c>
      <c r="H194" s="228">
        <v>2.6100000000000002E-2</v>
      </c>
      <c r="I194" s="229">
        <f t="shared" si="45"/>
        <v>16.84</v>
      </c>
      <c r="J194" s="229">
        <f t="shared" si="44"/>
        <v>0.43</v>
      </c>
      <c r="K194" s="99"/>
      <c r="L194" s="52">
        <f t="shared" si="35"/>
        <v>11</v>
      </c>
      <c r="M194" s="86">
        <f t="shared" si="38"/>
        <v>0.43</v>
      </c>
      <c r="N194" s="87" t="str">
        <f t="shared" si="39"/>
        <v/>
      </c>
      <c r="O194" s="87">
        <f t="shared" si="40"/>
        <v>0.43</v>
      </c>
      <c r="P194" s="88" t="str">
        <f t="shared" si="41"/>
        <v/>
      </c>
      <c r="Q194" s="87" t="str">
        <f t="shared" si="42"/>
        <v/>
      </c>
      <c r="R194" s="87" t="str">
        <f t="shared" si="43"/>
        <v/>
      </c>
    </row>
    <row r="195" spans="1:18" ht="25.5" customHeight="1" x14ac:dyDescent="0.2">
      <c r="A195" s="225" t="s">
        <v>21</v>
      </c>
      <c r="B195" s="226" t="s">
        <v>648</v>
      </c>
      <c r="C195" s="225" t="s">
        <v>9</v>
      </c>
      <c r="D195" s="225" t="s">
        <v>649</v>
      </c>
      <c r="E195" s="292" t="s">
        <v>890</v>
      </c>
      <c r="F195" s="292"/>
      <c r="G195" s="227" t="s">
        <v>10</v>
      </c>
      <c r="H195" s="228">
        <v>1.3328</v>
      </c>
      <c r="I195" s="229">
        <f t="shared" si="45"/>
        <v>46.65</v>
      </c>
      <c r="J195" s="229">
        <f t="shared" si="44"/>
        <v>62.17</v>
      </c>
      <c r="K195" s="99"/>
      <c r="L195" s="52">
        <f t="shared" si="35"/>
        <v>11</v>
      </c>
      <c r="M195" s="86">
        <f t="shared" si="38"/>
        <v>62.17</v>
      </c>
      <c r="N195" s="87" t="str">
        <f t="shared" si="39"/>
        <v/>
      </c>
      <c r="O195" s="87">
        <f t="shared" si="40"/>
        <v>62.17</v>
      </c>
      <c r="P195" s="88" t="str">
        <f t="shared" si="41"/>
        <v/>
      </c>
      <c r="Q195" s="87" t="str">
        <f t="shared" si="42"/>
        <v/>
      </c>
      <c r="R195" s="87" t="str">
        <f t="shared" si="43"/>
        <v/>
      </c>
    </row>
    <row r="196" spans="1:18" ht="25.5" customHeight="1" x14ac:dyDescent="0.2">
      <c r="A196" s="225" t="s">
        <v>21</v>
      </c>
      <c r="B196" s="226" t="s">
        <v>631</v>
      </c>
      <c r="C196" s="225" t="s">
        <v>9</v>
      </c>
      <c r="D196" s="225" t="s">
        <v>632</v>
      </c>
      <c r="E196" s="292" t="s">
        <v>884</v>
      </c>
      <c r="F196" s="292"/>
      <c r="G196" s="227" t="s">
        <v>14</v>
      </c>
      <c r="H196" s="228">
        <v>1.2529999999999999</v>
      </c>
      <c r="I196" s="229">
        <f t="shared" si="45"/>
        <v>3.57</v>
      </c>
      <c r="J196" s="229">
        <f t="shared" si="44"/>
        <v>4.47</v>
      </c>
      <c r="K196" s="99"/>
      <c r="L196" s="52">
        <f t="shared" si="35"/>
        <v>11</v>
      </c>
      <c r="M196" s="86">
        <f t="shared" si="38"/>
        <v>4.47</v>
      </c>
      <c r="N196" s="87" t="str">
        <f t="shared" si="39"/>
        <v/>
      </c>
      <c r="O196" s="87">
        <f t="shared" si="40"/>
        <v>4.47</v>
      </c>
      <c r="P196" s="88" t="str">
        <f t="shared" si="41"/>
        <v/>
      </c>
      <c r="Q196" s="87" t="str">
        <f t="shared" si="42"/>
        <v/>
      </c>
      <c r="R196" s="87" t="str">
        <f t="shared" si="43"/>
        <v/>
      </c>
    </row>
    <row r="197" spans="1:18" ht="38.25" x14ac:dyDescent="0.2">
      <c r="A197" s="225" t="s">
        <v>21</v>
      </c>
      <c r="B197" s="226" t="s">
        <v>1578</v>
      </c>
      <c r="C197" s="225" t="s">
        <v>9</v>
      </c>
      <c r="D197" s="225" t="s">
        <v>1579</v>
      </c>
      <c r="E197" s="292" t="s">
        <v>884</v>
      </c>
      <c r="F197" s="292"/>
      <c r="G197" s="227" t="s">
        <v>12</v>
      </c>
      <c r="H197" s="228">
        <v>1.7399999999999999E-2</v>
      </c>
      <c r="I197" s="229">
        <f t="shared" si="45"/>
        <v>15.88</v>
      </c>
      <c r="J197" s="229">
        <f t="shared" si="44"/>
        <v>0.27</v>
      </c>
      <c r="K197" s="99"/>
      <c r="L197" s="52">
        <f t="shared" si="35"/>
        <v>11</v>
      </c>
      <c r="M197" s="86">
        <f t="shared" si="38"/>
        <v>0.27</v>
      </c>
      <c r="N197" s="87" t="str">
        <f t="shared" si="39"/>
        <v/>
      </c>
      <c r="O197" s="87">
        <f t="shared" si="40"/>
        <v>0.27</v>
      </c>
      <c r="P197" s="88" t="str">
        <f t="shared" si="41"/>
        <v/>
      </c>
      <c r="Q197" s="87" t="str">
        <f t="shared" si="42"/>
        <v/>
      </c>
      <c r="R197" s="87" t="str">
        <f t="shared" si="43"/>
        <v/>
      </c>
    </row>
    <row r="198" spans="1:18" ht="25.5" x14ac:dyDescent="0.2">
      <c r="A198" s="225" t="s">
        <v>21</v>
      </c>
      <c r="B198" s="226" t="s">
        <v>646</v>
      </c>
      <c r="C198" s="225" t="s">
        <v>9</v>
      </c>
      <c r="D198" s="225" t="s">
        <v>647</v>
      </c>
      <c r="E198" s="292" t="s">
        <v>890</v>
      </c>
      <c r="F198" s="292"/>
      <c r="G198" s="227" t="s">
        <v>10</v>
      </c>
      <c r="H198" s="228">
        <v>6.4000000000000003E-3</v>
      </c>
      <c r="I198" s="229">
        <f t="shared" si="45"/>
        <v>24.15</v>
      </c>
      <c r="J198" s="229">
        <f t="shared" si="44"/>
        <v>0.15</v>
      </c>
      <c r="K198" s="99"/>
      <c r="L198" s="52">
        <f t="shared" si="35"/>
        <v>11</v>
      </c>
      <c r="M198" s="86">
        <f t="shared" si="38"/>
        <v>0.15</v>
      </c>
      <c r="N198" s="87" t="str">
        <f t="shared" si="39"/>
        <v/>
      </c>
      <c r="O198" s="87">
        <f t="shared" si="40"/>
        <v>0.15</v>
      </c>
      <c r="P198" s="88" t="str">
        <f t="shared" si="41"/>
        <v/>
      </c>
      <c r="Q198" s="87" t="str">
        <f t="shared" si="42"/>
        <v/>
      </c>
      <c r="R198" s="87" t="str">
        <f t="shared" si="43"/>
        <v/>
      </c>
    </row>
    <row r="199" spans="1:18" ht="51" x14ac:dyDescent="0.2">
      <c r="A199" s="225" t="s">
        <v>21</v>
      </c>
      <c r="B199" s="226" t="s">
        <v>1486</v>
      </c>
      <c r="C199" s="225" t="s">
        <v>9</v>
      </c>
      <c r="D199" s="225" t="s">
        <v>1487</v>
      </c>
      <c r="E199" s="292" t="s">
        <v>657</v>
      </c>
      <c r="F199" s="292"/>
      <c r="G199" s="227" t="s">
        <v>10</v>
      </c>
      <c r="H199" s="228">
        <v>0.46279999999999999</v>
      </c>
      <c r="I199" s="229">
        <f t="shared" si="45"/>
        <v>60.16</v>
      </c>
      <c r="J199" s="229">
        <f t="shared" si="44"/>
        <v>27.84</v>
      </c>
      <c r="K199" s="99"/>
      <c r="L199" s="52">
        <f t="shared" si="35"/>
        <v>11</v>
      </c>
      <c r="M199" s="86">
        <f t="shared" si="38"/>
        <v>27.84</v>
      </c>
      <c r="N199" s="87" t="str">
        <f t="shared" si="39"/>
        <v/>
      </c>
      <c r="O199" s="87">
        <f t="shared" si="40"/>
        <v>27.84</v>
      </c>
      <c r="P199" s="88" t="str">
        <f t="shared" si="41"/>
        <v/>
      </c>
      <c r="Q199" s="87" t="str">
        <f t="shared" si="42"/>
        <v/>
      </c>
      <c r="R199" s="87" t="str">
        <f t="shared" si="43"/>
        <v/>
      </c>
    </row>
    <row r="200" spans="1:18" ht="38.25" x14ac:dyDescent="0.2">
      <c r="A200" s="225" t="s">
        <v>21</v>
      </c>
      <c r="B200" s="226" t="s">
        <v>1490</v>
      </c>
      <c r="C200" s="225" t="s">
        <v>9</v>
      </c>
      <c r="D200" s="225" t="s">
        <v>1491</v>
      </c>
      <c r="E200" s="292" t="s">
        <v>884</v>
      </c>
      <c r="F200" s="292"/>
      <c r="G200" s="227" t="s">
        <v>12</v>
      </c>
      <c r="H200" s="228">
        <v>6.9599999999999995E-2</v>
      </c>
      <c r="I200" s="229">
        <f t="shared" si="45"/>
        <v>19.77</v>
      </c>
      <c r="J200" s="229">
        <f t="shared" si="44"/>
        <v>1.37</v>
      </c>
      <c r="K200" s="99"/>
      <c r="L200" s="52">
        <f t="shared" si="35"/>
        <v>11</v>
      </c>
      <c r="M200" s="86">
        <f t="shared" si="38"/>
        <v>1.37</v>
      </c>
      <c r="N200" s="87" t="str">
        <f t="shared" si="39"/>
        <v/>
      </c>
      <c r="O200" s="87">
        <f t="shared" si="40"/>
        <v>1.37</v>
      </c>
      <c r="P200" s="88" t="str">
        <f t="shared" si="41"/>
        <v/>
      </c>
      <c r="Q200" s="87" t="str">
        <f t="shared" si="42"/>
        <v/>
      </c>
      <c r="R200" s="87" t="str">
        <f t="shared" si="43"/>
        <v/>
      </c>
    </row>
    <row r="201" spans="1:18" ht="25.5" customHeight="1" x14ac:dyDescent="0.2">
      <c r="A201" s="225" t="s">
        <v>21</v>
      </c>
      <c r="B201" s="226" t="s">
        <v>1506</v>
      </c>
      <c r="C201" s="225" t="s">
        <v>9</v>
      </c>
      <c r="D201" s="225" t="s">
        <v>1507</v>
      </c>
      <c r="E201" s="292" t="s">
        <v>892</v>
      </c>
      <c r="F201" s="292"/>
      <c r="G201" s="227" t="s">
        <v>10</v>
      </c>
      <c r="H201" s="228">
        <v>0.12970000000000001</v>
      </c>
      <c r="I201" s="229">
        <f t="shared" si="45"/>
        <v>80.37</v>
      </c>
      <c r="J201" s="229">
        <f t="shared" si="44"/>
        <v>10.42</v>
      </c>
      <c r="K201" s="99"/>
      <c r="L201" s="52">
        <f t="shared" si="35"/>
        <v>11</v>
      </c>
      <c r="M201" s="86">
        <f t="shared" si="38"/>
        <v>10.42</v>
      </c>
      <c r="N201" s="87" t="str">
        <f t="shared" si="39"/>
        <v/>
      </c>
      <c r="O201" s="87">
        <f t="shared" si="40"/>
        <v>10.42</v>
      </c>
      <c r="P201" s="88" t="str">
        <f t="shared" si="41"/>
        <v/>
      </c>
      <c r="Q201" s="87" t="str">
        <f t="shared" si="42"/>
        <v/>
      </c>
      <c r="R201" s="87" t="str">
        <f t="shared" si="43"/>
        <v/>
      </c>
    </row>
    <row r="202" spans="1:18" ht="25.5" customHeight="1" x14ac:dyDescent="0.2">
      <c r="A202" s="225" t="s">
        <v>21</v>
      </c>
      <c r="B202" s="226" t="s">
        <v>1535</v>
      </c>
      <c r="C202" s="225" t="s">
        <v>9</v>
      </c>
      <c r="D202" s="225" t="s">
        <v>1536</v>
      </c>
      <c r="E202" s="292" t="s">
        <v>916</v>
      </c>
      <c r="F202" s="292"/>
      <c r="G202" s="227" t="s">
        <v>12</v>
      </c>
      <c r="H202" s="228">
        <v>3.4799999999999998E-2</v>
      </c>
      <c r="I202" s="229">
        <f t="shared" si="45"/>
        <v>518.75</v>
      </c>
      <c r="J202" s="229">
        <f t="shared" si="44"/>
        <v>18.05</v>
      </c>
      <c r="K202" s="99"/>
      <c r="L202" s="52">
        <f t="shared" si="35"/>
        <v>11</v>
      </c>
      <c r="M202" s="86">
        <f t="shared" si="38"/>
        <v>18.05</v>
      </c>
      <c r="N202" s="87" t="str">
        <f t="shared" si="39"/>
        <v/>
      </c>
      <c r="O202" s="87">
        <f t="shared" si="40"/>
        <v>18.05</v>
      </c>
      <c r="P202" s="88" t="str">
        <f t="shared" si="41"/>
        <v/>
      </c>
      <c r="Q202" s="87" t="str">
        <f t="shared" si="42"/>
        <v/>
      </c>
      <c r="R202" s="87" t="str">
        <f t="shared" si="43"/>
        <v/>
      </c>
    </row>
    <row r="203" spans="1:18" ht="25.5" customHeight="1" x14ac:dyDescent="0.2">
      <c r="A203" s="225" t="s">
        <v>21</v>
      </c>
      <c r="B203" s="226" t="s">
        <v>1521</v>
      </c>
      <c r="C203" s="225" t="s">
        <v>9</v>
      </c>
      <c r="D203" s="225" t="s">
        <v>1522</v>
      </c>
      <c r="E203" s="292" t="s">
        <v>1523</v>
      </c>
      <c r="F203" s="292"/>
      <c r="G203" s="227" t="s">
        <v>10</v>
      </c>
      <c r="H203" s="228">
        <v>0.46750000000000003</v>
      </c>
      <c r="I203" s="229">
        <f t="shared" si="45"/>
        <v>112.4</v>
      </c>
      <c r="J203" s="229">
        <f t="shared" si="44"/>
        <v>52.54</v>
      </c>
      <c r="K203" s="99"/>
      <c r="L203" s="52">
        <f t="shared" si="35"/>
        <v>11</v>
      </c>
      <c r="M203" s="86">
        <f t="shared" si="38"/>
        <v>52.54</v>
      </c>
      <c r="N203" s="87" t="str">
        <f t="shared" si="39"/>
        <v/>
      </c>
      <c r="O203" s="87">
        <f t="shared" si="40"/>
        <v>52.54</v>
      </c>
      <c r="P203" s="88" t="str">
        <f t="shared" si="41"/>
        <v/>
      </c>
      <c r="Q203" s="87" t="str">
        <f t="shared" si="42"/>
        <v/>
      </c>
      <c r="R203" s="87" t="str">
        <f t="shared" si="43"/>
        <v/>
      </c>
    </row>
    <row r="204" spans="1:18" ht="25.5" customHeight="1" x14ac:dyDescent="0.2">
      <c r="A204" s="225" t="s">
        <v>21</v>
      </c>
      <c r="B204" s="226" t="s">
        <v>609</v>
      </c>
      <c r="C204" s="225" t="s">
        <v>9</v>
      </c>
      <c r="D204" s="225" t="s">
        <v>610</v>
      </c>
      <c r="E204" s="292" t="s">
        <v>914</v>
      </c>
      <c r="F204" s="292"/>
      <c r="G204" s="227" t="s">
        <v>14</v>
      </c>
      <c r="H204" s="228">
        <v>0.2235</v>
      </c>
      <c r="I204" s="229">
        <f t="shared" si="45"/>
        <v>31.12</v>
      </c>
      <c r="J204" s="229">
        <f t="shared" si="44"/>
        <v>6.95</v>
      </c>
      <c r="K204" s="99"/>
      <c r="L204" s="52">
        <f t="shared" si="35"/>
        <v>11</v>
      </c>
      <c r="M204" s="86">
        <f t="shared" si="38"/>
        <v>6.95</v>
      </c>
      <c r="N204" s="87" t="str">
        <f t="shared" si="39"/>
        <v/>
      </c>
      <c r="O204" s="87">
        <f t="shared" si="40"/>
        <v>6.95</v>
      </c>
      <c r="P204" s="88" t="str">
        <f t="shared" si="41"/>
        <v/>
      </c>
      <c r="Q204" s="87" t="str">
        <f t="shared" si="42"/>
        <v/>
      </c>
      <c r="R204" s="87" t="str">
        <f t="shared" si="43"/>
        <v/>
      </c>
    </row>
    <row r="205" spans="1:18" ht="25.5" x14ac:dyDescent="0.2">
      <c r="A205" s="225" t="s">
        <v>21</v>
      </c>
      <c r="B205" s="226" t="s">
        <v>1552</v>
      </c>
      <c r="C205" s="225" t="s">
        <v>9</v>
      </c>
      <c r="D205" s="225" t="s">
        <v>1553</v>
      </c>
      <c r="E205" s="292" t="s">
        <v>908</v>
      </c>
      <c r="F205" s="292"/>
      <c r="G205" s="227" t="s">
        <v>12</v>
      </c>
      <c r="H205" s="228">
        <v>5.2200000000000003E-2</v>
      </c>
      <c r="I205" s="229">
        <f t="shared" si="45"/>
        <v>487.1</v>
      </c>
      <c r="J205" s="229">
        <f t="shared" si="44"/>
        <v>25.42</v>
      </c>
      <c r="K205" s="99"/>
      <c r="L205" s="52">
        <f t="shared" si="35"/>
        <v>11</v>
      </c>
      <c r="M205" s="86">
        <f t="shared" si="38"/>
        <v>25.42</v>
      </c>
      <c r="N205" s="87" t="str">
        <f t="shared" si="39"/>
        <v/>
      </c>
      <c r="O205" s="87">
        <f t="shared" si="40"/>
        <v>25.42</v>
      </c>
      <c r="P205" s="88" t="str">
        <f t="shared" si="41"/>
        <v/>
      </c>
      <c r="Q205" s="87" t="str">
        <f t="shared" si="42"/>
        <v/>
      </c>
      <c r="R205" s="87" t="str">
        <f t="shared" si="43"/>
        <v/>
      </c>
    </row>
    <row r="206" spans="1:18" ht="38.25" x14ac:dyDescent="0.2">
      <c r="A206" s="225" t="s">
        <v>21</v>
      </c>
      <c r="B206" s="226" t="s">
        <v>607</v>
      </c>
      <c r="C206" s="225" t="s">
        <v>9</v>
      </c>
      <c r="D206" s="225" t="s">
        <v>608</v>
      </c>
      <c r="E206" s="292" t="s">
        <v>914</v>
      </c>
      <c r="F206" s="292"/>
      <c r="G206" s="227" t="s">
        <v>14</v>
      </c>
      <c r="H206" s="228">
        <v>0.16309999999999999</v>
      </c>
      <c r="I206" s="229">
        <f t="shared" si="45"/>
        <v>24.64</v>
      </c>
      <c r="J206" s="229">
        <f t="shared" si="44"/>
        <v>4.01</v>
      </c>
      <c r="K206" s="99"/>
      <c r="L206" s="52">
        <f t="shared" si="35"/>
        <v>11</v>
      </c>
      <c r="M206" s="86">
        <f t="shared" si="38"/>
        <v>4.01</v>
      </c>
      <c r="N206" s="87" t="str">
        <f t="shared" si="39"/>
        <v/>
      </c>
      <c r="O206" s="87">
        <f t="shared" si="40"/>
        <v>4.01</v>
      </c>
      <c r="P206" s="88" t="str">
        <f t="shared" si="41"/>
        <v/>
      </c>
      <c r="Q206" s="87" t="str">
        <f t="shared" si="42"/>
        <v/>
      </c>
      <c r="R206" s="87" t="str">
        <f t="shared" si="43"/>
        <v/>
      </c>
    </row>
    <row r="207" spans="1:18" ht="38.25" x14ac:dyDescent="0.2">
      <c r="A207" s="225" t="s">
        <v>21</v>
      </c>
      <c r="B207" s="226" t="s">
        <v>1580</v>
      </c>
      <c r="C207" s="225" t="s">
        <v>9</v>
      </c>
      <c r="D207" s="225" t="s">
        <v>1581</v>
      </c>
      <c r="E207" s="292" t="s">
        <v>918</v>
      </c>
      <c r="F207" s="292"/>
      <c r="G207" s="227" t="s">
        <v>12</v>
      </c>
      <c r="H207" s="228">
        <v>6.9599999999999995E-2</v>
      </c>
      <c r="I207" s="229">
        <f t="shared" si="45"/>
        <v>28.75</v>
      </c>
      <c r="J207" s="229">
        <f t="shared" si="44"/>
        <v>2</v>
      </c>
      <c r="K207" s="99"/>
      <c r="L207" s="52">
        <f t="shared" si="35"/>
        <v>11</v>
      </c>
      <c r="M207" s="86">
        <f t="shared" si="38"/>
        <v>2</v>
      </c>
      <c r="N207" s="87" t="str">
        <f t="shared" si="39"/>
        <v/>
      </c>
      <c r="O207" s="87">
        <f t="shared" si="40"/>
        <v>2</v>
      </c>
      <c r="P207" s="88" t="str">
        <f t="shared" si="41"/>
        <v/>
      </c>
      <c r="Q207" s="87" t="str">
        <f t="shared" si="42"/>
        <v/>
      </c>
      <c r="R207" s="87" t="str">
        <f t="shared" si="43"/>
        <v/>
      </c>
    </row>
    <row r="208" spans="1:18" ht="25.5" customHeight="1" x14ac:dyDescent="0.2">
      <c r="A208" s="225" t="s">
        <v>21</v>
      </c>
      <c r="B208" s="226" t="s">
        <v>1525</v>
      </c>
      <c r="C208" s="225" t="s">
        <v>9</v>
      </c>
      <c r="D208" s="225" t="s">
        <v>1526</v>
      </c>
      <c r="E208" s="292" t="s">
        <v>914</v>
      </c>
      <c r="F208" s="292"/>
      <c r="G208" s="227" t="s">
        <v>12</v>
      </c>
      <c r="H208" s="228">
        <v>5.2200000000000003E-2</v>
      </c>
      <c r="I208" s="229">
        <f t="shared" si="45"/>
        <v>46.41</v>
      </c>
      <c r="J208" s="229">
        <f t="shared" si="44"/>
        <v>2.42</v>
      </c>
      <c r="K208" s="99"/>
      <c r="L208" s="52">
        <f t="shared" si="35"/>
        <v>11</v>
      </c>
      <c r="M208" s="86">
        <f t="shared" si="38"/>
        <v>2.42</v>
      </c>
      <c r="N208" s="87" t="str">
        <f t="shared" si="39"/>
        <v/>
      </c>
      <c r="O208" s="87">
        <f t="shared" si="40"/>
        <v>2.42</v>
      </c>
      <c r="P208" s="88" t="str">
        <f t="shared" si="41"/>
        <v/>
      </c>
      <c r="Q208" s="87" t="str">
        <f t="shared" si="42"/>
        <v/>
      </c>
      <c r="R208" s="87" t="str">
        <f t="shared" si="43"/>
        <v/>
      </c>
    </row>
    <row r="209" spans="1:18" ht="25.5" customHeight="1" x14ac:dyDescent="0.2">
      <c r="A209" s="225" t="s">
        <v>21</v>
      </c>
      <c r="B209" s="226" t="s">
        <v>1582</v>
      </c>
      <c r="C209" s="225" t="s">
        <v>9</v>
      </c>
      <c r="D209" s="225" t="s">
        <v>1583</v>
      </c>
      <c r="E209" s="292" t="s">
        <v>884</v>
      </c>
      <c r="F209" s="292"/>
      <c r="G209" s="227" t="s">
        <v>12</v>
      </c>
      <c r="H209" s="228">
        <v>1.7399999999999999E-2</v>
      </c>
      <c r="I209" s="229">
        <f t="shared" si="45"/>
        <v>59.08</v>
      </c>
      <c r="J209" s="229">
        <f t="shared" si="44"/>
        <v>1.02</v>
      </c>
      <c r="K209" s="99"/>
      <c r="L209" s="52">
        <f t="shared" ref="L209:L272" si="46">IF(AND(A210&lt;&gt;"",A209=""),L208+1,L208)</f>
        <v>11</v>
      </c>
      <c r="M209" s="86">
        <f t="shared" si="38"/>
        <v>1.02</v>
      </c>
      <c r="N209" s="87" t="str">
        <f t="shared" si="39"/>
        <v/>
      </c>
      <c r="O209" s="87">
        <f t="shared" si="40"/>
        <v>1.02</v>
      </c>
      <c r="P209" s="88" t="str">
        <f t="shared" si="41"/>
        <v/>
      </c>
      <c r="Q209" s="87" t="str">
        <f t="shared" si="42"/>
        <v/>
      </c>
      <c r="R209" s="87" t="str">
        <f t="shared" si="43"/>
        <v/>
      </c>
    </row>
    <row r="210" spans="1:18" ht="25.5" customHeight="1" x14ac:dyDescent="0.2">
      <c r="A210" s="225" t="s">
        <v>21</v>
      </c>
      <c r="B210" s="226" t="s">
        <v>1584</v>
      </c>
      <c r="C210" s="225" t="s">
        <v>9</v>
      </c>
      <c r="D210" s="225" t="s">
        <v>1585</v>
      </c>
      <c r="E210" s="292" t="s">
        <v>1505</v>
      </c>
      <c r="F210" s="292"/>
      <c r="G210" s="227" t="s">
        <v>10</v>
      </c>
      <c r="H210" s="228">
        <v>0.1681</v>
      </c>
      <c r="I210" s="229">
        <f t="shared" si="45"/>
        <v>10.85</v>
      </c>
      <c r="J210" s="229">
        <f t="shared" si="44"/>
        <v>1.82</v>
      </c>
      <c r="K210" s="99"/>
      <c r="L210" s="52">
        <f t="shared" si="46"/>
        <v>11</v>
      </c>
      <c r="M210" s="86">
        <f t="shared" si="38"/>
        <v>1.82</v>
      </c>
      <c r="N210" s="87" t="str">
        <f t="shared" si="39"/>
        <v/>
      </c>
      <c r="O210" s="87">
        <f t="shared" si="40"/>
        <v>1.82</v>
      </c>
      <c r="P210" s="88" t="str">
        <f t="shared" si="41"/>
        <v/>
      </c>
      <c r="Q210" s="87" t="str">
        <f t="shared" si="42"/>
        <v/>
      </c>
      <c r="R210" s="87" t="str">
        <f t="shared" si="43"/>
        <v/>
      </c>
    </row>
    <row r="211" spans="1:18" ht="51" x14ac:dyDescent="0.2">
      <c r="A211" s="225" t="s">
        <v>21</v>
      </c>
      <c r="B211" s="226" t="s">
        <v>624</v>
      </c>
      <c r="C211" s="225" t="s">
        <v>9</v>
      </c>
      <c r="D211" s="225" t="s">
        <v>625</v>
      </c>
      <c r="E211" s="292" t="s">
        <v>882</v>
      </c>
      <c r="F211" s="292"/>
      <c r="G211" s="227" t="s">
        <v>14</v>
      </c>
      <c r="H211" s="228">
        <v>0.1827</v>
      </c>
      <c r="I211" s="229">
        <f t="shared" si="45"/>
        <v>4.2300000000000004</v>
      </c>
      <c r="J211" s="229">
        <f t="shared" si="44"/>
        <v>0.77</v>
      </c>
      <c r="K211" s="99"/>
      <c r="L211" s="52">
        <f t="shared" si="46"/>
        <v>11</v>
      </c>
      <c r="M211" s="86">
        <f t="shared" si="38"/>
        <v>0.77</v>
      </c>
      <c r="N211" s="87" t="str">
        <f t="shared" si="39"/>
        <v/>
      </c>
      <c r="O211" s="87">
        <f t="shared" si="40"/>
        <v>0.77</v>
      </c>
      <c r="P211" s="88" t="str">
        <f t="shared" si="41"/>
        <v/>
      </c>
      <c r="Q211" s="87" t="str">
        <f t="shared" si="42"/>
        <v/>
      </c>
      <c r="R211" s="87" t="str">
        <f t="shared" si="43"/>
        <v/>
      </c>
    </row>
    <row r="212" spans="1:18" ht="25.5" customHeight="1" x14ac:dyDescent="0.2">
      <c r="A212" s="225" t="s">
        <v>21</v>
      </c>
      <c r="B212" s="226" t="s">
        <v>1517</v>
      </c>
      <c r="C212" s="225" t="s">
        <v>9</v>
      </c>
      <c r="D212" s="225" t="s">
        <v>1518</v>
      </c>
      <c r="E212" s="292" t="s">
        <v>914</v>
      </c>
      <c r="F212" s="292"/>
      <c r="G212" s="227" t="s">
        <v>12</v>
      </c>
      <c r="H212" s="228">
        <v>1.7399999999999999E-2</v>
      </c>
      <c r="I212" s="229">
        <f t="shared" si="45"/>
        <v>16.11</v>
      </c>
      <c r="J212" s="229">
        <f t="shared" si="44"/>
        <v>0.28000000000000003</v>
      </c>
      <c r="K212" s="99"/>
      <c r="L212" s="52">
        <f t="shared" si="46"/>
        <v>11</v>
      </c>
      <c r="M212" s="86">
        <f t="shared" si="38"/>
        <v>0.28000000000000003</v>
      </c>
      <c r="N212" s="87" t="str">
        <f t="shared" si="39"/>
        <v/>
      </c>
      <c r="O212" s="87">
        <f t="shared" si="40"/>
        <v>0.28000000000000003</v>
      </c>
      <c r="P212" s="88" t="str">
        <f t="shared" si="41"/>
        <v/>
      </c>
      <c r="Q212" s="87" t="str">
        <f t="shared" si="42"/>
        <v/>
      </c>
      <c r="R212" s="87" t="str">
        <f t="shared" si="43"/>
        <v/>
      </c>
    </row>
    <row r="213" spans="1:18" ht="38.25" x14ac:dyDescent="0.2">
      <c r="A213" s="225" t="s">
        <v>21</v>
      </c>
      <c r="B213" s="226" t="s">
        <v>1471</v>
      </c>
      <c r="C213" s="225" t="s">
        <v>9</v>
      </c>
      <c r="D213" s="225" t="s">
        <v>1472</v>
      </c>
      <c r="E213" s="292" t="s">
        <v>882</v>
      </c>
      <c r="F213" s="292"/>
      <c r="G213" s="227" t="s">
        <v>14</v>
      </c>
      <c r="H213" s="228">
        <v>7.22E-2</v>
      </c>
      <c r="I213" s="229">
        <f t="shared" si="45"/>
        <v>9.25</v>
      </c>
      <c r="J213" s="229">
        <f t="shared" si="44"/>
        <v>0.66</v>
      </c>
      <c r="K213" s="99"/>
      <c r="L213" s="52">
        <f t="shared" si="46"/>
        <v>11</v>
      </c>
      <c r="M213" s="86">
        <f t="shared" si="38"/>
        <v>0.66</v>
      </c>
      <c r="N213" s="87" t="str">
        <f t="shared" si="39"/>
        <v/>
      </c>
      <c r="O213" s="87">
        <f t="shared" si="40"/>
        <v>0.66</v>
      </c>
      <c r="P213" s="88" t="str">
        <f t="shared" si="41"/>
        <v/>
      </c>
      <c r="Q213" s="87" t="str">
        <f t="shared" si="42"/>
        <v/>
      </c>
      <c r="R213" s="87" t="str">
        <f t="shared" si="43"/>
        <v/>
      </c>
    </row>
    <row r="214" spans="1:18" ht="38.25" x14ac:dyDescent="0.2">
      <c r="A214" s="225" t="s">
        <v>21</v>
      </c>
      <c r="B214" s="226" t="s">
        <v>1537</v>
      </c>
      <c r="C214" s="225" t="s">
        <v>9</v>
      </c>
      <c r="D214" s="225" t="s">
        <v>1538</v>
      </c>
      <c r="E214" s="292" t="s">
        <v>916</v>
      </c>
      <c r="F214" s="292"/>
      <c r="G214" s="227" t="s">
        <v>12</v>
      </c>
      <c r="H214" s="228">
        <v>5.2200000000000003E-2</v>
      </c>
      <c r="I214" s="229">
        <f t="shared" si="45"/>
        <v>193.88</v>
      </c>
      <c r="J214" s="229">
        <f t="shared" si="44"/>
        <v>10.119999999999999</v>
      </c>
      <c r="K214" s="99"/>
      <c r="L214" s="52">
        <f t="shared" si="46"/>
        <v>11</v>
      </c>
      <c r="M214" s="86">
        <f t="shared" si="38"/>
        <v>10.119999999999999</v>
      </c>
      <c r="N214" s="87" t="str">
        <f t="shared" si="39"/>
        <v/>
      </c>
      <c r="O214" s="87">
        <f t="shared" si="40"/>
        <v>10.119999999999999</v>
      </c>
      <c r="P214" s="88" t="str">
        <f t="shared" si="41"/>
        <v/>
      </c>
      <c r="Q214" s="87" t="str">
        <f t="shared" si="42"/>
        <v/>
      </c>
      <c r="R214" s="87" t="str">
        <f t="shared" si="43"/>
        <v/>
      </c>
    </row>
    <row r="215" spans="1:18" ht="38.25" customHeight="1" x14ac:dyDescent="0.2">
      <c r="A215" s="225" t="s">
        <v>21</v>
      </c>
      <c r="B215" s="226" t="s">
        <v>1586</v>
      </c>
      <c r="C215" s="225" t="s">
        <v>9</v>
      </c>
      <c r="D215" s="225" t="s">
        <v>1587</v>
      </c>
      <c r="E215" s="292" t="s">
        <v>884</v>
      </c>
      <c r="F215" s="292"/>
      <c r="G215" s="227" t="s">
        <v>12</v>
      </c>
      <c r="H215" s="228">
        <v>1.7399999999999999E-2</v>
      </c>
      <c r="I215" s="229">
        <f t="shared" si="45"/>
        <v>79.61</v>
      </c>
      <c r="J215" s="229">
        <f t="shared" si="44"/>
        <v>1.38</v>
      </c>
      <c r="K215" s="99"/>
      <c r="L215" s="52">
        <f t="shared" si="46"/>
        <v>11</v>
      </c>
      <c r="M215" s="86">
        <f t="shared" si="38"/>
        <v>1.38</v>
      </c>
      <c r="N215" s="87" t="str">
        <f t="shared" si="39"/>
        <v/>
      </c>
      <c r="O215" s="87">
        <f t="shared" si="40"/>
        <v>1.38</v>
      </c>
      <c r="P215" s="88" t="str">
        <f t="shared" si="41"/>
        <v/>
      </c>
      <c r="Q215" s="87" t="str">
        <f t="shared" si="42"/>
        <v/>
      </c>
      <c r="R215" s="87" t="str">
        <f t="shared" si="43"/>
        <v/>
      </c>
    </row>
    <row r="216" spans="1:18" ht="25.5" customHeight="1" x14ac:dyDescent="0.2">
      <c r="A216" s="225" t="s">
        <v>21</v>
      </c>
      <c r="B216" s="226" t="s">
        <v>1519</v>
      </c>
      <c r="C216" s="225" t="s">
        <v>9</v>
      </c>
      <c r="D216" s="225" t="s">
        <v>1520</v>
      </c>
      <c r="E216" s="292" t="s">
        <v>222</v>
      </c>
      <c r="F216" s="292"/>
      <c r="G216" s="227" t="s">
        <v>14</v>
      </c>
      <c r="H216" s="228">
        <v>0.2611</v>
      </c>
      <c r="I216" s="229">
        <f t="shared" si="45"/>
        <v>19.350000000000001</v>
      </c>
      <c r="J216" s="229">
        <f t="shared" si="44"/>
        <v>5.05</v>
      </c>
      <c r="K216" s="99"/>
      <c r="L216" s="52">
        <f t="shared" si="46"/>
        <v>11</v>
      </c>
      <c r="M216" s="86">
        <f t="shared" si="38"/>
        <v>5.05</v>
      </c>
      <c r="N216" s="87" t="str">
        <f t="shared" si="39"/>
        <v/>
      </c>
      <c r="O216" s="87">
        <f t="shared" si="40"/>
        <v>5.05</v>
      </c>
      <c r="P216" s="88" t="str">
        <f t="shared" si="41"/>
        <v/>
      </c>
      <c r="Q216" s="87" t="str">
        <f t="shared" si="42"/>
        <v/>
      </c>
      <c r="R216" s="87" t="str">
        <f t="shared" si="43"/>
        <v/>
      </c>
    </row>
    <row r="217" spans="1:18" ht="25.5" customHeight="1" x14ac:dyDescent="0.2">
      <c r="A217" s="225" t="s">
        <v>21</v>
      </c>
      <c r="B217" s="226" t="s">
        <v>660</v>
      </c>
      <c r="C217" s="225" t="s">
        <v>9</v>
      </c>
      <c r="D217" s="225" t="s">
        <v>661</v>
      </c>
      <c r="E217" s="292" t="s">
        <v>20</v>
      </c>
      <c r="F217" s="292"/>
      <c r="G217" s="227" t="s">
        <v>10</v>
      </c>
      <c r="H217" s="228">
        <v>0.30070000000000002</v>
      </c>
      <c r="I217" s="229">
        <f t="shared" si="45"/>
        <v>150.13999999999999</v>
      </c>
      <c r="J217" s="229">
        <f t="shared" si="44"/>
        <v>45.14</v>
      </c>
      <c r="K217" s="99"/>
      <c r="L217" s="52">
        <f t="shared" si="46"/>
        <v>11</v>
      </c>
      <c r="M217" s="86">
        <f t="shared" si="38"/>
        <v>45.14</v>
      </c>
      <c r="N217" s="87" t="str">
        <f t="shared" si="39"/>
        <v/>
      </c>
      <c r="O217" s="87">
        <f t="shared" si="40"/>
        <v>45.14</v>
      </c>
      <c r="P217" s="88" t="str">
        <f t="shared" si="41"/>
        <v/>
      </c>
      <c r="Q217" s="87" t="str">
        <f t="shared" si="42"/>
        <v/>
      </c>
      <c r="R217" s="87" t="str">
        <f t="shared" si="43"/>
        <v/>
      </c>
    </row>
    <row r="218" spans="1:18" ht="25.5" customHeight="1" x14ac:dyDescent="0.2">
      <c r="A218" s="225" t="s">
        <v>21</v>
      </c>
      <c r="B218" s="226" t="s">
        <v>655</v>
      </c>
      <c r="C218" s="225" t="s">
        <v>9</v>
      </c>
      <c r="D218" s="225" t="s">
        <v>656</v>
      </c>
      <c r="E218" s="292" t="s">
        <v>892</v>
      </c>
      <c r="F218" s="292"/>
      <c r="G218" s="227" t="s">
        <v>10</v>
      </c>
      <c r="H218" s="228">
        <v>0.31819999999999998</v>
      </c>
      <c r="I218" s="229">
        <f t="shared" si="45"/>
        <v>139.38999999999999</v>
      </c>
      <c r="J218" s="229">
        <f t="shared" si="44"/>
        <v>44.35</v>
      </c>
      <c r="K218" s="99"/>
      <c r="L218" s="52">
        <f t="shared" si="46"/>
        <v>11</v>
      </c>
      <c r="M218" s="86">
        <f t="shared" si="38"/>
        <v>44.35</v>
      </c>
      <c r="N218" s="87" t="str">
        <f t="shared" si="39"/>
        <v/>
      </c>
      <c r="O218" s="87">
        <f t="shared" si="40"/>
        <v>44.35</v>
      </c>
      <c r="P218" s="88" t="str">
        <f t="shared" si="41"/>
        <v/>
      </c>
      <c r="Q218" s="87" t="str">
        <f t="shared" si="42"/>
        <v/>
      </c>
      <c r="R218" s="87" t="str">
        <f t="shared" si="43"/>
        <v/>
      </c>
    </row>
    <row r="219" spans="1:18" ht="38.25" customHeight="1" x14ac:dyDescent="0.2">
      <c r="A219" s="225" t="s">
        <v>21</v>
      </c>
      <c r="B219" s="226" t="s">
        <v>1550</v>
      </c>
      <c r="C219" s="225" t="s">
        <v>9</v>
      </c>
      <c r="D219" s="225" t="s">
        <v>1551</v>
      </c>
      <c r="E219" s="292" t="s">
        <v>892</v>
      </c>
      <c r="F219" s="292"/>
      <c r="G219" s="227" t="s">
        <v>10</v>
      </c>
      <c r="H219" s="228">
        <v>8.3000000000000004E-2</v>
      </c>
      <c r="I219" s="229">
        <f t="shared" si="45"/>
        <v>67.239999999999995</v>
      </c>
      <c r="J219" s="229">
        <f t="shared" si="44"/>
        <v>5.58</v>
      </c>
      <c r="K219" s="99"/>
      <c r="L219" s="52">
        <f t="shared" si="46"/>
        <v>11</v>
      </c>
      <c r="M219" s="86">
        <f t="shared" si="38"/>
        <v>5.58</v>
      </c>
      <c r="N219" s="87" t="str">
        <f t="shared" si="39"/>
        <v/>
      </c>
      <c r="O219" s="87">
        <f t="shared" si="40"/>
        <v>5.58</v>
      </c>
      <c r="P219" s="88" t="str">
        <f t="shared" si="41"/>
        <v/>
      </c>
      <c r="Q219" s="87" t="str">
        <f t="shared" si="42"/>
        <v/>
      </c>
      <c r="R219" s="87" t="str">
        <f t="shared" si="43"/>
        <v/>
      </c>
    </row>
    <row r="220" spans="1:18" ht="38.25" customHeight="1" x14ac:dyDescent="0.2">
      <c r="A220" s="225" t="s">
        <v>21</v>
      </c>
      <c r="B220" s="226" t="s">
        <v>658</v>
      </c>
      <c r="C220" s="225" t="s">
        <v>9</v>
      </c>
      <c r="D220" s="225" t="s">
        <v>659</v>
      </c>
      <c r="E220" s="292" t="s">
        <v>222</v>
      </c>
      <c r="F220" s="292"/>
      <c r="G220" s="227" t="s">
        <v>12</v>
      </c>
      <c r="H220" s="228">
        <v>0.13919999999999999</v>
      </c>
      <c r="I220" s="229">
        <f t="shared" si="45"/>
        <v>100.6</v>
      </c>
      <c r="J220" s="229">
        <f t="shared" si="44"/>
        <v>14</v>
      </c>
      <c r="K220" s="99"/>
      <c r="L220" s="52">
        <f t="shared" si="46"/>
        <v>11</v>
      </c>
      <c r="M220" s="86">
        <f t="shared" si="38"/>
        <v>14</v>
      </c>
      <c r="N220" s="87" t="str">
        <f t="shared" si="39"/>
        <v/>
      </c>
      <c r="O220" s="87">
        <f t="shared" si="40"/>
        <v>14</v>
      </c>
      <c r="P220" s="88" t="str">
        <f t="shared" si="41"/>
        <v/>
      </c>
      <c r="Q220" s="87" t="str">
        <f t="shared" si="42"/>
        <v/>
      </c>
      <c r="R220" s="87" t="str">
        <f t="shared" si="43"/>
        <v/>
      </c>
    </row>
    <row r="221" spans="1:18" ht="25.5" customHeight="1" x14ac:dyDescent="0.2">
      <c r="A221" s="225" t="s">
        <v>21</v>
      </c>
      <c r="B221" s="226" t="s">
        <v>621</v>
      </c>
      <c r="C221" s="225" t="s">
        <v>9</v>
      </c>
      <c r="D221" s="225" t="s">
        <v>1478</v>
      </c>
      <c r="E221" s="292" t="s">
        <v>883</v>
      </c>
      <c r="F221" s="292"/>
      <c r="G221" s="227" t="s">
        <v>12</v>
      </c>
      <c r="H221" s="228">
        <v>3.4799999999999998E-2</v>
      </c>
      <c r="I221" s="229">
        <f t="shared" si="45"/>
        <v>432.24</v>
      </c>
      <c r="J221" s="229">
        <f t="shared" si="44"/>
        <v>15.04</v>
      </c>
      <c r="K221" s="99"/>
      <c r="L221" s="52">
        <f t="shared" si="46"/>
        <v>11</v>
      </c>
      <c r="M221" s="86">
        <f t="shared" si="38"/>
        <v>15.04</v>
      </c>
      <c r="N221" s="87" t="str">
        <f t="shared" si="39"/>
        <v/>
      </c>
      <c r="O221" s="87">
        <f t="shared" si="40"/>
        <v>15.04</v>
      </c>
      <c r="P221" s="88" t="str">
        <f t="shared" si="41"/>
        <v/>
      </c>
      <c r="Q221" s="87" t="str">
        <f t="shared" si="42"/>
        <v/>
      </c>
      <c r="R221" s="87" t="str">
        <f t="shared" si="43"/>
        <v/>
      </c>
    </row>
    <row r="222" spans="1:18" ht="38.25" x14ac:dyDescent="0.2">
      <c r="A222" s="225" t="s">
        <v>21</v>
      </c>
      <c r="B222" s="226" t="s">
        <v>1588</v>
      </c>
      <c r="C222" s="225" t="s">
        <v>9</v>
      </c>
      <c r="D222" s="225" t="s">
        <v>1589</v>
      </c>
      <c r="E222" s="292" t="s">
        <v>1590</v>
      </c>
      <c r="F222" s="292"/>
      <c r="G222" s="227" t="s">
        <v>10</v>
      </c>
      <c r="H222" s="228">
        <v>0.1681</v>
      </c>
      <c r="I222" s="229">
        <f t="shared" si="45"/>
        <v>70.41</v>
      </c>
      <c r="J222" s="229">
        <f t="shared" ref="J222:J253" si="47">TRUNC(H222*I222,2)</f>
        <v>11.83</v>
      </c>
      <c r="K222" s="99"/>
      <c r="L222" s="52">
        <f t="shared" si="46"/>
        <v>11</v>
      </c>
      <c r="M222" s="86">
        <f t="shared" si="38"/>
        <v>11.83</v>
      </c>
      <c r="N222" s="87" t="str">
        <f t="shared" si="39"/>
        <v/>
      </c>
      <c r="O222" s="87">
        <f t="shared" si="40"/>
        <v>11.83</v>
      </c>
      <c r="P222" s="88" t="str">
        <f t="shared" si="41"/>
        <v/>
      </c>
      <c r="Q222" s="87" t="str">
        <f t="shared" si="42"/>
        <v/>
      </c>
      <c r="R222" s="87" t="str">
        <f t="shared" si="43"/>
        <v/>
      </c>
    </row>
    <row r="223" spans="1:18" ht="25.5" customHeight="1" x14ac:dyDescent="0.2">
      <c r="A223" s="225" t="s">
        <v>21</v>
      </c>
      <c r="B223" s="226" t="s">
        <v>611</v>
      </c>
      <c r="C223" s="225" t="s">
        <v>9</v>
      </c>
      <c r="D223" s="225" t="s">
        <v>612</v>
      </c>
      <c r="E223" s="292" t="s">
        <v>914</v>
      </c>
      <c r="F223" s="292"/>
      <c r="G223" s="227" t="s">
        <v>14</v>
      </c>
      <c r="H223" s="228">
        <v>4.7E-2</v>
      </c>
      <c r="I223" s="229">
        <f t="shared" ref="I223:I254" si="48">SUMIFS(J:J,A:A,"Composição",B:B,$B223)</f>
        <v>43.33</v>
      </c>
      <c r="J223" s="229">
        <f t="shared" si="47"/>
        <v>2.0299999999999998</v>
      </c>
      <c r="K223" s="99"/>
      <c r="L223" s="52">
        <f t="shared" si="46"/>
        <v>11</v>
      </c>
      <c r="M223" s="86">
        <f t="shared" si="38"/>
        <v>2.0299999999999998</v>
      </c>
      <c r="N223" s="87" t="str">
        <f t="shared" si="39"/>
        <v/>
      </c>
      <c r="O223" s="87">
        <f t="shared" si="40"/>
        <v>2.0299999999999998</v>
      </c>
      <c r="P223" s="88" t="str">
        <f t="shared" si="41"/>
        <v/>
      </c>
      <c r="Q223" s="87" t="str">
        <f t="shared" si="42"/>
        <v/>
      </c>
      <c r="R223" s="87" t="str">
        <f t="shared" si="43"/>
        <v/>
      </c>
    </row>
    <row r="224" spans="1:18" ht="25.5" customHeight="1" x14ac:dyDescent="0.2">
      <c r="A224" s="225" t="s">
        <v>21</v>
      </c>
      <c r="B224" s="226" t="s">
        <v>653</v>
      </c>
      <c r="C224" s="225" t="s">
        <v>9</v>
      </c>
      <c r="D224" s="225" t="s">
        <v>654</v>
      </c>
      <c r="E224" s="292" t="s">
        <v>892</v>
      </c>
      <c r="F224" s="292"/>
      <c r="G224" s="227" t="s">
        <v>10</v>
      </c>
      <c r="H224" s="228">
        <v>0.40810000000000002</v>
      </c>
      <c r="I224" s="229">
        <f t="shared" si="48"/>
        <v>107.21</v>
      </c>
      <c r="J224" s="229">
        <f t="shared" si="47"/>
        <v>43.75</v>
      </c>
      <c r="K224" s="99"/>
      <c r="L224" s="52">
        <f t="shared" si="46"/>
        <v>11</v>
      </c>
      <c r="M224" s="86">
        <f t="shared" si="38"/>
        <v>43.75</v>
      </c>
      <c r="N224" s="87" t="str">
        <f t="shared" si="39"/>
        <v/>
      </c>
      <c r="O224" s="87">
        <f t="shared" si="40"/>
        <v>43.75</v>
      </c>
      <c r="P224" s="88" t="str">
        <f t="shared" si="41"/>
        <v/>
      </c>
      <c r="Q224" s="87" t="str">
        <f t="shared" si="42"/>
        <v/>
      </c>
      <c r="R224" s="87" t="str">
        <f t="shared" si="43"/>
        <v/>
      </c>
    </row>
    <row r="225" spans="1:18" ht="38.25" x14ac:dyDescent="0.2">
      <c r="A225" s="225" t="s">
        <v>21</v>
      </c>
      <c r="B225" s="226" t="s">
        <v>1591</v>
      </c>
      <c r="C225" s="225" t="s">
        <v>9</v>
      </c>
      <c r="D225" s="225" t="s">
        <v>1592</v>
      </c>
      <c r="E225" s="292" t="s">
        <v>213</v>
      </c>
      <c r="F225" s="292"/>
      <c r="G225" s="227" t="s">
        <v>12</v>
      </c>
      <c r="H225" s="228">
        <v>6.9599999999999995E-2</v>
      </c>
      <c r="I225" s="229">
        <f t="shared" si="48"/>
        <v>49.68</v>
      </c>
      <c r="J225" s="229">
        <f t="shared" si="47"/>
        <v>3.45</v>
      </c>
      <c r="K225" s="99"/>
      <c r="L225" s="52">
        <f t="shared" si="46"/>
        <v>11</v>
      </c>
      <c r="M225" s="86">
        <f t="shared" si="38"/>
        <v>3.45</v>
      </c>
      <c r="N225" s="87" t="str">
        <f t="shared" si="39"/>
        <v/>
      </c>
      <c r="O225" s="87">
        <f t="shared" si="40"/>
        <v>3.45</v>
      </c>
      <c r="P225" s="88" t="str">
        <f t="shared" si="41"/>
        <v/>
      </c>
      <c r="Q225" s="87" t="str">
        <f t="shared" si="42"/>
        <v/>
      </c>
      <c r="R225" s="87" t="str">
        <f t="shared" si="43"/>
        <v/>
      </c>
    </row>
    <row r="226" spans="1:18" ht="38.25" x14ac:dyDescent="0.2">
      <c r="A226" s="225" t="s">
        <v>21</v>
      </c>
      <c r="B226" s="226" t="s">
        <v>629</v>
      </c>
      <c r="C226" s="225" t="s">
        <v>9</v>
      </c>
      <c r="D226" s="225" t="s">
        <v>630</v>
      </c>
      <c r="E226" s="292" t="s">
        <v>884</v>
      </c>
      <c r="F226" s="292"/>
      <c r="G226" s="227" t="s">
        <v>14</v>
      </c>
      <c r="H226" s="228">
        <v>0.15659999999999999</v>
      </c>
      <c r="I226" s="229">
        <f t="shared" si="48"/>
        <v>14.76</v>
      </c>
      <c r="J226" s="229">
        <f t="shared" si="47"/>
        <v>2.31</v>
      </c>
      <c r="K226" s="99"/>
      <c r="L226" s="52">
        <f t="shared" si="46"/>
        <v>11</v>
      </c>
      <c r="M226" s="86">
        <f t="shared" si="38"/>
        <v>2.31</v>
      </c>
      <c r="N226" s="87" t="str">
        <f t="shared" si="39"/>
        <v/>
      </c>
      <c r="O226" s="87">
        <f t="shared" si="40"/>
        <v>2.31</v>
      </c>
      <c r="P226" s="88" t="str">
        <f t="shared" si="41"/>
        <v/>
      </c>
      <c r="Q226" s="87" t="str">
        <f t="shared" si="42"/>
        <v/>
      </c>
      <c r="R226" s="87" t="str">
        <f t="shared" si="43"/>
        <v/>
      </c>
    </row>
    <row r="227" spans="1:18" ht="51" x14ac:dyDescent="0.2">
      <c r="A227" s="214" t="s">
        <v>28</v>
      </c>
      <c r="B227" s="215" t="s">
        <v>1562</v>
      </c>
      <c r="C227" s="214" t="str">
        <f>VLOOKUP(B227,INSUMOS!$A:$I,2,FALSE)</f>
        <v>SINAPI</v>
      </c>
      <c r="D227" s="214" t="str">
        <f>VLOOKUP(B227,INSUMOS!$A:$I,3,FALSE)</f>
        <v>FECHADURA ESPELHO PARA PORTA EXTERNA, EM ACO INOX (MAQUINA, TESTA E CONTRA-TESTA) E EM ZAMAC (MACANETA, LINGUETA E TRINCOS) COM ACABAMENTO CROMADO, MAQUINA DE 40 MM, INCLUINDO CHAVE TIPO CILINDRO</v>
      </c>
      <c r="E227" s="293" t="str">
        <f>VLOOKUP(B227,INSUMOS!$A:$I,4,FALSE)</f>
        <v>Material</v>
      </c>
      <c r="F227" s="293"/>
      <c r="G227" s="216" t="str">
        <f>VLOOKUP(B227,INSUMOS!$A:$I,5,FALSE)</f>
        <v>CJ</v>
      </c>
      <c r="H227" s="217">
        <v>3.4799999999999998E-2</v>
      </c>
      <c r="I227" s="218">
        <f>VLOOKUP(B227,INSUMOS!$A:$I,8,FALSE)</f>
        <v>79.69</v>
      </c>
      <c r="J227" s="218">
        <f t="shared" si="47"/>
        <v>2.77</v>
      </c>
      <c r="K227" s="99"/>
      <c r="L227" s="52">
        <f t="shared" si="46"/>
        <v>11</v>
      </c>
      <c r="M227" s="86">
        <f t="shared" si="38"/>
        <v>2.77</v>
      </c>
      <c r="N227" s="87" t="str">
        <f t="shared" si="39"/>
        <v/>
      </c>
      <c r="O227" s="87">
        <f t="shared" si="40"/>
        <v>2.77</v>
      </c>
      <c r="P227" s="88" t="str">
        <f t="shared" si="41"/>
        <v/>
      </c>
      <c r="Q227" s="87" t="str">
        <f t="shared" si="42"/>
        <v/>
      </c>
      <c r="R227" s="87" t="str">
        <f t="shared" si="43"/>
        <v/>
      </c>
    </row>
    <row r="228" spans="1:18" ht="38.25" x14ac:dyDescent="0.2">
      <c r="A228" s="214" t="s">
        <v>28</v>
      </c>
      <c r="B228" s="215" t="s">
        <v>1593</v>
      </c>
      <c r="C228" s="214" t="str">
        <f>VLOOKUP(B228,INSUMOS!$A:$I,2,FALSE)</f>
        <v>SINAPI</v>
      </c>
      <c r="D228" s="214" t="str">
        <f>VLOOKUP(B228,INSUMOS!$A:$I,3,FALSE)</f>
        <v>PORTA DE MADEIRA, FOLHA LEVE (NBR 15930), DE 600 X 2100 MM, E = 35 MM, NUCLEO COLMEIA, CAPA LISA EM HDF, ACABAMENTO MELAMINICO EM PADRAO MADEIRA</v>
      </c>
      <c r="E228" s="293" t="str">
        <f>VLOOKUP(B228,INSUMOS!$A:$I,4,FALSE)</f>
        <v>Material</v>
      </c>
      <c r="F228" s="293"/>
      <c r="G228" s="216" t="str">
        <f>VLOOKUP(B228,INSUMOS!$A:$I,5,FALSE)</f>
        <v>UN</v>
      </c>
      <c r="H228" s="217">
        <v>4.4761799999999997E-2</v>
      </c>
      <c r="I228" s="218">
        <f>VLOOKUP(B228,INSUMOS!$A:$I,8,FALSE)</f>
        <v>289.43</v>
      </c>
      <c r="J228" s="218">
        <f t="shared" si="47"/>
        <v>12.95</v>
      </c>
      <c r="K228" s="99"/>
      <c r="L228" s="52">
        <f t="shared" si="46"/>
        <v>11</v>
      </c>
      <c r="M228" s="86">
        <f t="shared" si="38"/>
        <v>12.95</v>
      </c>
      <c r="N228" s="87" t="str">
        <f t="shared" si="39"/>
        <v/>
      </c>
      <c r="O228" s="87">
        <f t="shared" si="40"/>
        <v>12.95</v>
      </c>
      <c r="P228" s="88" t="str">
        <f t="shared" si="41"/>
        <v/>
      </c>
      <c r="Q228" s="87" t="str">
        <f t="shared" si="42"/>
        <v/>
      </c>
      <c r="R228" s="87" t="str">
        <f t="shared" si="43"/>
        <v/>
      </c>
    </row>
    <row r="229" spans="1:18" ht="25.5" x14ac:dyDescent="0.2">
      <c r="A229" s="214" t="s">
        <v>28</v>
      </c>
      <c r="B229" s="215" t="s">
        <v>1595</v>
      </c>
      <c r="C229" s="214" t="str">
        <f>VLOOKUP(B229,INSUMOS!$A:$I,2,FALSE)</f>
        <v>SINAPI</v>
      </c>
      <c r="D229" s="214" t="str">
        <f>VLOOKUP(B229,INSUMOS!$A:$I,3,FALSE)</f>
        <v>JUNCAO SIMPLES DE REDUCAO, PVC, DN 100 X 50 MM, SERIE NORMAL PARA ESGOTO PREDIAL</v>
      </c>
      <c r="E229" s="293" t="str">
        <f>VLOOKUP(B229,INSUMOS!$A:$I,4,FALSE)</f>
        <v>Material</v>
      </c>
      <c r="F229" s="293"/>
      <c r="G229" s="216" t="str">
        <f>VLOOKUP(B229,INSUMOS!$A:$I,5,FALSE)</f>
        <v>UN</v>
      </c>
      <c r="H229" s="217">
        <v>1.7399999999999999E-2</v>
      </c>
      <c r="I229" s="218">
        <f>VLOOKUP(B229,INSUMOS!$A:$I,8,FALSE)</f>
        <v>20.93</v>
      </c>
      <c r="J229" s="218">
        <f t="shared" si="47"/>
        <v>0.36</v>
      </c>
      <c r="K229" s="99"/>
      <c r="L229" s="52">
        <f t="shared" si="46"/>
        <v>11</v>
      </c>
      <c r="M229" s="86">
        <f t="shared" si="38"/>
        <v>0.36</v>
      </c>
      <c r="N229" s="87" t="str">
        <f t="shared" si="39"/>
        <v/>
      </c>
      <c r="O229" s="87">
        <f t="shared" si="40"/>
        <v>0.36</v>
      </c>
      <c r="P229" s="88" t="str">
        <f t="shared" si="41"/>
        <v/>
      </c>
      <c r="Q229" s="87" t="str">
        <f t="shared" si="42"/>
        <v/>
      </c>
      <c r="R229" s="87" t="str">
        <f t="shared" si="43"/>
        <v/>
      </c>
    </row>
    <row r="230" spans="1:18" ht="51" customHeight="1" x14ac:dyDescent="0.2">
      <c r="A230" s="214" t="s">
        <v>28</v>
      </c>
      <c r="B230" s="215" t="s">
        <v>1597</v>
      </c>
      <c r="C230" s="214" t="str">
        <f>VLOOKUP(B230,INSUMOS!$A:$I,2,FALSE)</f>
        <v>SINAPI</v>
      </c>
      <c r="D230" s="214" t="str">
        <f>VLOOKUP(B230,INSUMOS!$A:$I,3,FALSE)</f>
        <v>VALVULA DE DESCARGA EM METAL CROMADO PARA MICTORIO COM ACIONAMENTO POR PRESSAO E FECHAMENTO AUTOMATICO</v>
      </c>
      <c r="E230" s="293" t="str">
        <f>VLOOKUP(B230,INSUMOS!$A:$I,4,FALSE)</f>
        <v>Material</v>
      </c>
      <c r="F230" s="293"/>
      <c r="G230" s="216" t="str">
        <f>VLOOKUP(B230,INSUMOS!$A:$I,5,FALSE)</f>
        <v>UN</v>
      </c>
      <c r="H230" s="217">
        <v>1.7399999999999999E-2</v>
      </c>
      <c r="I230" s="218">
        <f>VLOOKUP(B230,INSUMOS!$A:$I,8,FALSE)</f>
        <v>299.81</v>
      </c>
      <c r="J230" s="218">
        <f t="shared" si="47"/>
        <v>5.21</v>
      </c>
      <c r="K230" s="99"/>
      <c r="L230" s="52">
        <f t="shared" si="46"/>
        <v>11</v>
      </c>
      <c r="M230" s="86">
        <f t="shared" si="38"/>
        <v>5.21</v>
      </c>
      <c r="N230" s="87" t="str">
        <f t="shared" si="39"/>
        <v/>
      </c>
      <c r="O230" s="87">
        <f t="shared" si="40"/>
        <v>5.21</v>
      </c>
      <c r="P230" s="88" t="str">
        <f t="shared" si="41"/>
        <v/>
      </c>
      <c r="Q230" s="87" t="str">
        <f t="shared" si="42"/>
        <v/>
      </c>
      <c r="R230" s="87" t="str">
        <f t="shared" si="43"/>
        <v/>
      </c>
    </row>
    <row r="231" spans="1:18" ht="38.25" customHeight="1" x14ac:dyDescent="0.2">
      <c r="A231" s="214" t="s">
        <v>28</v>
      </c>
      <c r="B231" s="215" t="s">
        <v>1599</v>
      </c>
      <c r="C231" s="214" t="str">
        <f>VLOOKUP(B231,INSUMOS!$A:$I,2,FALSE)</f>
        <v>SINAPI</v>
      </c>
      <c r="D231" s="214" t="str">
        <f>VLOOKUP(B231,INSUMOS!$A:$I,3,FALSE)</f>
        <v>MICTORIO COLETIVO ACO INOX (AISI 304), E = 0,8 MM, DE *100 X 40 X 30* CM (C X A X P)</v>
      </c>
      <c r="E231" s="293" t="str">
        <f>VLOOKUP(B231,INSUMOS!$A:$I,4,FALSE)</f>
        <v>Material</v>
      </c>
      <c r="F231" s="293"/>
      <c r="G231" s="216" t="str">
        <f>VLOOKUP(B231,INSUMOS!$A:$I,5,FALSE)</f>
        <v>UN</v>
      </c>
      <c r="H231" s="217">
        <v>1.7399999999999999E-2</v>
      </c>
      <c r="I231" s="218">
        <f>VLOOKUP(B231,INSUMOS!$A:$I,8,FALSE)</f>
        <v>823.08</v>
      </c>
      <c r="J231" s="218">
        <f t="shared" si="47"/>
        <v>14.32</v>
      </c>
      <c r="K231" s="99"/>
      <c r="L231" s="52">
        <f t="shared" si="46"/>
        <v>11</v>
      </c>
      <c r="M231" s="86">
        <f t="shared" si="38"/>
        <v>14.32</v>
      </c>
      <c r="N231" s="87" t="str">
        <f t="shared" si="39"/>
        <v/>
      </c>
      <c r="O231" s="87">
        <f t="shared" si="40"/>
        <v>14.32</v>
      </c>
      <c r="P231" s="88" t="str">
        <f t="shared" si="41"/>
        <v/>
      </c>
      <c r="Q231" s="87" t="str">
        <f t="shared" si="42"/>
        <v/>
      </c>
      <c r="R231" s="87" t="str">
        <f t="shared" si="43"/>
        <v/>
      </c>
    </row>
    <row r="232" spans="1:18" ht="38.25" customHeight="1" x14ac:dyDescent="0.2">
      <c r="A232" s="214" t="s">
        <v>28</v>
      </c>
      <c r="B232" s="215" t="s">
        <v>1601</v>
      </c>
      <c r="C232" s="214" t="str">
        <f>VLOOKUP(B232,INSUMOS!$A:$I,2,FALSE)</f>
        <v>SINAPI</v>
      </c>
      <c r="D232" s="214" t="str">
        <f>VLOOKUP(B232,INSUMOS!$A:$I,3,FALSE)</f>
        <v>CAIXA SIFONADA, PVC, 150 X 150 X 50 MM, COM GRELHA QUADRADA, BRANCA (NBR 5688)</v>
      </c>
      <c r="E232" s="293" t="str">
        <f>VLOOKUP(B232,INSUMOS!$A:$I,4,FALSE)</f>
        <v>Material</v>
      </c>
      <c r="F232" s="293"/>
      <c r="G232" s="216" t="str">
        <f>VLOOKUP(B232,INSUMOS!$A:$I,5,FALSE)</f>
        <v>UN</v>
      </c>
      <c r="H232" s="217">
        <v>3.4799999999999998E-2</v>
      </c>
      <c r="I232" s="218">
        <f>VLOOKUP(B232,INSUMOS!$A:$I,8,FALSE)</f>
        <v>67.45</v>
      </c>
      <c r="J232" s="218">
        <f t="shared" si="47"/>
        <v>2.34</v>
      </c>
      <c r="K232" s="99"/>
      <c r="L232" s="52">
        <f t="shared" si="46"/>
        <v>11</v>
      </c>
      <c r="M232" s="86">
        <f t="shared" si="38"/>
        <v>2.34</v>
      </c>
      <c r="N232" s="87" t="str">
        <f t="shared" si="39"/>
        <v/>
      </c>
      <c r="O232" s="87">
        <f t="shared" si="40"/>
        <v>2.34</v>
      </c>
      <c r="P232" s="88" t="str">
        <f t="shared" si="41"/>
        <v/>
      </c>
      <c r="Q232" s="87" t="str">
        <f t="shared" si="42"/>
        <v/>
      </c>
      <c r="R232" s="87" t="str">
        <f t="shared" si="43"/>
        <v/>
      </c>
    </row>
    <row r="233" spans="1:18" ht="25.5" customHeight="1" x14ac:dyDescent="0.2">
      <c r="A233" s="214" t="s">
        <v>28</v>
      </c>
      <c r="B233" s="215" t="s">
        <v>560</v>
      </c>
      <c r="C233" s="214" t="str">
        <f>VLOOKUP(B233,INSUMOS!$A:$I,2,FALSE)</f>
        <v>SINAPI</v>
      </c>
      <c r="D233" s="214" t="str">
        <f>VLOOKUP(B233,INSUMOS!$A:$I,3,FALSE)</f>
        <v>JUNCAO SIMPLES, PVC, 45 GRAUS, DN 100 X 100 MM, SERIE NORMAL PARA ESGOTO PREDIAL</v>
      </c>
      <c r="E233" s="293" t="str">
        <f>VLOOKUP(B233,INSUMOS!$A:$I,4,FALSE)</f>
        <v>Material</v>
      </c>
      <c r="F233" s="293"/>
      <c r="G233" s="216" t="str">
        <f>VLOOKUP(B233,INSUMOS!$A:$I,5,FALSE)</f>
        <v>UN</v>
      </c>
      <c r="H233" s="217">
        <v>3.4799999999999998E-2</v>
      </c>
      <c r="I233" s="218">
        <f>VLOOKUP(B233,INSUMOS!$A:$I,8,FALSE)</f>
        <v>26.87</v>
      </c>
      <c r="J233" s="218">
        <f t="shared" si="47"/>
        <v>0.93</v>
      </c>
      <c r="K233" s="99"/>
      <c r="L233" s="52">
        <f t="shared" si="46"/>
        <v>11</v>
      </c>
      <c r="M233" s="86">
        <f t="shared" si="38"/>
        <v>0.93</v>
      </c>
      <c r="N233" s="87" t="str">
        <f t="shared" si="39"/>
        <v/>
      </c>
      <c r="O233" s="87">
        <f t="shared" si="40"/>
        <v>0.93</v>
      </c>
      <c r="P233" s="88" t="str">
        <f t="shared" si="41"/>
        <v/>
      </c>
      <c r="Q233" s="87" t="str">
        <f t="shared" si="42"/>
        <v/>
      </c>
      <c r="R233" s="87" t="str">
        <f t="shared" si="43"/>
        <v/>
      </c>
    </row>
    <row r="234" spans="1:18" ht="25.5" customHeight="1" x14ac:dyDescent="0.2">
      <c r="A234" s="214" t="s">
        <v>28</v>
      </c>
      <c r="B234" s="215" t="s">
        <v>1558</v>
      </c>
      <c r="C234" s="214" t="str">
        <f>VLOOKUP(B234,INSUMOS!$A:$I,2,FALSE)</f>
        <v>SINAPI</v>
      </c>
      <c r="D234" s="214" t="str">
        <f>VLOOKUP(B234,INSUMOS!$A:$I,3,FALSE)</f>
        <v>FORRO DE PVC LISO, BRANCO, REGUA DE 10 CM, ESPESSURA APROXIMADA DE 8 MM (COM COLOCACAO / SEM ESTRUTURA METALICA)</v>
      </c>
      <c r="E234" s="293" t="str">
        <f>VLOOKUP(B234,INSUMOS!$A:$I,4,FALSE)</f>
        <v>Material</v>
      </c>
      <c r="F234" s="293"/>
      <c r="G234" s="216" t="str">
        <f>VLOOKUP(B234,INSUMOS!$A:$I,5,FALSE)</f>
        <v>m²</v>
      </c>
      <c r="H234" s="217">
        <v>0.97619999999999996</v>
      </c>
      <c r="I234" s="218">
        <f>VLOOKUP(B234,INSUMOS!$A:$I,8,FALSE)</f>
        <v>87.12</v>
      </c>
      <c r="J234" s="218">
        <f t="shared" si="47"/>
        <v>85.04</v>
      </c>
      <c r="K234" s="99"/>
      <c r="L234" s="52">
        <f t="shared" si="46"/>
        <v>11</v>
      </c>
      <c r="M234" s="86">
        <f t="shared" si="38"/>
        <v>85.04</v>
      </c>
      <c r="N234" s="87" t="str">
        <f t="shared" si="39"/>
        <v/>
      </c>
      <c r="O234" s="87">
        <f t="shared" si="40"/>
        <v>85.04</v>
      </c>
      <c r="P234" s="88" t="str">
        <f t="shared" si="41"/>
        <v/>
      </c>
      <c r="Q234" s="87" t="str">
        <f t="shared" si="42"/>
        <v/>
      </c>
      <c r="R234" s="87" t="str">
        <f t="shared" si="43"/>
        <v/>
      </c>
    </row>
    <row r="235" spans="1:18" ht="25.5" customHeight="1" x14ac:dyDescent="0.2">
      <c r="A235" s="219"/>
      <c r="B235" s="219"/>
      <c r="C235" s="219"/>
      <c r="D235" s="219"/>
      <c r="E235" s="219"/>
      <c r="F235" s="220"/>
      <c r="G235" s="219"/>
      <c r="H235" s="220"/>
      <c r="I235" s="219"/>
      <c r="J235" s="220"/>
      <c r="K235" s="99"/>
      <c r="L235" s="52">
        <f t="shared" si="46"/>
        <v>11</v>
      </c>
      <c r="M235" s="86" t="str">
        <f t="shared" si="38"/>
        <v/>
      </c>
      <c r="N235" s="87" t="str">
        <f t="shared" si="39"/>
        <v/>
      </c>
      <c r="O235" s="87" t="str">
        <f t="shared" si="40"/>
        <v/>
      </c>
      <c r="P235" s="88" t="str">
        <f t="shared" si="41"/>
        <v/>
      </c>
      <c r="Q235" s="87" t="str">
        <f t="shared" si="42"/>
        <v/>
      </c>
      <c r="R235" s="87" t="str">
        <f t="shared" si="43"/>
        <v/>
      </c>
    </row>
    <row r="236" spans="1:18" ht="25.5" customHeight="1" thickBot="1" x14ac:dyDescent="0.25">
      <c r="A236" s="219"/>
      <c r="B236" s="219"/>
      <c r="C236" s="219"/>
      <c r="D236" s="219"/>
      <c r="E236" s="219"/>
      <c r="F236" s="220"/>
      <c r="G236" s="219"/>
      <c r="H236" s="294"/>
      <c r="I236" s="294"/>
      <c r="J236" s="220"/>
      <c r="K236" s="99"/>
      <c r="L236" s="52">
        <f t="shared" si="46"/>
        <v>11</v>
      </c>
      <c r="M236" s="86" t="str">
        <f t="shared" si="38"/>
        <v/>
      </c>
      <c r="N236" s="87" t="str">
        <f t="shared" si="39"/>
        <v/>
      </c>
      <c r="O236" s="87" t="str">
        <f t="shared" si="40"/>
        <v/>
      </c>
      <c r="P236" s="88" t="str">
        <f t="shared" si="41"/>
        <v/>
      </c>
      <c r="Q236" s="87" t="str">
        <f t="shared" si="42"/>
        <v/>
      </c>
      <c r="R236" s="87" t="str">
        <f t="shared" si="43"/>
        <v/>
      </c>
    </row>
    <row r="237" spans="1:18" ht="25.5" customHeight="1" thickTop="1" x14ac:dyDescent="0.2">
      <c r="A237" s="224"/>
      <c r="B237" s="224"/>
      <c r="C237" s="224"/>
      <c r="D237" s="224"/>
      <c r="E237" s="224"/>
      <c r="F237" s="224"/>
      <c r="G237" s="224"/>
      <c r="H237" s="224"/>
      <c r="I237" s="224"/>
      <c r="J237" s="224"/>
      <c r="K237" s="99"/>
      <c r="L237" s="52">
        <f t="shared" si="46"/>
        <v>12</v>
      </c>
      <c r="M237" s="86" t="str">
        <f t="shared" si="38"/>
        <v/>
      </c>
      <c r="N237" s="87" t="str">
        <f t="shared" si="39"/>
        <v/>
      </c>
      <c r="O237" s="87" t="str">
        <f t="shared" si="40"/>
        <v/>
      </c>
      <c r="P237" s="88" t="str">
        <f t="shared" si="41"/>
        <v/>
      </c>
      <c r="Q237" s="87" t="str">
        <f t="shared" si="42"/>
        <v/>
      </c>
      <c r="R237" s="87" t="str">
        <f t="shared" si="43"/>
        <v/>
      </c>
    </row>
    <row r="238" spans="1:18" ht="25.5" customHeight="1" x14ac:dyDescent="0.2">
      <c r="A238" s="206" t="s">
        <v>1050</v>
      </c>
      <c r="B238" s="207" t="s">
        <v>1</v>
      </c>
      <c r="C238" s="206" t="s">
        <v>2</v>
      </c>
      <c r="D238" s="206" t="s">
        <v>3</v>
      </c>
      <c r="E238" s="290" t="s">
        <v>18</v>
      </c>
      <c r="F238" s="290"/>
      <c r="G238" s="208" t="s">
        <v>4</v>
      </c>
      <c r="H238" s="207" t="s">
        <v>5</v>
      </c>
      <c r="I238" s="207" t="s">
        <v>6</v>
      </c>
      <c r="J238" s="207" t="s">
        <v>7</v>
      </c>
      <c r="K238" s="99"/>
      <c r="L238" s="52">
        <f t="shared" si="46"/>
        <v>12</v>
      </c>
      <c r="M238" s="86" t="str">
        <f t="shared" si="38"/>
        <v/>
      </c>
      <c r="N238" s="87" t="str">
        <f t="shared" si="39"/>
        <v/>
      </c>
      <c r="O238" s="87" t="str">
        <f t="shared" si="40"/>
        <v/>
      </c>
      <c r="P238" s="88" t="str">
        <f t="shared" si="41"/>
        <v/>
      </c>
      <c r="Q238" s="87" t="str">
        <f t="shared" si="42"/>
        <v/>
      </c>
      <c r="R238" s="87" t="str">
        <f t="shared" si="43"/>
        <v/>
      </c>
    </row>
    <row r="239" spans="1:18" ht="25.5" customHeight="1" x14ac:dyDescent="0.2">
      <c r="A239" s="209" t="s">
        <v>19</v>
      </c>
      <c r="B239" s="210" t="s">
        <v>1051</v>
      </c>
      <c r="C239" s="209" t="s">
        <v>9</v>
      </c>
      <c r="D239" s="209" t="s">
        <v>1052</v>
      </c>
      <c r="E239" s="291" t="s">
        <v>20</v>
      </c>
      <c r="F239" s="291"/>
      <c r="G239" s="211" t="s">
        <v>10</v>
      </c>
      <c r="H239" s="212">
        <v>1</v>
      </c>
      <c r="I239" s="213">
        <f>SUMIF(L:L,$L239,M:M)</f>
        <v>851.50000000000011</v>
      </c>
      <c r="J239" s="213">
        <f t="shared" ref="J239:J281" si="49">TRUNC(H239*I239,2)</f>
        <v>851.5</v>
      </c>
      <c r="K239" s="99"/>
      <c r="L239" s="52">
        <f t="shared" si="46"/>
        <v>12</v>
      </c>
      <c r="M239" s="86" t="str">
        <f t="shared" si="38"/>
        <v/>
      </c>
      <c r="N239" s="87" t="str">
        <f t="shared" si="39"/>
        <v/>
      </c>
      <c r="O239" s="87" t="str">
        <f t="shared" si="40"/>
        <v/>
      </c>
      <c r="P239" s="88" t="str">
        <f t="shared" si="41"/>
        <v xml:space="preserve"> 93208 </v>
      </c>
      <c r="Q239" s="87">
        <f t="shared" si="42"/>
        <v>0</v>
      </c>
      <c r="R239" s="87">
        <f t="shared" si="43"/>
        <v>851.50000000000011</v>
      </c>
    </row>
    <row r="240" spans="1:18" ht="25.5" customHeight="1" x14ac:dyDescent="0.2">
      <c r="A240" s="225" t="s">
        <v>21</v>
      </c>
      <c r="B240" s="226" t="s">
        <v>629</v>
      </c>
      <c r="C240" s="225" t="s">
        <v>9</v>
      </c>
      <c r="D240" s="225" t="s">
        <v>630</v>
      </c>
      <c r="E240" s="292" t="s">
        <v>884</v>
      </c>
      <c r="F240" s="292"/>
      <c r="G240" s="227" t="s">
        <v>14</v>
      </c>
      <c r="H240" s="228">
        <v>0.2266</v>
      </c>
      <c r="I240" s="229">
        <f t="shared" ref="I240:I275" si="50">SUMIFS(J:J,A:A,"Composição",B:B,$B240)</f>
        <v>14.76</v>
      </c>
      <c r="J240" s="229">
        <f t="shared" si="49"/>
        <v>3.34</v>
      </c>
      <c r="K240" s="99"/>
      <c r="L240" s="52">
        <f t="shared" si="46"/>
        <v>12</v>
      </c>
      <c r="M240" s="86">
        <f t="shared" si="38"/>
        <v>3.34</v>
      </c>
      <c r="N240" s="87" t="str">
        <f t="shared" si="39"/>
        <v/>
      </c>
      <c r="O240" s="87">
        <f t="shared" si="40"/>
        <v>3.34</v>
      </c>
      <c r="P240" s="88" t="str">
        <f t="shared" si="41"/>
        <v/>
      </c>
      <c r="Q240" s="87" t="str">
        <f t="shared" si="42"/>
        <v/>
      </c>
      <c r="R240" s="87" t="str">
        <f t="shared" si="43"/>
        <v/>
      </c>
    </row>
    <row r="241" spans="1:18" ht="25.5" x14ac:dyDescent="0.2">
      <c r="A241" s="225" t="s">
        <v>21</v>
      </c>
      <c r="B241" s="226" t="s">
        <v>1496</v>
      </c>
      <c r="C241" s="225" t="s">
        <v>9</v>
      </c>
      <c r="D241" s="225" t="s">
        <v>1497</v>
      </c>
      <c r="E241" s="292" t="s">
        <v>884</v>
      </c>
      <c r="F241" s="292"/>
      <c r="G241" s="227" t="s">
        <v>12</v>
      </c>
      <c r="H241" s="228">
        <v>5.04E-2</v>
      </c>
      <c r="I241" s="229">
        <f t="shared" si="50"/>
        <v>40.58</v>
      </c>
      <c r="J241" s="229">
        <f t="shared" si="49"/>
        <v>2.04</v>
      </c>
      <c r="K241" s="99"/>
      <c r="L241" s="52">
        <f t="shared" si="46"/>
        <v>12</v>
      </c>
      <c r="M241" s="86">
        <f t="shared" si="38"/>
        <v>2.04</v>
      </c>
      <c r="N241" s="87" t="str">
        <f t="shared" si="39"/>
        <v/>
      </c>
      <c r="O241" s="87">
        <f t="shared" si="40"/>
        <v>2.04</v>
      </c>
      <c r="P241" s="88" t="str">
        <f t="shared" si="41"/>
        <v/>
      </c>
      <c r="Q241" s="87" t="str">
        <f t="shared" si="42"/>
        <v/>
      </c>
      <c r="R241" s="87" t="str">
        <f t="shared" si="43"/>
        <v/>
      </c>
    </row>
    <row r="242" spans="1:18" ht="38.25" x14ac:dyDescent="0.2">
      <c r="A242" s="225" t="s">
        <v>21</v>
      </c>
      <c r="B242" s="226" t="s">
        <v>631</v>
      </c>
      <c r="C242" s="225" t="s">
        <v>9</v>
      </c>
      <c r="D242" s="225" t="s">
        <v>632</v>
      </c>
      <c r="E242" s="292" t="s">
        <v>884</v>
      </c>
      <c r="F242" s="292"/>
      <c r="G242" s="227" t="s">
        <v>14</v>
      </c>
      <c r="H242" s="228">
        <v>0.62190000000000001</v>
      </c>
      <c r="I242" s="229">
        <f t="shared" si="50"/>
        <v>3.57</v>
      </c>
      <c r="J242" s="229">
        <f t="shared" si="49"/>
        <v>2.2200000000000002</v>
      </c>
      <c r="K242" s="99"/>
      <c r="L242" s="52">
        <f t="shared" si="46"/>
        <v>12</v>
      </c>
      <c r="M242" s="86">
        <f t="shared" ref="M242:M305" si="51">IF(OR(A242="Insumo",A242="Composição Auxiliar"),J242,"")</f>
        <v>2.2200000000000002</v>
      </c>
      <c r="N242" s="87" t="str">
        <f t="shared" ref="N242:N305" si="52">IF(E242="Mão de Obra",J242,"")</f>
        <v/>
      </c>
      <c r="O242" s="87">
        <f t="shared" ref="O242:O305" si="53">IF(N242&lt;&gt;"","",M242)</f>
        <v>2.2200000000000002</v>
      </c>
      <c r="P242" s="88" t="str">
        <f t="shared" ref="P242:P305" si="54">IF(A242="Composição",B242,"")</f>
        <v/>
      </c>
      <c r="Q242" s="87" t="str">
        <f t="shared" ref="Q242:Q305" si="55">IF(P242&lt;&gt;"",SUMIF(L242:L342,L242,N242:N342),"")</f>
        <v/>
      </c>
      <c r="R242" s="87" t="str">
        <f t="shared" ref="R242:R305" si="56">IF(P242&lt;&gt;"",SUMIF(L242:L342,L242,O242:O342),"")</f>
        <v/>
      </c>
    </row>
    <row r="243" spans="1:18" ht="25.5" x14ac:dyDescent="0.2">
      <c r="A243" s="225" t="s">
        <v>21</v>
      </c>
      <c r="B243" s="226" t="s">
        <v>1550</v>
      </c>
      <c r="C243" s="225" t="s">
        <v>9</v>
      </c>
      <c r="D243" s="225" t="s">
        <v>1551</v>
      </c>
      <c r="E243" s="292" t="s">
        <v>892</v>
      </c>
      <c r="F243" s="292"/>
      <c r="G243" s="227" t="s">
        <v>10</v>
      </c>
      <c r="H243" s="228">
        <v>2.81E-2</v>
      </c>
      <c r="I243" s="229">
        <f t="shared" si="50"/>
        <v>67.239999999999995</v>
      </c>
      <c r="J243" s="229">
        <f t="shared" si="49"/>
        <v>1.88</v>
      </c>
      <c r="K243" s="99"/>
      <c r="L243" s="52">
        <f t="shared" si="46"/>
        <v>12</v>
      </c>
      <c r="M243" s="86">
        <f t="shared" si="51"/>
        <v>1.88</v>
      </c>
      <c r="N243" s="87" t="str">
        <f t="shared" si="52"/>
        <v/>
      </c>
      <c r="O243" s="87">
        <f t="shared" si="53"/>
        <v>1.88</v>
      </c>
      <c r="P243" s="88" t="str">
        <f t="shared" si="54"/>
        <v/>
      </c>
      <c r="Q243" s="87" t="str">
        <f t="shared" si="55"/>
        <v/>
      </c>
      <c r="R243" s="87" t="str">
        <f t="shared" si="56"/>
        <v/>
      </c>
    </row>
    <row r="244" spans="1:18" ht="25.5" customHeight="1" x14ac:dyDescent="0.2">
      <c r="A244" s="225" t="s">
        <v>21</v>
      </c>
      <c r="B244" s="226" t="s">
        <v>622</v>
      </c>
      <c r="C244" s="225" t="s">
        <v>9</v>
      </c>
      <c r="D244" s="225" t="s">
        <v>623</v>
      </c>
      <c r="E244" s="292" t="s">
        <v>882</v>
      </c>
      <c r="F244" s="292"/>
      <c r="G244" s="227" t="s">
        <v>14</v>
      </c>
      <c r="H244" s="228">
        <v>0.25180000000000002</v>
      </c>
      <c r="I244" s="229">
        <f t="shared" si="50"/>
        <v>11.36</v>
      </c>
      <c r="J244" s="229">
        <f t="shared" si="49"/>
        <v>2.86</v>
      </c>
      <c r="K244" s="99"/>
      <c r="L244" s="52">
        <f t="shared" si="46"/>
        <v>12</v>
      </c>
      <c r="M244" s="86">
        <f t="shared" si="51"/>
        <v>2.86</v>
      </c>
      <c r="N244" s="87" t="str">
        <f t="shared" si="52"/>
        <v/>
      </c>
      <c r="O244" s="87">
        <f t="shared" si="53"/>
        <v>2.86</v>
      </c>
      <c r="P244" s="88" t="str">
        <f t="shared" si="54"/>
        <v/>
      </c>
      <c r="Q244" s="87" t="str">
        <f t="shared" si="55"/>
        <v/>
      </c>
      <c r="R244" s="87" t="str">
        <f t="shared" si="56"/>
        <v/>
      </c>
    </row>
    <row r="245" spans="1:18" ht="38.25" customHeight="1" x14ac:dyDescent="0.2">
      <c r="A245" s="225" t="s">
        <v>21</v>
      </c>
      <c r="B245" s="226" t="s">
        <v>1603</v>
      </c>
      <c r="C245" s="225" t="s">
        <v>9</v>
      </c>
      <c r="D245" s="225" t="s">
        <v>1604</v>
      </c>
      <c r="E245" s="292" t="s">
        <v>884</v>
      </c>
      <c r="F245" s="292"/>
      <c r="G245" s="227" t="s">
        <v>12</v>
      </c>
      <c r="H245" s="228">
        <v>2.52E-2</v>
      </c>
      <c r="I245" s="229">
        <f t="shared" si="50"/>
        <v>92.57</v>
      </c>
      <c r="J245" s="229">
        <f t="shared" si="49"/>
        <v>2.33</v>
      </c>
      <c r="K245" s="99"/>
      <c r="L245" s="52">
        <f t="shared" si="46"/>
        <v>12</v>
      </c>
      <c r="M245" s="86">
        <f t="shared" si="51"/>
        <v>2.33</v>
      </c>
      <c r="N245" s="87" t="str">
        <f t="shared" si="52"/>
        <v/>
      </c>
      <c r="O245" s="87">
        <f t="shared" si="53"/>
        <v>2.33</v>
      </c>
      <c r="P245" s="88" t="str">
        <f t="shared" si="54"/>
        <v/>
      </c>
      <c r="Q245" s="87" t="str">
        <f t="shared" si="55"/>
        <v/>
      </c>
      <c r="R245" s="87" t="str">
        <f t="shared" si="56"/>
        <v/>
      </c>
    </row>
    <row r="246" spans="1:18" ht="25.5" customHeight="1" x14ac:dyDescent="0.2">
      <c r="A246" s="225" t="s">
        <v>21</v>
      </c>
      <c r="B246" s="226" t="s">
        <v>638</v>
      </c>
      <c r="C246" s="225" t="s">
        <v>9</v>
      </c>
      <c r="D246" s="225" t="s">
        <v>1473</v>
      </c>
      <c r="E246" s="292" t="s">
        <v>885</v>
      </c>
      <c r="F246" s="292"/>
      <c r="G246" s="227" t="s">
        <v>10</v>
      </c>
      <c r="H246" s="228">
        <v>1.4396</v>
      </c>
      <c r="I246" s="229">
        <f t="shared" si="50"/>
        <v>28.03</v>
      </c>
      <c r="J246" s="229">
        <f t="shared" si="49"/>
        <v>40.35</v>
      </c>
      <c r="K246" s="99"/>
      <c r="L246" s="52">
        <f t="shared" si="46"/>
        <v>12</v>
      </c>
      <c r="M246" s="86">
        <f t="shared" si="51"/>
        <v>40.35</v>
      </c>
      <c r="N246" s="87" t="str">
        <f t="shared" si="52"/>
        <v/>
      </c>
      <c r="O246" s="87">
        <f t="shared" si="53"/>
        <v>40.35</v>
      </c>
      <c r="P246" s="88" t="str">
        <f t="shared" si="54"/>
        <v/>
      </c>
      <c r="Q246" s="87" t="str">
        <f t="shared" si="55"/>
        <v/>
      </c>
      <c r="R246" s="87" t="str">
        <f t="shared" si="56"/>
        <v/>
      </c>
    </row>
    <row r="247" spans="1:18" ht="25.5" customHeight="1" x14ac:dyDescent="0.2">
      <c r="A247" s="225" t="s">
        <v>21</v>
      </c>
      <c r="B247" s="226" t="s">
        <v>655</v>
      </c>
      <c r="C247" s="225" t="s">
        <v>9</v>
      </c>
      <c r="D247" s="225" t="s">
        <v>656</v>
      </c>
      <c r="E247" s="292" t="s">
        <v>892</v>
      </c>
      <c r="F247" s="292"/>
      <c r="G247" s="227" t="s">
        <v>10</v>
      </c>
      <c r="H247" s="228">
        <v>0.4284</v>
      </c>
      <c r="I247" s="229">
        <f t="shared" si="50"/>
        <v>139.38999999999999</v>
      </c>
      <c r="J247" s="229">
        <f t="shared" si="49"/>
        <v>59.71</v>
      </c>
      <c r="K247" s="99"/>
      <c r="L247" s="52">
        <f t="shared" si="46"/>
        <v>12</v>
      </c>
      <c r="M247" s="86">
        <f t="shared" si="51"/>
        <v>59.71</v>
      </c>
      <c r="N247" s="87" t="str">
        <f t="shared" si="52"/>
        <v/>
      </c>
      <c r="O247" s="87">
        <f t="shared" si="53"/>
        <v>59.71</v>
      </c>
      <c r="P247" s="88" t="str">
        <f t="shared" si="54"/>
        <v/>
      </c>
      <c r="Q247" s="87" t="str">
        <f t="shared" si="55"/>
        <v/>
      </c>
      <c r="R247" s="87" t="str">
        <f t="shared" si="56"/>
        <v/>
      </c>
    </row>
    <row r="248" spans="1:18" ht="25.5" customHeight="1" x14ac:dyDescent="0.2">
      <c r="A248" s="225" t="s">
        <v>21</v>
      </c>
      <c r="B248" s="226" t="s">
        <v>1490</v>
      </c>
      <c r="C248" s="225" t="s">
        <v>9</v>
      </c>
      <c r="D248" s="225" t="s">
        <v>1491</v>
      </c>
      <c r="E248" s="292" t="s">
        <v>884</v>
      </c>
      <c r="F248" s="292"/>
      <c r="G248" s="227" t="s">
        <v>12</v>
      </c>
      <c r="H248" s="228">
        <v>7.5499999999999998E-2</v>
      </c>
      <c r="I248" s="229">
        <f t="shared" si="50"/>
        <v>19.77</v>
      </c>
      <c r="J248" s="229">
        <f t="shared" si="49"/>
        <v>1.49</v>
      </c>
      <c r="K248" s="99"/>
      <c r="L248" s="52">
        <f t="shared" si="46"/>
        <v>12</v>
      </c>
      <c r="M248" s="86">
        <f t="shared" si="51"/>
        <v>1.49</v>
      </c>
      <c r="N248" s="87" t="str">
        <f t="shared" si="52"/>
        <v/>
      </c>
      <c r="O248" s="87">
        <f t="shared" si="53"/>
        <v>1.49</v>
      </c>
      <c r="P248" s="88" t="str">
        <f t="shared" si="54"/>
        <v/>
      </c>
      <c r="Q248" s="87" t="str">
        <f t="shared" si="55"/>
        <v/>
      </c>
      <c r="R248" s="87" t="str">
        <f t="shared" si="56"/>
        <v/>
      </c>
    </row>
    <row r="249" spans="1:18" ht="38.25" customHeight="1" x14ac:dyDescent="0.2">
      <c r="A249" s="225" t="s">
        <v>21</v>
      </c>
      <c r="B249" s="226" t="s">
        <v>645</v>
      </c>
      <c r="C249" s="225" t="s">
        <v>9</v>
      </c>
      <c r="D249" s="225" t="s">
        <v>1539</v>
      </c>
      <c r="E249" s="292" t="s">
        <v>889</v>
      </c>
      <c r="F249" s="292"/>
      <c r="G249" s="227" t="s">
        <v>10</v>
      </c>
      <c r="H249" s="228">
        <v>7.5499999999999998E-2</v>
      </c>
      <c r="I249" s="229">
        <f t="shared" si="50"/>
        <v>724.52</v>
      </c>
      <c r="J249" s="229">
        <f t="shared" si="49"/>
        <v>54.7</v>
      </c>
      <c r="K249" s="99"/>
      <c r="L249" s="52">
        <f t="shared" si="46"/>
        <v>12</v>
      </c>
      <c r="M249" s="86">
        <f t="shared" si="51"/>
        <v>54.7</v>
      </c>
      <c r="N249" s="87" t="str">
        <f t="shared" si="52"/>
        <v/>
      </c>
      <c r="O249" s="87">
        <f t="shared" si="53"/>
        <v>54.7</v>
      </c>
      <c r="P249" s="88" t="str">
        <f t="shared" si="54"/>
        <v/>
      </c>
      <c r="Q249" s="87" t="str">
        <f t="shared" si="55"/>
        <v/>
      </c>
      <c r="R249" s="87" t="str">
        <f t="shared" si="56"/>
        <v/>
      </c>
    </row>
    <row r="250" spans="1:18" ht="38.25" customHeight="1" x14ac:dyDescent="0.2">
      <c r="A250" s="225" t="s">
        <v>21</v>
      </c>
      <c r="B250" s="226" t="s">
        <v>602</v>
      </c>
      <c r="C250" s="225" t="s">
        <v>9</v>
      </c>
      <c r="D250" s="225" t="s">
        <v>603</v>
      </c>
      <c r="E250" s="292" t="s">
        <v>880</v>
      </c>
      <c r="F250" s="292"/>
      <c r="G250" s="227" t="s">
        <v>17</v>
      </c>
      <c r="H250" s="228">
        <v>2.69E-2</v>
      </c>
      <c r="I250" s="229">
        <f t="shared" si="50"/>
        <v>1181.27</v>
      </c>
      <c r="J250" s="229">
        <f t="shared" si="49"/>
        <v>31.77</v>
      </c>
      <c r="K250" s="99"/>
      <c r="L250" s="52">
        <f t="shared" si="46"/>
        <v>12</v>
      </c>
      <c r="M250" s="86">
        <f t="shared" si="51"/>
        <v>31.77</v>
      </c>
      <c r="N250" s="87" t="str">
        <f t="shared" si="52"/>
        <v/>
      </c>
      <c r="O250" s="87">
        <f t="shared" si="53"/>
        <v>31.77</v>
      </c>
      <c r="P250" s="88" t="str">
        <f t="shared" si="54"/>
        <v/>
      </c>
      <c r="Q250" s="87" t="str">
        <f t="shared" si="55"/>
        <v/>
      </c>
      <c r="R250" s="87" t="str">
        <f t="shared" si="56"/>
        <v/>
      </c>
    </row>
    <row r="251" spans="1:18" ht="14.25" customHeight="1" x14ac:dyDescent="0.2">
      <c r="A251" s="225" t="s">
        <v>21</v>
      </c>
      <c r="B251" s="226" t="s">
        <v>1540</v>
      </c>
      <c r="C251" s="225" t="s">
        <v>9</v>
      </c>
      <c r="D251" s="225" t="s">
        <v>1541</v>
      </c>
      <c r="E251" s="292" t="s">
        <v>222</v>
      </c>
      <c r="F251" s="292"/>
      <c r="G251" s="227" t="s">
        <v>12</v>
      </c>
      <c r="H251" s="228">
        <v>2.52E-2</v>
      </c>
      <c r="I251" s="229">
        <f t="shared" si="50"/>
        <v>135.88</v>
      </c>
      <c r="J251" s="229">
        <f t="shared" si="49"/>
        <v>3.42</v>
      </c>
      <c r="K251" s="99"/>
      <c r="L251" s="52">
        <f t="shared" si="46"/>
        <v>12</v>
      </c>
      <c r="M251" s="86">
        <f t="shared" si="51"/>
        <v>3.42</v>
      </c>
      <c r="N251" s="87" t="str">
        <f t="shared" si="52"/>
        <v/>
      </c>
      <c r="O251" s="87">
        <f t="shared" si="53"/>
        <v>3.42</v>
      </c>
      <c r="P251" s="88" t="str">
        <f t="shared" si="54"/>
        <v/>
      </c>
      <c r="Q251" s="87" t="str">
        <f t="shared" si="55"/>
        <v/>
      </c>
      <c r="R251" s="87" t="str">
        <f t="shared" si="56"/>
        <v/>
      </c>
    </row>
    <row r="252" spans="1:18" ht="25.5" x14ac:dyDescent="0.2">
      <c r="A252" s="225" t="s">
        <v>21</v>
      </c>
      <c r="B252" s="226" t="s">
        <v>646</v>
      </c>
      <c r="C252" s="225" t="s">
        <v>9</v>
      </c>
      <c r="D252" s="225" t="s">
        <v>647</v>
      </c>
      <c r="E252" s="292" t="s">
        <v>890</v>
      </c>
      <c r="F252" s="292"/>
      <c r="G252" s="227" t="s">
        <v>10</v>
      </c>
      <c r="H252" s="228">
        <v>6.0000000000000001E-3</v>
      </c>
      <c r="I252" s="229">
        <f t="shared" si="50"/>
        <v>24.15</v>
      </c>
      <c r="J252" s="229">
        <f t="shared" si="49"/>
        <v>0.14000000000000001</v>
      </c>
      <c r="K252" s="99"/>
      <c r="L252" s="52">
        <f t="shared" si="46"/>
        <v>12</v>
      </c>
      <c r="M252" s="86">
        <f t="shared" si="51"/>
        <v>0.14000000000000001</v>
      </c>
      <c r="N252" s="87" t="str">
        <f t="shared" si="52"/>
        <v/>
      </c>
      <c r="O252" s="87">
        <f t="shared" si="53"/>
        <v>0.14000000000000001</v>
      </c>
      <c r="P252" s="88" t="str">
        <f t="shared" si="54"/>
        <v/>
      </c>
      <c r="Q252" s="87" t="str">
        <f t="shared" si="55"/>
        <v/>
      </c>
      <c r="R252" s="87" t="str">
        <f t="shared" si="56"/>
        <v/>
      </c>
    </row>
    <row r="253" spans="1:18" ht="38.25" customHeight="1" x14ac:dyDescent="0.2">
      <c r="A253" s="225" t="s">
        <v>21</v>
      </c>
      <c r="B253" s="226" t="s">
        <v>653</v>
      </c>
      <c r="C253" s="225" t="s">
        <v>9</v>
      </c>
      <c r="D253" s="225" t="s">
        <v>654</v>
      </c>
      <c r="E253" s="292" t="s">
        <v>892</v>
      </c>
      <c r="F253" s="292"/>
      <c r="G253" s="227" t="s">
        <v>10</v>
      </c>
      <c r="H253" s="228">
        <v>0.54949999999999999</v>
      </c>
      <c r="I253" s="229">
        <f t="shared" si="50"/>
        <v>107.21</v>
      </c>
      <c r="J253" s="229">
        <f t="shared" si="49"/>
        <v>58.91</v>
      </c>
      <c r="K253" s="99"/>
      <c r="L253" s="52">
        <f t="shared" si="46"/>
        <v>12</v>
      </c>
      <c r="M253" s="86">
        <f t="shared" si="51"/>
        <v>58.91</v>
      </c>
      <c r="N253" s="87" t="str">
        <f t="shared" si="52"/>
        <v/>
      </c>
      <c r="O253" s="87">
        <f t="shared" si="53"/>
        <v>58.91</v>
      </c>
      <c r="P253" s="88" t="str">
        <f t="shared" si="54"/>
        <v/>
      </c>
      <c r="Q253" s="87" t="str">
        <f t="shared" si="55"/>
        <v/>
      </c>
      <c r="R253" s="87" t="str">
        <f t="shared" si="56"/>
        <v/>
      </c>
    </row>
    <row r="254" spans="1:18" ht="25.5" x14ac:dyDescent="0.2">
      <c r="A254" s="225" t="s">
        <v>21</v>
      </c>
      <c r="B254" s="226" t="s">
        <v>648</v>
      </c>
      <c r="C254" s="225" t="s">
        <v>9</v>
      </c>
      <c r="D254" s="225" t="s">
        <v>649</v>
      </c>
      <c r="E254" s="292" t="s">
        <v>890</v>
      </c>
      <c r="F254" s="292"/>
      <c r="G254" s="227" t="s">
        <v>10</v>
      </c>
      <c r="H254" s="228">
        <v>1.4396</v>
      </c>
      <c r="I254" s="229">
        <f t="shared" si="50"/>
        <v>46.65</v>
      </c>
      <c r="J254" s="229">
        <f t="shared" si="49"/>
        <v>67.150000000000006</v>
      </c>
      <c r="K254" s="99"/>
      <c r="L254" s="52">
        <f t="shared" si="46"/>
        <v>12</v>
      </c>
      <c r="M254" s="86">
        <f t="shared" si="51"/>
        <v>67.150000000000006</v>
      </c>
      <c r="N254" s="87" t="str">
        <f t="shared" si="52"/>
        <v/>
      </c>
      <c r="O254" s="87">
        <f t="shared" si="53"/>
        <v>67.150000000000006</v>
      </c>
      <c r="P254" s="88" t="str">
        <f t="shared" si="54"/>
        <v/>
      </c>
      <c r="Q254" s="87" t="str">
        <f t="shared" si="55"/>
        <v/>
      </c>
      <c r="R254" s="87" t="str">
        <f t="shared" si="56"/>
        <v/>
      </c>
    </row>
    <row r="255" spans="1:18" ht="51" x14ac:dyDescent="0.2">
      <c r="A255" s="225" t="s">
        <v>21</v>
      </c>
      <c r="B255" s="226" t="s">
        <v>624</v>
      </c>
      <c r="C255" s="225" t="s">
        <v>9</v>
      </c>
      <c r="D255" s="225" t="s">
        <v>625</v>
      </c>
      <c r="E255" s="292" t="s">
        <v>882</v>
      </c>
      <c r="F255" s="292"/>
      <c r="G255" s="227" t="s">
        <v>14</v>
      </c>
      <c r="H255" s="228">
        <v>0.2266</v>
      </c>
      <c r="I255" s="229">
        <f t="shared" si="50"/>
        <v>4.2300000000000004</v>
      </c>
      <c r="J255" s="229">
        <f t="shared" si="49"/>
        <v>0.95</v>
      </c>
      <c r="K255" s="99"/>
      <c r="L255" s="52">
        <f t="shared" si="46"/>
        <v>12</v>
      </c>
      <c r="M255" s="86">
        <f t="shared" si="51"/>
        <v>0.95</v>
      </c>
      <c r="N255" s="87" t="str">
        <f t="shared" si="52"/>
        <v/>
      </c>
      <c r="O255" s="87">
        <f t="shared" si="53"/>
        <v>0.95</v>
      </c>
      <c r="P255" s="88" t="str">
        <f t="shared" si="54"/>
        <v/>
      </c>
      <c r="Q255" s="87" t="str">
        <f t="shared" si="55"/>
        <v/>
      </c>
      <c r="R255" s="87" t="str">
        <f t="shared" si="56"/>
        <v/>
      </c>
    </row>
    <row r="256" spans="1:18" ht="38.25" x14ac:dyDescent="0.2">
      <c r="A256" s="225" t="s">
        <v>21</v>
      </c>
      <c r="B256" s="226" t="s">
        <v>660</v>
      </c>
      <c r="C256" s="225" t="s">
        <v>9</v>
      </c>
      <c r="D256" s="225" t="s">
        <v>661</v>
      </c>
      <c r="E256" s="292" t="s">
        <v>20</v>
      </c>
      <c r="F256" s="292"/>
      <c r="G256" s="227" t="s">
        <v>10</v>
      </c>
      <c r="H256" s="228">
        <v>0.40479999999999999</v>
      </c>
      <c r="I256" s="229">
        <f t="shared" si="50"/>
        <v>150.13999999999999</v>
      </c>
      <c r="J256" s="229">
        <f t="shared" si="49"/>
        <v>60.77</v>
      </c>
      <c r="K256" s="99"/>
      <c r="L256" s="52">
        <f t="shared" si="46"/>
        <v>12</v>
      </c>
      <c r="M256" s="86">
        <f t="shared" si="51"/>
        <v>60.77</v>
      </c>
      <c r="N256" s="87" t="str">
        <f t="shared" si="52"/>
        <v/>
      </c>
      <c r="O256" s="87">
        <f t="shared" si="53"/>
        <v>60.77</v>
      </c>
      <c r="P256" s="88" t="str">
        <f t="shared" si="54"/>
        <v/>
      </c>
      <c r="Q256" s="87" t="str">
        <f t="shared" si="55"/>
        <v/>
      </c>
      <c r="R256" s="87" t="str">
        <f t="shared" si="56"/>
        <v/>
      </c>
    </row>
    <row r="257" spans="1:18" ht="38.25" customHeight="1" x14ac:dyDescent="0.2">
      <c r="A257" s="225" t="s">
        <v>21</v>
      </c>
      <c r="B257" s="226" t="s">
        <v>1506</v>
      </c>
      <c r="C257" s="225" t="s">
        <v>9</v>
      </c>
      <c r="D257" s="225" t="s">
        <v>1507</v>
      </c>
      <c r="E257" s="292" t="s">
        <v>892</v>
      </c>
      <c r="F257" s="292"/>
      <c r="G257" s="227" t="s">
        <v>10</v>
      </c>
      <c r="H257" s="228">
        <v>4.3900000000000002E-2</v>
      </c>
      <c r="I257" s="229">
        <f t="shared" si="50"/>
        <v>80.37</v>
      </c>
      <c r="J257" s="229">
        <f t="shared" si="49"/>
        <v>3.52</v>
      </c>
      <c r="K257" s="99"/>
      <c r="L257" s="52">
        <f t="shared" si="46"/>
        <v>12</v>
      </c>
      <c r="M257" s="86">
        <f t="shared" si="51"/>
        <v>3.52</v>
      </c>
      <c r="N257" s="87" t="str">
        <f t="shared" si="52"/>
        <v/>
      </c>
      <c r="O257" s="87">
        <f t="shared" si="53"/>
        <v>3.52</v>
      </c>
      <c r="P257" s="88" t="str">
        <f t="shared" si="54"/>
        <v/>
      </c>
      <c r="Q257" s="87" t="str">
        <f t="shared" si="55"/>
        <v/>
      </c>
      <c r="R257" s="87" t="str">
        <f t="shared" si="56"/>
        <v/>
      </c>
    </row>
    <row r="258" spans="1:18" ht="25.5" customHeight="1" x14ac:dyDescent="0.2">
      <c r="A258" s="225" t="s">
        <v>21</v>
      </c>
      <c r="B258" s="226" t="s">
        <v>639</v>
      </c>
      <c r="C258" s="225" t="s">
        <v>9</v>
      </c>
      <c r="D258" s="225" t="s">
        <v>640</v>
      </c>
      <c r="E258" s="292" t="s">
        <v>886</v>
      </c>
      <c r="F258" s="292"/>
      <c r="G258" s="227" t="s">
        <v>17</v>
      </c>
      <c r="H258" s="228">
        <v>2.6200000000000001E-2</v>
      </c>
      <c r="I258" s="229">
        <f t="shared" si="50"/>
        <v>99.32</v>
      </c>
      <c r="J258" s="229">
        <f t="shared" si="49"/>
        <v>2.6</v>
      </c>
      <c r="K258" s="99"/>
      <c r="L258" s="52">
        <f t="shared" si="46"/>
        <v>12</v>
      </c>
      <c r="M258" s="86">
        <f t="shared" si="51"/>
        <v>2.6</v>
      </c>
      <c r="N258" s="87" t="str">
        <f t="shared" si="52"/>
        <v/>
      </c>
      <c r="O258" s="87">
        <f t="shared" si="53"/>
        <v>2.6</v>
      </c>
      <c r="P258" s="88" t="str">
        <f t="shared" si="54"/>
        <v/>
      </c>
      <c r="Q258" s="87" t="str">
        <f t="shared" si="55"/>
        <v/>
      </c>
      <c r="R258" s="87" t="str">
        <f t="shared" si="56"/>
        <v/>
      </c>
    </row>
    <row r="259" spans="1:18" ht="25.5" customHeight="1" x14ac:dyDescent="0.2">
      <c r="A259" s="225" t="s">
        <v>21</v>
      </c>
      <c r="B259" s="226" t="s">
        <v>634</v>
      </c>
      <c r="C259" s="225" t="s">
        <v>9</v>
      </c>
      <c r="D259" s="225" t="s">
        <v>635</v>
      </c>
      <c r="E259" s="292" t="s">
        <v>884</v>
      </c>
      <c r="F259" s="292"/>
      <c r="G259" s="227" t="s">
        <v>12</v>
      </c>
      <c r="H259" s="228">
        <v>0.12590000000000001</v>
      </c>
      <c r="I259" s="229">
        <f t="shared" si="50"/>
        <v>18.79</v>
      </c>
      <c r="J259" s="229">
        <f t="shared" si="49"/>
        <v>2.36</v>
      </c>
      <c r="K259" s="99"/>
      <c r="L259" s="52">
        <f t="shared" si="46"/>
        <v>12</v>
      </c>
      <c r="M259" s="86">
        <f t="shared" si="51"/>
        <v>2.36</v>
      </c>
      <c r="N259" s="87" t="str">
        <f t="shared" si="52"/>
        <v/>
      </c>
      <c r="O259" s="87">
        <f t="shared" si="53"/>
        <v>2.36</v>
      </c>
      <c r="P259" s="88" t="str">
        <f t="shared" si="54"/>
        <v/>
      </c>
      <c r="Q259" s="87" t="str">
        <f t="shared" si="55"/>
        <v/>
      </c>
      <c r="R259" s="87" t="str">
        <f t="shared" si="56"/>
        <v/>
      </c>
    </row>
    <row r="260" spans="1:18" ht="25.5" customHeight="1" x14ac:dyDescent="0.2">
      <c r="A260" s="225" t="s">
        <v>21</v>
      </c>
      <c r="B260" s="226" t="s">
        <v>605</v>
      </c>
      <c r="C260" s="225" t="s">
        <v>9</v>
      </c>
      <c r="D260" s="225" t="s">
        <v>606</v>
      </c>
      <c r="E260" s="292" t="s">
        <v>881</v>
      </c>
      <c r="F260" s="292"/>
      <c r="G260" s="227" t="s">
        <v>10</v>
      </c>
      <c r="H260" s="228">
        <v>3.7456999999999998</v>
      </c>
      <c r="I260" s="229">
        <f t="shared" si="50"/>
        <v>14.4</v>
      </c>
      <c r="J260" s="229">
        <f t="shared" si="49"/>
        <v>53.93</v>
      </c>
      <c r="K260" s="99"/>
      <c r="L260" s="52">
        <f t="shared" si="46"/>
        <v>12</v>
      </c>
      <c r="M260" s="86">
        <f t="shared" si="51"/>
        <v>53.93</v>
      </c>
      <c r="N260" s="87" t="str">
        <f t="shared" si="52"/>
        <v/>
      </c>
      <c r="O260" s="87">
        <f t="shared" si="53"/>
        <v>53.93</v>
      </c>
      <c r="P260" s="88" t="str">
        <f t="shared" si="54"/>
        <v/>
      </c>
      <c r="Q260" s="87" t="str">
        <f t="shared" si="55"/>
        <v/>
      </c>
      <c r="R260" s="87" t="str">
        <f t="shared" si="56"/>
        <v/>
      </c>
    </row>
    <row r="261" spans="1:18" ht="38.25" customHeight="1" x14ac:dyDescent="0.2">
      <c r="A261" s="225" t="s">
        <v>21</v>
      </c>
      <c r="B261" s="226" t="s">
        <v>643</v>
      </c>
      <c r="C261" s="225" t="s">
        <v>9</v>
      </c>
      <c r="D261" s="225" t="s">
        <v>644</v>
      </c>
      <c r="E261" s="292" t="s">
        <v>888</v>
      </c>
      <c r="F261" s="292"/>
      <c r="G261" s="227" t="s">
        <v>10</v>
      </c>
      <c r="H261" s="228">
        <v>1.4396</v>
      </c>
      <c r="I261" s="229">
        <f t="shared" si="50"/>
        <v>45.04</v>
      </c>
      <c r="J261" s="229">
        <f t="shared" si="49"/>
        <v>64.83</v>
      </c>
      <c r="K261" s="99"/>
      <c r="L261" s="52">
        <f t="shared" si="46"/>
        <v>12</v>
      </c>
      <c r="M261" s="86">
        <f t="shared" si="51"/>
        <v>64.83</v>
      </c>
      <c r="N261" s="87" t="str">
        <f t="shared" si="52"/>
        <v/>
      </c>
      <c r="O261" s="87">
        <f t="shared" si="53"/>
        <v>64.83</v>
      </c>
      <c r="P261" s="88" t="str">
        <f t="shared" si="54"/>
        <v/>
      </c>
      <c r="Q261" s="87" t="str">
        <f t="shared" si="55"/>
        <v/>
      </c>
      <c r="R261" s="87" t="str">
        <f t="shared" si="56"/>
        <v/>
      </c>
    </row>
    <row r="262" spans="1:18" ht="38.25" customHeight="1" x14ac:dyDescent="0.2">
      <c r="A262" s="225" t="s">
        <v>21</v>
      </c>
      <c r="B262" s="226" t="s">
        <v>626</v>
      </c>
      <c r="C262" s="225" t="s">
        <v>9</v>
      </c>
      <c r="D262" s="225" t="s">
        <v>1510</v>
      </c>
      <c r="E262" s="292" t="s">
        <v>883</v>
      </c>
      <c r="F262" s="292"/>
      <c r="G262" s="227" t="s">
        <v>10</v>
      </c>
      <c r="H262" s="228">
        <v>6.3399999999999998E-2</v>
      </c>
      <c r="I262" s="229">
        <f t="shared" si="50"/>
        <v>666.28</v>
      </c>
      <c r="J262" s="229">
        <f t="shared" si="49"/>
        <v>42.24</v>
      </c>
      <c r="K262" s="99"/>
      <c r="L262" s="52">
        <f t="shared" si="46"/>
        <v>12</v>
      </c>
      <c r="M262" s="86">
        <f t="shared" si="51"/>
        <v>42.24</v>
      </c>
      <c r="N262" s="87" t="str">
        <f t="shared" si="52"/>
        <v/>
      </c>
      <c r="O262" s="87">
        <f t="shared" si="53"/>
        <v>42.24</v>
      </c>
      <c r="P262" s="88" t="str">
        <f t="shared" si="54"/>
        <v/>
      </c>
      <c r="Q262" s="87" t="str">
        <f t="shared" si="55"/>
        <v/>
      </c>
      <c r="R262" s="87" t="str">
        <f t="shared" si="56"/>
        <v/>
      </c>
    </row>
    <row r="263" spans="1:18" ht="25.5" x14ac:dyDescent="0.2">
      <c r="A263" s="225" t="s">
        <v>21</v>
      </c>
      <c r="B263" s="226" t="s">
        <v>641</v>
      </c>
      <c r="C263" s="225" t="s">
        <v>9</v>
      </c>
      <c r="D263" s="225" t="s">
        <v>642</v>
      </c>
      <c r="E263" s="292" t="s">
        <v>887</v>
      </c>
      <c r="F263" s="292"/>
      <c r="G263" s="227" t="s">
        <v>17</v>
      </c>
      <c r="H263" s="228">
        <v>6.7000000000000002E-3</v>
      </c>
      <c r="I263" s="229">
        <f t="shared" si="50"/>
        <v>28.66</v>
      </c>
      <c r="J263" s="229">
        <f t="shared" si="49"/>
        <v>0.19</v>
      </c>
      <c r="K263" s="99"/>
      <c r="L263" s="52">
        <f t="shared" si="46"/>
        <v>12</v>
      </c>
      <c r="M263" s="86">
        <f t="shared" si="51"/>
        <v>0.19</v>
      </c>
      <c r="N263" s="87" t="str">
        <f t="shared" si="52"/>
        <v/>
      </c>
      <c r="O263" s="87">
        <f t="shared" si="53"/>
        <v>0.19</v>
      </c>
      <c r="P263" s="88" t="str">
        <f t="shared" si="54"/>
        <v/>
      </c>
      <c r="Q263" s="87" t="str">
        <f t="shared" si="55"/>
        <v/>
      </c>
      <c r="R263" s="87" t="str">
        <f t="shared" si="56"/>
        <v/>
      </c>
    </row>
    <row r="264" spans="1:18" ht="25.5" x14ac:dyDescent="0.2">
      <c r="A264" s="225" t="s">
        <v>21</v>
      </c>
      <c r="B264" s="226" t="s">
        <v>1474</v>
      </c>
      <c r="C264" s="225" t="s">
        <v>9</v>
      </c>
      <c r="D264" s="225" t="s">
        <v>1475</v>
      </c>
      <c r="E264" s="292" t="s">
        <v>921</v>
      </c>
      <c r="F264" s="292"/>
      <c r="G264" s="227" t="s">
        <v>12</v>
      </c>
      <c r="H264" s="228">
        <v>5.04E-2</v>
      </c>
      <c r="I264" s="229">
        <f t="shared" si="50"/>
        <v>40.08</v>
      </c>
      <c r="J264" s="229">
        <f t="shared" si="49"/>
        <v>2.02</v>
      </c>
      <c r="K264" s="99"/>
      <c r="L264" s="52">
        <f t="shared" si="46"/>
        <v>12</v>
      </c>
      <c r="M264" s="86">
        <f t="shared" si="51"/>
        <v>2.02</v>
      </c>
      <c r="N264" s="87" t="str">
        <f t="shared" si="52"/>
        <v/>
      </c>
      <c r="O264" s="87">
        <f t="shared" si="53"/>
        <v>2.02</v>
      </c>
      <c r="P264" s="88" t="str">
        <f t="shared" si="54"/>
        <v/>
      </c>
      <c r="Q264" s="87" t="str">
        <f t="shared" si="55"/>
        <v/>
      </c>
      <c r="R264" s="87" t="str">
        <f t="shared" si="56"/>
        <v/>
      </c>
    </row>
    <row r="265" spans="1:18" ht="25.5" x14ac:dyDescent="0.2">
      <c r="A265" s="225" t="s">
        <v>21</v>
      </c>
      <c r="B265" s="226" t="s">
        <v>1527</v>
      </c>
      <c r="C265" s="225" t="s">
        <v>9</v>
      </c>
      <c r="D265" s="225" t="s">
        <v>1528</v>
      </c>
      <c r="E265" s="292" t="s">
        <v>222</v>
      </c>
      <c r="F265" s="292"/>
      <c r="G265" s="227" t="s">
        <v>12</v>
      </c>
      <c r="H265" s="228">
        <v>2.52E-2</v>
      </c>
      <c r="I265" s="229">
        <f t="shared" si="50"/>
        <v>28.83</v>
      </c>
      <c r="J265" s="229">
        <f t="shared" si="49"/>
        <v>0.72</v>
      </c>
      <c r="K265" s="99"/>
      <c r="L265" s="52">
        <f t="shared" si="46"/>
        <v>12</v>
      </c>
      <c r="M265" s="86">
        <f t="shared" si="51"/>
        <v>0.72</v>
      </c>
      <c r="N265" s="87" t="str">
        <f t="shared" si="52"/>
        <v/>
      </c>
      <c r="O265" s="87">
        <f t="shared" si="53"/>
        <v>0.72</v>
      </c>
      <c r="P265" s="88" t="str">
        <f t="shared" si="54"/>
        <v/>
      </c>
      <c r="Q265" s="87" t="str">
        <f t="shared" si="55"/>
        <v/>
      </c>
      <c r="R265" s="87" t="str">
        <f t="shared" si="56"/>
        <v/>
      </c>
    </row>
    <row r="266" spans="1:18" ht="38.25" x14ac:dyDescent="0.2">
      <c r="A266" s="225" t="s">
        <v>21</v>
      </c>
      <c r="B266" s="226" t="s">
        <v>658</v>
      </c>
      <c r="C266" s="225" t="s">
        <v>9</v>
      </c>
      <c r="D266" s="225" t="s">
        <v>659</v>
      </c>
      <c r="E266" s="292" t="s">
        <v>222</v>
      </c>
      <c r="F266" s="292"/>
      <c r="G266" s="227" t="s">
        <v>12</v>
      </c>
      <c r="H266" s="228">
        <v>0.1007</v>
      </c>
      <c r="I266" s="229">
        <f t="shared" si="50"/>
        <v>100.6</v>
      </c>
      <c r="J266" s="229">
        <f t="shared" si="49"/>
        <v>10.130000000000001</v>
      </c>
      <c r="K266" s="99"/>
      <c r="L266" s="52">
        <f t="shared" si="46"/>
        <v>12</v>
      </c>
      <c r="M266" s="86">
        <f t="shared" si="51"/>
        <v>10.130000000000001</v>
      </c>
      <c r="N266" s="87" t="str">
        <f t="shared" si="52"/>
        <v/>
      </c>
      <c r="O266" s="87">
        <f t="shared" si="53"/>
        <v>10.130000000000001</v>
      </c>
      <c r="P266" s="88" t="str">
        <f t="shared" si="54"/>
        <v/>
      </c>
      <c r="Q266" s="87" t="str">
        <f t="shared" si="55"/>
        <v/>
      </c>
      <c r="R266" s="87" t="str">
        <f t="shared" si="56"/>
        <v/>
      </c>
    </row>
    <row r="267" spans="1:18" ht="25.5" x14ac:dyDescent="0.2">
      <c r="A267" s="225" t="s">
        <v>21</v>
      </c>
      <c r="B267" s="226" t="s">
        <v>22</v>
      </c>
      <c r="C267" s="225" t="s">
        <v>9</v>
      </c>
      <c r="D267" s="225" t="s">
        <v>23</v>
      </c>
      <c r="E267" s="292" t="s">
        <v>875</v>
      </c>
      <c r="F267" s="292"/>
      <c r="G267" s="227" t="s">
        <v>25</v>
      </c>
      <c r="H267" s="228">
        <v>0.97940000000000005</v>
      </c>
      <c r="I267" s="229">
        <f t="shared" si="50"/>
        <v>32.17</v>
      </c>
      <c r="J267" s="229">
        <f t="shared" si="49"/>
        <v>31.5</v>
      </c>
      <c r="K267" s="99"/>
      <c r="L267" s="52">
        <f t="shared" si="46"/>
        <v>12</v>
      </c>
      <c r="M267" s="86">
        <f t="shared" si="51"/>
        <v>31.5</v>
      </c>
      <c r="N267" s="87" t="str">
        <f t="shared" si="52"/>
        <v/>
      </c>
      <c r="O267" s="87">
        <f t="shared" si="53"/>
        <v>31.5</v>
      </c>
      <c r="P267" s="88" t="str">
        <f t="shared" si="54"/>
        <v/>
      </c>
      <c r="Q267" s="87" t="str">
        <f t="shared" si="55"/>
        <v/>
      </c>
      <c r="R267" s="87" t="str">
        <f t="shared" si="56"/>
        <v/>
      </c>
    </row>
    <row r="268" spans="1:18" ht="38.25" x14ac:dyDescent="0.2">
      <c r="A268" s="225" t="s">
        <v>21</v>
      </c>
      <c r="B268" s="226" t="s">
        <v>627</v>
      </c>
      <c r="C268" s="225" t="s">
        <v>9</v>
      </c>
      <c r="D268" s="225" t="s">
        <v>628</v>
      </c>
      <c r="E268" s="292" t="s">
        <v>884</v>
      </c>
      <c r="F268" s="292"/>
      <c r="G268" s="227" t="s">
        <v>14</v>
      </c>
      <c r="H268" s="228">
        <v>0.25180000000000002</v>
      </c>
      <c r="I268" s="229">
        <f t="shared" si="50"/>
        <v>11.31</v>
      </c>
      <c r="J268" s="229">
        <f t="shared" si="49"/>
        <v>2.84</v>
      </c>
      <c r="K268" s="99"/>
      <c r="L268" s="52">
        <f t="shared" si="46"/>
        <v>12</v>
      </c>
      <c r="M268" s="86">
        <f t="shared" si="51"/>
        <v>2.84</v>
      </c>
      <c r="N268" s="87" t="str">
        <f t="shared" si="52"/>
        <v/>
      </c>
      <c r="O268" s="87">
        <f t="shared" si="53"/>
        <v>2.84</v>
      </c>
      <c r="P268" s="88" t="str">
        <f t="shared" si="54"/>
        <v/>
      </c>
      <c r="Q268" s="87" t="str">
        <f t="shared" si="55"/>
        <v/>
      </c>
      <c r="R268" s="87" t="str">
        <f t="shared" si="56"/>
        <v/>
      </c>
    </row>
    <row r="269" spans="1:18" ht="25.5" customHeight="1" x14ac:dyDescent="0.2">
      <c r="A269" s="225" t="s">
        <v>21</v>
      </c>
      <c r="B269" s="226" t="s">
        <v>1492</v>
      </c>
      <c r="C269" s="225" t="s">
        <v>9</v>
      </c>
      <c r="D269" s="225" t="s">
        <v>1493</v>
      </c>
      <c r="E269" s="292" t="s">
        <v>891</v>
      </c>
      <c r="F269" s="292"/>
      <c r="G269" s="227" t="s">
        <v>12</v>
      </c>
      <c r="H269" s="228">
        <v>2.52E-2</v>
      </c>
      <c r="I269" s="229">
        <f t="shared" si="50"/>
        <v>19.61</v>
      </c>
      <c r="J269" s="229">
        <f t="shared" si="49"/>
        <v>0.49</v>
      </c>
      <c r="K269" s="99"/>
      <c r="L269" s="52">
        <f t="shared" si="46"/>
        <v>12</v>
      </c>
      <c r="M269" s="86">
        <f t="shared" si="51"/>
        <v>0.49</v>
      </c>
      <c r="N269" s="87" t="str">
        <f t="shared" si="52"/>
        <v/>
      </c>
      <c r="O269" s="87">
        <f t="shared" si="53"/>
        <v>0.49</v>
      </c>
      <c r="P269" s="88" t="str">
        <f t="shared" si="54"/>
        <v/>
      </c>
      <c r="Q269" s="87" t="str">
        <f t="shared" si="55"/>
        <v/>
      </c>
      <c r="R269" s="87" t="str">
        <f t="shared" si="56"/>
        <v/>
      </c>
    </row>
    <row r="270" spans="1:18" ht="25.5" customHeight="1" x14ac:dyDescent="0.2">
      <c r="A270" s="225" t="s">
        <v>21</v>
      </c>
      <c r="B270" s="226" t="s">
        <v>651</v>
      </c>
      <c r="C270" s="225" t="s">
        <v>9</v>
      </c>
      <c r="D270" s="225" t="s">
        <v>652</v>
      </c>
      <c r="E270" s="292" t="s">
        <v>892</v>
      </c>
      <c r="F270" s="292"/>
      <c r="G270" s="227" t="s">
        <v>10</v>
      </c>
      <c r="H270" s="228">
        <v>0.35170000000000001</v>
      </c>
      <c r="I270" s="229">
        <f t="shared" si="50"/>
        <v>90.17</v>
      </c>
      <c r="J270" s="229">
        <f t="shared" si="49"/>
        <v>31.71</v>
      </c>
      <c r="K270" s="99"/>
      <c r="L270" s="52">
        <f t="shared" si="46"/>
        <v>12</v>
      </c>
      <c r="M270" s="86">
        <f t="shared" si="51"/>
        <v>31.71</v>
      </c>
      <c r="N270" s="87" t="str">
        <f t="shared" si="52"/>
        <v/>
      </c>
      <c r="O270" s="87">
        <f t="shared" si="53"/>
        <v>31.71</v>
      </c>
      <c r="P270" s="88" t="str">
        <f t="shared" si="54"/>
        <v/>
      </c>
      <c r="Q270" s="87" t="str">
        <f t="shared" si="55"/>
        <v/>
      </c>
      <c r="R270" s="87" t="str">
        <f t="shared" si="56"/>
        <v/>
      </c>
    </row>
    <row r="271" spans="1:18" ht="25.5" customHeight="1" x14ac:dyDescent="0.2">
      <c r="A271" s="225" t="s">
        <v>21</v>
      </c>
      <c r="B271" s="226" t="s">
        <v>1548</v>
      </c>
      <c r="C271" s="225" t="s">
        <v>9</v>
      </c>
      <c r="D271" s="225" t="s">
        <v>1549</v>
      </c>
      <c r="E271" s="292" t="s">
        <v>20</v>
      </c>
      <c r="F271" s="292"/>
      <c r="G271" s="227" t="s">
        <v>10</v>
      </c>
      <c r="H271" s="228">
        <v>3.2300000000000002E-2</v>
      </c>
      <c r="I271" s="229">
        <f t="shared" si="50"/>
        <v>127.26</v>
      </c>
      <c r="J271" s="229">
        <f t="shared" si="49"/>
        <v>4.1100000000000003</v>
      </c>
      <c r="K271" s="99"/>
      <c r="L271" s="52">
        <f t="shared" si="46"/>
        <v>12</v>
      </c>
      <c r="M271" s="86">
        <f t="shared" si="51"/>
        <v>4.1100000000000003</v>
      </c>
      <c r="N271" s="87" t="str">
        <f t="shared" si="52"/>
        <v/>
      </c>
      <c r="O271" s="87">
        <f t="shared" si="53"/>
        <v>4.1100000000000003</v>
      </c>
      <c r="P271" s="88" t="str">
        <f t="shared" si="54"/>
        <v/>
      </c>
      <c r="Q271" s="87" t="str">
        <f t="shared" si="55"/>
        <v/>
      </c>
      <c r="R271" s="87" t="str">
        <f t="shared" si="56"/>
        <v/>
      </c>
    </row>
    <row r="272" spans="1:18" ht="15" customHeight="1" x14ac:dyDescent="0.2">
      <c r="A272" s="225" t="s">
        <v>21</v>
      </c>
      <c r="B272" s="226" t="s">
        <v>224</v>
      </c>
      <c r="C272" s="225" t="s">
        <v>9</v>
      </c>
      <c r="D272" s="225" t="s">
        <v>633</v>
      </c>
      <c r="E272" s="292" t="s">
        <v>884</v>
      </c>
      <c r="F272" s="292"/>
      <c r="G272" s="227" t="s">
        <v>14</v>
      </c>
      <c r="H272" s="228">
        <v>0.67979999999999996</v>
      </c>
      <c r="I272" s="229">
        <f t="shared" si="50"/>
        <v>5.2</v>
      </c>
      <c r="J272" s="229">
        <f t="shared" si="49"/>
        <v>3.53</v>
      </c>
      <c r="K272" s="99"/>
      <c r="L272" s="52">
        <f t="shared" si="46"/>
        <v>12</v>
      </c>
      <c r="M272" s="86">
        <f t="shared" si="51"/>
        <v>3.53</v>
      </c>
      <c r="N272" s="87" t="str">
        <f t="shared" si="52"/>
        <v/>
      </c>
      <c r="O272" s="87">
        <f t="shared" si="53"/>
        <v>3.53</v>
      </c>
      <c r="P272" s="88" t="str">
        <f t="shared" si="54"/>
        <v/>
      </c>
      <c r="Q272" s="87" t="str">
        <f t="shared" si="55"/>
        <v/>
      </c>
      <c r="R272" s="87" t="str">
        <f t="shared" si="56"/>
        <v/>
      </c>
    </row>
    <row r="273" spans="1:18" ht="38.25" customHeight="1" x14ac:dyDescent="0.2">
      <c r="A273" s="225" t="s">
        <v>21</v>
      </c>
      <c r="B273" s="226" t="s">
        <v>1542</v>
      </c>
      <c r="C273" s="225" t="s">
        <v>9</v>
      </c>
      <c r="D273" s="225" t="s">
        <v>1543</v>
      </c>
      <c r="E273" s="292" t="s">
        <v>892</v>
      </c>
      <c r="F273" s="292"/>
      <c r="G273" s="227" t="s">
        <v>10</v>
      </c>
      <c r="H273" s="228">
        <v>3.4200000000000001E-2</v>
      </c>
      <c r="I273" s="229">
        <f t="shared" si="50"/>
        <v>105.4</v>
      </c>
      <c r="J273" s="229">
        <f t="shared" si="49"/>
        <v>3.6</v>
      </c>
      <c r="K273" s="99"/>
      <c r="L273" s="52">
        <f t="shared" ref="L273:L336" si="57">IF(AND(A274&lt;&gt;"",A273=""),L272+1,L272)</f>
        <v>12</v>
      </c>
      <c r="M273" s="86">
        <f t="shared" si="51"/>
        <v>3.6</v>
      </c>
      <c r="N273" s="87" t="str">
        <f t="shared" si="52"/>
        <v/>
      </c>
      <c r="O273" s="87">
        <f t="shared" si="53"/>
        <v>3.6</v>
      </c>
      <c r="P273" s="88" t="str">
        <f t="shared" si="54"/>
        <v/>
      </c>
      <c r="Q273" s="87" t="str">
        <f t="shared" si="55"/>
        <v/>
      </c>
      <c r="R273" s="87" t="str">
        <f t="shared" si="56"/>
        <v/>
      </c>
    </row>
    <row r="274" spans="1:18" ht="25.5" customHeight="1" x14ac:dyDescent="0.2">
      <c r="A274" s="225" t="s">
        <v>21</v>
      </c>
      <c r="B274" s="226" t="s">
        <v>1568</v>
      </c>
      <c r="C274" s="225" t="s">
        <v>9</v>
      </c>
      <c r="D274" s="225" t="s">
        <v>1569</v>
      </c>
      <c r="E274" s="292" t="s">
        <v>921</v>
      </c>
      <c r="F274" s="292"/>
      <c r="G274" s="227" t="s">
        <v>12</v>
      </c>
      <c r="H274" s="228">
        <v>2.52E-2</v>
      </c>
      <c r="I274" s="229">
        <f t="shared" si="50"/>
        <v>180.93</v>
      </c>
      <c r="J274" s="229">
        <f t="shared" si="49"/>
        <v>4.55</v>
      </c>
      <c r="K274" s="99"/>
      <c r="L274" s="52">
        <f t="shared" si="57"/>
        <v>12</v>
      </c>
      <c r="M274" s="86">
        <f t="shared" si="51"/>
        <v>4.55</v>
      </c>
      <c r="N274" s="87" t="str">
        <f t="shared" si="52"/>
        <v/>
      </c>
      <c r="O274" s="87">
        <f t="shared" si="53"/>
        <v>4.55</v>
      </c>
      <c r="P274" s="88" t="str">
        <f t="shared" si="54"/>
        <v/>
      </c>
      <c r="Q274" s="87" t="str">
        <f t="shared" si="55"/>
        <v/>
      </c>
      <c r="R274" s="87" t="str">
        <f t="shared" si="56"/>
        <v/>
      </c>
    </row>
    <row r="275" spans="1:18" ht="38.25" x14ac:dyDescent="0.2">
      <c r="A275" s="225" t="s">
        <v>21</v>
      </c>
      <c r="B275" s="226" t="s">
        <v>650</v>
      </c>
      <c r="C275" s="225" t="s">
        <v>9</v>
      </c>
      <c r="D275" s="225" t="s">
        <v>1524</v>
      </c>
      <c r="E275" s="292" t="s">
        <v>891</v>
      </c>
      <c r="F275" s="292"/>
      <c r="G275" s="227" t="s">
        <v>12</v>
      </c>
      <c r="H275" s="228">
        <v>5.04E-2</v>
      </c>
      <c r="I275" s="229">
        <f t="shared" si="50"/>
        <v>24.24</v>
      </c>
      <c r="J275" s="229">
        <f t="shared" si="49"/>
        <v>1.22</v>
      </c>
      <c r="K275" s="99"/>
      <c r="L275" s="52">
        <f t="shared" si="57"/>
        <v>12</v>
      </c>
      <c r="M275" s="86">
        <f t="shared" si="51"/>
        <v>1.22</v>
      </c>
      <c r="N275" s="87" t="str">
        <f t="shared" si="52"/>
        <v/>
      </c>
      <c r="O275" s="87">
        <f t="shared" si="53"/>
        <v>1.22</v>
      </c>
      <c r="P275" s="88" t="str">
        <f t="shared" si="54"/>
        <v/>
      </c>
      <c r="Q275" s="87" t="str">
        <f t="shared" si="55"/>
        <v/>
      </c>
      <c r="R275" s="87" t="str">
        <f t="shared" si="56"/>
        <v/>
      </c>
    </row>
    <row r="276" spans="1:18" ht="38.25" customHeight="1" x14ac:dyDescent="0.2">
      <c r="A276" s="214" t="s">
        <v>28</v>
      </c>
      <c r="B276" s="215" t="s">
        <v>1554</v>
      </c>
      <c r="C276" s="214" t="str">
        <f>VLOOKUP(B276,INSUMOS!$A:$I,2,FALSE)</f>
        <v>SINAPI</v>
      </c>
      <c r="D276" s="214" t="str">
        <f>VLOOKUP(B276,INSUMOS!$A:$I,3,FALSE)</f>
        <v>EXTINTOR DE INCENDIO PORTATIL COM CARGA DE PO QUIMICO SECO (PQS) DE 4 KG, CLASSE BC</v>
      </c>
      <c r="E276" s="293" t="str">
        <f>VLOOKUP(B276,INSUMOS!$A:$I,4,FALSE)</f>
        <v>Material</v>
      </c>
      <c r="F276" s="293"/>
      <c r="G276" s="216" t="str">
        <f>VLOOKUP(B276,INSUMOS!$A:$I,5,FALSE)</f>
        <v>UN</v>
      </c>
      <c r="H276" s="217">
        <v>2.52E-2</v>
      </c>
      <c r="I276" s="218">
        <f>VLOOKUP(B276,INSUMOS!$A:$I,8,FALSE)</f>
        <v>188.26</v>
      </c>
      <c r="J276" s="218">
        <f t="shared" si="49"/>
        <v>4.74</v>
      </c>
      <c r="K276" s="99"/>
      <c r="L276" s="52">
        <f t="shared" si="57"/>
        <v>12</v>
      </c>
      <c r="M276" s="86">
        <f t="shared" si="51"/>
        <v>4.74</v>
      </c>
      <c r="N276" s="87" t="str">
        <f t="shared" si="52"/>
        <v/>
      </c>
      <c r="O276" s="87">
        <f t="shared" si="53"/>
        <v>4.74</v>
      </c>
      <c r="P276" s="88" t="str">
        <f t="shared" si="54"/>
        <v/>
      </c>
      <c r="Q276" s="87" t="str">
        <f t="shared" si="55"/>
        <v/>
      </c>
      <c r="R276" s="87" t="str">
        <f t="shared" si="56"/>
        <v/>
      </c>
    </row>
    <row r="277" spans="1:18" ht="38.25" x14ac:dyDescent="0.2">
      <c r="A277" s="214" t="s">
        <v>28</v>
      </c>
      <c r="B277" s="215" t="s">
        <v>576</v>
      </c>
      <c r="C277" s="214" t="str">
        <f>VLOOKUP(B277,INSUMOS!$A:$I,2,FALSE)</f>
        <v>SINAPI</v>
      </c>
      <c r="D277" s="214" t="str">
        <f>VLOOKUP(B277,INSUMOS!$A:$I,3,FALSE)</f>
        <v>FERROLHO COM FECHO / TRINCO REDONDO, EM ACO GALVANIZADO / ZINCADO, DE SOBREPOR, COM COMPRIMENTO DE 8" E ESPESSURA MINIMA DA CHAPA DE 1,50 MM</v>
      </c>
      <c r="E277" s="293" t="str">
        <f>VLOOKUP(B277,INSUMOS!$A:$I,4,FALSE)</f>
        <v>Material</v>
      </c>
      <c r="F277" s="293"/>
      <c r="G277" s="216" t="str">
        <f>VLOOKUP(B277,INSUMOS!$A:$I,5,FALSE)</f>
        <v>UN</v>
      </c>
      <c r="H277" s="217">
        <v>2.52E-2</v>
      </c>
      <c r="I277" s="218">
        <f>VLOOKUP(B277,INSUMOS!$A:$I,8,FALSE)</f>
        <v>16.75</v>
      </c>
      <c r="J277" s="218">
        <f t="shared" si="49"/>
        <v>0.42</v>
      </c>
      <c r="K277" s="99"/>
      <c r="L277" s="52">
        <f t="shared" si="57"/>
        <v>12</v>
      </c>
      <c r="M277" s="86">
        <f t="shared" si="51"/>
        <v>0.42</v>
      </c>
      <c r="N277" s="87" t="str">
        <f t="shared" si="52"/>
        <v/>
      </c>
      <c r="O277" s="87">
        <f t="shared" si="53"/>
        <v>0.42</v>
      </c>
      <c r="P277" s="88" t="str">
        <f t="shared" si="54"/>
        <v/>
      </c>
      <c r="Q277" s="87" t="str">
        <f t="shared" si="55"/>
        <v/>
      </c>
      <c r="R277" s="87" t="str">
        <f t="shared" si="56"/>
        <v/>
      </c>
    </row>
    <row r="278" spans="1:18" ht="25.5" x14ac:dyDescent="0.2">
      <c r="A278" s="214" t="s">
        <v>28</v>
      </c>
      <c r="B278" s="215" t="s">
        <v>1605</v>
      </c>
      <c r="C278" s="214" t="str">
        <f>VLOOKUP(B278,INSUMOS!$A:$I,2,FALSE)</f>
        <v>SINAPI</v>
      </c>
      <c r="D278" s="214" t="str">
        <f>VLOOKUP(B278,INSUMOS!$A:$I,3,FALSE)</f>
        <v>CAIBRO 5 X 5 CM EM PINUS, MISTA OU EQUIVALENTE DA REGIAO - BRUTA</v>
      </c>
      <c r="E278" s="293" t="str">
        <f>VLOOKUP(B278,INSUMOS!$A:$I,4,FALSE)</f>
        <v>Material</v>
      </c>
      <c r="F278" s="293"/>
      <c r="G278" s="216" t="str">
        <f>VLOOKUP(B278,INSUMOS!$A:$I,5,FALSE)</f>
        <v>M</v>
      </c>
      <c r="H278" s="217">
        <v>3.4843999999999999</v>
      </c>
      <c r="I278" s="218">
        <f>VLOOKUP(B278,INSUMOS!$A:$I,8,FALSE)</f>
        <v>5.34</v>
      </c>
      <c r="J278" s="218">
        <f t="shared" si="49"/>
        <v>18.600000000000001</v>
      </c>
      <c r="K278" s="99"/>
      <c r="L278" s="52">
        <f t="shared" si="57"/>
        <v>12</v>
      </c>
      <c r="M278" s="86">
        <f t="shared" si="51"/>
        <v>18.600000000000001</v>
      </c>
      <c r="N278" s="87" t="str">
        <f t="shared" si="52"/>
        <v/>
      </c>
      <c r="O278" s="87">
        <f t="shared" si="53"/>
        <v>18.600000000000001</v>
      </c>
      <c r="P278" s="88" t="str">
        <f t="shared" si="54"/>
        <v/>
      </c>
      <c r="Q278" s="87" t="str">
        <f t="shared" si="55"/>
        <v/>
      </c>
      <c r="R278" s="87" t="str">
        <f t="shared" si="56"/>
        <v/>
      </c>
    </row>
    <row r="279" spans="1:18" ht="25.5" customHeight="1" x14ac:dyDescent="0.2">
      <c r="A279" s="214" t="s">
        <v>28</v>
      </c>
      <c r="B279" s="215" t="s">
        <v>1607</v>
      </c>
      <c r="C279" s="214" t="str">
        <f>VLOOKUP(B279,INSUMOS!$A:$I,2,FALSE)</f>
        <v>SINAPI</v>
      </c>
      <c r="D279" s="214" t="str">
        <f>VLOOKUP(B279,INSUMOS!$A:$I,3,FALSE)</f>
        <v>TABUA NAO APARELHADA *2,5 X 20* CM, EM MACARANDUBA/MASSARANDUBA, ANGELIM OU EQUIVALENTE DA REGIAO - BRUTA</v>
      </c>
      <c r="E279" s="293" t="str">
        <f>VLOOKUP(B279,INSUMOS!$A:$I,4,FALSE)</f>
        <v>Material</v>
      </c>
      <c r="F279" s="293"/>
      <c r="G279" s="216" t="str">
        <f>VLOOKUP(B279,INSUMOS!$A:$I,5,FALSE)</f>
        <v>M</v>
      </c>
      <c r="H279" s="217">
        <v>3.9174000000000002</v>
      </c>
      <c r="I279" s="218">
        <f>VLOOKUP(B279,INSUMOS!$A:$I,8,FALSE)</f>
        <v>19.3</v>
      </c>
      <c r="J279" s="218">
        <f t="shared" si="49"/>
        <v>75.599999999999994</v>
      </c>
      <c r="K279" s="99"/>
      <c r="L279" s="52">
        <f t="shared" si="57"/>
        <v>12</v>
      </c>
      <c r="M279" s="86">
        <f t="shared" si="51"/>
        <v>75.599999999999994</v>
      </c>
      <c r="N279" s="87" t="str">
        <f t="shared" si="52"/>
        <v/>
      </c>
      <c r="O279" s="87">
        <f t="shared" si="53"/>
        <v>75.599999999999994</v>
      </c>
      <c r="P279" s="88" t="str">
        <f t="shared" si="54"/>
        <v/>
      </c>
      <c r="Q279" s="87" t="str">
        <f t="shared" si="55"/>
        <v/>
      </c>
      <c r="R279" s="87" t="str">
        <f t="shared" si="56"/>
        <v/>
      </c>
    </row>
    <row r="280" spans="1:18" ht="38.25" x14ac:dyDescent="0.2">
      <c r="A280" s="214" t="s">
        <v>28</v>
      </c>
      <c r="B280" s="215" t="s">
        <v>1558</v>
      </c>
      <c r="C280" s="214" t="str">
        <f>VLOOKUP(B280,INSUMOS!$A:$I,2,FALSE)</f>
        <v>SINAPI</v>
      </c>
      <c r="D280" s="214" t="str">
        <f>VLOOKUP(B280,INSUMOS!$A:$I,3,FALSE)</f>
        <v>FORRO DE PVC LISO, BRANCO, REGUA DE 10 CM, ESPESSURA APROXIMADA DE 8 MM (COM COLOCACAO / SEM ESTRUTURA METALICA)</v>
      </c>
      <c r="E280" s="293" t="str">
        <f>VLOOKUP(B280,INSUMOS!$A:$I,4,FALSE)</f>
        <v>Material</v>
      </c>
      <c r="F280" s="293"/>
      <c r="G280" s="216" t="str">
        <f>VLOOKUP(B280,INSUMOS!$A:$I,5,FALSE)</f>
        <v>m²</v>
      </c>
      <c r="H280" s="217">
        <v>1</v>
      </c>
      <c r="I280" s="218">
        <f>VLOOKUP(B280,INSUMOS!$A:$I,8,FALSE)</f>
        <v>87.12</v>
      </c>
      <c r="J280" s="218">
        <f t="shared" si="49"/>
        <v>87.12</v>
      </c>
      <c r="K280" s="99"/>
      <c r="L280" s="52">
        <f t="shared" si="57"/>
        <v>12</v>
      </c>
      <c r="M280" s="86">
        <f t="shared" si="51"/>
        <v>87.12</v>
      </c>
      <c r="N280" s="87" t="str">
        <f t="shared" si="52"/>
        <v/>
      </c>
      <c r="O280" s="87">
        <f t="shared" si="53"/>
        <v>87.12</v>
      </c>
      <c r="P280" s="88" t="str">
        <f t="shared" si="54"/>
        <v/>
      </c>
      <c r="Q280" s="87" t="str">
        <f t="shared" si="55"/>
        <v/>
      </c>
      <c r="R280" s="87" t="str">
        <f t="shared" si="56"/>
        <v/>
      </c>
    </row>
    <row r="281" spans="1:18" ht="25.5" customHeight="1" x14ac:dyDescent="0.2">
      <c r="A281" s="214" t="s">
        <v>28</v>
      </c>
      <c r="B281" s="215" t="s">
        <v>1556</v>
      </c>
      <c r="C281" s="214" t="str">
        <f>VLOOKUP(B281,INSUMOS!$A:$I,2,FALSE)</f>
        <v>SINAPI</v>
      </c>
      <c r="D281" s="214" t="str">
        <f>VLOOKUP(B281,INSUMOS!$A:$I,3,FALSE)</f>
        <v>EXTINTOR DE INCENDIO PORTATIL COM CARGA DE AGUA PRESSURIZADA DE 10 L, CLASSE A</v>
      </c>
      <c r="E281" s="293" t="str">
        <f>VLOOKUP(B281,INSUMOS!$A:$I,4,FALSE)</f>
        <v>Material</v>
      </c>
      <c r="F281" s="293"/>
      <c r="G281" s="216" t="str">
        <f>VLOOKUP(B281,INSUMOS!$A:$I,5,FALSE)</f>
        <v>UN</v>
      </c>
      <c r="H281" s="217">
        <v>2.52E-2</v>
      </c>
      <c r="I281" s="218">
        <f>VLOOKUP(B281,INSUMOS!$A:$I,8,FALSE)</f>
        <v>194.68</v>
      </c>
      <c r="J281" s="218">
        <f t="shared" si="49"/>
        <v>4.9000000000000004</v>
      </c>
      <c r="K281" s="99"/>
      <c r="L281" s="52">
        <f t="shared" si="57"/>
        <v>12</v>
      </c>
      <c r="M281" s="86">
        <f t="shared" si="51"/>
        <v>4.9000000000000004</v>
      </c>
      <c r="N281" s="87" t="str">
        <f t="shared" si="52"/>
        <v/>
      </c>
      <c r="O281" s="87">
        <f t="shared" si="53"/>
        <v>4.9000000000000004</v>
      </c>
      <c r="P281" s="88" t="str">
        <f t="shared" si="54"/>
        <v/>
      </c>
      <c r="Q281" s="87" t="str">
        <f t="shared" si="55"/>
        <v/>
      </c>
      <c r="R281" s="87" t="str">
        <f t="shared" si="56"/>
        <v/>
      </c>
    </row>
    <row r="282" spans="1:18" ht="25.5" customHeight="1" x14ac:dyDescent="0.2">
      <c r="A282" s="219"/>
      <c r="B282" s="219"/>
      <c r="C282" s="219"/>
      <c r="D282" s="219"/>
      <c r="E282" s="219"/>
      <c r="F282" s="220"/>
      <c r="G282" s="219"/>
      <c r="H282" s="220"/>
      <c r="I282" s="219"/>
      <c r="J282" s="220"/>
      <c r="K282" s="99"/>
      <c r="L282" s="52">
        <f t="shared" si="57"/>
        <v>12</v>
      </c>
      <c r="M282" s="86" t="str">
        <f t="shared" si="51"/>
        <v/>
      </c>
      <c r="N282" s="87" t="str">
        <f t="shared" si="52"/>
        <v/>
      </c>
      <c r="O282" s="87" t="str">
        <f t="shared" si="53"/>
        <v/>
      </c>
      <c r="P282" s="88" t="str">
        <f t="shared" si="54"/>
        <v/>
      </c>
      <c r="Q282" s="87" t="str">
        <f t="shared" si="55"/>
        <v/>
      </c>
      <c r="R282" s="87" t="str">
        <f t="shared" si="56"/>
        <v/>
      </c>
    </row>
    <row r="283" spans="1:18" ht="25.5" customHeight="1" thickBot="1" x14ac:dyDescent="0.25">
      <c r="A283" s="219"/>
      <c r="B283" s="219"/>
      <c r="C283" s="219"/>
      <c r="D283" s="219"/>
      <c r="E283" s="219"/>
      <c r="F283" s="220"/>
      <c r="G283" s="219"/>
      <c r="H283" s="294"/>
      <c r="I283" s="294"/>
      <c r="J283" s="220"/>
      <c r="K283" s="99"/>
      <c r="L283" s="52">
        <f t="shared" si="57"/>
        <v>12</v>
      </c>
      <c r="M283" s="86" t="str">
        <f t="shared" si="51"/>
        <v/>
      </c>
      <c r="N283" s="87" t="str">
        <f t="shared" si="52"/>
        <v/>
      </c>
      <c r="O283" s="87" t="str">
        <f t="shared" si="53"/>
        <v/>
      </c>
      <c r="P283" s="88" t="str">
        <f t="shared" si="54"/>
        <v/>
      </c>
      <c r="Q283" s="87" t="str">
        <f t="shared" si="55"/>
        <v/>
      </c>
      <c r="R283" s="87" t="str">
        <f t="shared" si="56"/>
        <v/>
      </c>
    </row>
    <row r="284" spans="1:18" ht="25.5" customHeight="1" thickTop="1" x14ac:dyDescent="0.2">
      <c r="A284" s="224"/>
      <c r="B284" s="224"/>
      <c r="C284" s="224"/>
      <c r="D284" s="224"/>
      <c r="E284" s="224"/>
      <c r="F284" s="224"/>
      <c r="G284" s="224"/>
      <c r="H284" s="224"/>
      <c r="I284" s="224"/>
      <c r="J284" s="224"/>
      <c r="K284" s="99"/>
      <c r="L284" s="52">
        <f t="shared" si="57"/>
        <v>13</v>
      </c>
      <c r="M284" s="86" t="str">
        <f t="shared" si="51"/>
        <v/>
      </c>
      <c r="N284" s="87" t="str">
        <f t="shared" si="52"/>
        <v/>
      </c>
      <c r="O284" s="87" t="str">
        <f t="shared" si="53"/>
        <v/>
      </c>
      <c r="P284" s="88" t="str">
        <f t="shared" si="54"/>
        <v/>
      </c>
      <c r="Q284" s="87" t="str">
        <f t="shared" si="55"/>
        <v/>
      </c>
      <c r="R284" s="87" t="str">
        <f t="shared" si="56"/>
        <v/>
      </c>
    </row>
    <row r="285" spans="1:18" ht="38.25" customHeight="1" x14ac:dyDescent="0.2">
      <c r="A285" s="206" t="s">
        <v>1053</v>
      </c>
      <c r="B285" s="207" t="s">
        <v>1</v>
      </c>
      <c r="C285" s="206" t="s">
        <v>2</v>
      </c>
      <c r="D285" s="206" t="s">
        <v>3</v>
      </c>
      <c r="E285" s="290" t="s">
        <v>18</v>
      </c>
      <c r="F285" s="290"/>
      <c r="G285" s="208" t="s">
        <v>4</v>
      </c>
      <c r="H285" s="207" t="s">
        <v>5</v>
      </c>
      <c r="I285" s="207" t="s">
        <v>6</v>
      </c>
      <c r="J285" s="207" t="s">
        <v>7</v>
      </c>
      <c r="K285" s="99"/>
      <c r="L285" s="52">
        <f t="shared" si="57"/>
        <v>13</v>
      </c>
      <c r="M285" s="86" t="str">
        <f t="shared" si="51"/>
        <v/>
      </c>
      <c r="N285" s="87" t="str">
        <f t="shared" si="52"/>
        <v/>
      </c>
      <c r="O285" s="87" t="str">
        <f t="shared" si="53"/>
        <v/>
      </c>
      <c r="P285" s="88" t="str">
        <f t="shared" si="54"/>
        <v/>
      </c>
      <c r="Q285" s="87" t="str">
        <f t="shared" si="55"/>
        <v/>
      </c>
      <c r="R285" s="87" t="str">
        <f t="shared" si="56"/>
        <v/>
      </c>
    </row>
    <row r="286" spans="1:18" ht="25.5" customHeight="1" x14ac:dyDescent="0.2">
      <c r="A286" s="209" t="s">
        <v>19</v>
      </c>
      <c r="B286" s="210" t="s">
        <v>878</v>
      </c>
      <c r="C286" s="209" t="s">
        <v>9</v>
      </c>
      <c r="D286" s="209" t="s">
        <v>879</v>
      </c>
      <c r="E286" s="291" t="s">
        <v>20</v>
      </c>
      <c r="F286" s="291"/>
      <c r="G286" s="211" t="s">
        <v>10</v>
      </c>
      <c r="H286" s="212">
        <v>1</v>
      </c>
      <c r="I286" s="213">
        <f>SUMIF(L:L,$L286,M:M)</f>
        <v>805.57999999999993</v>
      </c>
      <c r="J286" s="213">
        <f t="shared" ref="J286:J310" si="58">TRUNC(H286*I286,2)</f>
        <v>805.58</v>
      </c>
      <c r="K286" s="99"/>
      <c r="L286" s="52">
        <f t="shared" si="57"/>
        <v>13</v>
      </c>
      <c r="M286" s="86" t="str">
        <f t="shared" si="51"/>
        <v/>
      </c>
      <c r="N286" s="87" t="str">
        <f t="shared" si="52"/>
        <v/>
      </c>
      <c r="O286" s="87" t="str">
        <f t="shared" si="53"/>
        <v/>
      </c>
      <c r="P286" s="88" t="str">
        <f t="shared" si="54"/>
        <v xml:space="preserve"> 93584 </v>
      </c>
      <c r="Q286" s="87">
        <f t="shared" si="55"/>
        <v>0</v>
      </c>
      <c r="R286" s="87">
        <f t="shared" si="56"/>
        <v>805.57999999999993</v>
      </c>
    </row>
    <row r="287" spans="1:18" ht="25.5" customHeight="1" x14ac:dyDescent="0.2">
      <c r="A287" s="225" t="s">
        <v>21</v>
      </c>
      <c r="B287" s="226" t="s">
        <v>664</v>
      </c>
      <c r="C287" s="225" t="s">
        <v>9</v>
      </c>
      <c r="D287" s="225" t="s">
        <v>665</v>
      </c>
      <c r="E287" s="292" t="s">
        <v>884</v>
      </c>
      <c r="F287" s="292"/>
      <c r="G287" s="227" t="s">
        <v>14</v>
      </c>
      <c r="H287" s="228">
        <v>6.6199999999999995E-2</v>
      </c>
      <c r="I287" s="229">
        <f t="shared" ref="I287:I309" si="59">SUMIFS(J:J,A:A,"Composição",B:B,$B287)</f>
        <v>10.44</v>
      </c>
      <c r="J287" s="229">
        <f t="shared" si="58"/>
        <v>0.69</v>
      </c>
      <c r="K287" s="99"/>
      <c r="L287" s="52">
        <f t="shared" si="57"/>
        <v>13</v>
      </c>
      <c r="M287" s="86">
        <f t="shared" si="51"/>
        <v>0.69</v>
      </c>
      <c r="N287" s="87" t="str">
        <f t="shared" si="52"/>
        <v/>
      </c>
      <c r="O287" s="87">
        <f t="shared" si="53"/>
        <v>0.69</v>
      </c>
      <c r="P287" s="88" t="str">
        <f t="shared" si="54"/>
        <v/>
      </c>
      <c r="Q287" s="87" t="str">
        <f t="shared" si="55"/>
        <v/>
      </c>
      <c r="R287" s="87" t="str">
        <f t="shared" si="56"/>
        <v/>
      </c>
    </row>
    <row r="288" spans="1:18" ht="38.25" x14ac:dyDescent="0.2">
      <c r="A288" s="225" t="s">
        <v>21</v>
      </c>
      <c r="B288" s="226" t="s">
        <v>602</v>
      </c>
      <c r="C288" s="225" t="s">
        <v>9</v>
      </c>
      <c r="D288" s="225" t="s">
        <v>603</v>
      </c>
      <c r="E288" s="292" t="s">
        <v>880</v>
      </c>
      <c r="F288" s="292"/>
      <c r="G288" s="227" t="s">
        <v>17</v>
      </c>
      <c r="H288" s="228">
        <v>4.1700000000000001E-2</v>
      </c>
      <c r="I288" s="229">
        <f t="shared" si="59"/>
        <v>1181.27</v>
      </c>
      <c r="J288" s="229">
        <f t="shared" si="58"/>
        <v>49.25</v>
      </c>
      <c r="K288" s="99"/>
      <c r="L288" s="52">
        <f t="shared" si="57"/>
        <v>13</v>
      </c>
      <c r="M288" s="86">
        <f t="shared" si="51"/>
        <v>49.25</v>
      </c>
      <c r="N288" s="87" t="str">
        <f t="shared" si="52"/>
        <v/>
      </c>
      <c r="O288" s="87">
        <f t="shared" si="53"/>
        <v>49.25</v>
      </c>
      <c r="P288" s="88" t="str">
        <f t="shared" si="54"/>
        <v/>
      </c>
      <c r="Q288" s="87" t="str">
        <f t="shared" si="55"/>
        <v/>
      </c>
      <c r="R288" s="87" t="str">
        <f t="shared" si="56"/>
        <v/>
      </c>
    </row>
    <row r="289" spans="1:18" ht="38.25" x14ac:dyDescent="0.2">
      <c r="A289" s="225" t="s">
        <v>21</v>
      </c>
      <c r="B289" s="226" t="s">
        <v>655</v>
      </c>
      <c r="C289" s="225" t="s">
        <v>9</v>
      </c>
      <c r="D289" s="225" t="s">
        <v>656</v>
      </c>
      <c r="E289" s="292" t="s">
        <v>892</v>
      </c>
      <c r="F289" s="292"/>
      <c r="G289" s="227" t="s">
        <v>10</v>
      </c>
      <c r="H289" s="228">
        <v>0.62549999999999994</v>
      </c>
      <c r="I289" s="229">
        <f t="shared" si="59"/>
        <v>139.38999999999999</v>
      </c>
      <c r="J289" s="229">
        <f t="shared" si="58"/>
        <v>87.18</v>
      </c>
      <c r="K289" s="99"/>
      <c r="L289" s="52">
        <f t="shared" si="57"/>
        <v>13</v>
      </c>
      <c r="M289" s="86">
        <f t="shared" si="51"/>
        <v>87.18</v>
      </c>
      <c r="N289" s="87" t="str">
        <f t="shared" si="52"/>
        <v/>
      </c>
      <c r="O289" s="87">
        <f t="shared" si="53"/>
        <v>87.18</v>
      </c>
      <c r="P289" s="88" t="str">
        <f t="shared" si="54"/>
        <v/>
      </c>
      <c r="Q289" s="87" t="str">
        <f t="shared" si="55"/>
        <v/>
      </c>
      <c r="R289" s="87" t="str">
        <f t="shared" si="56"/>
        <v/>
      </c>
    </row>
    <row r="290" spans="1:18" ht="38.25" x14ac:dyDescent="0.2">
      <c r="A290" s="225" t="s">
        <v>21</v>
      </c>
      <c r="B290" s="226" t="s">
        <v>629</v>
      </c>
      <c r="C290" s="225" t="s">
        <v>9</v>
      </c>
      <c r="D290" s="225" t="s">
        <v>630</v>
      </c>
      <c r="E290" s="292" t="s">
        <v>884</v>
      </c>
      <c r="F290" s="292"/>
      <c r="G290" s="227" t="s">
        <v>14</v>
      </c>
      <c r="H290" s="228">
        <v>0.17219999999999999</v>
      </c>
      <c r="I290" s="229">
        <f t="shared" si="59"/>
        <v>14.76</v>
      </c>
      <c r="J290" s="229">
        <f t="shared" si="58"/>
        <v>2.54</v>
      </c>
      <c r="K290" s="99"/>
      <c r="L290" s="52">
        <f t="shared" si="57"/>
        <v>13</v>
      </c>
      <c r="M290" s="86">
        <f t="shared" si="51"/>
        <v>2.54</v>
      </c>
      <c r="N290" s="87" t="str">
        <f t="shared" si="52"/>
        <v/>
      </c>
      <c r="O290" s="87">
        <f t="shared" si="53"/>
        <v>2.54</v>
      </c>
      <c r="P290" s="88" t="str">
        <f t="shared" si="54"/>
        <v/>
      </c>
      <c r="Q290" s="87" t="str">
        <f t="shared" si="55"/>
        <v/>
      </c>
      <c r="R290" s="87" t="str">
        <f t="shared" si="56"/>
        <v/>
      </c>
    </row>
    <row r="291" spans="1:18" ht="38.25" x14ac:dyDescent="0.2">
      <c r="A291" s="225" t="s">
        <v>21</v>
      </c>
      <c r="B291" s="226" t="s">
        <v>627</v>
      </c>
      <c r="C291" s="225" t="s">
        <v>9</v>
      </c>
      <c r="D291" s="225" t="s">
        <v>628</v>
      </c>
      <c r="E291" s="292" t="s">
        <v>884</v>
      </c>
      <c r="F291" s="292"/>
      <c r="G291" s="227" t="s">
        <v>14</v>
      </c>
      <c r="H291" s="228">
        <v>0.13250000000000001</v>
      </c>
      <c r="I291" s="229">
        <f t="shared" si="59"/>
        <v>11.31</v>
      </c>
      <c r="J291" s="229">
        <f t="shared" si="58"/>
        <v>1.49</v>
      </c>
      <c r="K291" s="99"/>
      <c r="L291" s="52">
        <f t="shared" si="57"/>
        <v>13</v>
      </c>
      <c r="M291" s="86">
        <f t="shared" si="51"/>
        <v>1.49</v>
      </c>
      <c r="N291" s="87" t="str">
        <f t="shared" si="52"/>
        <v/>
      </c>
      <c r="O291" s="87">
        <f t="shared" si="53"/>
        <v>1.49</v>
      </c>
      <c r="P291" s="88" t="str">
        <f t="shared" si="54"/>
        <v/>
      </c>
      <c r="Q291" s="87" t="str">
        <f t="shared" si="55"/>
        <v/>
      </c>
      <c r="R291" s="87" t="str">
        <f t="shared" si="56"/>
        <v/>
      </c>
    </row>
    <row r="292" spans="1:18" ht="38.25" customHeight="1" x14ac:dyDescent="0.2">
      <c r="A292" s="225" t="s">
        <v>21</v>
      </c>
      <c r="B292" s="226" t="s">
        <v>622</v>
      </c>
      <c r="C292" s="225" t="s">
        <v>9</v>
      </c>
      <c r="D292" s="225" t="s">
        <v>623</v>
      </c>
      <c r="E292" s="292" t="s">
        <v>882</v>
      </c>
      <c r="F292" s="292"/>
      <c r="G292" s="227" t="s">
        <v>14</v>
      </c>
      <c r="H292" s="228">
        <v>0.13250000000000001</v>
      </c>
      <c r="I292" s="229">
        <f t="shared" si="59"/>
        <v>11.36</v>
      </c>
      <c r="J292" s="229">
        <f t="shared" si="58"/>
        <v>1.5</v>
      </c>
      <c r="K292" s="99"/>
      <c r="L292" s="52">
        <f t="shared" si="57"/>
        <v>13</v>
      </c>
      <c r="M292" s="86">
        <f t="shared" si="51"/>
        <v>1.5</v>
      </c>
      <c r="N292" s="87" t="str">
        <f t="shared" si="52"/>
        <v/>
      </c>
      <c r="O292" s="87">
        <f t="shared" si="53"/>
        <v>1.5</v>
      </c>
      <c r="P292" s="88" t="str">
        <f t="shared" si="54"/>
        <v/>
      </c>
      <c r="Q292" s="87" t="str">
        <f t="shared" si="55"/>
        <v/>
      </c>
      <c r="R292" s="87" t="str">
        <f t="shared" si="56"/>
        <v/>
      </c>
    </row>
    <row r="293" spans="1:18" ht="25.5" customHeight="1" x14ac:dyDescent="0.2">
      <c r="A293" s="225" t="s">
        <v>21</v>
      </c>
      <c r="B293" s="226" t="s">
        <v>643</v>
      </c>
      <c r="C293" s="225" t="s">
        <v>9</v>
      </c>
      <c r="D293" s="225" t="s">
        <v>644</v>
      </c>
      <c r="E293" s="292" t="s">
        <v>888</v>
      </c>
      <c r="F293" s="292"/>
      <c r="G293" s="227" t="s">
        <v>10</v>
      </c>
      <c r="H293" s="228">
        <v>1.7192000000000001</v>
      </c>
      <c r="I293" s="229">
        <f t="shared" si="59"/>
        <v>45.04</v>
      </c>
      <c r="J293" s="229">
        <f t="shared" si="58"/>
        <v>77.430000000000007</v>
      </c>
      <c r="K293" s="99"/>
      <c r="L293" s="52">
        <f t="shared" si="57"/>
        <v>13</v>
      </c>
      <c r="M293" s="86">
        <f t="shared" si="51"/>
        <v>77.430000000000007</v>
      </c>
      <c r="N293" s="87" t="str">
        <f t="shared" si="52"/>
        <v/>
      </c>
      <c r="O293" s="87">
        <f t="shared" si="53"/>
        <v>77.430000000000007</v>
      </c>
      <c r="P293" s="88" t="str">
        <f t="shared" si="54"/>
        <v/>
      </c>
      <c r="Q293" s="87" t="str">
        <f t="shared" si="55"/>
        <v/>
      </c>
      <c r="R293" s="87" t="str">
        <f t="shared" si="56"/>
        <v/>
      </c>
    </row>
    <row r="294" spans="1:18" ht="25.5" customHeight="1" x14ac:dyDescent="0.2">
      <c r="A294" s="225" t="s">
        <v>21</v>
      </c>
      <c r="B294" s="226" t="s">
        <v>646</v>
      </c>
      <c r="C294" s="225" t="s">
        <v>9</v>
      </c>
      <c r="D294" s="225" t="s">
        <v>647</v>
      </c>
      <c r="E294" s="292" t="s">
        <v>890</v>
      </c>
      <c r="F294" s="292"/>
      <c r="G294" s="227" t="s">
        <v>10</v>
      </c>
      <c r="H294" s="228">
        <v>9.2999999999999992E-3</v>
      </c>
      <c r="I294" s="229">
        <f t="shared" si="59"/>
        <v>24.15</v>
      </c>
      <c r="J294" s="229">
        <f t="shared" si="58"/>
        <v>0.22</v>
      </c>
      <c r="K294" s="99"/>
      <c r="L294" s="52">
        <f t="shared" si="57"/>
        <v>13</v>
      </c>
      <c r="M294" s="86">
        <f t="shared" si="51"/>
        <v>0.22</v>
      </c>
      <c r="N294" s="87" t="str">
        <f t="shared" si="52"/>
        <v/>
      </c>
      <c r="O294" s="87">
        <f t="shared" si="53"/>
        <v>0.22</v>
      </c>
      <c r="P294" s="88" t="str">
        <f t="shared" si="54"/>
        <v/>
      </c>
      <c r="Q294" s="87" t="str">
        <f t="shared" si="55"/>
        <v/>
      </c>
      <c r="R294" s="87" t="str">
        <f t="shared" si="56"/>
        <v/>
      </c>
    </row>
    <row r="295" spans="1:18" ht="25.5" customHeight="1" x14ac:dyDescent="0.2">
      <c r="A295" s="225" t="s">
        <v>21</v>
      </c>
      <c r="B295" s="226" t="s">
        <v>636</v>
      </c>
      <c r="C295" s="225" t="s">
        <v>9</v>
      </c>
      <c r="D295" s="225" t="s">
        <v>637</v>
      </c>
      <c r="E295" s="292" t="s">
        <v>884</v>
      </c>
      <c r="F295" s="292"/>
      <c r="G295" s="227" t="s">
        <v>12</v>
      </c>
      <c r="H295" s="228">
        <v>6.6199999999999995E-2</v>
      </c>
      <c r="I295" s="229">
        <f t="shared" si="59"/>
        <v>65.53</v>
      </c>
      <c r="J295" s="229">
        <f t="shared" si="58"/>
        <v>4.33</v>
      </c>
      <c r="K295" s="99"/>
      <c r="L295" s="52">
        <f t="shared" si="57"/>
        <v>13</v>
      </c>
      <c r="M295" s="86">
        <f t="shared" si="51"/>
        <v>4.33</v>
      </c>
      <c r="N295" s="87" t="str">
        <f t="shared" si="52"/>
        <v/>
      </c>
      <c r="O295" s="87">
        <f t="shared" si="53"/>
        <v>4.33</v>
      </c>
      <c r="P295" s="88" t="str">
        <f t="shared" si="54"/>
        <v/>
      </c>
      <c r="Q295" s="87" t="str">
        <f t="shared" si="55"/>
        <v/>
      </c>
      <c r="R295" s="87" t="str">
        <f t="shared" si="56"/>
        <v/>
      </c>
    </row>
    <row r="296" spans="1:18" ht="25.5" customHeight="1" x14ac:dyDescent="0.2">
      <c r="A296" s="225" t="s">
        <v>21</v>
      </c>
      <c r="B296" s="226" t="s">
        <v>660</v>
      </c>
      <c r="C296" s="225" t="s">
        <v>9</v>
      </c>
      <c r="D296" s="225" t="s">
        <v>661</v>
      </c>
      <c r="E296" s="292" t="s">
        <v>20</v>
      </c>
      <c r="F296" s="292"/>
      <c r="G296" s="227" t="s">
        <v>10</v>
      </c>
      <c r="H296" s="228">
        <v>0.59109999999999996</v>
      </c>
      <c r="I296" s="229">
        <f t="shared" si="59"/>
        <v>150.13999999999999</v>
      </c>
      <c r="J296" s="229">
        <f t="shared" si="58"/>
        <v>88.74</v>
      </c>
      <c r="K296" s="99"/>
      <c r="L296" s="52">
        <f t="shared" si="57"/>
        <v>13</v>
      </c>
      <c r="M296" s="86">
        <f t="shared" si="51"/>
        <v>88.74</v>
      </c>
      <c r="N296" s="87" t="str">
        <f t="shared" si="52"/>
        <v/>
      </c>
      <c r="O296" s="87">
        <f t="shared" si="53"/>
        <v>88.74</v>
      </c>
      <c r="P296" s="88" t="str">
        <f t="shared" si="54"/>
        <v/>
      </c>
      <c r="Q296" s="87" t="str">
        <f t="shared" si="55"/>
        <v/>
      </c>
      <c r="R296" s="87" t="str">
        <f t="shared" si="56"/>
        <v/>
      </c>
    </row>
    <row r="297" spans="1:18" ht="25.5" customHeight="1" x14ac:dyDescent="0.2">
      <c r="A297" s="225" t="s">
        <v>21</v>
      </c>
      <c r="B297" s="226" t="s">
        <v>639</v>
      </c>
      <c r="C297" s="225" t="s">
        <v>9</v>
      </c>
      <c r="D297" s="225" t="s">
        <v>640</v>
      </c>
      <c r="E297" s="292" t="s">
        <v>886</v>
      </c>
      <c r="F297" s="292"/>
      <c r="G297" s="227" t="s">
        <v>17</v>
      </c>
      <c r="H297" s="228">
        <v>4.0399999999999998E-2</v>
      </c>
      <c r="I297" s="229">
        <f t="shared" si="59"/>
        <v>99.32</v>
      </c>
      <c r="J297" s="229">
        <f t="shared" si="58"/>
        <v>4.01</v>
      </c>
      <c r="K297" s="99"/>
      <c r="L297" s="52">
        <f t="shared" si="57"/>
        <v>13</v>
      </c>
      <c r="M297" s="86">
        <f t="shared" si="51"/>
        <v>4.01</v>
      </c>
      <c r="N297" s="87" t="str">
        <f t="shared" si="52"/>
        <v/>
      </c>
      <c r="O297" s="87">
        <f t="shared" si="53"/>
        <v>4.01</v>
      </c>
      <c r="P297" s="88" t="str">
        <f t="shared" si="54"/>
        <v/>
      </c>
      <c r="Q297" s="87" t="str">
        <f t="shared" si="55"/>
        <v/>
      </c>
      <c r="R297" s="87" t="str">
        <f t="shared" si="56"/>
        <v/>
      </c>
    </row>
    <row r="298" spans="1:18" ht="38.25" customHeight="1" x14ac:dyDescent="0.2">
      <c r="A298" s="225" t="s">
        <v>21</v>
      </c>
      <c r="B298" s="226" t="s">
        <v>631</v>
      </c>
      <c r="C298" s="225" t="s">
        <v>9</v>
      </c>
      <c r="D298" s="225" t="s">
        <v>632</v>
      </c>
      <c r="E298" s="292" t="s">
        <v>884</v>
      </c>
      <c r="F298" s="292"/>
      <c r="G298" s="227" t="s">
        <v>14</v>
      </c>
      <c r="H298" s="228">
        <v>0.67549999999999999</v>
      </c>
      <c r="I298" s="229">
        <f t="shared" si="59"/>
        <v>3.57</v>
      </c>
      <c r="J298" s="229">
        <f t="shared" si="58"/>
        <v>2.41</v>
      </c>
      <c r="K298" s="99"/>
      <c r="L298" s="52">
        <f t="shared" si="57"/>
        <v>13</v>
      </c>
      <c r="M298" s="86">
        <f t="shared" si="51"/>
        <v>2.41</v>
      </c>
      <c r="N298" s="87" t="str">
        <f t="shared" si="52"/>
        <v/>
      </c>
      <c r="O298" s="87">
        <f t="shared" si="53"/>
        <v>2.41</v>
      </c>
      <c r="P298" s="88" t="str">
        <f t="shared" si="54"/>
        <v/>
      </c>
      <c r="Q298" s="87" t="str">
        <f t="shared" si="55"/>
        <v/>
      </c>
      <c r="R298" s="87" t="str">
        <f t="shared" si="56"/>
        <v/>
      </c>
    </row>
    <row r="299" spans="1:18" ht="25.5" customHeight="1" x14ac:dyDescent="0.2">
      <c r="A299" s="225" t="s">
        <v>21</v>
      </c>
      <c r="B299" s="226" t="s">
        <v>624</v>
      </c>
      <c r="C299" s="225" t="s">
        <v>9</v>
      </c>
      <c r="D299" s="225" t="s">
        <v>625</v>
      </c>
      <c r="E299" s="292" t="s">
        <v>882</v>
      </c>
      <c r="F299" s="292"/>
      <c r="G299" s="227" t="s">
        <v>14</v>
      </c>
      <c r="H299" s="228">
        <v>0.17219999999999999</v>
      </c>
      <c r="I299" s="229">
        <f t="shared" si="59"/>
        <v>4.2300000000000004</v>
      </c>
      <c r="J299" s="229">
        <f t="shared" si="58"/>
        <v>0.72</v>
      </c>
      <c r="K299" s="99"/>
      <c r="L299" s="52">
        <f t="shared" si="57"/>
        <v>13</v>
      </c>
      <c r="M299" s="86">
        <f t="shared" si="51"/>
        <v>0.72</v>
      </c>
      <c r="N299" s="87" t="str">
        <f t="shared" si="52"/>
        <v/>
      </c>
      <c r="O299" s="87">
        <f t="shared" si="53"/>
        <v>0.72</v>
      </c>
      <c r="P299" s="88" t="str">
        <f t="shared" si="54"/>
        <v/>
      </c>
      <c r="Q299" s="87" t="str">
        <f t="shared" si="55"/>
        <v/>
      </c>
      <c r="R299" s="87" t="str">
        <f t="shared" si="56"/>
        <v/>
      </c>
    </row>
    <row r="300" spans="1:18" ht="14.25" customHeight="1" x14ac:dyDescent="0.2">
      <c r="A300" s="225" t="s">
        <v>21</v>
      </c>
      <c r="B300" s="226" t="s">
        <v>641</v>
      </c>
      <c r="C300" s="225" t="s">
        <v>9</v>
      </c>
      <c r="D300" s="225" t="s">
        <v>642</v>
      </c>
      <c r="E300" s="292" t="s">
        <v>887</v>
      </c>
      <c r="F300" s="292"/>
      <c r="G300" s="227" t="s">
        <v>17</v>
      </c>
      <c r="H300" s="228">
        <v>1.06E-2</v>
      </c>
      <c r="I300" s="229">
        <f t="shared" si="59"/>
        <v>28.66</v>
      </c>
      <c r="J300" s="229">
        <f t="shared" si="58"/>
        <v>0.3</v>
      </c>
      <c r="K300" s="99"/>
      <c r="L300" s="52">
        <f t="shared" si="57"/>
        <v>13</v>
      </c>
      <c r="M300" s="86">
        <f t="shared" si="51"/>
        <v>0.3</v>
      </c>
      <c r="N300" s="87" t="str">
        <f t="shared" si="52"/>
        <v/>
      </c>
      <c r="O300" s="87">
        <f t="shared" si="53"/>
        <v>0.3</v>
      </c>
      <c r="P300" s="88" t="str">
        <f t="shared" si="54"/>
        <v/>
      </c>
      <c r="Q300" s="87" t="str">
        <f t="shared" si="55"/>
        <v/>
      </c>
      <c r="R300" s="87" t="str">
        <f t="shared" si="56"/>
        <v/>
      </c>
    </row>
    <row r="301" spans="1:18" ht="38.25" x14ac:dyDescent="0.2">
      <c r="A301" s="225" t="s">
        <v>21</v>
      </c>
      <c r="B301" s="226" t="s">
        <v>653</v>
      </c>
      <c r="C301" s="225" t="s">
        <v>9</v>
      </c>
      <c r="D301" s="225" t="s">
        <v>654</v>
      </c>
      <c r="E301" s="292" t="s">
        <v>892</v>
      </c>
      <c r="F301" s="292"/>
      <c r="G301" s="227" t="s">
        <v>10</v>
      </c>
      <c r="H301" s="228">
        <v>0.80230000000000001</v>
      </c>
      <c r="I301" s="229">
        <f t="shared" si="59"/>
        <v>107.21</v>
      </c>
      <c r="J301" s="229">
        <f t="shared" si="58"/>
        <v>86.01</v>
      </c>
      <c r="K301" s="99"/>
      <c r="L301" s="52">
        <f t="shared" si="57"/>
        <v>13</v>
      </c>
      <c r="M301" s="86">
        <f t="shared" si="51"/>
        <v>86.01</v>
      </c>
      <c r="N301" s="87" t="str">
        <f t="shared" si="52"/>
        <v/>
      </c>
      <c r="O301" s="87">
        <f t="shared" si="53"/>
        <v>86.01</v>
      </c>
      <c r="P301" s="88" t="str">
        <f t="shared" si="54"/>
        <v/>
      </c>
      <c r="Q301" s="87" t="str">
        <f t="shared" si="55"/>
        <v/>
      </c>
      <c r="R301" s="87" t="str">
        <f t="shared" si="56"/>
        <v/>
      </c>
    </row>
    <row r="302" spans="1:18" ht="63.75" x14ac:dyDescent="0.2">
      <c r="A302" s="225" t="s">
        <v>21</v>
      </c>
      <c r="B302" s="226" t="s">
        <v>645</v>
      </c>
      <c r="C302" s="225" t="s">
        <v>9</v>
      </c>
      <c r="D302" s="225" t="s">
        <v>1539</v>
      </c>
      <c r="E302" s="292" t="s">
        <v>889</v>
      </c>
      <c r="F302" s="292"/>
      <c r="G302" s="227" t="s">
        <v>10</v>
      </c>
      <c r="H302" s="228">
        <v>6.6199999999999995E-2</v>
      </c>
      <c r="I302" s="229">
        <f t="shared" si="59"/>
        <v>724.52</v>
      </c>
      <c r="J302" s="229">
        <f t="shared" si="58"/>
        <v>47.96</v>
      </c>
      <c r="K302" s="99"/>
      <c r="L302" s="52">
        <f t="shared" si="57"/>
        <v>13</v>
      </c>
      <c r="M302" s="86">
        <f t="shared" si="51"/>
        <v>47.96</v>
      </c>
      <c r="N302" s="87" t="str">
        <f t="shared" si="52"/>
        <v/>
      </c>
      <c r="O302" s="87">
        <f t="shared" si="53"/>
        <v>47.96</v>
      </c>
      <c r="P302" s="88" t="str">
        <f t="shared" si="54"/>
        <v/>
      </c>
      <c r="Q302" s="87" t="str">
        <f t="shared" si="55"/>
        <v/>
      </c>
      <c r="R302" s="87" t="str">
        <f t="shared" si="56"/>
        <v/>
      </c>
    </row>
    <row r="303" spans="1:18" ht="38.25" x14ac:dyDescent="0.2">
      <c r="A303" s="225" t="s">
        <v>21</v>
      </c>
      <c r="B303" s="226" t="s">
        <v>626</v>
      </c>
      <c r="C303" s="225" t="s">
        <v>9</v>
      </c>
      <c r="D303" s="225" t="s">
        <v>1510</v>
      </c>
      <c r="E303" s="292" t="s">
        <v>883</v>
      </c>
      <c r="F303" s="292"/>
      <c r="G303" s="227" t="s">
        <v>10</v>
      </c>
      <c r="H303" s="228">
        <v>0.153</v>
      </c>
      <c r="I303" s="229">
        <f t="shared" si="59"/>
        <v>666.28</v>
      </c>
      <c r="J303" s="229">
        <f t="shared" si="58"/>
        <v>101.94</v>
      </c>
      <c r="K303" s="99"/>
      <c r="L303" s="52">
        <f t="shared" si="57"/>
        <v>13</v>
      </c>
      <c r="M303" s="86">
        <f t="shared" si="51"/>
        <v>101.94</v>
      </c>
      <c r="N303" s="87" t="str">
        <f t="shared" si="52"/>
        <v/>
      </c>
      <c r="O303" s="87">
        <f t="shared" si="53"/>
        <v>101.94</v>
      </c>
      <c r="P303" s="88" t="str">
        <f t="shared" si="54"/>
        <v/>
      </c>
      <c r="Q303" s="87" t="str">
        <f t="shared" si="55"/>
        <v/>
      </c>
      <c r="R303" s="87" t="str">
        <f t="shared" si="56"/>
        <v/>
      </c>
    </row>
    <row r="304" spans="1:18" ht="25.5" x14ac:dyDescent="0.2">
      <c r="A304" s="225" t="s">
        <v>21</v>
      </c>
      <c r="B304" s="226" t="s">
        <v>648</v>
      </c>
      <c r="C304" s="225" t="s">
        <v>9</v>
      </c>
      <c r="D304" s="225" t="s">
        <v>649</v>
      </c>
      <c r="E304" s="292" t="s">
        <v>890</v>
      </c>
      <c r="F304" s="292"/>
      <c r="G304" s="227" t="s">
        <v>10</v>
      </c>
      <c r="H304" s="228">
        <v>1.5109999999999999</v>
      </c>
      <c r="I304" s="229">
        <f t="shared" si="59"/>
        <v>46.65</v>
      </c>
      <c r="J304" s="229">
        <f t="shared" si="58"/>
        <v>70.48</v>
      </c>
      <c r="K304" s="99"/>
      <c r="L304" s="52">
        <f t="shared" si="57"/>
        <v>13</v>
      </c>
      <c r="M304" s="86">
        <f t="shared" si="51"/>
        <v>70.48</v>
      </c>
      <c r="N304" s="87" t="str">
        <f t="shared" si="52"/>
        <v/>
      </c>
      <c r="O304" s="87">
        <f t="shared" si="53"/>
        <v>70.48</v>
      </c>
      <c r="P304" s="88" t="str">
        <f t="shared" si="54"/>
        <v/>
      </c>
      <c r="Q304" s="87" t="str">
        <f t="shared" si="55"/>
        <v/>
      </c>
      <c r="R304" s="87" t="str">
        <f t="shared" si="56"/>
        <v/>
      </c>
    </row>
    <row r="305" spans="1:18" ht="25.5" customHeight="1" x14ac:dyDescent="0.2">
      <c r="A305" s="225" t="s">
        <v>21</v>
      </c>
      <c r="B305" s="226" t="s">
        <v>651</v>
      </c>
      <c r="C305" s="225" t="s">
        <v>9</v>
      </c>
      <c r="D305" s="225" t="s">
        <v>652</v>
      </c>
      <c r="E305" s="292" t="s">
        <v>892</v>
      </c>
      <c r="F305" s="292"/>
      <c r="G305" s="227" t="s">
        <v>10</v>
      </c>
      <c r="H305" s="228">
        <v>0.51359999999999995</v>
      </c>
      <c r="I305" s="229">
        <f t="shared" si="59"/>
        <v>90.17</v>
      </c>
      <c r="J305" s="229">
        <f t="shared" si="58"/>
        <v>46.31</v>
      </c>
      <c r="K305" s="99"/>
      <c r="L305" s="52">
        <f t="shared" si="57"/>
        <v>13</v>
      </c>
      <c r="M305" s="86">
        <f t="shared" si="51"/>
        <v>46.31</v>
      </c>
      <c r="N305" s="87" t="str">
        <f t="shared" si="52"/>
        <v/>
      </c>
      <c r="O305" s="87">
        <f t="shared" si="53"/>
        <v>46.31</v>
      </c>
      <c r="P305" s="88" t="str">
        <f t="shared" si="54"/>
        <v/>
      </c>
      <c r="Q305" s="87" t="str">
        <f t="shared" si="55"/>
        <v/>
      </c>
      <c r="R305" s="87" t="str">
        <f t="shared" si="56"/>
        <v/>
      </c>
    </row>
    <row r="306" spans="1:18" ht="14.25" customHeight="1" x14ac:dyDescent="0.2">
      <c r="A306" s="225" t="s">
        <v>21</v>
      </c>
      <c r="B306" s="226" t="s">
        <v>658</v>
      </c>
      <c r="C306" s="225" t="s">
        <v>9</v>
      </c>
      <c r="D306" s="225" t="s">
        <v>659</v>
      </c>
      <c r="E306" s="292" t="s">
        <v>222</v>
      </c>
      <c r="F306" s="292"/>
      <c r="G306" s="227" t="s">
        <v>12</v>
      </c>
      <c r="H306" s="228">
        <v>6.6199999999999995E-2</v>
      </c>
      <c r="I306" s="229">
        <f t="shared" si="59"/>
        <v>100.6</v>
      </c>
      <c r="J306" s="229">
        <f t="shared" si="58"/>
        <v>6.65</v>
      </c>
      <c r="K306" s="99"/>
      <c r="L306" s="52">
        <f t="shared" si="57"/>
        <v>13</v>
      </c>
      <c r="M306" s="86">
        <f t="shared" ref="M306:M369" si="60">IF(OR(A306="Insumo",A306="Composição Auxiliar"),J306,"")</f>
        <v>6.65</v>
      </c>
      <c r="N306" s="87" t="str">
        <f t="shared" ref="N306:N369" si="61">IF(E306="Mão de Obra",J306,"")</f>
        <v/>
      </c>
      <c r="O306" s="87">
        <f t="shared" ref="O306:O369" si="62">IF(N306&lt;&gt;"","",M306)</f>
        <v>6.65</v>
      </c>
      <c r="P306" s="88" t="str">
        <f t="shared" ref="P306:P369" si="63">IF(A306="Composição",B306,"")</f>
        <v/>
      </c>
      <c r="Q306" s="87" t="str">
        <f t="shared" ref="Q306:Q369" si="64">IF(P306&lt;&gt;"",SUMIF(L306:L406,L306,N306:N406),"")</f>
        <v/>
      </c>
      <c r="R306" s="87" t="str">
        <f t="shared" ref="R306:R369" si="65">IF(P306&lt;&gt;"",SUMIF(L306:L406,L306,O306:O406),"")</f>
        <v/>
      </c>
    </row>
    <row r="307" spans="1:18" ht="25.5" customHeight="1" x14ac:dyDescent="0.2">
      <c r="A307" s="225" t="s">
        <v>21</v>
      </c>
      <c r="B307" s="226" t="s">
        <v>605</v>
      </c>
      <c r="C307" s="225" t="s">
        <v>9</v>
      </c>
      <c r="D307" s="225" t="s">
        <v>606</v>
      </c>
      <c r="E307" s="292" t="s">
        <v>881</v>
      </c>
      <c r="F307" s="292"/>
      <c r="G307" s="227" t="s">
        <v>10</v>
      </c>
      <c r="H307" s="228">
        <v>5.0648999999999997</v>
      </c>
      <c r="I307" s="229">
        <f t="shared" si="59"/>
        <v>14.4</v>
      </c>
      <c r="J307" s="229">
        <f t="shared" si="58"/>
        <v>72.930000000000007</v>
      </c>
      <c r="K307" s="99"/>
      <c r="L307" s="52">
        <f t="shared" si="57"/>
        <v>13</v>
      </c>
      <c r="M307" s="86">
        <f t="shared" si="60"/>
        <v>72.930000000000007</v>
      </c>
      <c r="N307" s="87" t="str">
        <f t="shared" si="61"/>
        <v/>
      </c>
      <c r="O307" s="87">
        <f t="shared" si="62"/>
        <v>72.930000000000007</v>
      </c>
      <c r="P307" s="88" t="str">
        <f t="shared" si="63"/>
        <v/>
      </c>
      <c r="Q307" s="87" t="str">
        <f t="shared" si="64"/>
        <v/>
      </c>
      <c r="R307" s="87" t="str">
        <f t="shared" si="65"/>
        <v/>
      </c>
    </row>
    <row r="308" spans="1:18" ht="25.5" customHeight="1" x14ac:dyDescent="0.2">
      <c r="A308" s="225" t="s">
        <v>21</v>
      </c>
      <c r="B308" s="226" t="s">
        <v>638</v>
      </c>
      <c r="C308" s="225" t="s">
        <v>9</v>
      </c>
      <c r="D308" s="225" t="s">
        <v>1473</v>
      </c>
      <c r="E308" s="292" t="s">
        <v>885</v>
      </c>
      <c r="F308" s="292"/>
      <c r="G308" s="227" t="s">
        <v>10</v>
      </c>
      <c r="H308" s="228">
        <v>1.7192000000000001</v>
      </c>
      <c r="I308" s="229">
        <f t="shared" si="59"/>
        <v>28.03</v>
      </c>
      <c r="J308" s="229">
        <f t="shared" si="58"/>
        <v>48.18</v>
      </c>
      <c r="K308" s="99"/>
      <c r="L308" s="52">
        <f t="shared" si="57"/>
        <v>13</v>
      </c>
      <c r="M308" s="86">
        <f t="shared" si="60"/>
        <v>48.18</v>
      </c>
      <c r="N308" s="87" t="str">
        <f t="shared" si="61"/>
        <v/>
      </c>
      <c r="O308" s="87">
        <f t="shared" si="62"/>
        <v>48.18</v>
      </c>
      <c r="P308" s="88" t="str">
        <f t="shared" si="63"/>
        <v/>
      </c>
      <c r="Q308" s="87" t="str">
        <f t="shared" si="64"/>
        <v/>
      </c>
      <c r="R308" s="87" t="str">
        <f t="shared" si="65"/>
        <v/>
      </c>
    </row>
    <row r="309" spans="1:18" ht="38.25" customHeight="1" x14ac:dyDescent="0.2">
      <c r="A309" s="225" t="s">
        <v>21</v>
      </c>
      <c r="B309" s="226" t="s">
        <v>650</v>
      </c>
      <c r="C309" s="225" t="s">
        <v>9</v>
      </c>
      <c r="D309" s="225" t="s">
        <v>1524</v>
      </c>
      <c r="E309" s="292" t="s">
        <v>891</v>
      </c>
      <c r="F309" s="292"/>
      <c r="G309" s="227" t="s">
        <v>12</v>
      </c>
      <c r="H309" s="228">
        <v>0.13250000000000001</v>
      </c>
      <c r="I309" s="229">
        <f t="shared" si="59"/>
        <v>24.24</v>
      </c>
      <c r="J309" s="229">
        <f t="shared" si="58"/>
        <v>3.21</v>
      </c>
      <c r="K309" s="99"/>
      <c r="L309" s="52">
        <f t="shared" si="57"/>
        <v>13</v>
      </c>
      <c r="M309" s="86">
        <f t="shared" si="60"/>
        <v>3.21</v>
      </c>
      <c r="N309" s="87" t="str">
        <f t="shared" si="61"/>
        <v/>
      </c>
      <c r="O309" s="87">
        <f t="shared" si="62"/>
        <v>3.21</v>
      </c>
      <c r="P309" s="88" t="str">
        <f t="shared" si="63"/>
        <v/>
      </c>
      <c r="Q309" s="87" t="str">
        <f t="shared" si="64"/>
        <v/>
      </c>
      <c r="R309" s="87" t="str">
        <f t="shared" si="65"/>
        <v/>
      </c>
    </row>
    <row r="310" spans="1:18" ht="38.25" customHeight="1" x14ac:dyDescent="0.2">
      <c r="A310" s="214" t="s">
        <v>28</v>
      </c>
      <c r="B310" s="215" t="s">
        <v>576</v>
      </c>
      <c r="C310" s="214" t="str">
        <f>VLOOKUP(B310,INSUMOS!$A:$I,2,FALSE)</f>
        <v>SINAPI</v>
      </c>
      <c r="D310" s="214" t="str">
        <f>VLOOKUP(B310,INSUMOS!$A:$I,3,FALSE)</f>
        <v>FERROLHO COM FECHO / TRINCO REDONDO, EM ACO GALVANIZADO / ZINCADO, DE SOBREPOR, COM COMPRIMENTO DE 8" E ESPESSURA MINIMA DA CHAPA DE 1,50 MM</v>
      </c>
      <c r="E310" s="293" t="str">
        <f>VLOOKUP(B310,INSUMOS!$A:$I,4,FALSE)</f>
        <v>Material</v>
      </c>
      <c r="F310" s="293"/>
      <c r="G310" s="216" t="str">
        <f>VLOOKUP(B310,INSUMOS!$A:$I,5,FALSE)</f>
        <v>UN</v>
      </c>
      <c r="H310" s="217">
        <v>6.6199999999999995E-2</v>
      </c>
      <c r="I310" s="218">
        <f>VLOOKUP(B310,INSUMOS!$A:$I,8,FALSE)</f>
        <v>16.75</v>
      </c>
      <c r="J310" s="218">
        <f t="shared" si="58"/>
        <v>1.1000000000000001</v>
      </c>
      <c r="K310" s="99"/>
      <c r="L310" s="52">
        <f t="shared" si="57"/>
        <v>13</v>
      </c>
      <c r="M310" s="86">
        <f t="shared" si="60"/>
        <v>1.1000000000000001</v>
      </c>
      <c r="N310" s="87" t="str">
        <f t="shared" si="61"/>
        <v/>
      </c>
      <c r="O310" s="87">
        <f t="shared" si="62"/>
        <v>1.1000000000000001</v>
      </c>
      <c r="P310" s="88" t="str">
        <f t="shared" si="63"/>
        <v/>
      </c>
      <c r="Q310" s="87" t="str">
        <f t="shared" si="64"/>
        <v/>
      </c>
      <c r="R310" s="87" t="str">
        <f t="shared" si="65"/>
        <v/>
      </c>
    </row>
    <row r="311" spans="1:18" ht="25.5" customHeight="1" x14ac:dyDescent="0.2">
      <c r="A311" s="219"/>
      <c r="B311" s="219"/>
      <c r="C311" s="219"/>
      <c r="D311" s="219"/>
      <c r="E311" s="219"/>
      <c r="F311" s="220"/>
      <c r="G311" s="219"/>
      <c r="H311" s="220"/>
      <c r="I311" s="219"/>
      <c r="J311" s="220"/>
      <c r="K311" s="99"/>
      <c r="L311" s="52">
        <f t="shared" si="57"/>
        <v>13</v>
      </c>
      <c r="M311" s="86" t="str">
        <f t="shared" si="60"/>
        <v/>
      </c>
      <c r="N311" s="87" t="str">
        <f t="shared" si="61"/>
        <v/>
      </c>
      <c r="O311" s="87" t="str">
        <f t="shared" si="62"/>
        <v/>
      </c>
      <c r="P311" s="88" t="str">
        <f t="shared" si="63"/>
        <v/>
      </c>
      <c r="Q311" s="87" t="str">
        <f t="shared" si="64"/>
        <v/>
      </c>
      <c r="R311" s="87" t="str">
        <f t="shared" si="65"/>
        <v/>
      </c>
    </row>
    <row r="312" spans="1:18" ht="15" thickBot="1" x14ac:dyDescent="0.25">
      <c r="A312" s="219"/>
      <c r="B312" s="219"/>
      <c r="C312" s="219"/>
      <c r="D312" s="219"/>
      <c r="E312" s="219"/>
      <c r="F312" s="220"/>
      <c r="G312" s="219"/>
      <c r="H312" s="294"/>
      <c r="I312" s="294"/>
      <c r="J312" s="220"/>
      <c r="K312" s="99"/>
      <c r="L312" s="52">
        <f t="shared" si="57"/>
        <v>13</v>
      </c>
      <c r="M312" s="86" t="str">
        <f t="shared" si="60"/>
        <v/>
      </c>
      <c r="N312" s="87" t="str">
        <f t="shared" si="61"/>
        <v/>
      </c>
      <c r="O312" s="87" t="str">
        <f t="shared" si="62"/>
        <v/>
      </c>
      <c r="P312" s="88" t="str">
        <f t="shared" si="63"/>
        <v/>
      </c>
      <c r="Q312" s="87" t="str">
        <f t="shared" si="64"/>
        <v/>
      </c>
      <c r="R312" s="87" t="str">
        <f t="shared" si="65"/>
        <v/>
      </c>
    </row>
    <row r="313" spans="1:18" ht="15" thickTop="1" x14ac:dyDescent="0.2">
      <c r="A313" s="224"/>
      <c r="B313" s="224"/>
      <c r="C313" s="224"/>
      <c r="D313" s="224"/>
      <c r="E313" s="224"/>
      <c r="F313" s="224"/>
      <c r="G313" s="224"/>
      <c r="H313" s="224"/>
      <c r="I313" s="224"/>
      <c r="J313" s="224"/>
      <c r="K313" s="99"/>
      <c r="L313" s="52">
        <f t="shared" si="57"/>
        <v>14</v>
      </c>
      <c r="M313" s="86" t="str">
        <f t="shared" si="60"/>
        <v/>
      </c>
      <c r="N313" s="87" t="str">
        <f t="shared" si="61"/>
        <v/>
      </c>
      <c r="O313" s="87" t="str">
        <f t="shared" si="62"/>
        <v/>
      </c>
      <c r="P313" s="88" t="str">
        <f t="shared" si="63"/>
        <v/>
      </c>
      <c r="Q313" s="87" t="str">
        <f t="shared" si="64"/>
        <v/>
      </c>
      <c r="R313" s="87" t="str">
        <f t="shared" si="65"/>
        <v/>
      </c>
    </row>
    <row r="314" spans="1:18" ht="25.5" customHeight="1" x14ac:dyDescent="0.2">
      <c r="A314" s="206" t="s">
        <v>1054</v>
      </c>
      <c r="B314" s="207" t="s">
        <v>1</v>
      </c>
      <c r="C314" s="206" t="s">
        <v>2</v>
      </c>
      <c r="D314" s="206" t="s">
        <v>3</v>
      </c>
      <c r="E314" s="290" t="s">
        <v>18</v>
      </c>
      <c r="F314" s="290"/>
      <c r="G314" s="208" t="s">
        <v>4</v>
      </c>
      <c r="H314" s="207" t="s">
        <v>5</v>
      </c>
      <c r="I314" s="207" t="s">
        <v>6</v>
      </c>
      <c r="J314" s="207" t="s">
        <v>7</v>
      </c>
      <c r="K314" s="99"/>
      <c r="L314" s="52">
        <f t="shared" si="57"/>
        <v>14</v>
      </c>
      <c r="M314" s="86" t="str">
        <f t="shared" si="60"/>
        <v/>
      </c>
      <c r="N314" s="87" t="str">
        <f t="shared" si="61"/>
        <v/>
      </c>
      <c r="O314" s="87" t="str">
        <f t="shared" si="62"/>
        <v/>
      </c>
      <c r="P314" s="88" t="str">
        <f t="shared" si="63"/>
        <v/>
      </c>
      <c r="Q314" s="87" t="str">
        <f t="shared" si="64"/>
        <v/>
      </c>
      <c r="R314" s="87" t="str">
        <f t="shared" si="65"/>
        <v/>
      </c>
    </row>
    <row r="315" spans="1:18" ht="25.5" x14ac:dyDescent="0.2">
      <c r="A315" s="209" t="s">
        <v>19</v>
      </c>
      <c r="B315" s="210" t="s">
        <v>1055</v>
      </c>
      <c r="C315" s="209" t="s">
        <v>11</v>
      </c>
      <c r="D315" s="209" t="s">
        <v>1056</v>
      </c>
      <c r="E315" s="291">
        <v>47</v>
      </c>
      <c r="F315" s="291"/>
      <c r="G315" s="211" t="s">
        <v>189</v>
      </c>
      <c r="H315" s="212">
        <v>1</v>
      </c>
      <c r="I315" s="213">
        <f>SUMIF(L:L,$L315,M:M)</f>
        <v>371.27000000000004</v>
      </c>
      <c r="J315" s="213">
        <f t="shared" ref="J315:J320" si="66">TRUNC(H315*I315,2)</f>
        <v>371.27</v>
      </c>
      <c r="K315" s="99"/>
      <c r="L315" s="52">
        <f t="shared" si="57"/>
        <v>14</v>
      </c>
      <c r="M315" s="86" t="str">
        <f t="shared" si="60"/>
        <v/>
      </c>
      <c r="N315" s="87" t="str">
        <f t="shared" si="61"/>
        <v/>
      </c>
      <c r="O315" s="87" t="str">
        <f t="shared" si="62"/>
        <v/>
      </c>
      <c r="P315" s="88" t="str">
        <f t="shared" si="63"/>
        <v xml:space="preserve"> UPACOMP298 </v>
      </c>
      <c r="Q315" s="87">
        <f t="shared" si="64"/>
        <v>0</v>
      </c>
      <c r="R315" s="87">
        <f t="shared" si="65"/>
        <v>371.27000000000004</v>
      </c>
    </row>
    <row r="316" spans="1:18" ht="25.5" x14ac:dyDescent="0.2">
      <c r="A316" s="225" t="s">
        <v>21</v>
      </c>
      <c r="B316" s="226" t="s">
        <v>22</v>
      </c>
      <c r="C316" s="225" t="s">
        <v>9</v>
      </c>
      <c r="D316" s="225" t="s">
        <v>23</v>
      </c>
      <c r="E316" s="292" t="s">
        <v>875</v>
      </c>
      <c r="F316" s="292"/>
      <c r="G316" s="227" t="s">
        <v>25</v>
      </c>
      <c r="H316" s="228">
        <v>0.6</v>
      </c>
      <c r="I316" s="229">
        <f>SUMIFS(J:J,A:A,"Composição",B:B,$B316)</f>
        <v>32.17</v>
      </c>
      <c r="J316" s="229">
        <f t="shared" si="66"/>
        <v>19.3</v>
      </c>
      <c r="K316" s="99"/>
      <c r="L316" s="52">
        <f t="shared" si="57"/>
        <v>14</v>
      </c>
      <c r="M316" s="86">
        <f t="shared" si="60"/>
        <v>19.3</v>
      </c>
      <c r="N316" s="87" t="str">
        <f t="shared" si="61"/>
        <v/>
      </c>
      <c r="O316" s="87">
        <f t="shared" si="62"/>
        <v>19.3</v>
      </c>
      <c r="P316" s="88" t="str">
        <f t="shared" si="63"/>
        <v/>
      </c>
      <c r="Q316" s="87" t="str">
        <f t="shared" si="64"/>
        <v/>
      </c>
      <c r="R316" s="87" t="str">
        <f t="shared" si="65"/>
        <v/>
      </c>
    </row>
    <row r="317" spans="1:18" ht="38.25" customHeight="1" x14ac:dyDescent="0.2">
      <c r="A317" s="225" t="s">
        <v>21</v>
      </c>
      <c r="B317" s="226" t="s">
        <v>26</v>
      </c>
      <c r="C317" s="225" t="s">
        <v>9</v>
      </c>
      <c r="D317" s="225" t="s">
        <v>27</v>
      </c>
      <c r="E317" s="292" t="s">
        <v>875</v>
      </c>
      <c r="F317" s="292"/>
      <c r="G317" s="227" t="s">
        <v>25</v>
      </c>
      <c r="H317" s="228">
        <v>0.6</v>
      </c>
      <c r="I317" s="229">
        <f>SUMIFS(J:J,A:A,"Composição",B:B,$B317)</f>
        <v>25.11</v>
      </c>
      <c r="J317" s="229">
        <f t="shared" si="66"/>
        <v>15.06</v>
      </c>
      <c r="K317" s="99"/>
      <c r="L317" s="52">
        <f t="shared" si="57"/>
        <v>14</v>
      </c>
      <c r="M317" s="86">
        <f t="shared" si="60"/>
        <v>15.06</v>
      </c>
      <c r="N317" s="87" t="str">
        <f t="shared" si="61"/>
        <v/>
      </c>
      <c r="O317" s="87">
        <f t="shared" si="62"/>
        <v>15.06</v>
      </c>
      <c r="P317" s="88" t="str">
        <f t="shared" si="63"/>
        <v/>
      </c>
      <c r="Q317" s="87" t="str">
        <f t="shared" si="64"/>
        <v/>
      </c>
      <c r="R317" s="87" t="str">
        <f t="shared" si="65"/>
        <v/>
      </c>
    </row>
    <row r="318" spans="1:18" ht="25.5" customHeight="1" x14ac:dyDescent="0.2">
      <c r="A318" s="214" t="s">
        <v>28</v>
      </c>
      <c r="B318" s="215" t="s">
        <v>1610</v>
      </c>
      <c r="C318" s="214" t="str">
        <f>VLOOKUP(B318,INSUMOS!$A:$I,2,FALSE)</f>
        <v>SINAPI</v>
      </c>
      <c r="D318" s="214" t="str">
        <f>VLOOKUP(B318,INSUMOS!$A:$I,3,FALSE)</f>
        <v>TABUA *2,5 X 30 CM EM PINUS, MISTA OU EQUIVALENTE DA REGIAO - BRUTA</v>
      </c>
      <c r="E318" s="293" t="str">
        <f>VLOOKUP(B318,INSUMOS!$A:$I,4,FALSE)</f>
        <v>Material</v>
      </c>
      <c r="F318" s="293"/>
      <c r="G318" s="216" t="str">
        <f>VLOOKUP(B318,INSUMOS!$A:$I,5,FALSE)</f>
        <v>M</v>
      </c>
      <c r="H318" s="217">
        <v>13.5</v>
      </c>
      <c r="I318" s="218">
        <f>VLOOKUP(B318,INSUMOS!$A:$I,8,FALSE)</f>
        <v>12.6</v>
      </c>
      <c r="J318" s="218">
        <f t="shared" si="66"/>
        <v>170.1</v>
      </c>
      <c r="K318" s="99"/>
      <c r="L318" s="52">
        <f t="shared" si="57"/>
        <v>14</v>
      </c>
      <c r="M318" s="86">
        <f t="shared" si="60"/>
        <v>170.1</v>
      </c>
      <c r="N318" s="87" t="str">
        <f t="shared" si="61"/>
        <v/>
      </c>
      <c r="O318" s="87">
        <f t="shared" si="62"/>
        <v>170.1</v>
      </c>
      <c r="P318" s="88" t="str">
        <f t="shared" si="63"/>
        <v/>
      </c>
      <c r="Q318" s="87" t="str">
        <f t="shared" si="64"/>
        <v/>
      </c>
      <c r="R318" s="87" t="str">
        <f t="shared" si="65"/>
        <v/>
      </c>
    </row>
    <row r="319" spans="1:18" ht="25.5" customHeight="1" x14ac:dyDescent="0.2">
      <c r="A319" s="214" t="s">
        <v>28</v>
      </c>
      <c r="B319" s="215" t="s">
        <v>31</v>
      </c>
      <c r="C319" s="214" t="str">
        <f>VLOOKUP(B319,INSUMOS!$A:$I,2,FALSE)</f>
        <v>SINAPI</v>
      </c>
      <c r="D319" s="214" t="str">
        <f>VLOOKUP(B319,INSUMOS!$A:$I,3,FALSE)</f>
        <v>PONTALETE *7,5 X 7,5* CM EM PINUS, MISTA OU EQUIVALENTE DA REGIAO - BRUTA</v>
      </c>
      <c r="E319" s="293" t="str">
        <f>VLOOKUP(B319,INSUMOS!$A:$I,4,FALSE)</f>
        <v>Material</v>
      </c>
      <c r="F319" s="293"/>
      <c r="G319" s="216" t="str">
        <f>VLOOKUP(B319,INSUMOS!$A:$I,5,FALSE)</f>
        <v>M</v>
      </c>
      <c r="H319" s="217">
        <v>21.45</v>
      </c>
      <c r="I319" s="218">
        <f>VLOOKUP(B319,INSUMOS!$A:$I,8,FALSE)</f>
        <v>7.6</v>
      </c>
      <c r="J319" s="218">
        <f t="shared" si="66"/>
        <v>163.02000000000001</v>
      </c>
      <c r="K319" s="99"/>
      <c r="L319" s="52">
        <f t="shared" si="57"/>
        <v>14</v>
      </c>
      <c r="M319" s="86">
        <f t="shared" si="60"/>
        <v>163.02000000000001</v>
      </c>
      <c r="N319" s="87" t="str">
        <f t="shared" si="61"/>
        <v/>
      </c>
      <c r="O319" s="87">
        <f t="shared" si="62"/>
        <v>163.02000000000001</v>
      </c>
      <c r="P319" s="88" t="str">
        <f t="shared" si="63"/>
        <v/>
      </c>
      <c r="Q319" s="87" t="str">
        <f t="shared" si="64"/>
        <v/>
      </c>
      <c r="R319" s="87" t="str">
        <f t="shared" si="65"/>
        <v/>
      </c>
    </row>
    <row r="320" spans="1:18" ht="25.5" customHeight="1" x14ac:dyDescent="0.2">
      <c r="A320" s="214" t="s">
        <v>28</v>
      </c>
      <c r="B320" s="215" t="s">
        <v>1612</v>
      </c>
      <c r="C320" s="214" t="str">
        <f>VLOOKUP(B320,INSUMOS!$A:$I,2,FALSE)</f>
        <v>SINAPI</v>
      </c>
      <c r="D320" s="214" t="str">
        <f>VLOOKUP(B320,INSUMOS!$A:$I,3,FALSE)</f>
        <v>PREGO DE ACO POLIDO COM CABECA 16 X 24 (2 1/4 X 12)</v>
      </c>
      <c r="E320" s="293" t="str">
        <f>VLOOKUP(B320,INSUMOS!$A:$I,4,FALSE)</f>
        <v>Material</v>
      </c>
      <c r="F320" s="293"/>
      <c r="G320" s="216" t="str">
        <f>VLOOKUP(B320,INSUMOS!$A:$I,5,FALSE)</f>
        <v>KG</v>
      </c>
      <c r="H320" s="217">
        <v>0.2</v>
      </c>
      <c r="I320" s="218">
        <f>VLOOKUP(B320,INSUMOS!$A:$I,8,FALSE)</f>
        <v>18.97</v>
      </c>
      <c r="J320" s="218">
        <f t="shared" si="66"/>
        <v>3.79</v>
      </c>
      <c r="K320" s="99"/>
      <c r="L320" s="52">
        <f t="shared" si="57"/>
        <v>14</v>
      </c>
      <c r="M320" s="86">
        <f t="shared" si="60"/>
        <v>3.79</v>
      </c>
      <c r="N320" s="87" t="str">
        <f t="shared" si="61"/>
        <v/>
      </c>
      <c r="O320" s="87">
        <f t="shared" si="62"/>
        <v>3.79</v>
      </c>
      <c r="P320" s="88" t="str">
        <f t="shared" si="63"/>
        <v/>
      </c>
      <c r="Q320" s="87" t="str">
        <f t="shared" si="64"/>
        <v/>
      </c>
      <c r="R320" s="87" t="str">
        <f t="shared" si="65"/>
        <v/>
      </c>
    </row>
    <row r="321" spans="1:18" ht="38.25" customHeight="1" x14ac:dyDescent="0.2">
      <c r="A321" s="219"/>
      <c r="B321" s="219"/>
      <c r="C321" s="219"/>
      <c r="D321" s="219"/>
      <c r="E321" s="219"/>
      <c r="F321" s="220"/>
      <c r="G321" s="219"/>
      <c r="H321" s="220"/>
      <c r="I321" s="219"/>
      <c r="J321" s="220"/>
      <c r="K321" s="99"/>
      <c r="L321" s="52">
        <f t="shared" si="57"/>
        <v>14</v>
      </c>
      <c r="M321" s="86" t="str">
        <f t="shared" si="60"/>
        <v/>
      </c>
      <c r="N321" s="87" t="str">
        <f t="shared" si="61"/>
        <v/>
      </c>
      <c r="O321" s="87" t="str">
        <f t="shared" si="62"/>
        <v/>
      </c>
      <c r="P321" s="88" t="str">
        <f t="shared" si="63"/>
        <v/>
      </c>
      <c r="Q321" s="87" t="str">
        <f t="shared" si="64"/>
        <v/>
      </c>
      <c r="R321" s="87" t="str">
        <f t="shared" si="65"/>
        <v/>
      </c>
    </row>
    <row r="322" spans="1:18" ht="15" thickBot="1" x14ac:dyDescent="0.25">
      <c r="A322" s="219"/>
      <c r="B322" s="219"/>
      <c r="C322" s="219"/>
      <c r="D322" s="219"/>
      <c r="E322" s="219"/>
      <c r="F322" s="220"/>
      <c r="G322" s="219"/>
      <c r="H322" s="294"/>
      <c r="I322" s="294"/>
      <c r="J322" s="220"/>
      <c r="K322" s="99"/>
      <c r="L322" s="52">
        <f t="shared" si="57"/>
        <v>14</v>
      </c>
      <c r="M322" s="86" t="str">
        <f t="shared" si="60"/>
        <v/>
      </c>
      <c r="N322" s="87" t="str">
        <f t="shared" si="61"/>
        <v/>
      </c>
      <c r="O322" s="87" t="str">
        <f t="shared" si="62"/>
        <v/>
      </c>
      <c r="P322" s="88" t="str">
        <f t="shared" si="63"/>
        <v/>
      </c>
      <c r="Q322" s="87" t="str">
        <f t="shared" si="64"/>
        <v/>
      </c>
      <c r="R322" s="87" t="str">
        <f t="shared" si="65"/>
        <v/>
      </c>
    </row>
    <row r="323" spans="1:18" ht="15" thickTop="1" x14ac:dyDescent="0.2">
      <c r="A323" s="224"/>
      <c r="B323" s="224"/>
      <c r="C323" s="224"/>
      <c r="D323" s="224"/>
      <c r="E323" s="224"/>
      <c r="F323" s="224"/>
      <c r="G323" s="224"/>
      <c r="H323" s="224"/>
      <c r="I323" s="224"/>
      <c r="J323" s="224"/>
      <c r="K323" s="99"/>
      <c r="L323" s="52">
        <f t="shared" si="57"/>
        <v>15</v>
      </c>
      <c r="M323" s="86" t="str">
        <f t="shared" si="60"/>
        <v/>
      </c>
      <c r="N323" s="87" t="str">
        <f t="shared" si="61"/>
        <v/>
      </c>
      <c r="O323" s="87" t="str">
        <f t="shared" si="62"/>
        <v/>
      </c>
      <c r="P323" s="88" t="str">
        <f t="shared" si="63"/>
        <v/>
      </c>
      <c r="Q323" s="87" t="str">
        <f t="shared" si="64"/>
        <v/>
      </c>
      <c r="R323" s="87" t="str">
        <f t="shared" si="65"/>
        <v/>
      </c>
    </row>
    <row r="324" spans="1:18" ht="15" x14ac:dyDescent="0.2">
      <c r="A324" s="206" t="s">
        <v>1058</v>
      </c>
      <c r="B324" s="207" t="s">
        <v>1</v>
      </c>
      <c r="C324" s="206" t="s">
        <v>2</v>
      </c>
      <c r="D324" s="206" t="s">
        <v>3</v>
      </c>
      <c r="E324" s="290" t="s">
        <v>18</v>
      </c>
      <c r="F324" s="290"/>
      <c r="G324" s="208" t="s">
        <v>4</v>
      </c>
      <c r="H324" s="207" t="s">
        <v>5</v>
      </c>
      <c r="I324" s="207" t="s">
        <v>6</v>
      </c>
      <c r="J324" s="207" t="s">
        <v>7</v>
      </c>
      <c r="K324" s="99"/>
      <c r="L324" s="52">
        <f t="shared" si="57"/>
        <v>15</v>
      </c>
      <c r="M324" s="86" t="str">
        <f t="shared" si="60"/>
        <v/>
      </c>
      <c r="N324" s="87" t="str">
        <f t="shared" si="61"/>
        <v/>
      </c>
      <c r="O324" s="87" t="str">
        <f t="shared" si="62"/>
        <v/>
      </c>
      <c r="P324" s="88" t="str">
        <f t="shared" si="63"/>
        <v/>
      </c>
      <c r="Q324" s="87" t="str">
        <f t="shared" si="64"/>
        <v/>
      </c>
      <c r="R324" s="87" t="str">
        <f t="shared" si="65"/>
        <v/>
      </c>
    </row>
    <row r="325" spans="1:18" ht="25.5" x14ac:dyDescent="0.2">
      <c r="A325" s="209" t="s">
        <v>19</v>
      </c>
      <c r="B325" s="210" t="s">
        <v>666</v>
      </c>
      <c r="C325" s="209" t="s">
        <v>11</v>
      </c>
      <c r="D325" s="209" t="s">
        <v>667</v>
      </c>
      <c r="E325" s="291">
        <v>47</v>
      </c>
      <c r="F325" s="291"/>
      <c r="G325" s="211" t="s">
        <v>10</v>
      </c>
      <c r="H325" s="212">
        <v>1</v>
      </c>
      <c r="I325" s="213">
        <f>SUMIF(L:L,$L325,M:M)</f>
        <v>522.88999999999987</v>
      </c>
      <c r="J325" s="213">
        <f t="shared" ref="J325:J331" si="67">TRUNC(H325*I325,2)</f>
        <v>522.89</v>
      </c>
      <c r="K325" s="99"/>
      <c r="L325" s="52">
        <f t="shared" si="57"/>
        <v>15</v>
      </c>
      <c r="M325" s="86" t="str">
        <f t="shared" si="60"/>
        <v/>
      </c>
      <c r="N325" s="87" t="str">
        <f t="shared" si="61"/>
        <v/>
      </c>
      <c r="O325" s="87" t="str">
        <f t="shared" si="62"/>
        <v/>
      </c>
      <c r="P325" s="88" t="str">
        <f t="shared" si="63"/>
        <v xml:space="preserve"> UPACOMP304 </v>
      </c>
      <c r="Q325" s="87">
        <f t="shared" si="64"/>
        <v>0</v>
      </c>
      <c r="R325" s="87">
        <f t="shared" si="65"/>
        <v>522.88999999999987</v>
      </c>
    </row>
    <row r="326" spans="1:18" ht="14.25" customHeight="1" x14ac:dyDescent="0.2">
      <c r="A326" s="225" t="s">
        <v>21</v>
      </c>
      <c r="B326" s="226" t="s">
        <v>22</v>
      </c>
      <c r="C326" s="225" t="s">
        <v>9</v>
      </c>
      <c r="D326" s="225" t="s">
        <v>23</v>
      </c>
      <c r="E326" s="292" t="s">
        <v>875</v>
      </c>
      <c r="F326" s="292"/>
      <c r="G326" s="227" t="s">
        <v>25</v>
      </c>
      <c r="H326" s="228">
        <v>1</v>
      </c>
      <c r="I326" s="229">
        <f>SUMIFS(J:J,A:A,"Composição",B:B,$B326)</f>
        <v>32.17</v>
      </c>
      <c r="J326" s="229">
        <f t="shared" si="67"/>
        <v>32.17</v>
      </c>
      <c r="K326" s="99"/>
      <c r="L326" s="52">
        <f t="shared" si="57"/>
        <v>15</v>
      </c>
      <c r="M326" s="86">
        <f t="shared" si="60"/>
        <v>32.17</v>
      </c>
      <c r="N326" s="87" t="str">
        <f t="shared" si="61"/>
        <v/>
      </c>
      <c r="O326" s="87">
        <f t="shared" si="62"/>
        <v>32.17</v>
      </c>
      <c r="P326" s="88" t="str">
        <f t="shared" si="63"/>
        <v/>
      </c>
      <c r="Q326" s="87" t="str">
        <f t="shared" si="64"/>
        <v/>
      </c>
      <c r="R326" s="87" t="str">
        <f t="shared" si="65"/>
        <v/>
      </c>
    </row>
    <row r="327" spans="1:18" ht="15" customHeight="1" x14ac:dyDescent="0.2">
      <c r="A327" s="225" t="s">
        <v>21</v>
      </c>
      <c r="B327" s="226" t="s">
        <v>26</v>
      </c>
      <c r="C327" s="225" t="s">
        <v>9</v>
      </c>
      <c r="D327" s="225" t="s">
        <v>27</v>
      </c>
      <c r="E327" s="292" t="s">
        <v>875</v>
      </c>
      <c r="F327" s="292"/>
      <c r="G327" s="227" t="s">
        <v>25</v>
      </c>
      <c r="H327" s="228">
        <v>2</v>
      </c>
      <c r="I327" s="229">
        <f>SUMIFS(J:J,A:A,"Composição",B:B,$B327)</f>
        <v>25.11</v>
      </c>
      <c r="J327" s="229">
        <f t="shared" si="67"/>
        <v>50.22</v>
      </c>
      <c r="K327" s="99"/>
      <c r="L327" s="52">
        <f t="shared" si="57"/>
        <v>15</v>
      </c>
      <c r="M327" s="86">
        <f t="shared" si="60"/>
        <v>50.22</v>
      </c>
      <c r="N327" s="87" t="str">
        <f t="shared" si="61"/>
        <v/>
      </c>
      <c r="O327" s="87">
        <f t="shared" si="62"/>
        <v>50.22</v>
      </c>
      <c r="P327" s="88" t="str">
        <f t="shared" si="63"/>
        <v/>
      </c>
      <c r="Q327" s="87" t="str">
        <f t="shared" si="64"/>
        <v/>
      </c>
      <c r="R327" s="87" t="str">
        <f t="shared" si="65"/>
        <v/>
      </c>
    </row>
    <row r="328" spans="1:18" ht="38.25" customHeight="1" x14ac:dyDescent="0.2">
      <c r="A328" s="214" t="s">
        <v>28</v>
      </c>
      <c r="B328" s="215" t="s">
        <v>29</v>
      </c>
      <c r="C328" s="214" t="str">
        <f>VLOOKUP(B328,INSUMOS!$A:$I,2,FALSE)</f>
        <v>SINAPI</v>
      </c>
      <c r="D328" s="214" t="str">
        <f>VLOOKUP(B328,INSUMOS!$A:$I,3,FALSE)</f>
        <v>PLACA DE OBRA (PARA CONSTRUCAO CIVIL) EM CHAPA GALVANIZADA *N. 22*, ADESIVADA, DE *2,4 X 1,2* M (SEM POSTES PARA FIXACAO)</v>
      </c>
      <c r="E328" s="293" t="str">
        <f>VLOOKUP(B328,INSUMOS!$A:$I,4,FALSE)</f>
        <v>Material</v>
      </c>
      <c r="F328" s="293"/>
      <c r="G328" s="216" t="str">
        <f>VLOOKUP(B328,INSUMOS!$A:$I,5,FALSE)</f>
        <v>m²</v>
      </c>
      <c r="H328" s="217">
        <v>1</v>
      </c>
      <c r="I328" s="218">
        <f>VLOOKUP(B328,INSUMOS!$A:$I,8,FALSE)</f>
        <v>400</v>
      </c>
      <c r="J328" s="218">
        <f t="shared" si="67"/>
        <v>400</v>
      </c>
      <c r="K328" s="99"/>
      <c r="L328" s="52">
        <f t="shared" si="57"/>
        <v>15</v>
      </c>
      <c r="M328" s="86">
        <f t="shared" si="60"/>
        <v>400</v>
      </c>
      <c r="N328" s="87" t="str">
        <f t="shared" si="61"/>
        <v/>
      </c>
      <c r="O328" s="87">
        <f t="shared" si="62"/>
        <v>400</v>
      </c>
      <c r="P328" s="88" t="str">
        <f t="shared" si="63"/>
        <v/>
      </c>
      <c r="Q328" s="87" t="str">
        <f t="shared" si="64"/>
        <v/>
      </c>
      <c r="R328" s="87" t="str">
        <f t="shared" si="65"/>
        <v/>
      </c>
    </row>
    <row r="329" spans="1:18" ht="25.5" x14ac:dyDescent="0.2">
      <c r="A329" s="214" t="s">
        <v>28</v>
      </c>
      <c r="B329" s="215" t="s">
        <v>31</v>
      </c>
      <c r="C329" s="214" t="str">
        <f>VLOOKUP(B329,INSUMOS!$A:$I,2,FALSE)</f>
        <v>SINAPI</v>
      </c>
      <c r="D329" s="214" t="str">
        <f>VLOOKUP(B329,INSUMOS!$A:$I,3,FALSE)</f>
        <v>PONTALETE *7,5 X 7,5* CM EM PINUS, MISTA OU EQUIVALENTE DA REGIAO - BRUTA</v>
      </c>
      <c r="E329" s="293" t="str">
        <f>VLOOKUP(B329,INSUMOS!$A:$I,4,FALSE)</f>
        <v>Material</v>
      </c>
      <c r="F329" s="293"/>
      <c r="G329" s="216" t="str">
        <f>VLOOKUP(B329,INSUMOS!$A:$I,5,FALSE)</f>
        <v>M</v>
      </c>
      <c r="H329" s="217">
        <v>4</v>
      </c>
      <c r="I329" s="218">
        <f>VLOOKUP(B329,INSUMOS!$A:$I,8,FALSE)</f>
        <v>7.6</v>
      </c>
      <c r="J329" s="218">
        <f t="shared" si="67"/>
        <v>30.4</v>
      </c>
      <c r="K329" s="99"/>
      <c r="L329" s="52">
        <f t="shared" si="57"/>
        <v>15</v>
      </c>
      <c r="M329" s="86">
        <f t="shared" si="60"/>
        <v>30.4</v>
      </c>
      <c r="N329" s="87" t="str">
        <f t="shared" si="61"/>
        <v/>
      </c>
      <c r="O329" s="87">
        <f t="shared" si="62"/>
        <v>30.4</v>
      </c>
      <c r="P329" s="88" t="str">
        <f t="shared" si="63"/>
        <v/>
      </c>
      <c r="Q329" s="87" t="str">
        <f t="shared" si="64"/>
        <v/>
      </c>
      <c r="R329" s="87" t="str">
        <f t="shared" si="65"/>
        <v/>
      </c>
    </row>
    <row r="330" spans="1:18" x14ac:dyDescent="0.2">
      <c r="A330" s="214" t="s">
        <v>28</v>
      </c>
      <c r="B330" s="215" t="s">
        <v>32</v>
      </c>
      <c r="C330" s="214" t="str">
        <f>VLOOKUP(B330,INSUMOS!$A:$I,2,FALSE)</f>
        <v>SINAPI</v>
      </c>
      <c r="D330" s="214" t="str">
        <f>VLOOKUP(B330,INSUMOS!$A:$I,3,FALSE)</f>
        <v>PREGO DE ACO POLIDO COM CABECA 18 X 30 (2 3/4 X 10)</v>
      </c>
      <c r="E330" s="293" t="str">
        <f>VLOOKUP(B330,INSUMOS!$A:$I,4,FALSE)</f>
        <v>Material</v>
      </c>
      <c r="F330" s="293"/>
      <c r="G330" s="216" t="str">
        <f>VLOOKUP(B330,INSUMOS!$A:$I,5,FALSE)</f>
        <v>KG</v>
      </c>
      <c r="H330" s="217">
        <v>0.15</v>
      </c>
      <c r="I330" s="218">
        <f>VLOOKUP(B330,INSUMOS!$A:$I,8,FALSE)</f>
        <v>17.8</v>
      </c>
      <c r="J330" s="218">
        <f t="shared" si="67"/>
        <v>2.67</v>
      </c>
      <c r="K330" s="99"/>
      <c r="L330" s="52">
        <f t="shared" si="57"/>
        <v>15</v>
      </c>
      <c r="M330" s="86">
        <f t="shared" si="60"/>
        <v>2.67</v>
      </c>
      <c r="N330" s="87" t="str">
        <f t="shared" si="61"/>
        <v/>
      </c>
      <c r="O330" s="87">
        <f t="shared" si="62"/>
        <v>2.67</v>
      </c>
      <c r="P330" s="88" t="str">
        <f t="shared" si="63"/>
        <v/>
      </c>
      <c r="Q330" s="87" t="str">
        <f t="shared" si="64"/>
        <v/>
      </c>
      <c r="R330" s="87" t="str">
        <f t="shared" si="65"/>
        <v/>
      </c>
    </row>
    <row r="331" spans="1:18" ht="38.25" x14ac:dyDescent="0.2">
      <c r="A331" s="214" t="s">
        <v>28</v>
      </c>
      <c r="B331" s="215" t="s">
        <v>35</v>
      </c>
      <c r="C331" s="214" t="str">
        <f>VLOOKUP(B331,INSUMOS!$A:$I,2,FALSE)</f>
        <v>SINAPI</v>
      </c>
      <c r="D331" s="214" t="str">
        <f>VLOOKUP(B331,INSUMOS!$A:$I,3,FALSE)</f>
        <v>SARRAFO NAO APARELHADO *2,5 X 7* CM, EM MACARANDUBA/MASSARANDUBA, ANGELIM, PEROBA-ROSA OU EQUIVALENTE DA REGIAO - BRUTA</v>
      </c>
      <c r="E331" s="293" t="str">
        <f>VLOOKUP(B331,INSUMOS!$A:$I,4,FALSE)</f>
        <v>Material</v>
      </c>
      <c r="F331" s="293"/>
      <c r="G331" s="216" t="str">
        <f>VLOOKUP(B331,INSUMOS!$A:$I,5,FALSE)</f>
        <v>M</v>
      </c>
      <c r="H331" s="217">
        <v>1</v>
      </c>
      <c r="I331" s="218">
        <f>VLOOKUP(B331,INSUMOS!$A:$I,8,FALSE)</f>
        <v>7.43</v>
      </c>
      <c r="J331" s="218">
        <f t="shared" si="67"/>
        <v>7.43</v>
      </c>
      <c r="K331" s="99"/>
      <c r="L331" s="52">
        <f t="shared" si="57"/>
        <v>15</v>
      </c>
      <c r="M331" s="86">
        <f t="shared" si="60"/>
        <v>7.43</v>
      </c>
      <c r="N331" s="87" t="str">
        <f t="shared" si="61"/>
        <v/>
      </c>
      <c r="O331" s="87">
        <f t="shared" si="62"/>
        <v>7.43</v>
      </c>
      <c r="P331" s="88" t="str">
        <f t="shared" si="63"/>
        <v/>
      </c>
      <c r="Q331" s="87" t="str">
        <f t="shared" si="64"/>
        <v/>
      </c>
      <c r="R331" s="87" t="str">
        <f t="shared" si="65"/>
        <v/>
      </c>
    </row>
    <row r="332" spans="1:18" ht="38.25" customHeight="1" x14ac:dyDescent="0.2">
      <c r="A332" s="219"/>
      <c r="B332" s="219"/>
      <c r="C332" s="219"/>
      <c r="D332" s="219"/>
      <c r="E332" s="219"/>
      <c r="F332" s="220"/>
      <c r="G332" s="219"/>
      <c r="H332" s="220"/>
      <c r="I332" s="219"/>
      <c r="J332" s="220"/>
      <c r="K332" s="99"/>
      <c r="L332" s="52">
        <f t="shared" si="57"/>
        <v>15</v>
      </c>
      <c r="M332" s="86" t="str">
        <f t="shared" si="60"/>
        <v/>
      </c>
      <c r="N332" s="87" t="str">
        <f t="shared" si="61"/>
        <v/>
      </c>
      <c r="O332" s="87" t="str">
        <f t="shared" si="62"/>
        <v/>
      </c>
      <c r="P332" s="88" t="str">
        <f t="shared" si="63"/>
        <v/>
      </c>
      <c r="Q332" s="87" t="str">
        <f t="shared" si="64"/>
        <v/>
      </c>
      <c r="R332" s="87" t="str">
        <f t="shared" si="65"/>
        <v/>
      </c>
    </row>
    <row r="333" spans="1:18" ht="15" thickBot="1" x14ac:dyDescent="0.25">
      <c r="A333" s="219"/>
      <c r="B333" s="219"/>
      <c r="C333" s="219"/>
      <c r="D333" s="219"/>
      <c r="E333" s="219"/>
      <c r="F333" s="220"/>
      <c r="G333" s="219"/>
      <c r="H333" s="294"/>
      <c r="I333" s="294"/>
      <c r="J333" s="220"/>
      <c r="K333" s="99"/>
      <c r="L333" s="52">
        <f t="shared" si="57"/>
        <v>15</v>
      </c>
      <c r="M333" s="86" t="str">
        <f t="shared" si="60"/>
        <v/>
      </c>
      <c r="N333" s="87" t="str">
        <f t="shared" si="61"/>
        <v/>
      </c>
      <c r="O333" s="87" t="str">
        <f t="shared" si="62"/>
        <v/>
      </c>
      <c r="P333" s="88" t="str">
        <f t="shared" si="63"/>
        <v/>
      </c>
      <c r="Q333" s="87" t="str">
        <f t="shared" si="64"/>
        <v/>
      </c>
      <c r="R333" s="87" t="str">
        <f t="shared" si="65"/>
        <v/>
      </c>
    </row>
    <row r="334" spans="1:18" ht="15" thickTop="1" x14ac:dyDescent="0.2">
      <c r="A334" s="224"/>
      <c r="B334" s="224"/>
      <c r="C334" s="224"/>
      <c r="D334" s="224"/>
      <c r="E334" s="224"/>
      <c r="F334" s="224"/>
      <c r="G334" s="224"/>
      <c r="H334" s="224"/>
      <c r="I334" s="224"/>
      <c r="J334" s="224"/>
      <c r="K334" s="99"/>
      <c r="L334" s="52">
        <f t="shared" si="57"/>
        <v>16</v>
      </c>
      <c r="M334" s="86" t="str">
        <f t="shared" si="60"/>
        <v/>
      </c>
      <c r="N334" s="87" t="str">
        <f t="shared" si="61"/>
        <v/>
      </c>
      <c r="O334" s="87" t="str">
        <f t="shared" si="62"/>
        <v/>
      </c>
      <c r="P334" s="88" t="str">
        <f t="shared" si="63"/>
        <v/>
      </c>
      <c r="Q334" s="87" t="str">
        <f t="shared" si="64"/>
        <v/>
      </c>
      <c r="R334" s="87" t="str">
        <f t="shared" si="65"/>
        <v/>
      </c>
    </row>
    <row r="335" spans="1:18" ht="14.25" customHeight="1" x14ac:dyDescent="0.2">
      <c r="A335" s="206" t="s">
        <v>1059</v>
      </c>
      <c r="B335" s="207" t="s">
        <v>1</v>
      </c>
      <c r="C335" s="206" t="s">
        <v>2</v>
      </c>
      <c r="D335" s="206" t="s">
        <v>3</v>
      </c>
      <c r="E335" s="290" t="s">
        <v>18</v>
      </c>
      <c r="F335" s="290"/>
      <c r="G335" s="208" t="s">
        <v>4</v>
      </c>
      <c r="H335" s="207" t="s">
        <v>5</v>
      </c>
      <c r="I335" s="207" t="s">
        <v>6</v>
      </c>
      <c r="J335" s="207" t="s">
        <v>7</v>
      </c>
      <c r="K335" s="99"/>
      <c r="L335" s="52">
        <f t="shared" si="57"/>
        <v>16</v>
      </c>
      <c r="M335" s="86" t="str">
        <f t="shared" si="60"/>
        <v/>
      </c>
      <c r="N335" s="87" t="str">
        <f t="shared" si="61"/>
        <v/>
      </c>
      <c r="O335" s="87" t="str">
        <f t="shared" si="62"/>
        <v/>
      </c>
      <c r="P335" s="88" t="str">
        <f t="shared" si="63"/>
        <v/>
      </c>
      <c r="Q335" s="87" t="str">
        <f t="shared" si="64"/>
        <v/>
      </c>
      <c r="R335" s="87" t="str">
        <f t="shared" si="65"/>
        <v/>
      </c>
    </row>
    <row r="336" spans="1:18" ht="25.5" customHeight="1" x14ac:dyDescent="0.2">
      <c r="A336" s="209" t="s">
        <v>19</v>
      </c>
      <c r="B336" s="210" t="s">
        <v>1060</v>
      </c>
      <c r="C336" s="209" t="s">
        <v>9</v>
      </c>
      <c r="D336" s="209" t="s">
        <v>1061</v>
      </c>
      <c r="E336" s="291" t="s">
        <v>892</v>
      </c>
      <c r="F336" s="291"/>
      <c r="G336" s="211" t="s">
        <v>10</v>
      </c>
      <c r="H336" s="212">
        <v>1</v>
      </c>
      <c r="I336" s="213">
        <f>SUMIF(L:L,$L336,M:M)</f>
        <v>100.5</v>
      </c>
      <c r="J336" s="213">
        <f t="shared" ref="J336:J346" si="68">TRUNC(H336*I336,2)</f>
        <v>100.5</v>
      </c>
      <c r="K336" s="99"/>
      <c r="L336" s="52">
        <f t="shared" si="57"/>
        <v>16</v>
      </c>
      <c r="M336" s="86" t="str">
        <f t="shared" si="60"/>
        <v/>
      </c>
      <c r="N336" s="87" t="str">
        <f t="shared" si="61"/>
        <v/>
      </c>
      <c r="O336" s="87" t="str">
        <f t="shared" si="62"/>
        <v/>
      </c>
      <c r="P336" s="88" t="str">
        <f t="shared" si="63"/>
        <v xml:space="preserve"> 98457 </v>
      </c>
      <c r="Q336" s="87">
        <f t="shared" si="64"/>
        <v>0</v>
      </c>
      <c r="R336" s="87">
        <f t="shared" si="65"/>
        <v>100.5</v>
      </c>
    </row>
    <row r="337" spans="1:18" ht="25.5" customHeight="1" x14ac:dyDescent="0.2">
      <c r="A337" s="225" t="s">
        <v>21</v>
      </c>
      <c r="B337" s="226" t="s">
        <v>180</v>
      </c>
      <c r="C337" s="225" t="s">
        <v>9</v>
      </c>
      <c r="D337" s="225" t="s">
        <v>181</v>
      </c>
      <c r="E337" s="292" t="s">
        <v>875</v>
      </c>
      <c r="F337" s="292"/>
      <c r="G337" s="227" t="s">
        <v>25</v>
      </c>
      <c r="H337" s="228">
        <v>0.58799999999999997</v>
      </c>
      <c r="I337" s="229">
        <f t="shared" ref="I337:I343" si="69">SUMIFS(J:J,A:A,"Composição",B:B,$B337)</f>
        <v>32.61</v>
      </c>
      <c r="J337" s="229">
        <f t="shared" si="68"/>
        <v>19.170000000000002</v>
      </c>
      <c r="K337" s="99"/>
      <c r="L337" s="52">
        <f t="shared" ref="L337:L400" si="70">IF(AND(A338&lt;&gt;"",A337=""),L336+1,L336)</f>
        <v>16</v>
      </c>
      <c r="M337" s="86">
        <f t="shared" si="60"/>
        <v>19.170000000000002</v>
      </c>
      <c r="N337" s="87" t="str">
        <f t="shared" si="61"/>
        <v/>
      </c>
      <c r="O337" s="87">
        <f t="shared" si="62"/>
        <v>19.170000000000002</v>
      </c>
      <c r="P337" s="88" t="str">
        <f t="shared" si="63"/>
        <v/>
      </c>
      <c r="Q337" s="87" t="str">
        <f t="shared" si="64"/>
        <v/>
      </c>
      <c r="R337" s="87" t="str">
        <f t="shared" si="65"/>
        <v/>
      </c>
    </row>
    <row r="338" spans="1:18" ht="25.5" customHeight="1" x14ac:dyDescent="0.2">
      <c r="A338" s="225" t="s">
        <v>21</v>
      </c>
      <c r="B338" s="226" t="s">
        <v>1614</v>
      </c>
      <c r="C338" s="225" t="s">
        <v>9</v>
      </c>
      <c r="D338" s="225" t="s">
        <v>1615</v>
      </c>
      <c r="E338" s="292" t="s">
        <v>893</v>
      </c>
      <c r="F338" s="292"/>
      <c r="G338" s="227" t="s">
        <v>41</v>
      </c>
      <c r="H338" s="228">
        <v>1.3899999999999999E-2</v>
      </c>
      <c r="I338" s="229">
        <f t="shared" si="69"/>
        <v>0.9</v>
      </c>
      <c r="J338" s="229">
        <f t="shared" si="68"/>
        <v>0.01</v>
      </c>
      <c r="K338" s="99"/>
      <c r="L338" s="52">
        <f t="shared" si="70"/>
        <v>16</v>
      </c>
      <c r="M338" s="86">
        <f t="shared" si="60"/>
        <v>0.01</v>
      </c>
      <c r="N338" s="87" t="str">
        <f t="shared" si="61"/>
        <v/>
      </c>
      <c r="O338" s="87">
        <f t="shared" si="62"/>
        <v>0.01</v>
      </c>
      <c r="P338" s="88" t="str">
        <f t="shared" si="63"/>
        <v/>
      </c>
      <c r="Q338" s="87" t="str">
        <f t="shared" si="64"/>
        <v/>
      </c>
      <c r="R338" s="87" t="str">
        <f t="shared" si="65"/>
        <v/>
      </c>
    </row>
    <row r="339" spans="1:18" ht="14.25" customHeight="1" x14ac:dyDescent="0.2">
      <c r="A339" s="225" t="s">
        <v>21</v>
      </c>
      <c r="B339" s="226" t="s">
        <v>668</v>
      </c>
      <c r="C339" s="225" t="s">
        <v>9</v>
      </c>
      <c r="D339" s="225" t="s">
        <v>43</v>
      </c>
      <c r="E339" s="292" t="s">
        <v>875</v>
      </c>
      <c r="F339" s="292"/>
      <c r="G339" s="227" t="s">
        <v>25</v>
      </c>
      <c r="H339" s="228">
        <v>0.26490000000000002</v>
      </c>
      <c r="I339" s="229">
        <f t="shared" si="69"/>
        <v>25.57</v>
      </c>
      <c r="J339" s="229">
        <f t="shared" si="68"/>
        <v>6.77</v>
      </c>
      <c r="K339" s="99"/>
      <c r="L339" s="52">
        <f t="shared" si="70"/>
        <v>16</v>
      </c>
      <c r="M339" s="86">
        <f t="shared" si="60"/>
        <v>6.77</v>
      </c>
      <c r="N339" s="87" t="str">
        <f t="shared" si="61"/>
        <v/>
      </c>
      <c r="O339" s="87">
        <f t="shared" si="62"/>
        <v>6.77</v>
      </c>
      <c r="P339" s="88" t="str">
        <f t="shared" si="63"/>
        <v/>
      </c>
      <c r="Q339" s="87" t="str">
        <f t="shared" si="64"/>
        <v/>
      </c>
      <c r="R339" s="87" t="str">
        <f t="shared" si="65"/>
        <v/>
      </c>
    </row>
    <row r="340" spans="1:18" ht="38.25" x14ac:dyDescent="0.2">
      <c r="A340" s="225" t="s">
        <v>21</v>
      </c>
      <c r="B340" s="226" t="s">
        <v>1616</v>
      </c>
      <c r="C340" s="225" t="s">
        <v>9</v>
      </c>
      <c r="D340" s="225" t="s">
        <v>1617</v>
      </c>
      <c r="E340" s="292" t="s">
        <v>893</v>
      </c>
      <c r="F340" s="292"/>
      <c r="G340" s="227" t="s">
        <v>42</v>
      </c>
      <c r="H340" s="228">
        <v>1.0459000000000001</v>
      </c>
      <c r="I340" s="229">
        <f t="shared" si="69"/>
        <v>0</v>
      </c>
      <c r="J340" s="229">
        <f t="shared" si="68"/>
        <v>0</v>
      </c>
      <c r="K340" s="99"/>
      <c r="L340" s="52">
        <f t="shared" si="70"/>
        <v>16</v>
      </c>
      <c r="M340" s="86">
        <f t="shared" si="60"/>
        <v>0</v>
      </c>
      <c r="N340" s="87" t="str">
        <f t="shared" si="61"/>
        <v/>
      </c>
      <c r="O340" s="87">
        <f t="shared" si="62"/>
        <v>0</v>
      </c>
      <c r="P340" s="88" t="str">
        <f t="shared" si="63"/>
        <v/>
      </c>
      <c r="Q340" s="87" t="str">
        <f t="shared" si="64"/>
        <v/>
      </c>
      <c r="R340" s="87" t="str">
        <f t="shared" si="65"/>
        <v/>
      </c>
    </row>
    <row r="341" spans="1:18" ht="38.25" customHeight="1" x14ac:dyDescent="0.2">
      <c r="A341" s="225" t="s">
        <v>21</v>
      </c>
      <c r="B341" s="226" t="s">
        <v>22</v>
      </c>
      <c r="C341" s="225" t="s">
        <v>9</v>
      </c>
      <c r="D341" s="225" t="s">
        <v>23</v>
      </c>
      <c r="E341" s="292" t="s">
        <v>875</v>
      </c>
      <c r="F341" s="292"/>
      <c r="G341" s="227" t="s">
        <v>25</v>
      </c>
      <c r="H341" s="228">
        <v>0.79479999999999995</v>
      </c>
      <c r="I341" s="229">
        <f t="shared" si="69"/>
        <v>32.17</v>
      </c>
      <c r="J341" s="229">
        <f t="shared" si="68"/>
        <v>25.56</v>
      </c>
      <c r="K341" s="99"/>
      <c r="L341" s="52">
        <f t="shared" si="70"/>
        <v>16</v>
      </c>
      <c r="M341" s="86">
        <f t="shared" si="60"/>
        <v>25.56</v>
      </c>
      <c r="N341" s="87" t="str">
        <f t="shared" si="61"/>
        <v/>
      </c>
      <c r="O341" s="87">
        <f t="shared" si="62"/>
        <v>25.56</v>
      </c>
      <c r="P341" s="88" t="str">
        <f t="shared" si="63"/>
        <v/>
      </c>
      <c r="Q341" s="87" t="str">
        <f t="shared" si="64"/>
        <v/>
      </c>
      <c r="R341" s="87" t="str">
        <f t="shared" si="65"/>
        <v/>
      </c>
    </row>
    <row r="342" spans="1:18" ht="25.5" x14ac:dyDescent="0.2">
      <c r="A342" s="225" t="s">
        <v>21</v>
      </c>
      <c r="B342" s="226" t="s">
        <v>174</v>
      </c>
      <c r="C342" s="225" t="s">
        <v>9</v>
      </c>
      <c r="D342" s="225" t="s">
        <v>175</v>
      </c>
      <c r="E342" s="292" t="s">
        <v>875</v>
      </c>
      <c r="F342" s="292"/>
      <c r="G342" s="227" t="s">
        <v>25</v>
      </c>
      <c r="H342" s="228">
        <v>0.39200000000000002</v>
      </c>
      <c r="I342" s="229">
        <f t="shared" si="69"/>
        <v>25.96</v>
      </c>
      <c r="J342" s="229">
        <f t="shared" si="68"/>
        <v>10.17</v>
      </c>
      <c r="K342" s="99"/>
      <c r="L342" s="52">
        <f t="shared" si="70"/>
        <v>16</v>
      </c>
      <c r="M342" s="86">
        <f t="shared" si="60"/>
        <v>10.17</v>
      </c>
      <c r="N342" s="87" t="str">
        <f t="shared" si="61"/>
        <v/>
      </c>
      <c r="O342" s="87">
        <f t="shared" si="62"/>
        <v>10.17</v>
      </c>
      <c r="P342" s="88" t="str">
        <f t="shared" si="63"/>
        <v/>
      </c>
      <c r="Q342" s="87" t="str">
        <f t="shared" si="64"/>
        <v/>
      </c>
      <c r="R342" s="87" t="str">
        <f t="shared" si="65"/>
        <v/>
      </c>
    </row>
    <row r="343" spans="1:18" ht="25.5" x14ac:dyDescent="0.2">
      <c r="A343" s="225" t="s">
        <v>21</v>
      </c>
      <c r="B343" s="226" t="s">
        <v>673</v>
      </c>
      <c r="C343" s="225" t="s">
        <v>9</v>
      </c>
      <c r="D343" s="225" t="s">
        <v>674</v>
      </c>
      <c r="E343" s="292" t="s">
        <v>894</v>
      </c>
      <c r="F343" s="292"/>
      <c r="G343" s="227" t="s">
        <v>17</v>
      </c>
      <c r="H343" s="228">
        <v>6.8999999999999999E-3</v>
      </c>
      <c r="I343" s="229">
        <f t="shared" si="69"/>
        <v>597.09</v>
      </c>
      <c r="J343" s="229">
        <f t="shared" si="68"/>
        <v>4.1100000000000003</v>
      </c>
      <c r="K343" s="99"/>
      <c r="L343" s="52">
        <f t="shared" si="70"/>
        <v>16</v>
      </c>
      <c r="M343" s="86">
        <f t="shared" si="60"/>
        <v>4.1100000000000003</v>
      </c>
      <c r="N343" s="87" t="str">
        <f t="shared" si="61"/>
        <v/>
      </c>
      <c r="O343" s="87">
        <f t="shared" si="62"/>
        <v>4.1100000000000003</v>
      </c>
      <c r="P343" s="88" t="str">
        <f t="shared" si="63"/>
        <v/>
      </c>
      <c r="Q343" s="87" t="str">
        <f t="shared" si="64"/>
        <v/>
      </c>
      <c r="R343" s="87" t="str">
        <f t="shared" si="65"/>
        <v/>
      </c>
    </row>
    <row r="344" spans="1:18" ht="38.25" customHeight="1" x14ac:dyDescent="0.2">
      <c r="A344" s="214" t="s">
        <v>28</v>
      </c>
      <c r="B344" s="215" t="s">
        <v>1618</v>
      </c>
      <c r="C344" s="214" t="str">
        <f>VLOOKUP(B344,INSUMOS!$A:$I,2,FALSE)</f>
        <v>SINAPI</v>
      </c>
      <c r="D344" s="214" t="str">
        <f>VLOOKUP(B344,INSUMOS!$A:$I,3,FALSE)</f>
        <v>PARAFUSO, EM ACO ZINCADO, CABECA LENTILHA AUTO TRAVANTE DIAMETRO 5/16" X 1" COM PORCA</v>
      </c>
      <c r="E344" s="293" t="str">
        <f>VLOOKUP(B344,INSUMOS!$A:$I,4,FALSE)</f>
        <v>Material</v>
      </c>
      <c r="F344" s="293"/>
      <c r="G344" s="216" t="str">
        <f>VLOOKUP(B344,INSUMOS!$A:$I,5,FALSE)</f>
        <v>UN</v>
      </c>
      <c r="H344" s="217">
        <v>3.3058000000000001</v>
      </c>
      <c r="I344" s="218">
        <f>VLOOKUP(B344,INSUMOS!$A:$I,8,FALSE)</f>
        <v>0</v>
      </c>
      <c r="J344" s="218">
        <f t="shared" si="68"/>
        <v>0</v>
      </c>
      <c r="K344" s="99"/>
      <c r="L344" s="52">
        <f t="shared" si="70"/>
        <v>16</v>
      </c>
      <c r="M344" s="86">
        <f t="shared" si="60"/>
        <v>0</v>
      </c>
      <c r="N344" s="87" t="str">
        <f t="shared" si="61"/>
        <v/>
      </c>
      <c r="O344" s="87">
        <f t="shared" si="62"/>
        <v>0</v>
      </c>
      <c r="P344" s="88" t="str">
        <f t="shared" si="63"/>
        <v/>
      </c>
      <c r="Q344" s="87" t="str">
        <f t="shared" si="64"/>
        <v/>
      </c>
      <c r="R344" s="87" t="str">
        <f t="shared" si="65"/>
        <v/>
      </c>
    </row>
    <row r="345" spans="1:18" ht="25.5" customHeight="1" x14ac:dyDescent="0.2">
      <c r="A345" s="214" t="s">
        <v>28</v>
      </c>
      <c r="B345" s="215" t="s">
        <v>1620</v>
      </c>
      <c r="C345" s="214" t="str">
        <f>VLOOKUP(B345,INSUMOS!$A:$I,2,FALSE)</f>
        <v>SINAPI</v>
      </c>
      <c r="D345" s="214" t="str">
        <f>VLOOKUP(B345,INSUMOS!$A:$I,3,FALSE)</f>
        <v>PERFIL "U" SIMPLES, EM CHAPA DOBRADA DE ACO LAMINADO, E = 3 MM, H = 200 MM, L = 50 MM (6,83 KG/M)</v>
      </c>
      <c r="E345" s="293" t="str">
        <f>VLOOKUP(B345,INSUMOS!$A:$I,4,FALSE)</f>
        <v>Material</v>
      </c>
      <c r="F345" s="293"/>
      <c r="G345" s="216" t="str">
        <f>VLOOKUP(B345,INSUMOS!$A:$I,5,FALSE)</f>
        <v>KG</v>
      </c>
      <c r="H345" s="217">
        <v>0.59499999999999997</v>
      </c>
      <c r="I345" s="218">
        <f>VLOOKUP(B345,INSUMOS!$A:$I,8,FALSE)</f>
        <v>9.1199999999999992</v>
      </c>
      <c r="J345" s="218">
        <f t="shared" si="68"/>
        <v>5.42</v>
      </c>
      <c r="K345" s="99"/>
      <c r="L345" s="52">
        <f t="shared" si="70"/>
        <v>16</v>
      </c>
      <c r="M345" s="86">
        <f t="shared" si="60"/>
        <v>5.42</v>
      </c>
      <c r="N345" s="87" t="str">
        <f t="shared" si="61"/>
        <v/>
      </c>
      <c r="O345" s="87">
        <f t="shared" si="62"/>
        <v>5.42</v>
      </c>
      <c r="P345" s="88" t="str">
        <f t="shared" si="63"/>
        <v/>
      </c>
      <c r="Q345" s="87" t="str">
        <f t="shared" si="64"/>
        <v/>
      </c>
      <c r="R345" s="87" t="str">
        <f t="shared" si="65"/>
        <v/>
      </c>
    </row>
    <row r="346" spans="1:18" ht="25.5" customHeight="1" x14ac:dyDescent="0.2">
      <c r="A346" s="214" t="s">
        <v>28</v>
      </c>
      <c r="B346" s="215" t="s">
        <v>1622</v>
      </c>
      <c r="C346" s="214" t="str">
        <f>VLOOKUP(B346,INSUMOS!$A:$I,2,FALSE)</f>
        <v>SINAPI</v>
      </c>
      <c r="D346" s="214" t="str">
        <f>VLOOKUP(B346,INSUMOS!$A:$I,3,FALSE)</f>
        <v>CHAPA DE ACO GALVANIZADA BITOLA GSG 26, E = 0,50 MM (4,00 KG/M2)</v>
      </c>
      <c r="E346" s="293" t="str">
        <f>VLOOKUP(B346,INSUMOS!$A:$I,4,FALSE)</f>
        <v>Material</v>
      </c>
      <c r="F346" s="293"/>
      <c r="G346" s="216" t="str">
        <f>VLOOKUP(B346,INSUMOS!$A:$I,5,FALSE)</f>
        <v>KG</v>
      </c>
      <c r="H346" s="217">
        <v>2.4331</v>
      </c>
      <c r="I346" s="218">
        <f>VLOOKUP(B346,INSUMOS!$A:$I,8,FALSE)</f>
        <v>12.04</v>
      </c>
      <c r="J346" s="218">
        <f t="shared" si="68"/>
        <v>29.29</v>
      </c>
      <c r="K346" s="99"/>
      <c r="L346" s="52">
        <f t="shared" si="70"/>
        <v>16</v>
      </c>
      <c r="M346" s="86">
        <f t="shared" si="60"/>
        <v>29.29</v>
      </c>
      <c r="N346" s="87" t="str">
        <f t="shared" si="61"/>
        <v/>
      </c>
      <c r="O346" s="87">
        <f t="shared" si="62"/>
        <v>29.29</v>
      </c>
      <c r="P346" s="88" t="str">
        <f t="shared" si="63"/>
        <v/>
      </c>
      <c r="Q346" s="87" t="str">
        <f t="shared" si="64"/>
        <v/>
      </c>
      <c r="R346" s="87" t="str">
        <f t="shared" si="65"/>
        <v/>
      </c>
    </row>
    <row r="347" spans="1:18" x14ac:dyDescent="0.2">
      <c r="A347" s="219"/>
      <c r="B347" s="219"/>
      <c r="C347" s="219"/>
      <c r="D347" s="219"/>
      <c r="E347" s="219"/>
      <c r="F347" s="220"/>
      <c r="G347" s="219"/>
      <c r="H347" s="220"/>
      <c r="I347" s="219"/>
      <c r="J347" s="220"/>
      <c r="K347" s="99"/>
      <c r="L347" s="52">
        <f t="shared" si="70"/>
        <v>16</v>
      </c>
      <c r="M347" s="86" t="str">
        <f t="shared" si="60"/>
        <v/>
      </c>
      <c r="N347" s="87" t="str">
        <f t="shared" si="61"/>
        <v/>
      </c>
      <c r="O347" s="87" t="str">
        <f t="shared" si="62"/>
        <v/>
      </c>
      <c r="P347" s="88" t="str">
        <f t="shared" si="63"/>
        <v/>
      </c>
      <c r="Q347" s="87" t="str">
        <f t="shared" si="64"/>
        <v/>
      </c>
      <c r="R347" s="87" t="str">
        <f t="shared" si="65"/>
        <v/>
      </c>
    </row>
    <row r="348" spans="1:18" ht="25.5" customHeight="1" thickBot="1" x14ac:dyDescent="0.25">
      <c r="A348" s="219"/>
      <c r="B348" s="219"/>
      <c r="C348" s="219"/>
      <c r="D348" s="219"/>
      <c r="E348" s="219"/>
      <c r="F348" s="220"/>
      <c r="G348" s="219"/>
      <c r="H348" s="294"/>
      <c r="I348" s="294"/>
      <c r="J348" s="220"/>
      <c r="K348" s="99"/>
      <c r="L348" s="52">
        <f t="shared" si="70"/>
        <v>16</v>
      </c>
      <c r="M348" s="86" t="str">
        <f t="shared" si="60"/>
        <v/>
      </c>
      <c r="N348" s="87" t="str">
        <f t="shared" si="61"/>
        <v/>
      </c>
      <c r="O348" s="87" t="str">
        <f t="shared" si="62"/>
        <v/>
      </c>
      <c r="P348" s="88" t="str">
        <f t="shared" si="63"/>
        <v/>
      </c>
      <c r="Q348" s="87" t="str">
        <f t="shared" si="64"/>
        <v/>
      </c>
      <c r="R348" s="87" t="str">
        <f t="shared" si="65"/>
        <v/>
      </c>
    </row>
    <row r="349" spans="1:18" ht="15" thickTop="1" x14ac:dyDescent="0.2">
      <c r="A349" s="224"/>
      <c r="B349" s="224"/>
      <c r="C349" s="224"/>
      <c r="D349" s="224"/>
      <c r="E349" s="224"/>
      <c r="F349" s="224"/>
      <c r="G349" s="224"/>
      <c r="H349" s="224"/>
      <c r="I349" s="224"/>
      <c r="J349" s="224"/>
      <c r="K349" s="99"/>
      <c r="L349" s="52">
        <f t="shared" si="70"/>
        <v>17</v>
      </c>
      <c r="M349" s="86" t="str">
        <f t="shared" si="60"/>
        <v/>
      </c>
      <c r="N349" s="87" t="str">
        <f t="shared" si="61"/>
        <v/>
      </c>
      <c r="O349" s="87" t="str">
        <f t="shared" si="62"/>
        <v/>
      </c>
      <c r="P349" s="88" t="str">
        <f t="shared" si="63"/>
        <v/>
      </c>
      <c r="Q349" s="87" t="str">
        <f t="shared" si="64"/>
        <v/>
      </c>
      <c r="R349" s="87" t="str">
        <f t="shared" si="65"/>
        <v/>
      </c>
    </row>
    <row r="350" spans="1:18" ht="15" x14ac:dyDescent="0.2">
      <c r="A350" s="206" t="s">
        <v>1936</v>
      </c>
      <c r="B350" s="207" t="s">
        <v>1</v>
      </c>
      <c r="C350" s="206" t="s">
        <v>2</v>
      </c>
      <c r="D350" s="206" t="s">
        <v>3</v>
      </c>
      <c r="E350" s="290" t="s">
        <v>18</v>
      </c>
      <c r="F350" s="290"/>
      <c r="G350" s="208" t="s">
        <v>4</v>
      </c>
      <c r="H350" s="207" t="s">
        <v>5</v>
      </c>
      <c r="I350" s="207" t="s">
        <v>6</v>
      </c>
      <c r="J350" s="207" t="s">
        <v>7</v>
      </c>
      <c r="K350" s="99"/>
      <c r="L350" s="52">
        <f t="shared" si="70"/>
        <v>17</v>
      </c>
      <c r="M350" s="86" t="str">
        <f t="shared" si="60"/>
        <v/>
      </c>
      <c r="N350" s="87" t="str">
        <f t="shared" si="61"/>
        <v/>
      </c>
      <c r="O350" s="87" t="str">
        <f t="shared" si="62"/>
        <v/>
      </c>
      <c r="P350" s="88" t="str">
        <f t="shared" si="63"/>
        <v/>
      </c>
      <c r="Q350" s="87" t="str">
        <f t="shared" si="64"/>
        <v/>
      </c>
      <c r="R350" s="87" t="str">
        <f t="shared" si="65"/>
        <v/>
      </c>
    </row>
    <row r="351" spans="1:18" ht="38.25" customHeight="1" x14ac:dyDescent="0.2">
      <c r="A351" s="209" t="s">
        <v>19</v>
      </c>
      <c r="B351" s="210" t="s">
        <v>675</v>
      </c>
      <c r="C351" s="209" t="s">
        <v>9</v>
      </c>
      <c r="D351" s="209" t="s">
        <v>676</v>
      </c>
      <c r="E351" s="291" t="s">
        <v>895</v>
      </c>
      <c r="F351" s="291"/>
      <c r="G351" s="211" t="s">
        <v>10</v>
      </c>
      <c r="H351" s="212">
        <v>1</v>
      </c>
      <c r="I351" s="213">
        <f>SUMIF(L:L,$L351,M:M)</f>
        <v>3.29</v>
      </c>
      <c r="J351" s="213">
        <f>TRUNC(H351*I351,2)</f>
        <v>3.29</v>
      </c>
      <c r="K351" s="99"/>
      <c r="L351" s="52">
        <f t="shared" si="70"/>
        <v>17</v>
      </c>
      <c r="M351" s="86" t="str">
        <f t="shared" si="60"/>
        <v/>
      </c>
      <c r="N351" s="87" t="str">
        <f t="shared" si="61"/>
        <v/>
      </c>
      <c r="O351" s="87" t="str">
        <f t="shared" si="62"/>
        <v/>
      </c>
      <c r="P351" s="88" t="str">
        <f t="shared" si="63"/>
        <v xml:space="preserve"> 97637 </v>
      </c>
      <c r="Q351" s="87">
        <f t="shared" si="64"/>
        <v>0</v>
      </c>
      <c r="R351" s="87">
        <f t="shared" si="65"/>
        <v>3.29</v>
      </c>
    </row>
    <row r="352" spans="1:18" ht="38.25" customHeight="1" x14ac:dyDescent="0.2">
      <c r="A352" s="225" t="s">
        <v>21</v>
      </c>
      <c r="B352" s="226" t="s">
        <v>251</v>
      </c>
      <c r="C352" s="225" t="s">
        <v>9</v>
      </c>
      <c r="D352" s="225" t="s">
        <v>1464</v>
      </c>
      <c r="E352" s="292" t="s">
        <v>875</v>
      </c>
      <c r="F352" s="292"/>
      <c r="G352" s="227" t="s">
        <v>25</v>
      </c>
      <c r="H352" s="228">
        <v>3.3700000000000001E-2</v>
      </c>
      <c r="I352" s="229">
        <f>SUMIFS(J:J,A:A,"Composição",B:B,$B352)</f>
        <v>26.91</v>
      </c>
      <c r="J352" s="229">
        <f>TRUNC(H352*I352,2)</f>
        <v>0.9</v>
      </c>
      <c r="K352" s="99"/>
      <c r="L352" s="52">
        <f t="shared" si="70"/>
        <v>17</v>
      </c>
      <c r="M352" s="86">
        <f t="shared" si="60"/>
        <v>0.9</v>
      </c>
      <c r="N352" s="87" t="str">
        <f t="shared" si="61"/>
        <v/>
      </c>
      <c r="O352" s="87">
        <f t="shared" si="62"/>
        <v>0.9</v>
      </c>
      <c r="P352" s="88" t="str">
        <f t="shared" si="63"/>
        <v/>
      </c>
      <c r="Q352" s="87" t="str">
        <f t="shared" si="64"/>
        <v/>
      </c>
      <c r="R352" s="87" t="str">
        <f t="shared" si="65"/>
        <v/>
      </c>
    </row>
    <row r="353" spans="1:18" ht="25.5" customHeight="1" x14ac:dyDescent="0.2">
      <c r="A353" s="225" t="s">
        <v>21</v>
      </c>
      <c r="B353" s="226" t="s">
        <v>26</v>
      </c>
      <c r="C353" s="225" t="s">
        <v>9</v>
      </c>
      <c r="D353" s="225" t="s">
        <v>27</v>
      </c>
      <c r="E353" s="292" t="s">
        <v>875</v>
      </c>
      <c r="F353" s="292"/>
      <c r="G353" s="227" t="s">
        <v>25</v>
      </c>
      <c r="H353" s="228">
        <v>9.5200000000000007E-2</v>
      </c>
      <c r="I353" s="229">
        <f>SUMIFS(J:J,A:A,"Composição",B:B,$B353)</f>
        <v>25.11</v>
      </c>
      <c r="J353" s="229">
        <f>TRUNC(H353*I353,2)</f>
        <v>2.39</v>
      </c>
      <c r="K353" s="99"/>
      <c r="L353" s="52">
        <f t="shared" si="70"/>
        <v>17</v>
      </c>
      <c r="M353" s="86">
        <f t="shared" si="60"/>
        <v>2.39</v>
      </c>
      <c r="N353" s="87" t="str">
        <f t="shared" si="61"/>
        <v/>
      </c>
      <c r="O353" s="87">
        <f t="shared" si="62"/>
        <v>2.39</v>
      </c>
      <c r="P353" s="88" t="str">
        <f t="shared" si="63"/>
        <v/>
      </c>
      <c r="Q353" s="87" t="str">
        <f t="shared" si="64"/>
        <v/>
      </c>
      <c r="R353" s="87" t="str">
        <f t="shared" si="65"/>
        <v/>
      </c>
    </row>
    <row r="354" spans="1:18" ht="25.5" customHeight="1" x14ac:dyDescent="0.2">
      <c r="A354" s="219"/>
      <c r="B354" s="219"/>
      <c r="C354" s="219"/>
      <c r="D354" s="219"/>
      <c r="E354" s="219"/>
      <c r="F354" s="220"/>
      <c r="G354" s="219"/>
      <c r="H354" s="220"/>
      <c r="I354" s="219"/>
      <c r="J354" s="220"/>
      <c r="K354" s="99"/>
      <c r="L354" s="52">
        <f t="shared" si="70"/>
        <v>17</v>
      </c>
      <c r="M354" s="86" t="str">
        <f t="shared" si="60"/>
        <v/>
      </c>
      <c r="N354" s="87" t="str">
        <f t="shared" si="61"/>
        <v/>
      </c>
      <c r="O354" s="87" t="str">
        <f t="shared" si="62"/>
        <v/>
      </c>
      <c r="P354" s="88" t="str">
        <f t="shared" si="63"/>
        <v/>
      </c>
      <c r="Q354" s="87" t="str">
        <f t="shared" si="64"/>
        <v/>
      </c>
      <c r="R354" s="87" t="str">
        <f t="shared" si="65"/>
        <v/>
      </c>
    </row>
    <row r="355" spans="1:18" ht="14.25" customHeight="1" thickBot="1" x14ac:dyDescent="0.25">
      <c r="A355" s="219"/>
      <c r="B355" s="219"/>
      <c r="C355" s="219"/>
      <c r="D355" s="219"/>
      <c r="E355" s="219"/>
      <c r="F355" s="220"/>
      <c r="G355" s="219"/>
      <c r="H355" s="294"/>
      <c r="I355" s="294"/>
      <c r="J355" s="220"/>
      <c r="K355" s="99"/>
      <c r="L355" s="52">
        <f t="shared" si="70"/>
        <v>17</v>
      </c>
      <c r="M355" s="86" t="str">
        <f t="shared" si="60"/>
        <v/>
      </c>
      <c r="N355" s="87" t="str">
        <f t="shared" si="61"/>
        <v/>
      </c>
      <c r="O355" s="87" t="str">
        <f t="shared" si="62"/>
        <v/>
      </c>
      <c r="P355" s="88" t="str">
        <f t="shared" si="63"/>
        <v/>
      </c>
      <c r="Q355" s="87" t="str">
        <f t="shared" si="64"/>
        <v/>
      </c>
      <c r="R355" s="87" t="str">
        <f t="shared" si="65"/>
        <v/>
      </c>
    </row>
    <row r="356" spans="1:18" ht="15" thickTop="1" x14ac:dyDescent="0.2">
      <c r="A356" s="224"/>
      <c r="B356" s="224"/>
      <c r="C356" s="224"/>
      <c r="D356" s="224"/>
      <c r="E356" s="224"/>
      <c r="F356" s="224"/>
      <c r="G356" s="224"/>
      <c r="H356" s="224"/>
      <c r="I356" s="224"/>
      <c r="J356" s="224"/>
      <c r="K356" s="99"/>
      <c r="L356" s="52">
        <f t="shared" si="70"/>
        <v>18</v>
      </c>
      <c r="M356" s="86" t="str">
        <f t="shared" si="60"/>
        <v/>
      </c>
      <c r="N356" s="87" t="str">
        <f t="shared" si="61"/>
        <v/>
      </c>
      <c r="O356" s="87" t="str">
        <f t="shared" si="62"/>
        <v/>
      </c>
      <c r="P356" s="88" t="str">
        <f t="shared" si="63"/>
        <v/>
      </c>
      <c r="Q356" s="87" t="str">
        <f t="shared" si="64"/>
        <v/>
      </c>
      <c r="R356" s="87" t="str">
        <f t="shared" si="65"/>
        <v/>
      </c>
    </row>
    <row r="357" spans="1:18" ht="25.5" customHeight="1" x14ac:dyDescent="0.2">
      <c r="A357" s="206" t="s">
        <v>1937</v>
      </c>
      <c r="B357" s="207" t="s">
        <v>1</v>
      </c>
      <c r="C357" s="206" t="s">
        <v>2</v>
      </c>
      <c r="D357" s="206" t="s">
        <v>3</v>
      </c>
      <c r="E357" s="290" t="s">
        <v>18</v>
      </c>
      <c r="F357" s="290"/>
      <c r="G357" s="208" t="s">
        <v>4</v>
      </c>
      <c r="H357" s="207" t="s">
        <v>5</v>
      </c>
      <c r="I357" s="207" t="s">
        <v>6</v>
      </c>
      <c r="J357" s="207" t="s">
        <v>7</v>
      </c>
      <c r="K357" s="99"/>
      <c r="L357" s="52">
        <f t="shared" si="70"/>
        <v>18</v>
      </c>
      <c r="M357" s="86" t="str">
        <f t="shared" si="60"/>
        <v/>
      </c>
      <c r="N357" s="87" t="str">
        <f t="shared" si="61"/>
        <v/>
      </c>
      <c r="O357" s="87" t="str">
        <f t="shared" si="62"/>
        <v/>
      </c>
      <c r="P357" s="88" t="str">
        <f t="shared" si="63"/>
        <v/>
      </c>
      <c r="Q357" s="87" t="str">
        <f t="shared" si="64"/>
        <v/>
      </c>
      <c r="R357" s="87" t="str">
        <f t="shared" si="65"/>
        <v/>
      </c>
    </row>
    <row r="358" spans="1:18" ht="25.5" x14ac:dyDescent="0.2">
      <c r="A358" s="209" t="s">
        <v>19</v>
      </c>
      <c r="B358" s="210" t="s">
        <v>1067</v>
      </c>
      <c r="C358" s="209" t="s">
        <v>11</v>
      </c>
      <c r="D358" s="209" t="s">
        <v>1068</v>
      </c>
      <c r="E358" s="291" t="s">
        <v>677</v>
      </c>
      <c r="F358" s="291"/>
      <c r="G358" s="211" t="s">
        <v>10</v>
      </c>
      <c r="H358" s="212">
        <v>1</v>
      </c>
      <c r="I358" s="213">
        <f>SUMIF(L:L,$L358,M:M)</f>
        <v>16.53</v>
      </c>
      <c r="J358" s="213">
        <f>TRUNC(H358*I358,2)</f>
        <v>16.53</v>
      </c>
      <c r="K358" s="99"/>
      <c r="L358" s="52">
        <f t="shared" si="70"/>
        <v>18</v>
      </c>
      <c r="M358" s="86" t="str">
        <f t="shared" si="60"/>
        <v/>
      </c>
      <c r="N358" s="87" t="str">
        <f t="shared" si="61"/>
        <v/>
      </c>
      <c r="O358" s="87" t="str">
        <f t="shared" si="62"/>
        <v/>
      </c>
      <c r="P358" s="88" t="str">
        <f t="shared" si="63"/>
        <v xml:space="preserve"> UPACOMP307 </v>
      </c>
      <c r="Q358" s="87">
        <f t="shared" si="64"/>
        <v>0</v>
      </c>
      <c r="R358" s="87">
        <f t="shared" si="65"/>
        <v>16.53</v>
      </c>
    </row>
    <row r="359" spans="1:18" ht="25.5" x14ac:dyDescent="0.2">
      <c r="A359" s="225" t="s">
        <v>21</v>
      </c>
      <c r="B359" s="226" t="s">
        <v>22</v>
      </c>
      <c r="C359" s="225" t="s">
        <v>9</v>
      </c>
      <c r="D359" s="225" t="s">
        <v>23</v>
      </c>
      <c r="E359" s="292" t="s">
        <v>875</v>
      </c>
      <c r="F359" s="292"/>
      <c r="G359" s="227" t="s">
        <v>25</v>
      </c>
      <c r="H359" s="228">
        <v>0.1</v>
      </c>
      <c r="I359" s="229">
        <f>SUMIFS(J:J,A:A,"Composição",B:B,$B359)</f>
        <v>32.17</v>
      </c>
      <c r="J359" s="229">
        <f>TRUNC(H359*I359,2)</f>
        <v>3.21</v>
      </c>
      <c r="K359" s="99"/>
      <c r="L359" s="52">
        <f t="shared" si="70"/>
        <v>18</v>
      </c>
      <c r="M359" s="86">
        <f t="shared" si="60"/>
        <v>3.21</v>
      </c>
      <c r="N359" s="87" t="str">
        <f t="shared" si="61"/>
        <v/>
      </c>
      <c r="O359" s="87">
        <f t="shared" si="62"/>
        <v>3.21</v>
      </c>
      <c r="P359" s="88" t="str">
        <f t="shared" si="63"/>
        <v/>
      </c>
      <c r="Q359" s="87" t="str">
        <f t="shared" si="64"/>
        <v/>
      </c>
      <c r="R359" s="87" t="str">
        <f t="shared" si="65"/>
        <v/>
      </c>
    </row>
    <row r="360" spans="1:18" ht="38.25" customHeight="1" x14ac:dyDescent="0.2">
      <c r="A360" s="225" t="s">
        <v>21</v>
      </c>
      <c r="B360" s="226" t="s">
        <v>45</v>
      </c>
      <c r="C360" s="225" t="s">
        <v>9</v>
      </c>
      <c r="D360" s="225" t="s">
        <v>46</v>
      </c>
      <c r="E360" s="292" t="s">
        <v>875</v>
      </c>
      <c r="F360" s="292"/>
      <c r="G360" s="227" t="s">
        <v>25</v>
      </c>
      <c r="H360" s="228">
        <v>0.1</v>
      </c>
      <c r="I360" s="229">
        <f>SUMIFS(J:J,A:A,"Composição",B:B,$B360)</f>
        <v>32.840000000000003</v>
      </c>
      <c r="J360" s="229">
        <f>TRUNC(H360*I360,2)</f>
        <v>3.28</v>
      </c>
      <c r="K360" s="99"/>
      <c r="L360" s="52">
        <f t="shared" si="70"/>
        <v>18</v>
      </c>
      <c r="M360" s="86">
        <f t="shared" si="60"/>
        <v>3.28</v>
      </c>
      <c r="N360" s="87" t="str">
        <f t="shared" si="61"/>
        <v/>
      </c>
      <c r="O360" s="87">
        <f t="shared" si="62"/>
        <v>3.28</v>
      </c>
      <c r="P360" s="88" t="str">
        <f t="shared" si="63"/>
        <v/>
      </c>
      <c r="Q360" s="87" t="str">
        <f t="shared" si="64"/>
        <v/>
      </c>
      <c r="R360" s="87" t="str">
        <f t="shared" si="65"/>
        <v/>
      </c>
    </row>
    <row r="361" spans="1:18" ht="25.5" customHeight="1" x14ac:dyDescent="0.2">
      <c r="A361" s="225" t="s">
        <v>21</v>
      </c>
      <c r="B361" s="226" t="s">
        <v>26</v>
      </c>
      <c r="C361" s="225" t="s">
        <v>9</v>
      </c>
      <c r="D361" s="225" t="s">
        <v>27</v>
      </c>
      <c r="E361" s="292" t="s">
        <v>875</v>
      </c>
      <c r="F361" s="292"/>
      <c r="G361" s="227" t="s">
        <v>25</v>
      </c>
      <c r="H361" s="228">
        <v>0.4</v>
      </c>
      <c r="I361" s="229">
        <f>SUMIFS(J:J,A:A,"Composição",B:B,$B361)</f>
        <v>25.11</v>
      </c>
      <c r="J361" s="229">
        <f>TRUNC(H361*I361,2)</f>
        <v>10.039999999999999</v>
      </c>
      <c r="K361" s="99"/>
      <c r="L361" s="52">
        <f t="shared" si="70"/>
        <v>18</v>
      </c>
      <c r="M361" s="86">
        <f t="shared" si="60"/>
        <v>10.039999999999999</v>
      </c>
      <c r="N361" s="87" t="str">
        <f t="shared" si="61"/>
        <v/>
      </c>
      <c r="O361" s="87">
        <f t="shared" si="62"/>
        <v>10.039999999999999</v>
      </c>
      <c r="P361" s="88" t="str">
        <f t="shared" si="63"/>
        <v/>
      </c>
      <c r="Q361" s="87" t="str">
        <f t="shared" si="64"/>
        <v/>
      </c>
      <c r="R361" s="87" t="str">
        <f t="shared" si="65"/>
        <v/>
      </c>
    </row>
    <row r="362" spans="1:18" ht="25.5" customHeight="1" x14ac:dyDescent="0.2">
      <c r="A362" s="219"/>
      <c r="B362" s="219"/>
      <c r="C362" s="219"/>
      <c r="D362" s="219"/>
      <c r="E362" s="219"/>
      <c r="F362" s="220"/>
      <c r="G362" s="219"/>
      <c r="H362" s="220"/>
      <c r="I362" s="219"/>
      <c r="J362" s="220"/>
      <c r="K362" s="99"/>
      <c r="L362" s="52">
        <f t="shared" si="70"/>
        <v>18</v>
      </c>
      <c r="M362" s="86" t="str">
        <f t="shared" si="60"/>
        <v/>
      </c>
      <c r="N362" s="87" t="str">
        <f t="shared" si="61"/>
        <v/>
      </c>
      <c r="O362" s="87" t="str">
        <f t="shared" si="62"/>
        <v/>
      </c>
      <c r="P362" s="88" t="str">
        <f t="shared" si="63"/>
        <v/>
      </c>
      <c r="Q362" s="87" t="str">
        <f t="shared" si="64"/>
        <v/>
      </c>
      <c r="R362" s="87" t="str">
        <f t="shared" si="65"/>
        <v/>
      </c>
    </row>
    <row r="363" spans="1:18" ht="38.25" customHeight="1" thickBot="1" x14ac:dyDescent="0.25">
      <c r="A363" s="219"/>
      <c r="B363" s="219"/>
      <c r="C363" s="219"/>
      <c r="D363" s="219"/>
      <c r="E363" s="219"/>
      <c r="F363" s="220"/>
      <c r="G363" s="219"/>
      <c r="H363" s="294"/>
      <c r="I363" s="294"/>
      <c r="J363" s="220"/>
      <c r="K363" s="99"/>
      <c r="L363" s="52">
        <f t="shared" si="70"/>
        <v>18</v>
      </c>
      <c r="M363" s="86" t="str">
        <f t="shared" si="60"/>
        <v/>
      </c>
      <c r="N363" s="87" t="str">
        <f t="shared" si="61"/>
        <v/>
      </c>
      <c r="O363" s="87" t="str">
        <f t="shared" si="62"/>
        <v/>
      </c>
      <c r="P363" s="88" t="str">
        <f t="shared" si="63"/>
        <v/>
      </c>
      <c r="Q363" s="87" t="str">
        <f t="shared" si="64"/>
        <v/>
      </c>
      <c r="R363" s="87" t="str">
        <f t="shared" si="65"/>
        <v/>
      </c>
    </row>
    <row r="364" spans="1:18" ht="38.25" customHeight="1" thickTop="1" x14ac:dyDescent="0.2">
      <c r="A364" s="224"/>
      <c r="B364" s="224"/>
      <c r="C364" s="224"/>
      <c r="D364" s="224"/>
      <c r="E364" s="224"/>
      <c r="F364" s="224"/>
      <c r="G364" s="224"/>
      <c r="H364" s="224"/>
      <c r="I364" s="224"/>
      <c r="J364" s="224"/>
      <c r="K364" s="99"/>
      <c r="L364" s="52">
        <f t="shared" si="70"/>
        <v>19</v>
      </c>
      <c r="M364" s="86" t="str">
        <f t="shared" si="60"/>
        <v/>
      </c>
      <c r="N364" s="87" t="str">
        <f t="shared" si="61"/>
        <v/>
      </c>
      <c r="O364" s="87" t="str">
        <f t="shared" si="62"/>
        <v/>
      </c>
      <c r="P364" s="88" t="str">
        <f t="shared" si="63"/>
        <v/>
      </c>
      <c r="Q364" s="87" t="str">
        <f t="shared" si="64"/>
        <v/>
      </c>
      <c r="R364" s="87" t="str">
        <f t="shared" si="65"/>
        <v/>
      </c>
    </row>
    <row r="365" spans="1:18" ht="38.25" customHeight="1" x14ac:dyDescent="0.2">
      <c r="A365" s="206" t="s">
        <v>1938</v>
      </c>
      <c r="B365" s="207" t="s">
        <v>1</v>
      </c>
      <c r="C365" s="206" t="s">
        <v>2</v>
      </c>
      <c r="D365" s="206" t="s">
        <v>3</v>
      </c>
      <c r="E365" s="290" t="s">
        <v>18</v>
      </c>
      <c r="F365" s="290"/>
      <c r="G365" s="208" t="s">
        <v>4</v>
      </c>
      <c r="H365" s="207" t="s">
        <v>5</v>
      </c>
      <c r="I365" s="207" t="s">
        <v>6</v>
      </c>
      <c r="J365" s="207" t="s">
        <v>7</v>
      </c>
      <c r="K365" s="99"/>
      <c r="L365" s="52">
        <f t="shared" si="70"/>
        <v>19</v>
      </c>
      <c r="M365" s="86" t="str">
        <f t="shared" si="60"/>
        <v/>
      </c>
      <c r="N365" s="87" t="str">
        <f t="shared" si="61"/>
        <v/>
      </c>
      <c r="O365" s="87" t="str">
        <f t="shared" si="62"/>
        <v/>
      </c>
      <c r="P365" s="88" t="str">
        <f t="shared" si="63"/>
        <v/>
      </c>
      <c r="Q365" s="87" t="str">
        <f t="shared" si="64"/>
        <v/>
      </c>
      <c r="R365" s="87" t="str">
        <f t="shared" si="65"/>
        <v/>
      </c>
    </row>
    <row r="366" spans="1:18" ht="25.5" customHeight="1" x14ac:dyDescent="0.2">
      <c r="A366" s="209" t="s">
        <v>19</v>
      </c>
      <c r="B366" s="210" t="s">
        <v>1070</v>
      </c>
      <c r="C366" s="209" t="s">
        <v>11</v>
      </c>
      <c r="D366" s="209" t="s">
        <v>1071</v>
      </c>
      <c r="E366" s="291" t="s">
        <v>1626</v>
      </c>
      <c r="F366" s="291"/>
      <c r="G366" s="211" t="s">
        <v>422</v>
      </c>
      <c r="H366" s="212">
        <v>1</v>
      </c>
      <c r="I366" s="213">
        <f>SUMIF(L:L,$L366,M:M)</f>
        <v>15.25</v>
      </c>
      <c r="J366" s="213">
        <f>TRUNC(H366*I366,2)</f>
        <v>15.25</v>
      </c>
      <c r="K366" s="99"/>
      <c r="L366" s="52">
        <f t="shared" si="70"/>
        <v>19</v>
      </c>
      <c r="M366" s="86" t="str">
        <f t="shared" si="60"/>
        <v/>
      </c>
      <c r="N366" s="87" t="str">
        <f t="shared" si="61"/>
        <v/>
      </c>
      <c r="O366" s="87" t="str">
        <f t="shared" si="62"/>
        <v/>
      </c>
      <c r="P366" s="88" t="str">
        <f t="shared" si="63"/>
        <v xml:space="preserve"> UPACOMP308 </v>
      </c>
      <c r="Q366" s="87">
        <f t="shared" si="64"/>
        <v>0</v>
      </c>
      <c r="R366" s="87">
        <f t="shared" si="65"/>
        <v>15.25</v>
      </c>
    </row>
    <row r="367" spans="1:18" ht="25.5" x14ac:dyDescent="0.2">
      <c r="A367" s="214" t="s">
        <v>28</v>
      </c>
      <c r="B367" s="215" t="s">
        <v>1627</v>
      </c>
      <c r="C367" s="214" t="str">
        <f>VLOOKUP(B367,INSUMOS!$A:$I,2,FALSE)</f>
        <v>Próprio</v>
      </c>
      <c r="D367" s="214" t="str">
        <f>VLOOKUP(B367,INSUMOS!$A:$I,3,FALSE)</f>
        <v>DISPOSIÇÃO FINAL DE RESÍDUOS SEGREGADOS DE CONSTRUÇÃO CIVIL</v>
      </c>
      <c r="E367" s="293" t="str">
        <f>VLOOKUP(B367,INSUMOS!$A:$I,4,FALSE)</f>
        <v>Serviços</v>
      </c>
      <c r="F367" s="293"/>
      <c r="G367" s="216" t="str">
        <f>VLOOKUP(B367,INSUMOS!$A:$I,5,FALSE)</f>
        <v>T</v>
      </c>
      <c r="H367" s="217">
        <v>1</v>
      </c>
      <c r="I367" s="218">
        <f>VLOOKUP(B367,INSUMOS!$A:$I,8,FALSE)</f>
        <v>15.25</v>
      </c>
      <c r="J367" s="218">
        <f>TRUNC(H367*I367,2)</f>
        <v>15.25</v>
      </c>
      <c r="K367" s="99"/>
      <c r="L367" s="52">
        <f t="shared" si="70"/>
        <v>19</v>
      </c>
      <c r="M367" s="86">
        <f t="shared" si="60"/>
        <v>15.25</v>
      </c>
      <c r="N367" s="87" t="str">
        <f t="shared" si="61"/>
        <v/>
      </c>
      <c r="O367" s="87">
        <f t="shared" si="62"/>
        <v>15.25</v>
      </c>
      <c r="P367" s="88" t="str">
        <f t="shared" si="63"/>
        <v/>
      </c>
      <c r="Q367" s="87" t="str">
        <f t="shared" si="64"/>
        <v/>
      </c>
      <c r="R367" s="87" t="str">
        <f t="shared" si="65"/>
        <v/>
      </c>
    </row>
    <row r="368" spans="1:18" ht="14.25" customHeight="1" x14ac:dyDescent="0.2">
      <c r="A368" s="219"/>
      <c r="B368" s="219"/>
      <c r="C368" s="219"/>
      <c r="D368" s="219"/>
      <c r="E368" s="219"/>
      <c r="F368" s="220"/>
      <c r="G368" s="219"/>
      <c r="H368" s="220"/>
      <c r="I368" s="219"/>
      <c r="J368" s="220"/>
      <c r="K368" s="99"/>
      <c r="L368" s="52">
        <f t="shared" si="70"/>
        <v>19</v>
      </c>
      <c r="M368" s="86" t="str">
        <f t="shared" si="60"/>
        <v/>
      </c>
      <c r="N368" s="87" t="str">
        <f t="shared" si="61"/>
        <v/>
      </c>
      <c r="O368" s="87" t="str">
        <f t="shared" si="62"/>
        <v/>
      </c>
      <c r="P368" s="88" t="str">
        <f t="shared" si="63"/>
        <v/>
      </c>
      <c r="Q368" s="87" t="str">
        <f t="shared" si="64"/>
        <v/>
      </c>
      <c r="R368" s="87" t="str">
        <f t="shared" si="65"/>
        <v/>
      </c>
    </row>
    <row r="369" spans="1:18" ht="25.5" customHeight="1" thickBot="1" x14ac:dyDescent="0.25">
      <c r="A369" s="219"/>
      <c r="B369" s="219"/>
      <c r="C369" s="219"/>
      <c r="D369" s="219"/>
      <c r="E369" s="219"/>
      <c r="F369" s="220"/>
      <c r="G369" s="219"/>
      <c r="H369" s="294"/>
      <c r="I369" s="294"/>
      <c r="J369" s="220"/>
      <c r="K369" s="99"/>
      <c r="L369" s="52">
        <f t="shared" si="70"/>
        <v>19</v>
      </c>
      <c r="M369" s="86" t="str">
        <f t="shared" si="60"/>
        <v/>
      </c>
      <c r="N369" s="87" t="str">
        <f t="shared" si="61"/>
        <v/>
      </c>
      <c r="O369" s="87" t="str">
        <f t="shared" si="62"/>
        <v/>
      </c>
      <c r="P369" s="88" t="str">
        <f t="shared" si="63"/>
        <v/>
      </c>
      <c r="Q369" s="87" t="str">
        <f t="shared" si="64"/>
        <v/>
      </c>
      <c r="R369" s="87" t="str">
        <f t="shared" si="65"/>
        <v/>
      </c>
    </row>
    <row r="370" spans="1:18" ht="38.25" customHeight="1" thickTop="1" x14ac:dyDescent="0.2">
      <c r="A370" s="224"/>
      <c r="B370" s="224"/>
      <c r="C370" s="224"/>
      <c r="D370" s="224"/>
      <c r="E370" s="224"/>
      <c r="F370" s="224"/>
      <c r="G370" s="224"/>
      <c r="H370" s="224"/>
      <c r="I370" s="224"/>
      <c r="J370" s="224"/>
      <c r="K370" s="99"/>
      <c r="L370" s="52">
        <f t="shared" si="70"/>
        <v>20</v>
      </c>
      <c r="M370" s="86" t="str">
        <f t="shared" ref="M370:M433" si="71">IF(OR(A370="Insumo",A370="Composição Auxiliar"),J370,"")</f>
        <v/>
      </c>
      <c r="N370" s="87" t="str">
        <f t="shared" ref="N370:N433" si="72">IF(E370="Mão de Obra",J370,"")</f>
        <v/>
      </c>
      <c r="O370" s="87" t="str">
        <f t="shared" ref="O370:O433" si="73">IF(N370&lt;&gt;"","",M370)</f>
        <v/>
      </c>
      <c r="P370" s="88" t="str">
        <f t="shared" ref="P370:P433" si="74">IF(A370="Composição",B370,"")</f>
        <v/>
      </c>
      <c r="Q370" s="87" t="str">
        <f t="shared" ref="Q370:Q433" si="75">IF(P370&lt;&gt;"",SUMIF(L370:L470,L370,N370:N470),"")</f>
        <v/>
      </c>
      <c r="R370" s="87" t="str">
        <f t="shared" ref="R370:R433" si="76">IF(P370&lt;&gt;"",SUMIF(L370:L470,L370,O370:O470),"")</f>
        <v/>
      </c>
    </row>
    <row r="371" spans="1:18" ht="38.25" customHeight="1" x14ac:dyDescent="0.2">
      <c r="A371" s="206" t="s">
        <v>1078</v>
      </c>
      <c r="B371" s="207" t="s">
        <v>1</v>
      </c>
      <c r="C371" s="206" t="s">
        <v>2</v>
      </c>
      <c r="D371" s="206" t="s">
        <v>3</v>
      </c>
      <c r="E371" s="290" t="s">
        <v>18</v>
      </c>
      <c r="F371" s="290"/>
      <c r="G371" s="208" t="s">
        <v>4</v>
      </c>
      <c r="H371" s="207" t="s">
        <v>5</v>
      </c>
      <c r="I371" s="207" t="s">
        <v>6</v>
      </c>
      <c r="J371" s="207" t="s">
        <v>7</v>
      </c>
      <c r="K371" s="99"/>
      <c r="L371" s="52">
        <f t="shared" si="70"/>
        <v>20</v>
      </c>
      <c r="M371" s="86" t="str">
        <f t="shared" si="71"/>
        <v/>
      </c>
      <c r="N371" s="87" t="str">
        <f t="shared" si="72"/>
        <v/>
      </c>
      <c r="O371" s="87" t="str">
        <f t="shared" si="73"/>
        <v/>
      </c>
      <c r="P371" s="88" t="str">
        <f t="shared" si="74"/>
        <v/>
      </c>
      <c r="Q371" s="87" t="str">
        <f t="shared" si="75"/>
        <v/>
      </c>
      <c r="R371" s="87" t="str">
        <f t="shared" si="76"/>
        <v/>
      </c>
    </row>
    <row r="372" spans="1:18" ht="38.25" customHeight="1" x14ac:dyDescent="0.2">
      <c r="A372" s="209" t="s">
        <v>19</v>
      </c>
      <c r="B372" s="210" t="s">
        <v>1079</v>
      </c>
      <c r="C372" s="209" t="s">
        <v>11</v>
      </c>
      <c r="D372" s="209" t="s">
        <v>1080</v>
      </c>
      <c r="E372" s="291" t="s">
        <v>183</v>
      </c>
      <c r="F372" s="291"/>
      <c r="G372" s="211" t="s">
        <v>10</v>
      </c>
      <c r="H372" s="212">
        <v>1</v>
      </c>
      <c r="I372" s="213">
        <f>SUMIF(L:L,$L372,M:M)</f>
        <v>12.25</v>
      </c>
      <c r="J372" s="213">
        <f>TRUNC(H372*I372,2)</f>
        <v>12.25</v>
      </c>
      <c r="K372" s="99"/>
      <c r="L372" s="52">
        <f t="shared" si="70"/>
        <v>20</v>
      </c>
      <c r="M372" s="86" t="str">
        <f t="shared" si="71"/>
        <v/>
      </c>
      <c r="N372" s="87" t="str">
        <f t="shared" si="72"/>
        <v/>
      </c>
      <c r="O372" s="87" t="str">
        <f t="shared" si="73"/>
        <v/>
      </c>
      <c r="P372" s="88" t="str">
        <f t="shared" si="74"/>
        <v xml:space="preserve"> IG-REM-ACM </v>
      </c>
      <c r="Q372" s="87">
        <f t="shared" si="75"/>
        <v>0</v>
      </c>
      <c r="R372" s="87">
        <f t="shared" si="76"/>
        <v>12.25</v>
      </c>
    </row>
    <row r="373" spans="1:18" ht="38.25" customHeight="1" x14ac:dyDescent="0.2">
      <c r="A373" s="225" t="s">
        <v>21</v>
      </c>
      <c r="B373" s="226" t="s">
        <v>26</v>
      </c>
      <c r="C373" s="225" t="s">
        <v>9</v>
      </c>
      <c r="D373" s="225" t="s">
        <v>27</v>
      </c>
      <c r="E373" s="292" t="s">
        <v>875</v>
      </c>
      <c r="F373" s="292"/>
      <c r="G373" s="227" t="s">
        <v>25</v>
      </c>
      <c r="H373" s="228">
        <v>0.36</v>
      </c>
      <c r="I373" s="229">
        <f>SUMIFS(J:J,A:A,"Composição",B:B,$B373)</f>
        <v>25.11</v>
      </c>
      <c r="J373" s="229">
        <f>TRUNC(H373*I373,2)</f>
        <v>9.0299999999999994</v>
      </c>
      <c r="K373" s="99"/>
      <c r="L373" s="52">
        <f t="shared" si="70"/>
        <v>20</v>
      </c>
      <c r="M373" s="86">
        <f t="shared" si="71"/>
        <v>9.0299999999999994</v>
      </c>
      <c r="N373" s="87" t="str">
        <f t="shared" si="72"/>
        <v/>
      </c>
      <c r="O373" s="87">
        <f t="shared" si="73"/>
        <v>9.0299999999999994</v>
      </c>
      <c r="P373" s="88" t="str">
        <f t="shared" si="74"/>
        <v/>
      </c>
      <c r="Q373" s="87" t="str">
        <f t="shared" si="75"/>
        <v/>
      </c>
      <c r="R373" s="87" t="str">
        <f t="shared" si="76"/>
        <v/>
      </c>
    </row>
    <row r="374" spans="1:18" ht="38.25" customHeight="1" x14ac:dyDescent="0.2">
      <c r="A374" s="225" t="s">
        <v>21</v>
      </c>
      <c r="B374" s="226" t="s">
        <v>251</v>
      </c>
      <c r="C374" s="225" t="s">
        <v>9</v>
      </c>
      <c r="D374" s="225" t="s">
        <v>1464</v>
      </c>
      <c r="E374" s="292" t="s">
        <v>875</v>
      </c>
      <c r="F374" s="292"/>
      <c r="G374" s="227" t="s">
        <v>25</v>
      </c>
      <c r="H374" s="228">
        <v>0.12</v>
      </c>
      <c r="I374" s="229">
        <f>SUMIFS(J:J,A:A,"Composição",B:B,$B374)</f>
        <v>26.91</v>
      </c>
      <c r="J374" s="229">
        <f>TRUNC(H374*I374,2)</f>
        <v>3.22</v>
      </c>
      <c r="K374" s="99"/>
      <c r="L374" s="52">
        <f t="shared" si="70"/>
        <v>20</v>
      </c>
      <c r="M374" s="86">
        <f t="shared" si="71"/>
        <v>3.22</v>
      </c>
      <c r="N374" s="87" t="str">
        <f t="shared" si="72"/>
        <v/>
      </c>
      <c r="O374" s="87">
        <f t="shared" si="73"/>
        <v>3.22</v>
      </c>
      <c r="P374" s="88" t="str">
        <f t="shared" si="74"/>
        <v/>
      </c>
      <c r="Q374" s="87" t="str">
        <f t="shared" si="75"/>
        <v/>
      </c>
      <c r="R374" s="87" t="str">
        <f t="shared" si="76"/>
        <v/>
      </c>
    </row>
    <row r="375" spans="1:18" x14ac:dyDescent="0.2">
      <c r="A375" s="219"/>
      <c r="B375" s="219"/>
      <c r="C375" s="219"/>
      <c r="D375" s="219"/>
      <c r="E375" s="219"/>
      <c r="F375" s="220"/>
      <c r="G375" s="219"/>
      <c r="H375" s="220"/>
      <c r="I375" s="219"/>
      <c r="J375" s="220"/>
      <c r="K375" s="99"/>
      <c r="L375" s="52">
        <f t="shared" si="70"/>
        <v>20</v>
      </c>
      <c r="M375" s="86" t="str">
        <f t="shared" si="71"/>
        <v/>
      </c>
      <c r="N375" s="87" t="str">
        <f t="shared" si="72"/>
        <v/>
      </c>
      <c r="O375" s="87" t="str">
        <f t="shared" si="73"/>
        <v/>
      </c>
      <c r="P375" s="88" t="str">
        <f t="shared" si="74"/>
        <v/>
      </c>
      <c r="Q375" s="87" t="str">
        <f t="shared" si="75"/>
        <v/>
      </c>
      <c r="R375" s="87" t="str">
        <f t="shared" si="76"/>
        <v/>
      </c>
    </row>
    <row r="376" spans="1:18" ht="15" thickBot="1" x14ac:dyDescent="0.25">
      <c r="A376" s="219"/>
      <c r="B376" s="219"/>
      <c r="C376" s="219"/>
      <c r="D376" s="219"/>
      <c r="E376" s="219"/>
      <c r="F376" s="220"/>
      <c r="G376" s="219"/>
      <c r="H376" s="294"/>
      <c r="I376" s="294"/>
      <c r="J376" s="220"/>
      <c r="K376" s="99"/>
      <c r="L376" s="52">
        <f t="shared" si="70"/>
        <v>20</v>
      </c>
      <c r="M376" s="86" t="str">
        <f t="shared" si="71"/>
        <v/>
      </c>
      <c r="N376" s="87" t="str">
        <f t="shared" si="72"/>
        <v/>
      </c>
      <c r="O376" s="87" t="str">
        <f t="shared" si="73"/>
        <v/>
      </c>
      <c r="P376" s="88" t="str">
        <f t="shared" si="74"/>
        <v/>
      </c>
      <c r="Q376" s="87" t="str">
        <f t="shared" si="75"/>
        <v/>
      </c>
      <c r="R376" s="87" t="str">
        <f t="shared" si="76"/>
        <v/>
      </c>
    </row>
    <row r="377" spans="1:18" ht="25.5" customHeight="1" thickTop="1" x14ac:dyDescent="0.2">
      <c r="A377" s="224"/>
      <c r="B377" s="224"/>
      <c r="C377" s="224"/>
      <c r="D377" s="224"/>
      <c r="E377" s="224"/>
      <c r="F377" s="224"/>
      <c r="G377" s="224"/>
      <c r="H377" s="224"/>
      <c r="I377" s="224"/>
      <c r="J377" s="224"/>
      <c r="K377" s="99"/>
      <c r="L377" s="52">
        <f t="shared" si="70"/>
        <v>21</v>
      </c>
      <c r="M377" s="86" t="str">
        <f t="shared" si="71"/>
        <v/>
      </c>
      <c r="N377" s="87" t="str">
        <f t="shared" si="72"/>
        <v/>
      </c>
      <c r="O377" s="87" t="str">
        <f t="shared" si="73"/>
        <v/>
      </c>
      <c r="P377" s="88" t="str">
        <f t="shared" si="74"/>
        <v/>
      </c>
      <c r="Q377" s="87" t="str">
        <f t="shared" si="75"/>
        <v/>
      </c>
      <c r="R377" s="87" t="str">
        <f t="shared" si="76"/>
        <v/>
      </c>
    </row>
    <row r="378" spans="1:18" ht="25.5" customHeight="1" x14ac:dyDescent="0.2">
      <c r="A378" s="206" t="s">
        <v>1081</v>
      </c>
      <c r="B378" s="207" t="s">
        <v>1</v>
      </c>
      <c r="C378" s="206" t="s">
        <v>2</v>
      </c>
      <c r="D378" s="206" t="s">
        <v>3</v>
      </c>
      <c r="E378" s="290" t="s">
        <v>18</v>
      </c>
      <c r="F378" s="290"/>
      <c r="G378" s="208" t="s">
        <v>4</v>
      </c>
      <c r="H378" s="207" t="s">
        <v>5</v>
      </c>
      <c r="I378" s="207" t="s">
        <v>6</v>
      </c>
      <c r="J378" s="207" t="s">
        <v>7</v>
      </c>
      <c r="K378" s="99"/>
      <c r="L378" s="52">
        <f t="shared" si="70"/>
        <v>21</v>
      </c>
      <c r="M378" s="86" t="str">
        <f t="shared" si="71"/>
        <v/>
      </c>
      <c r="N378" s="87" t="str">
        <f t="shared" si="72"/>
        <v/>
      </c>
      <c r="O378" s="87" t="str">
        <f t="shared" si="73"/>
        <v/>
      </c>
      <c r="P378" s="88" t="str">
        <f t="shared" si="74"/>
        <v/>
      </c>
      <c r="Q378" s="87" t="str">
        <f t="shared" si="75"/>
        <v/>
      </c>
      <c r="R378" s="87" t="str">
        <f t="shared" si="76"/>
        <v/>
      </c>
    </row>
    <row r="379" spans="1:18" ht="38.25" customHeight="1" x14ac:dyDescent="0.2">
      <c r="A379" s="209" t="s">
        <v>19</v>
      </c>
      <c r="B379" s="210" t="s">
        <v>1082</v>
      </c>
      <c r="C379" s="209" t="s">
        <v>9</v>
      </c>
      <c r="D379" s="209" t="s">
        <v>1083</v>
      </c>
      <c r="E379" s="291" t="s">
        <v>882</v>
      </c>
      <c r="F379" s="291"/>
      <c r="G379" s="211" t="s">
        <v>14</v>
      </c>
      <c r="H379" s="212">
        <v>1</v>
      </c>
      <c r="I379" s="213">
        <f>SUMIF(L:L,$L379,M:M)</f>
        <v>9.5399999999999991</v>
      </c>
      <c r="J379" s="213">
        <f>TRUNC(H379*I379,2)</f>
        <v>9.5399999999999991</v>
      </c>
      <c r="K379" s="99"/>
      <c r="L379" s="52">
        <f t="shared" si="70"/>
        <v>21</v>
      </c>
      <c r="M379" s="86" t="str">
        <f t="shared" si="71"/>
        <v/>
      </c>
      <c r="N379" s="87" t="str">
        <f t="shared" si="72"/>
        <v/>
      </c>
      <c r="O379" s="87" t="str">
        <f t="shared" si="73"/>
        <v/>
      </c>
      <c r="P379" s="88" t="str">
        <f t="shared" si="74"/>
        <v xml:space="preserve"> 90447 </v>
      </c>
      <c r="Q379" s="87">
        <f t="shared" si="75"/>
        <v>0</v>
      </c>
      <c r="R379" s="87">
        <f t="shared" si="76"/>
        <v>9.5399999999999991</v>
      </c>
    </row>
    <row r="380" spans="1:18" ht="25.5" x14ac:dyDescent="0.2">
      <c r="A380" s="225" t="s">
        <v>21</v>
      </c>
      <c r="B380" s="226" t="s">
        <v>220</v>
      </c>
      <c r="C380" s="225" t="s">
        <v>9</v>
      </c>
      <c r="D380" s="225" t="s">
        <v>221</v>
      </c>
      <c r="E380" s="292" t="s">
        <v>875</v>
      </c>
      <c r="F380" s="292"/>
      <c r="G380" s="227" t="s">
        <v>25</v>
      </c>
      <c r="H380" s="228">
        <v>0.23480000000000001</v>
      </c>
      <c r="I380" s="229">
        <f>SUMIFS(J:J,A:A,"Composição",B:B,$B380)</f>
        <v>33.25</v>
      </c>
      <c r="J380" s="229">
        <f>TRUNC(H380*I380,2)</f>
        <v>7.8</v>
      </c>
      <c r="K380" s="99"/>
      <c r="L380" s="52">
        <f t="shared" si="70"/>
        <v>21</v>
      </c>
      <c r="M380" s="86">
        <f t="shared" si="71"/>
        <v>7.8</v>
      </c>
      <c r="N380" s="87" t="str">
        <f t="shared" si="72"/>
        <v/>
      </c>
      <c r="O380" s="87">
        <f t="shared" si="73"/>
        <v>7.8</v>
      </c>
      <c r="P380" s="88" t="str">
        <f t="shared" si="74"/>
        <v/>
      </c>
      <c r="Q380" s="87" t="str">
        <f t="shared" si="75"/>
        <v/>
      </c>
      <c r="R380" s="87" t="str">
        <f t="shared" si="76"/>
        <v/>
      </c>
    </row>
    <row r="381" spans="1:18" ht="25.5" x14ac:dyDescent="0.2">
      <c r="A381" s="225" t="s">
        <v>21</v>
      </c>
      <c r="B381" s="226" t="s">
        <v>205</v>
      </c>
      <c r="C381" s="225" t="s">
        <v>9</v>
      </c>
      <c r="D381" s="225" t="s">
        <v>206</v>
      </c>
      <c r="E381" s="292" t="s">
        <v>875</v>
      </c>
      <c r="F381" s="292"/>
      <c r="G381" s="227" t="s">
        <v>25</v>
      </c>
      <c r="H381" s="228">
        <v>6.6000000000000003E-2</v>
      </c>
      <c r="I381" s="229">
        <f>SUMIFS(J:J,A:A,"Composição",B:B,$B381)</f>
        <v>26.42</v>
      </c>
      <c r="J381" s="229">
        <f>TRUNC(H381*I381,2)</f>
        <v>1.74</v>
      </c>
      <c r="K381" s="99"/>
      <c r="L381" s="52">
        <f t="shared" si="70"/>
        <v>21</v>
      </c>
      <c r="M381" s="86">
        <f t="shared" si="71"/>
        <v>1.74</v>
      </c>
      <c r="N381" s="87" t="str">
        <f t="shared" si="72"/>
        <v/>
      </c>
      <c r="O381" s="87">
        <f t="shared" si="73"/>
        <v>1.74</v>
      </c>
      <c r="P381" s="88" t="str">
        <f t="shared" si="74"/>
        <v/>
      </c>
      <c r="Q381" s="87" t="str">
        <f t="shared" si="75"/>
        <v/>
      </c>
      <c r="R381" s="87" t="str">
        <f t="shared" si="76"/>
        <v/>
      </c>
    </row>
    <row r="382" spans="1:18" x14ac:dyDescent="0.2">
      <c r="A382" s="219"/>
      <c r="B382" s="219"/>
      <c r="C382" s="219"/>
      <c r="D382" s="219"/>
      <c r="E382" s="219"/>
      <c r="F382" s="220"/>
      <c r="G382" s="219"/>
      <c r="H382" s="220"/>
      <c r="I382" s="219"/>
      <c r="J382" s="220"/>
      <c r="K382" s="99"/>
      <c r="L382" s="52">
        <f t="shared" si="70"/>
        <v>21</v>
      </c>
      <c r="M382" s="86" t="str">
        <f t="shared" si="71"/>
        <v/>
      </c>
      <c r="N382" s="87" t="str">
        <f t="shared" si="72"/>
        <v/>
      </c>
      <c r="O382" s="87" t="str">
        <f t="shared" si="73"/>
        <v/>
      </c>
      <c r="P382" s="88" t="str">
        <f t="shared" si="74"/>
        <v/>
      </c>
      <c r="Q382" s="87" t="str">
        <f t="shared" si="75"/>
        <v/>
      </c>
      <c r="R382" s="87" t="str">
        <f t="shared" si="76"/>
        <v/>
      </c>
    </row>
    <row r="383" spans="1:18" ht="15" thickBot="1" x14ac:dyDescent="0.25">
      <c r="A383" s="219"/>
      <c r="B383" s="219"/>
      <c r="C383" s="219"/>
      <c r="D383" s="219"/>
      <c r="E383" s="219"/>
      <c r="F383" s="220"/>
      <c r="G383" s="219"/>
      <c r="H383" s="294"/>
      <c r="I383" s="294"/>
      <c r="J383" s="220"/>
      <c r="K383" s="99"/>
      <c r="L383" s="52">
        <f t="shared" si="70"/>
        <v>21</v>
      </c>
      <c r="M383" s="86" t="str">
        <f t="shared" si="71"/>
        <v/>
      </c>
      <c r="N383" s="87" t="str">
        <f t="shared" si="72"/>
        <v/>
      </c>
      <c r="O383" s="87" t="str">
        <f t="shared" si="73"/>
        <v/>
      </c>
      <c r="P383" s="88" t="str">
        <f t="shared" si="74"/>
        <v/>
      </c>
      <c r="Q383" s="87" t="str">
        <f t="shared" si="75"/>
        <v/>
      </c>
      <c r="R383" s="87" t="str">
        <f t="shared" si="76"/>
        <v/>
      </c>
    </row>
    <row r="384" spans="1:18" ht="15" thickTop="1" x14ac:dyDescent="0.2">
      <c r="A384" s="224"/>
      <c r="B384" s="224"/>
      <c r="C384" s="224"/>
      <c r="D384" s="224"/>
      <c r="E384" s="224"/>
      <c r="F384" s="224"/>
      <c r="G384" s="224"/>
      <c r="H384" s="224"/>
      <c r="I384" s="224"/>
      <c r="J384" s="224"/>
      <c r="K384" s="99"/>
      <c r="L384" s="52">
        <f t="shared" si="70"/>
        <v>22</v>
      </c>
      <c r="M384" s="86" t="str">
        <f t="shared" si="71"/>
        <v/>
      </c>
      <c r="N384" s="87" t="str">
        <f t="shared" si="72"/>
        <v/>
      </c>
      <c r="O384" s="87" t="str">
        <f t="shared" si="73"/>
        <v/>
      </c>
      <c r="P384" s="88" t="str">
        <f t="shared" si="74"/>
        <v/>
      </c>
      <c r="Q384" s="87" t="str">
        <f t="shared" si="75"/>
        <v/>
      </c>
      <c r="R384" s="87" t="str">
        <f t="shared" si="76"/>
        <v/>
      </c>
    </row>
    <row r="385" spans="1:18" ht="25.5" customHeight="1" x14ac:dyDescent="0.2">
      <c r="A385" s="206" t="s">
        <v>1086</v>
      </c>
      <c r="B385" s="207" t="s">
        <v>1</v>
      </c>
      <c r="C385" s="206" t="s">
        <v>2</v>
      </c>
      <c r="D385" s="206" t="s">
        <v>3</v>
      </c>
      <c r="E385" s="290" t="s">
        <v>18</v>
      </c>
      <c r="F385" s="290"/>
      <c r="G385" s="208" t="s">
        <v>4</v>
      </c>
      <c r="H385" s="207" t="s">
        <v>5</v>
      </c>
      <c r="I385" s="207" t="s">
        <v>6</v>
      </c>
      <c r="J385" s="207" t="s">
        <v>7</v>
      </c>
      <c r="K385" s="99"/>
      <c r="L385" s="52">
        <f t="shared" si="70"/>
        <v>22</v>
      </c>
      <c r="M385" s="86" t="str">
        <f t="shared" si="71"/>
        <v/>
      </c>
      <c r="N385" s="87" t="str">
        <f t="shared" si="72"/>
        <v/>
      </c>
      <c r="O385" s="87" t="str">
        <f t="shared" si="73"/>
        <v/>
      </c>
      <c r="P385" s="88" t="str">
        <f t="shared" si="74"/>
        <v/>
      </c>
      <c r="Q385" s="87" t="str">
        <f t="shared" si="75"/>
        <v/>
      </c>
      <c r="R385" s="87" t="str">
        <f t="shared" si="76"/>
        <v/>
      </c>
    </row>
    <row r="386" spans="1:18" ht="25.5" x14ac:dyDescent="0.2">
      <c r="A386" s="209" t="s">
        <v>19</v>
      </c>
      <c r="B386" s="210" t="s">
        <v>678</v>
      </c>
      <c r="C386" s="209" t="s">
        <v>9</v>
      </c>
      <c r="D386" s="209" t="s">
        <v>679</v>
      </c>
      <c r="E386" s="291" t="s">
        <v>895</v>
      </c>
      <c r="F386" s="291"/>
      <c r="G386" s="211" t="s">
        <v>10</v>
      </c>
      <c r="H386" s="212">
        <v>1</v>
      </c>
      <c r="I386" s="213">
        <f>SUMIF(L:L,$L386,M:M)</f>
        <v>26.95</v>
      </c>
      <c r="J386" s="213">
        <f>TRUNC(H386*I386,2)</f>
        <v>26.95</v>
      </c>
      <c r="K386" s="99"/>
      <c r="L386" s="52">
        <f t="shared" si="70"/>
        <v>22</v>
      </c>
      <c r="M386" s="86" t="str">
        <f t="shared" si="71"/>
        <v/>
      </c>
      <c r="N386" s="87" t="str">
        <f t="shared" si="72"/>
        <v/>
      </c>
      <c r="O386" s="87" t="str">
        <f t="shared" si="73"/>
        <v/>
      </c>
      <c r="P386" s="88" t="str">
        <f t="shared" si="74"/>
        <v xml:space="preserve"> 97633 </v>
      </c>
      <c r="Q386" s="87">
        <f t="shared" si="75"/>
        <v>0</v>
      </c>
      <c r="R386" s="87">
        <f t="shared" si="76"/>
        <v>26.95</v>
      </c>
    </row>
    <row r="387" spans="1:18" ht="25.5" x14ac:dyDescent="0.2">
      <c r="A387" s="225" t="s">
        <v>21</v>
      </c>
      <c r="B387" s="226" t="s">
        <v>26</v>
      </c>
      <c r="C387" s="225" t="s">
        <v>9</v>
      </c>
      <c r="D387" s="225" t="s">
        <v>27</v>
      </c>
      <c r="E387" s="292" t="s">
        <v>875</v>
      </c>
      <c r="F387" s="292"/>
      <c r="G387" s="227" t="s">
        <v>25</v>
      </c>
      <c r="H387" s="228">
        <v>0.77400000000000002</v>
      </c>
      <c r="I387" s="229">
        <f>SUMIFS(J:J,A:A,"Composição",B:B,$B387)</f>
        <v>25.11</v>
      </c>
      <c r="J387" s="229">
        <f>TRUNC(H387*I387,2)</f>
        <v>19.43</v>
      </c>
      <c r="K387" s="99"/>
      <c r="L387" s="52">
        <f t="shared" si="70"/>
        <v>22</v>
      </c>
      <c r="M387" s="86">
        <f t="shared" si="71"/>
        <v>19.43</v>
      </c>
      <c r="N387" s="87" t="str">
        <f t="shared" si="72"/>
        <v/>
      </c>
      <c r="O387" s="87">
        <f t="shared" si="73"/>
        <v>19.43</v>
      </c>
      <c r="P387" s="88" t="str">
        <f t="shared" si="74"/>
        <v/>
      </c>
      <c r="Q387" s="87" t="str">
        <f t="shared" si="75"/>
        <v/>
      </c>
      <c r="R387" s="87" t="str">
        <f t="shared" si="76"/>
        <v/>
      </c>
    </row>
    <row r="388" spans="1:18" ht="25.5" x14ac:dyDescent="0.2">
      <c r="A388" s="225" t="s">
        <v>21</v>
      </c>
      <c r="B388" s="226" t="s">
        <v>680</v>
      </c>
      <c r="C388" s="225" t="s">
        <v>9</v>
      </c>
      <c r="D388" s="225" t="s">
        <v>1630</v>
      </c>
      <c r="E388" s="292" t="s">
        <v>875</v>
      </c>
      <c r="F388" s="292"/>
      <c r="G388" s="227" t="s">
        <v>25</v>
      </c>
      <c r="H388" s="228">
        <v>0.2301</v>
      </c>
      <c r="I388" s="229">
        <f>SUMIFS(J:J,A:A,"Composição",B:B,$B388)</f>
        <v>32.69</v>
      </c>
      <c r="J388" s="229">
        <f>TRUNC(H388*I388,2)</f>
        <v>7.52</v>
      </c>
      <c r="K388" s="99"/>
      <c r="L388" s="52">
        <f t="shared" si="70"/>
        <v>22</v>
      </c>
      <c r="M388" s="86">
        <f t="shared" si="71"/>
        <v>7.52</v>
      </c>
      <c r="N388" s="87" t="str">
        <f t="shared" si="72"/>
        <v/>
      </c>
      <c r="O388" s="87">
        <f t="shared" si="73"/>
        <v>7.52</v>
      </c>
      <c r="P388" s="88" t="str">
        <f t="shared" si="74"/>
        <v/>
      </c>
      <c r="Q388" s="87" t="str">
        <f t="shared" si="75"/>
        <v/>
      </c>
      <c r="R388" s="87" t="str">
        <f t="shared" si="76"/>
        <v/>
      </c>
    </row>
    <row r="389" spans="1:18" x14ac:dyDescent="0.2">
      <c r="A389" s="219"/>
      <c r="B389" s="219"/>
      <c r="C389" s="219"/>
      <c r="D389" s="219"/>
      <c r="E389" s="219"/>
      <c r="F389" s="220"/>
      <c r="G389" s="219"/>
      <c r="H389" s="220"/>
      <c r="I389" s="219"/>
      <c r="J389" s="220"/>
      <c r="K389" s="99"/>
      <c r="L389" s="52">
        <f t="shared" si="70"/>
        <v>22</v>
      </c>
      <c r="M389" s="86" t="str">
        <f t="shared" si="71"/>
        <v/>
      </c>
      <c r="N389" s="87" t="str">
        <f t="shared" si="72"/>
        <v/>
      </c>
      <c r="O389" s="87" t="str">
        <f t="shared" si="73"/>
        <v/>
      </c>
      <c r="P389" s="88" t="str">
        <f t="shared" si="74"/>
        <v/>
      </c>
      <c r="Q389" s="87" t="str">
        <f t="shared" si="75"/>
        <v/>
      </c>
      <c r="R389" s="87" t="str">
        <f t="shared" si="76"/>
        <v/>
      </c>
    </row>
    <row r="390" spans="1:18" ht="15" thickBot="1" x14ac:dyDescent="0.25">
      <c r="A390" s="219"/>
      <c r="B390" s="219"/>
      <c r="C390" s="219"/>
      <c r="D390" s="219"/>
      <c r="E390" s="219"/>
      <c r="F390" s="220"/>
      <c r="G390" s="219"/>
      <c r="H390" s="294"/>
      <c r="I390" s="294"/>
      <c r="J390" s="220"/>
      <c r="K390" s="99"/>
      <c r="L390" s="52">
        <f t="shared" si="70"/>
        <v>22</v>
      </c>
      <c r="M390" s="86" t="str">
        <f t="shared" si="71"/>
        <v/>
      </c>
      <c r="N390" s="87" t="str">
        <f t="shared" si="72"/>
        <v/>
      </c>
      <c r="O390" s="87" t="str">
        <f t="shared" si="73"/>
        <v/>
      </c>
      <c r="P390" s="88" t="str">
        <f t="shared" si="74"/>
        <v/>
      </c>
      <c r="Q390" s="87" t="str">
        <f t="shared" si="75"/>
        <v/>
      </c>
      <c r="R390" s="87" t="str">
        <f t="shared" si="76"/>
        <v/>
      </c>
    </row>
    <row r="391" spans="1:18" ht="38.25" customHeight="1" thickTop="1" x14ac:dyDescent="0.2">
      <c r="A391" s="224"/>
      <c r="B391" s="224"/>
      <c r="C391" s="224"/>
      <c r="D391" s="224"/>
      <c r="E391" s="224"/>
      <c r="F391" s="224"/>
      <c r="G391" s="224"/>
      <c r="H391" s="224"/>
      <c r="I391" s="224"/>
      <c r="J391" s="224"/>
      <c r="K391" s="99"/>
      <c r="L391" s="52">
        <f t="shared" si="70"/>
        <v>23</v>
      </c>
      <c r="M391" s="86" t="str">
        <f t="shared" si="71"/>
        <v/>
      </c>
      <c r="N391" s="87" t="str">
        <f t="shared" si="72"/>
        <v/>
      </c>
      <c r="O391" s="87" t="str">
        <f t="shared" si="73"/>
        <v/>
      </c>
      <c r="P391" s="88" t="str">
        <f t="shared" si="74"/>
        <v/>
      </c>
      <c r="Q391" s="87" t="str">
        <f t="shared" si="75"/>
        <v/>
      </c>
      <c r="R391" s="87" t="str">
        <f t="shared" si="76"/>
        <v/>
      </c>
    </row>
    <row r="392" spans="1:18" ht="15" x14ac:dyDescent="0.2">
      <c r="A392" s="206" t="s">
        <v>1087</v>
      </c>
      <c r="B392" s="207" t="s">
        <v>1</v>
      </c>
      <c r="C392" s="206" t="s">
        <v>2</v>
      </c>
      <c r="D392" s="206" t="s">
        <v>3</v>
      </c>
      <c r="E392" s="290" t="s">
        <v>18</v>
      </c>
      <c r="F392" s="290"/>
      <c r="G392" s="208" t="s">
        <v>4</v>
      </c>
      <c r="H392" s="207" t="s">
        <v>5</v>
      </c>
      <c r="I392" s="207" t="s">
        <v>6</v>
      </c>
      <c r="J392" s="207" t="s">
        <v>7</v>
      </c>
      <c r="K392" s="99"/>
      <c r="L392" s="52">
        <f t="shared" si="70"/>
        <v>23</v>
      </c>
      <c r="M392" s="86" t="str">
        <f t="shared" si="71"/>
        <v/>
      </c>
      <c r="N392" s="87" t="str">
        <f t="shared" si="72"/>
        <v/>
      </c>
      <c r="O392" s="87" t="str">
        <f t="shared" si="73"/>
        <v/>
      </c>
      <c r="P392" s="88" t="str">
        <f t="shared" si="74"/>
        <v/>
      </c>
      <c r="Q392" s="87" t="str">
        <f t="shared" si="75"/>
        <v/>
      </c>
      <c r="R392" s="87" t="str">
        <f t="shared" si="76"/>
        <v/>
      </c>
    </row>
    <row r="393" spans="1:18" ht="38.25" customHeight="1" x14ac:dyDescent="0.2">
      <c r="A393" s="209" t="s">
        <v>19</v>
      </c>
      <c r="B393" s="210" t="s">
        <v>1088</v>
      </c>
      <c r="C393" s="209" t="s">
        <v>9</v>
      </c>
      <c r="D393" s="209" t="s">
        <v>1089</v>
      </c>
      <c r="E393" s="291" t="s">
        <v>895</v>
      </c>
      <c r="F393" s="291"/>
      <c r="G393" s="211" t="s">
        <v>17</v>
      </c>
      <c r="H393" s="212">
        <v>1</v>
      </c>
      <c r="I393" s="213">
        <f>SUMIF(L:L,$L393,M:M)</f>
        <v>234.93</v>
      </c>
      <c r="J393" s="213">
        <f>TRUNC(H393*I393,2)</f>
        <v>234.93</v>
      </c>
      <c r="K393" s="99"/>
      <c r="L393" s="52">
        <f t="shared" si="70"/>
        <v>23</v>
      </c>
      <c r="M393" s="86" t="str">
        <f t="shared" si="71"/>
        <v/>
      </c>
      <c r="N393" s="87" t="str">
        <f t="shared" si="72"/>
        <v/>
      </c>
      <c r="O393" s="87" t="str">
        <f t="shared" si="73"/>
        <v/>
      </c>
      <c r="P393" s="88" t="str">
        <f t="shared" si="74"/>
        <v xml:space="preserve"> 104789 </v>
      </c>
      <c r="Q393" s="87">
        <f t="shared" si="75"/>
        <v>0</v>
      </c>
      <c r="R393" s="87">
        <f t="shared" si="76"/>
        <v>234.93</v>
      </c>
    </row>
    <row r="394" spans="1:18" ht="14.25" customHeight="1" x14ac:dyDescent="0.2">
      <c r="A394" s="225" t="s">
        <v>21</v>
      </c>
      <c r="B394" s="226" t="s">
        <v>45</v>
      </c>
      <c r="C394" s="225" t="s">
        <v>9</v>
      </c>
      <c r="D394" s="225" t="s">
        <v>46</v>
      </c>
      <c r="E394" s="292" t="s">
        <v>875</v>
      </c>
      <c r="F394" s="292"/>
      <c r="G394" s="227" t="s">
        <v>25</v>
      </c>
      <c r="H394" s="228">
        <v>1.2462</v>
      </c>
      <c r="I394" s="229">
        <f>SUMIFS(J:J,A:A,"Composição",B:B,$B394)</f>
        <v>32.840000000000003</v>
      </c>
      <c r="J394" s="229">
        <f>TRUNC(H394*I394,2)</f>
        <v>40.92</v>
      </c>
      <c r="K394" s="99"/>
      <c r="L394" s="52">
        <f t="shared" si="70"/>
        <v>23</v>
      </c>
      <c r="M394" s="86">
        <f t="shared" si="71"/>
        <v>40.92</v>
      </c>
      <c r="N394" s="87" t="str">
        <f t="shared" si="72"/>
        <v/>
      </c>
      <c r="O394" s="87">
        <f t="shared" si="73"/>
        <v>40.92</v>
      </c>
      <c r="P394" s="88" t="str">
        <f t="shared" si="74"/>
        <v/>
      </c>
      <c r="Q394" s="87" t="str">
        <f t="shared" si="75"/>
        <v/>
      </c>
      <c r="R394" s="87" t="str">
        <f t="shared" si="76"/>
        <v/>
      </c>
    </row>
    <row r="395" spans="1:18" ht="25.5" customHeight="1" x14ac:dyDescent="0.2">
      <c r="A395" s="225" t="s">
        <v>21</v>
      </c>
      <c r="B395" s="226" t="s">
        <v>26</v>
      </c>
      <c r="C395" s="225" t="s">
        <v>9</v>
      </c>
      <c r="D395" s="225" t="s">
        <v>27</v>
      </c>
      <c r="E395" s="292" t="s">
        <v>875</v>
      </c>
      <c r="F395" s="292"/>
      <c r="G395" s="227" t="s">
        <v>25</v>
      </c>
      <c r="H395" s="228">
        <v>7.7264999999999997</v>
      </c>
      <c r="I395" s="229">
        <f>SUMIFS(J:J,A:A,"Composição",B:B,$B395)</f>
        <v>25.11</v>
      </c>
      <c r="J395" s="229">
        <f>TRUNC(H395*I395,2)</f>
        <v>194.01</v>
      </c>
      <c r="K395" s="99"/>
      <c r="L395" s="52">
        <f t="shared" si="70"/>
        <v>23</v>
      </c>
      <c r="M395" s="86">
        <f t="shared" si="71"/>
        <v>194.01</v>
      </c>
      <c r="N395" s="87" t="str">
        <f t="shared" si="72"/>
        <v/>
      </c>
      <c r="O395" s="87">
        <f t="shared" si="73"/>
        <v>194.01</v>
      </c>
      <c r="P395" s="88" t="str">
        <f t="shared" si="74"/>
        <v/>
      </c>
      <c r="Q395" s="87" t="str">
        <f t="shared" si="75"/>
        <v/>
      </c>
      <c r="R395" s="87" t="str">
        <f t="shared" si="76"/>
        <v/>
      </c>
    </row>
    <row r="396" spans="1:18" x14ac:dyDescent="0.2">
      <c r="A396" s="219"/>
      <c r="B396" s="219"/>
      <c r="C396" s="219"/>
      <c r="D396" s="219"/>
      <c r="E396" s="219"/>
      <c r="F396" s="220"/>
      <c r="G396" s="219"/>
      <c r="H396" s="220"/>
      <c r="I396" s="219"/>
      <c r="J396" s="220"/>
      <c r="K396" s="99"/>
      <c r="L396" s="52">
        <f t="shared" si="70"/>
        <v>23</v>
      </c>
      <c r="M396" s="86" t="str">
        <f t="shared" si="71"/>
        <v/>
      </c>
      <c r="N396" s="87" t="str">
        <f t="shared" si="72"/>
        <v/>
      </c>
      <c r="O396" s="87" t="str">
        <f t="shared" si="73"/>
        <v/>
      </c>
      <c r="P396" s="88" t="str">
        <f t="shared" si="74"/>
        <v/>
      </c>
      <c r="Q396" s="87" t="str">
        <f t="shared" si="75"/>
        <v/>
      </c>
      <c r="R396" s="87" t="str">
        <f t="shared" si="76"/>
        <v/>
      </c>
    </row>
    <row r="397" spans="1:18" ht="38.25" customHeight="1" thickBot="1" x14ac:dyDescent="0.25">
      <c r="A397" s="219"/>
      <c r="B397" s="219"/>
      <c r="C397" s="219"/>
      <c r="D397" s="219"/>
      <c r="E397" s="219"/>
      <c r="F397" s="220"/>
      <c r="G397" s="219"/>
      <c r="H397" s="294"/>
      <c r="I397" s="294"/>
      <c r="J397" s="220"/>
      <c r="K397" s="99"/>
      <c r="L397" s="52">
        <f t="shared" si="70"/>
        <v>23</v>
      </c>
      <c r="M397" s="86" t="str">
        <f t="shared" si="71"/>
        <v/>
      </c>
      <c r="N397" s="87" t="str">
        <f t="shared" si="72"/>
        <v/>
      </c>
      <c r="O397" s="87" t="str">
        <f t="shared" si="73"/>
        <v/>
      </c>
      <c r="P397" s="88" t="str">
        <f t="shared" si="74"/>
        <v/>
      </c>
      <c r="Q397" s="87" t="str">
        <f t="shared" si="75"/>
        <v/>
      </c>
      <c r="R397" s="87" t="str">
        <f t="shared" si="76"/>
        <v/>
      </c>
    </row>
    <row r="398" spans="1:18" ht="15" thickTop="1" x14ac:dyDescent="0.2">
      <c r="A398" s="224"/>
      <c r="B398" s="224"/>
      <c r="C398" s="224"/>
      <c r="D398" s="224"/>
      <c r="E398" s="224"/>
      <c r="F398" s="224"/>
      <c r="G398" s="224"/>
      <c r="H398" s="224"/>
      <c r="I398" s="224"/>
      <c r="J398" s="224"/>
      <c r="K398" s="99"/>
      <c r="L398" s="52">
        <f t="shared" si="70"/>
        <v>24</v>
      </c>
      <c r="M398" s="86" t="str">
        <f t="shared" si="71"/>
        <v/>
      </c>
      <c r="N398" s="87" t="str">
        <f t="shared" si="72"/>
        <v/>
      </c>
      <c r="O398" s="87" t="str">
        <f t="shared" si="73"/>
        <v/>
      </c>
      <c r="P398" s="88" t="str">
        <f t="shared" si="74"/>
        <v/>
      </c>
      <c r="Q398" s="87" t="str">
        <f t="shared" si="75"/>
        <v/>
      </c>
      <c r="R398" s="87" t="str">
        <f t="shared" si="76"/>
        <v/>
      </c>
    </row>
    <row r="399" spans="1:18" ht="15" x14ac:dyDescent="0.2">
      <c r="A399" s="206" t="s">
        <v>1090</v>
      </c>
      <c r="B399" s="207" t="s">
        <v>1</v>
      </c>
      <c r="C399" s="206" t="s">
        <v>2</v>
      </c>
      <c r="D399" s="206" t="s">
        <v>3</v>
      </c>
      <c r="E399" s="290" t="s">
        <v>18</v>
      </c>
      <c r="F399" s="290"/>
      <c r="G399" s="208" t="s">
        <v>4</v>
      </c>
      <c r="H399" s="207" t="s">
        <v>5</v>
      </c>
      <c r="I399" s="207" t="s">
        <v>6</v>
      </c>
      <c r="J399" s="207" t="s">
        <v>7</v>
      </c>
      <c r="K399" s="99"/>
      <c r="L399" s="52">
        <f t="shared" si="70"/>
        <v>24</v>
      </c>
      <c r="M399" s="86" t="str">
        <f t="shared" si="71"/>
        <v/>
      </c>
      <c r="N399" s="87" t="str">
        <f t="shared" si="72"/>
        <v/>
      </c>
      <c r="O399" s="87" t="str">
        <f t="shared" si="73"/>
        <v/>
      </c>
      <c r="P399" s="88" t="str">
        <f t="shared" si="74"/>
        <v/>
      </c>
      <c r="Q399" s="87" t="str">
        <f t="shared" si="75"/>
        <v/>
      </c>
      <c r="R399" s="87" t="str">
        <f t="shared" si="76"/>
        <v/>
      </c>
    </row>
    <row r="400" spans="1:18" ht="25.5" customHeight="1" x14ac:dyDescent="0.2">
      <c r="A400" s="209" t="s">
        <v>19</v>
      </c>
      <c r="B400" s="210" t="s">
        <v>1091</v>
      </c>
      <c r="C400" s="209" t="s">
        <v>11</v>
      </c>
      <c r="D400" s="209" t="s">
        <v>1092</v>
      </c>
      <c r="E400" s="291" t="s">
        <v>1633</v>
      </c>
      <c r="F400" s="291"/>
      <c r="G400" s="211" t="s">
        <v>10</v>
      </c>
      <c r="H400" s="212">
        <v>1</v>
      </c>
      <c r="I400" s="213">
        <f>SUMIF(L:L,$L400,M:M)</f>
        <v>37.659999999999997</v>
      </c>
      <c r="J400" s="213">
        <f>TRUNC(H400*I400,2)</f>
        <v>37.659999999999997</v>
      </c>
      <c r="K400" s="99"/>
      <c r="L400" s="52">
        <f t="shared" si="70"/>
        <v>24</v>
      </c>
      <c r="M400" s="86" t="str">
        <f t="shared" si="71"/>
        <v/>
      </c>
      <c r="N400" s="87" t="str">
        <f t="shared" si="72"/>
        <v/>
      </c>
      <c r="O400" s="87" t="str">
        <f t="shared" si="73"/>
        <v/>
      </c>
      <c r="P400" s="88" t="str">
        <f t="shared" si="74"/>
        <v xml:space="preserve"> IG-DPE </v>
      </c>
      <c r="Q400" s="87">
        <f t="shared" si="75"/>
        <v>0</v>
      </c>
      <c r="R400" s="87">
        <f t="shared" si="76"/>
        <v>37.659999999999997</v>
      </c>
    </row>
    <row r="401" spans="1:18" ht="38.25" customHeight="1" x14ac:dyDescent="0.2">
      <c r="A401" s="225" t="s">
        <v>21</v>
      </c>
      <c r="B401" s="226" t="s">
        <v>26</v>
      </c>
      <c r="C401" s="225" t="s">
        <v>9</v>
      </c>
      <c r="D401" s="225" t="s">
        <v>27</v>
      </c>
      <c r="E401" s="292" t="s">
        <v>875</v>
      </c>
      <c r="F401" s="292"/>
      <c r="G401" s="227" t="s">
        <v>25</v>
      </c>
      <c r="H401" s="228">
        <v>1.5</v>
      </c>
      <c r="I401" s="229">
        <f>SUMIFS(J:J,A:A,"Composição",B:B,$B401)</f>
        <v>25.11</v>
      </c>
      <c r="J401" s="229">
        <f>TRUNC(H401*I401,2)</f>
        <v>37.659999999999997</v>
      </c>
      <c r="K401" s="99"/>
      <c r="L401" s="52">
        <f t="shared" ref="L401:L464" si="77">IF(AND(A402&lt;&gt;"",A401=""),L400+1,L400)</f>
        <v>24</v>
      </c>
      <c r="M401" s="86">
        <f t="shared" si="71"/>
        <v>37.659999999999997</v>
      </c>
      <c r="N401" s="87" t="str">
        <f t="shared" si="72"/>
        <v/>
      </c>
      <c r="O401" s="87">
        <f t="shared" si="73"/>
        <v>37.659999999999997</v>
      </c>
      <c r="P401" s="88" t="str">
        <f t="shared" si="74"/>
        <v/>
      </c>
      <c r="Q401" s="87" t="str">
        <f t="shared" si="75"/>
        <v/>
      </c>
      <c r="R401" s="87" t="str">
        <f t="shared" si="76"/>
        <v/>
      </c>
    </row>
    <row r="402" spans="1:18" ht="38.25" customHeight="1" x14ac:dyDescent="0.2">
      <c r="A402" s="219"/>
      <c r="B402" s="219"/>
      <c r="C402" s="219"/>
      <c r="D402" s="219"/>
      <c r="E402" s="219"/>
      <c r="F402" s="220"/>
      <c r="G402" s="219"/>
      <c r="H402" s="220"/>
      <c r="I402" s="219"/>
      <c r="J402" s="220"/>
      <c r="K402" s="99"/>
      <c r="L402" s="52">
        <f t="shared" si="77"/>
        <v>24</v>
      </c>
      <c r="M402" s="86" t="str">
        <f t="shared" si="71"/>
        <v/>
      </c>
      <c r="N402" s="87" t="str">
        <f t="shared" si="72"/>
        <v/>
      </c>
      <c r="O402" s="87" t="str">
        <f t="shared" si="73"/>
        <v/>
      </c>
      <c r="P402" s="88" t="str">
        <f t="shared" si="74"/>
        <v/>
      </c>
      <c r="Q402" s="87" t="str">
        <f t="shared" si="75"/>
        <v/>
      </c>
      <c r="R402" s="87" t="str">
        <f t="shared" si="76"/>
        <v/>
      </c>
    </row>
    <row r="403" spans="1:18" ht="25.5" customHeight="1" thickBot="1" x14ac:dyDescent="0.25">
      <c r="A403" s="219"/>
      <c r="B403" s="219"/>
      <c r="C403" s="219"/>
      <c r="D403" s="219"/>
      <c r="E403" s="219"/>
      <c r="F403" s="220"/>
      <c r="G403" s="219"/>
      <c r="H403" s="294"/>
      <c r="I403" s="294"/>
      <c r="J403" s="220"/>
      <c r="K403" s="99"/>
      <c r="L403" s="52">
        <f t="shared" si="77"/>
        <v>24</v>
      </c>
      <c r="M403" s="86" t="str">
        <f t="shared" si="71"/>
        <v/>
      </c>
      <c r="N403" s="87" t="str">
        <f t="shared" si="72"/>
        <v/>
      </c>
      <c r="O403" s="87" t="str">
        <f t="shared" si="73"/>
        <v/>
      </c>
      <c r="P403" s="88" t="str">
        <f t="shared" si="74"/>
        <v/>
      </c>
      <c r="Q403" s="87" t="str">
        <f t="shared" si="75"/>
        <v/>
      </c>
      <c r="R403" s="87" t="str">
        <f t="shared" si="76"/>
        <v/>
      </c>
    </row>
    <row r="404" spans="1:18" ht="38.25" customHeight="1" thickTop="1" x14ac:dyDescent="0.2">
      <c r="A404" s="224"/>
      <c r="B404" s="224"/>
      <c r="C404" s="224"/>
      <c r="D404" s="224"/>
      <c r="E404" s="224"/>
      <c r="F404" s="224"/>
      <c r="G404" s="224"/>
      <c r="H404" s="224"/>
      <c r="I404" s="224"/>
      <c r="J404" s="224"/>
      <c r="K404" s="99"/>
      <c r="L404" s="52">
        <f t="shared" si="77"/>
        <v>25</v>
      </c>
      <c r="M404" s="86" t="str">
        <f t="shared" si="71"/>
        <v/>
      </c>
      <c r="N404" s="87" t="str">
        <f t="shared" si="72"/>
        <v/>
      </c>
      <c r="O404" s="87" t="str">
        <f t="shared" si="73"/>
        <v/>
      </c>
      <c r="P404" s="88" t="str">
        <f t="shared" si="74"/>
        <v/>
      </c>
      <c r="Q404" s="87" t="str">
        <f t="shared" si="75"/>
        <v/>
      </c>
      <c r="R404" s="87" t="str">
        <f t="shared" si="76"/>
        <v/>
      </c>
    </row>
    <row r="405" spans="1:18" ht="15" x14ac:dyDescent="0.2">
      <c r="A405" s="206" t="s">
        <v>1095</v>
      </c>
      <c r="B405" s="207" t="s">
        <v>1</v>
      </c>
      <c r="C405" s="206" t="s">
        <v>2</v>
      </c>
      <c r="D405" s="206" t="s">
        <v>3</v>
      </c>
      <c r="E405" s="290" t="s">
        <v>18</v>
      </c>
      <c r="F405" s="290"/>
      <c r="G405" s="208" t="s">
        <v>4</v>
      </c>
      <c r="H405" s="207" t="s">
        <v>5</v>
      </c>
      <c r="I405" s="207" t="s">
        <v>6</v>
      </c>
      <c r="J405" s="207" t="s">
        <v>7</v>
      </c>
      <c r="L405" s="52">
        <f t="shared" si="77"/>
        <v>25</v>
      </c>
      <c r="M405" s="86" t="str">
        <f t="shared" si="71"/>
        <v/>
      </c>
      <c r="N405" s="87" t="str">
        <f t="shared" si="72"/>
        <v/>
      </c>
      <c r="O405" s="87" t="str">
        <f t="shared" si="73"/>
        <v/>
      </c>
      <c r="P405" s="88" t="str">
        <f t="shared" si="74"/>
        <v/>
      </c>
      <c r="Q405" s="87" t="str">
        <f t="shared" si="75"/>
        <v/>
      </c>
      <c r="R405" s="87" t="str">
        <f t="shared" si="76"/>
        <v/>
      </c>
    </row>
    <row r="406" spans="1:18" ht="25.5" x14ac:dyDescent="0.2">
      <c r="A406" s="209" t="s">
        <v>19</v>
      </c>
      <c r="B406" s="210" t="s">
        <v>1096</v>
      </c>
      <c r="C406" s="209" t="s">
        <v>9</v>
      </c>
      <c r="D406" s="209" t="s">
        <v>1939</v>
      </c>
      <c r="E406" s="291" t="s">
        <v>895</v>
      </c>
      <c r="F406" s="291"/>
      <c r="G406" s="211" t="s">
        <v>17</v>
      </c>
      <c r="H406" s="212">
        <v>1</v>
      </c>
      <c r="I406" s="213">
        <f>SUMIF(L:L,$L406,M:M)</f>
        <v>312.44</v>
      </c>
      <c r="J406" s="213">
        <f>TRUNC(H406*I406,2)</f>
        <v>312.44</v>
      </c>
      <c r="L406" s="52">
        <f t="shared" si="77"/>
        <v>25</v>
      </c>
      <c r="M406" s="86" t="str">
        <f t="shared" si="71"/>
        <v/>
      </c>
      <c r="N406" s="87" t="str">
        <f t="shared" si="72"/>
        <v/>
      </c>
      <c r="O406" s="87" t="str">
        <f t="shared" si="73"/>
        <v/>
      </c>
      <c r="P406" s="88" t="str">
        <f t="shared" si="74"/>
        <v xml:space="preserve"> 97628 </v>
      </c>
      <c r="Q406" s="87">
        <f t="shared" si="75"/>
        <v>0</v>
      </c>
      <c r="R406" s="87">
        <f t="shared" si="76"/>
        <v>312.44</v>
      </c>
    </row>
    <row r="407" spans="1:18" ht="14.25" customHeight="1" x14ac:dyDescent="0.2">
      <c r="A407" s="225" t="s">
        <v>21</v>
      </c>
      <c r="B407" s="226" t="s">
        <v>45</v>
      </c>
      <c r="C407" s="225" t="s">
        <v>9</v>
      </c>
      <c r="D407" s="225" t="s">
        <v>46</v>
      </c>
      <c r="E407" s="292" t="s">
        <v>875</v>
      </c>
      <c r="F407" s="292"/>
      <c r="G407" s="227" t="s">
        <v>25</v>
      </c>
      <c r="H407" s="228">
        <v>1.6574</v>
      </c>
      <c r="I407" s="229">
        <f>SUMIFS(J:J,A:A,"Composição",B:B,$B407)</f>
        <v>32.840000000000003</v>
      </c>
      <c r="J407" s="229">
        <f>TRUNC(H407*I407,2)</f>
        <v>54.42</v>
      </c>
      <c r="L407" s="52">
        <f t="shared" si="77"/>
        <v>25</v>
      </c>
      <c r="M407" s="86">
        <f t="shared" si="71"/>
        <v>54.42</v>
      </c>
      <c r="N407" s="87" t="str">
        <f t="shared" si="72"/>
        <v/>
      </c>
      <c r="O407" s="87">
        <f t="shared" si="73"/>
        <v>54.42</v>
      </c>
      <c r="P407" s="88" t="str">
        <f t="shared" si="74"/>
        <v/>
      </c>
      <c r="Q407" s="87" t="str">
        <f t="shared" si="75"/>
        <v/>
      </c>
      <c r="R407" s="87" t="str">
        <f t="shared" si="76"/>
        <v/>
      </c>
    </row>
    <row r="408" spans="1:18" ht="25.5" x14ac:dyDescent="0.2">
      <c r="A408" s="225" t="s">
        <v>21</v>
      </c>
      <c r="B408" s="226" t="s">
        <v>26</v>
      </c>
      <c r="C408" s="225" t="s">
        <v>9</v>
      </c>
      <c r="D408" s="225" t="s">
        <v>27</v>
      </c>
      <c r="E408" s="292" t="s">
        <v>875</v>
      </c>
      <c r="F408" s="292"/>
      <c r="G408" s="227" t="s">
        <v>25</v>
      </c>
      <c r="H408" s="228">
        <v>10.2759</v>
      </c>
      <c r="I408" s="229">
        <f>SUMIFS(J:J,A:A,"Composição",B:B,$B408)</f>
        <v>25.11</v>
      </c>
      <c r="J408" s="229">
        <f>TRUNC(H408*I408,2)</f>
        <v>258.02</v>
      </c>
      <c r="L408" s="52">
        <f t="shared" si="77"/>
        <v>25</v>
      </c>
      <c r="M408" s="86">
        <f t="shared" si="71"/>
        <v>258.02</v>
      </c>
      <c r="N408" s="87" t="str">
        <f t="shared" si="72"/>
        <v/>
      </c>
      <c r="O408" s="87">
        <f t="shared" si="73"/>
        <v>258.02</v>
      </c>
      <c r="P408" s="88" t="str">
        <f t="shared" si="74"/>
        <v/>
      </c>
      <c r="Q408" s="87" t="str">
        <f t="shared" si="75"/>
        <v/>
      </c>
      <c r="R408" s="87" t="str">
        <f t="shared" si="76"/>
        <v/>
      </c>
    </row>
    <row r="409" spans="1:18" x14ac:dyDescent="0.2">
      <c r="A409" s="219"/>
      <c r="B409" s="219"/>
      <c r="C409" s="219"/>
      <c r="D409" s="219"/>
      <c r="E409" s="219"/>
      <c r="F409" s="220"/>
      <c r="G409" s="219"/>
      <c r="H409" s="220"/>
      <c r="I409" s="219"/>
      <c r="J409" s="220"/>
      <c r="L409" s="52">
        <f t="shared" si="77"/>
        <v>25</v>
      </c>
      <c r="M409" s="86" t="str">
        <f t="shared" si="71"/>
        <v/>
      </c>
      <c r="N409" s="87" t="str">
        <f t="shared" si="72"/>
        <v/>
      </c>
      <c r="O409" s="87" t="str">
        <f t="shared" si="73"/>
        <v/>
      </c>
      <c r="P409" s="88" t="str">
        <f t="shared" si="74"/>
        <v/>
      </c>
      <c r="Q409" s="87" t="str">
        <f t="shared" si="75"/>
        <v/>
      </c>
      <c r="R409" s="87" t="str">
        <f t="shared" si="76"/>
        <v/>
      </c>
    </row>
    <row r="410" spans="1:18" ht="15" thickBot="1" x14ac:dyDescent="0.25">
      <c r="A410" s="219"/>
      <c r="B410" s="219"/>
      <c r="C410" s="219"/>
      <c r="D410" s="219"/>
      <c r="E410" s="219"/>
      <c r="F410" s="220"/>
      <c r="G410" s="219"/>
      <c r="H410" s="294"/>
      <c r="I410" s="294"/>
      <c r="J410" s="220"/>
      <c r="L410" s="52">
        <f t="shared" si="77"/>
        <v>25</v>
      </c>
      <c r="M410" s="86" t="str">
        <f t="shared" si="71"/>
        <v/>
      </c>
      <c r="N410" s="87" t="str">
        <f t="shared" si="72"/>
        <v/>
      </c>
      <c r="O410" s="87" t="str">
        <f t="shared" si="73"/>
        <v/>
      </c>
      <c r="P410" s="88" t="str">
        <f t="shared" si="74"/>
        <v/>
      </c>
      <c r="Q410" s="87" t="str">
        <f t="shared" si="75"/>
        <v/>
      </c>
      <c r="R410" s="87" t="str">
        <f t="shared" si="76"/>
        <v/>
      </c>
    </row>
    <row r="411" spans="1:18" ht="15" thickTop="1" x14ac:dyDescent="0.2">
      <c r="A411" s="224"/>
      <c r="B411" s="224"/>
      <c r="C411" s="224"/>
      <c r="D411" s="224"/>
      <c r="E411" s="224"/>
      <c r="F411" s="224"/>
      <c r="G411" s="224"/>
      <c r="H411" s="224"/>
      <c r="I411" s="224"/>
      <c r="J411" s="224"/>
      <c r="L411" s="52">
        <f t="shared" si="77"/>
        <v>26</v>
      </c>
      <c r="M411" s="86" t="str">
        <f t="shared" si="71"/>
        <v/>
      </c>
      <c r="N411" s="87" t="str">
        <f t="shared" si="72"/>
        <v/>
      </c>
      <c r="O411" s="87" t="str">
        <f t="shared" si="73"/>
        <v/>
      </c>
      <c r="P411" s="88" t="str">
        <f t="shared" si="74"/>
        <v/>
      </c>
      <c r="Q411" s="87" t="str">
        <f t="shared" si="75"/>
        <v/>
      </c>
      <c r="R411" s="87" t="str">
        <f t="shared" si="76"/>
        <v/>
      </c>
    </row>
    <row r="412" spans="1:18" ht="15" x14ac:dyDescent="0.2">
      <c r="A412" s="206" t="s">
        <v>1098</v>
      </c>
      <c r="B412" s="207" t="s">
        <v>1</v>
      </c>
      <c r="C412" s="206" t="s">
        <v>2</v>
      </c>
      <c r="D412" s="206" t="s">
        <v>3</v>
      </c>
      <c r="E412" s="290" t="s">
        <v>18</v>
      </c>
      <c r="F412" s="290"/>
      <c r="G412" s="208" t="s">
        <v>4</v>
      </c>
      <c r="H412" s="207" t="s">
        <v>5</v>
      </c>
      <c r="I412" s="207" t="s">
        <v>6</v>
      </c>
      <c r="J412" s="207" t="s">
        <v>7</v>
      </c>
      <c r="L412" s="52">
        <f t="shared" si="77"/>
        <v>26</v>
      </c>
      <c r="M412" s="86" t="str">
        <f t="shared" si="71"/>
        <v/>
      </c>
      <c r="N412" s="87" t="str">
        <f t="shared" si="72"/>
        <v/>
      </c>
      <c r="O412" s="87" t="str">
        <f t="shared" si="73"/>
        <v/>
      </c>
      <c r="P412" s="88" t="str">
        <f t="shared" si="74"/>
        <v/>
      </c>
      <c r="Q412" s="87" t="str">
        <f t="shared" si="75"/>
        <v/>
      </c>
      <c r="R412" s="87" t="str">
        <f t="shared" si="76"/>
        <v/>
      </c>
    </row>
    <row r="413" spans="1:18" ht="38.25" customHeight="1" x14ac:dyDescent="0.2">
      <c r="A413" s="209" t="s">
        <v>19</v>
      </c>
      <c r="B413" s="210" t="s">
        <v>1099</v>
      </c>
      <c r="C413" s="209" t="s">
        <v>9</v>
      </c>
      <c r="D413" s="209" t="s">
        <v>1100</v>
      </c>
      <c r="E413" s="291" t="s">
        <v>895</v>
      </c>
      <c r="F413" s="291"/>
      <c r="G413" s="211" t="s">
        <v>10</v>
      </c>
      <c r="H413" s="212">
        <v>1</v>
      </c>
      <c r="I413" s="213">
        <f>SUMIF(L:L,$L413,M:M)</f>
        <v>3.4699999999999998</v>
      </c>
      <c r="J413" s="213">
        <f>TRUNC(H413*I413,2)</f>
        <v>3.47</v>
      </c>
      <c r="L413" s="52">
        <f t="shared" si="77"/>
        <v>26</v>
      </c>
      <c r="M413" s="86" t="str">
        <f t="shared" si="71"/>
        <v/>
      </c>
      <c r="N413" s="87" t="str">
        <f t="shared" si="72"/>
        <v/>
      </c>
      <c r="O413" s="87" t="str">
        <f t="shared" si="73"/>
        <v/>
      </c>
      <c r="P413" s="88" t="str">
        <f t="shared" si="74"/>
        <v xml:space="preserve"> 97641 </v>
      </c>
      <c r="Q413" s="87">
        <f t="shared" si="75"/>
        <v>0</v>
      </c>
      <c r="R413" s="87">
        <f t="shared" si="76"/>
        <v>3.4699999999999998</v>
      </c>
    </row>
    <row r="414" spans="1:18" ht="25.5" customHeight="1" x14ac:dyDescent="0.2">
      <c r="A414" s="225" t="s">
        <v>21</v>
      </c>
      <c r="B414" s="226" t="s">
        <v>1634</v>
      </c>
      <c r="C414" s="225" t="s">
        <v>9</v>
      </c>
      <c r="D414" s="225" t="s">
        <v>1635</v>
      </c>
      <c r="E414" s="292" t="s">
        <v>875</v>
      </c>
      <c r="F414" s="292"/>
      <c r="G414" s="227" t="s">
        <v>25</v>
      </c>
      <c r="H414" s="228">
        <v>3.3599999999999998E-2</v>
      </c>
      <c r="I414" s="229">
        <f>SUMIFS(J:J,A:A,"Composição",B:B,$B414)</f>
        <v>32.61</v>
      </c>
      <c r="J414" s="229">
        <f>TRUNC(H414*I414,2)</f>
        <v>1.0900000000000001</v>
      </c>
      <c r="L414" s="52">
        <f t="shared" si="77"/>
        <v>26</v>
      </c>
      <c r="M414" s="86">
        <f t="shared" si="71"/>
        <v>1.0900000000000001</v>
      </c>
      <c r="N414" s="87" t="str">
        <f t="shared" si="72"/>
        <v/>
      </c>
      <c r="O414" s="87">
        <f t="shared" si="73"/>
        <v>1.0900000000000001</v>
      </c>
      <c r="P414" s="88" t="str">
        <f t="shared" si="74"/>
        <v/>
      </c>
      <c r="Q414" s="87" t="str">
        <f t="shared" si="75"/>
        <v/>
      </c>
      <c r="R414" s="87" t="str">
        <f t="shared" si="76"/>
        <v/>
      </c>
    </row>
    <row r="415" spans="1:18" ht="25.5" x14ac:dyDescent="0.2">
      <c r="A415" s="225" t="s">
        <v>21</v>
      </c>
      <c r="B415" s="226" t="s">
        <v>26</v>
      </c>
      <c r="C415" s="225" t="s">
        <v>9</v>
      </c>
      <c r="D415" s="225" t="s">
        <v>27</v>
      </c>
      <c r="E415" s="292" t="s">
        <v>875</v>
      </c>
      <c r="F415" s="292"/>
      <c r="G415" s="227" t="s">
        <v>25</v>
      </c>
      <c r="H415" s="228">
        <v>9.5100000000000004E-2</v>
      </c>
      <c r="I415" s="229">
        <f>SUMIFS(J:J,A:A,"Composição",B:B,$B415)</f>
        <v>25.11</v>
      </c>
      <c r="J415" s="229">
        <f>TRUNC(H415*I415,2)</f>
        <v>2.38</v>
      </c>
      <c r="L415" s="52">
        <f t="shared" si="77"/>
        <v>26</v>
      </c>
      <c r="M415" s="86">
        <f t="shared" si="71"/>
        <v>2.38</v>
      </c>
      <c r="N415" s="87" t="str">
        <f t="shared" si="72"/>
        <v/>
      </c>
      <c r="O415" s="87">
        <f t="shared" si="73"/>
        <v>2.38</v>
      </c>
      <c r="P415" s="88" t="str">
        <f t="shared" si="74"/>
        <v/>
      </c>
      <c r="Q415" s="87" t="str">
        <f t="shared" si="75"/>
        <v/>
      </c>
      <c r="R415" s="87" t="str">
        <f t="shared" si="76"/>
        <v/>
      </c>
    </row>
    <row r="416" spans="1:18" x14ac:dyDescent="0.2">
      <c r="A416" s="219"/>
      <c r="B416" s="219"/>
      <c r="C416" s="219"/>
      <c r="D416" s="219"/>
      <c r="E416" s="219"/>
      <c r="F416" s="220"/>
      <c r="G416" s="219"/>
      <c r="H416" s="220"/>
      <c r="I416" s="219"/>
      <c r="J416" s="220"/>
      <c r="L416" s="52">
        <f t="shared" si="77"/>
        <v>26</v>
      </c>
      <c r="M416" s="86" t="str">
        <f t="shared" si="71"/>
        <v/>
      </c>
      <c r="N416" s="87" t="str">
        <f t="shared" si="72"/>
        <v/>
      </c>
      <c r="O416" s="87" t="str">
        <f t="shared" si="73"/>
        <v/>
      </c>
      <c r="P416" s="88" t="str">
        <f t="shared" si="74"/>
        <v/>
      </c>
      <c r="Q416" s="87" t="str">
        <f t="shared" si="75"/>
        <v/>
      </c>
      <c r="R416" s="87" t="str">
        <f t="shared" si="76"/>
        <v/>
      </c>
    </row>
    <row r="417" spans="1:18" ht="25.5" customHeight="1" thickBot="1" x14ac:dyDescent="0.25">
      <c r="A417" s="219"/>
      <c r="B417" s="219"/>
      <c r="C417" s="219"/>
      <c r="D417" s="219"/>
      <c r="E417" s="219"/>
      <c r="F417" s="220"/>
      <c r="G417" s="219"/>
      <c r="H417" s="294"/>
      <c r="I417" s="294"/>
      <c r="J417" s="220"/>
      <c r="L417" s="52">
        <f t="shared" si="77"/>
        <v>26</v>
      </c>
      <c r="M417" s="86" t="str">
        <f t="shared" si="71"/>
        <v/>
      </c>
      <c r="N417" s="87" t="str">
        <f t="shared" si="72"/>
        <v/>
      </c>
      <c r="O417" s="87" t="str">
        <f t="shared" si="73"/>
        <v/>
      </c>
      <c r="P417" s="88" t="str">
        <f t="shared" si="74"/>
        <v/>
      </c>
      <c r="Q417" s="87" t="str">
        <f t="shared" si="75"/>
        <v/>
      </c>
      <c r="R417" s="87" t="str">
        <f t="shared" si="76"/>
        <v/>
      </c>
    </row>
    <row r="418" spans="1:18" ht="25.5" customHeight="1" thickTop="1" x14ac:dyDescent="0.2">
      <c r="A418" s="224"/>
      <c r="B418" s="224"/>
      <c r="C418" s="224"/>
      <c r="D418" s="224"/>
      <c r="E418" s="224"/>
      <c r="F418" s="224"/>
      <c r="G418" s="224"/>
      <c r="H418" s="224"/>
      <c r="I418" s="224"/>
      <c r="J418" s="224"/>
      <c r="L418" s="52">
        <f t="shared" si="77"/>
        <v>27</v>
      </c>
      <c r="M418" s="86" t="str">
        <f t="shared" si="71"/>
        <v/>
      </c>
      <c r="N418" s="87" t="str">
        <f t="shared" si="72"/>
        <v/>
      </c>
      <c r="O418" s="87" t="str">
        <f t="shared" si="73"/>
        <v/>
      </c>
      <c r="P418" s="88" t="str">
        <f t="shared" si="74"/>
        <v/>
      </c>
      <c r="Q418" s="87" t="str">
        <f t="shared" si="75"/>
        <v/>
      </c>
      <c r="R418" s="87" t="str">
        <f t="shared" si="76"/>
        <v/>
      </c>
    </row>
    <row r="419" spans="1:18" ht="38.25" customHeight="1" x14ac:dyDescent="0.2">
      <c r="A419" s="206" t="s">
        <v>1940</v>
      </c>
      <c r="B419" s="207" t="s">
        <v>1</v>
      </c>
      <c r="C419" s="206" t="s">
        <v>2</v>
      </c>
      <c r="D419" s="206" t="s">
        <v>3</v>
      </c>
      <c r="E419" s="290" t="s">
        <v>18</v>
      </c>
      <c r="F419" s="290"/>
      <c r="G419" s="208" t="s">
        <v>4</v>
      </c>
      <c r="H419" s="207" t="s">
        <v>5</v>
      </c>
      <c r="I419" s="207" t="s">
        <v>6</v>
      </c>
      <c r="J419" s="207" t="s">
        <v>7</v>
      </c>
      <c r="L419" s="52">
        <f t="shared" si="77"/>
        <v>27</v>
      </c>
      <c r="M419" s="86" t="str">
        <f t="shared" si="71"/>
        <v/>
      </c>
      <c r="N419" s="87" t="str">
        <f t="shared" si="72"/>
        <v/>
      </c>
      <c r="O419" s="87" t="str">
        <f t="shared" si="73"/>
        <v/>
      </c>
      <c r="P419" s="88" t="str">
        <f t="shared" si="74"/>
        <v/>
      </c>
      <c r="Q419" s="87" t="str">
        <f t="shared" si="75"/>
        <v/>
      </c>
      <c r="R419" s="87" t="str">
        <f t="shared" si="76"/>
        <v/>
      </c>
    </row>
    <row r="420" spans="1:18" ht="25.5" customHeight="1" x14ac:dyDescent="0.2">
      <c r="A420" s="209" t="s">
        <v>19</v>
      </c>
      <c r="B420" s="210" t="s">
        <v>1104</v>
      </c>
      <c r="C420" s="209" t="s">
        <v>11</v>
      </c>
      <c r="D420" s="209" t="s">
        <v>1105</v>
      </c>
      <c r="E420" s="291">
        <v>40</v>
      </c>
      <c r="F420" s="291"/>
      <c r="G420" s="211" t="s">
        <v>34</v>
      </c>
      <c r="H420" s="212">
        <v>1</v>
      </c>
      <c r="I420" s="213">
        <f>SUMIF(L:L,$L420,M:M)</f>
        <v>34.869999999999997</v>
      </c>
      <c r="J420" s="213">
        <f t="shared" ref="J420:J432" si="78">TRUNC(H420*I420,2)</f>
        <v>34.869999999999997</v>
      </c>
      <c r="L420" s="52">
        <f t="shared" si="77"/>
        <v>27</v>
      </c>
      <c r="M420" s="86" t="str">
        <f t="shared" si="71"/>
        <v/>
      </c>
      <c r="N420" s="87" t="str">
        <f t="shared" si="72"/>
        <v/>
      </c>
      <c r="O420" s="87" t="str">
        <f t="shared" si="73"/>
        <v/>
      </c>
      <c r="P420" s="88" t="str">
        <f t="shared" si="74"/>
        <v xml:space="preserve"> IG-EST-MET-KG </v>
      </c>
      <c r="Q420" s="87">
        <f t="shared" si="75"/>
        <v>0</v>
      </c>
      <c r="R420" s="87">
        <f t="shared" si="76"/>
        <v>34.869999999999997</v>
      </c>
    </row>
    <row r="421" spans="1:18" ht="25.5" customHeight="1" x14ac:dyDescent="0.2">
      <c r="A421" s="225" t="s">
        <v>21</v>
      </c>
      <c r="B421" s="226" t="s">
        <v>697</v>
      </c>
      <c r="C421" s="225" t="s">
        <v>9</v>
      </c>
      <c r="D421" s="225" t="s">
        <v>698</v>
      </c>
      <c r="E421" s="292" t="s">
        <v>875</v>
      </c>
      <c r="F421" s="292"/>
      <c r="G421" s="227" t="s">
        <v>25</v>
      </c>
      <c r="H421" s="228">
        <v>0.24</v>
      </c>
      <c r="I421" s="229">
        <f>SUMIFS(J:J,A:A,"Composição",B:B,$B421)</f>
        <v>33.75</v>
      </c>
      <c r="J421" s="229">
        <f t="shared" si="78"/>
        <v>8.1</v>
      </c>
      <c r="L421" s="52">
        <f t="shared" si="77"/>
        <v>27</v>
      </c>
      <c r="M421" s="86">
        <f t="shared" si="71"/>
        <v>8.1</v>
      </c>
      <c r="N421" s="87" t="str">
        <f t="shared" si="72"/>
        <v/>
      </c>
      <c r="O421" s="87">
        <f t="shared" si="73"/>
        <v>8.1</v>
      </c>
      <c r="P421" s="88" t="str">
        <f t="shared" si="74"/>
        <v/>
      </c>
      <c r="Q421" s="87" t="str">
        <f t="shared" si="75"/>
        <v/>
      </c>
      <c r="R421" s="87" t="str">
        <f t="shared" si="76"/>
        <v/>
      </c>
    </row>
    <row r="422" spans="1:18" ht="38.25" customHeight="1" x14ac:dyDescent="0.2">
      <c r="A422" s="225" t="s">
        <v>21</v>
      </c>
      <c r="B422" s="226" t="s">
        <v>26</v>
      </c>
      <c r="C422" s="225" t="s">
        <v>9</v>
      </c>
      <c r="D422" s="225" t="s">
        <v>27</v>
      </c>
      <c r="E422" s="292" t="s">
        <v>875</v>
      </c>
      <c r="F422" s="292"/>
      <c r="G422" s="227" t="s">
        <v>25</v>
      </c>
      <c r="H422" s="228">
        <v>0.13300000000000001</v>
      </c>
      <c r="I422" s="229">
        <f>SUMIFS(J:J,A:A,"Composição",B:B,$B422)</f>
        <v>25.11</v>
      </c>
      <c r="J422" s="229">
        <f t="shared" si="78"/>
        <v>3.33</v>
      </c>
      <c r="L422" s="52">
        <f t="shared" si="77"/>
        <v>27</v>
      </c>
      <c r="M422" s="86">
        <f t="shared" si="71"/>
        <v>3.33</v>
      </c>
      <c r="N422" s="87" t="str">
        <f t="shared" si="72"/>
        <v/>
      </c>
      <c r="O422" s="87">
        <f t="shared" si="73"/>
        <v>3.33</v>
      </c>
      <c r="P422" s="88" t="str">
        <f t="shared" si="74"/>
        <v/>
      </c>
      <c r="Q422" s="87" t="str">
        <f t="shared" si="75"/>
        <v/>
      </c>
      <c r="R422" s="87" t="str">
        <f t="shared" si="76"/>
        <v/>
      </c>
    </row>
    <row r="423" spans="1:18" ht="38.25" customHeight="1" x14ac:dyDescent="0.2">
      <c r="A423" s="225" t="s">
        <v>21</v>
      </c>
      <c r="B423" s="226" t="s">
        <v>251</v>
      </c>
      <c r="C423" s="225" t="s">
        <v>9</v>
      </c>
      <c r="D423" s="225" t="s">
        <v>1464</v>
      </c>
      <c r="E423" s="292" t="s">
        <v>875</v>
      </c>
      <c r="F423" s="292"/>
      <c r="G423" s="227" t="s">
        <v>25</v>
      </c>
      <c r="H423" s="228">
        <v>0.24</v>
      </c>
      <c r="I423" s="229">
        <f>SUMIFS(J:J,A:A,"Composição",B:B,$B423)</f>
        <v>26.91</v>
      </c>
      <c r="J423" s="229">
        <f t="shared" si="78"/>
        <v>6.45</v>
      </c>
      <c r="L423" s="52">
        <f t="shared" si="77"/>
        <v>27</v>
      </c>
      <c r="M423" s="86">
        <f t="shared" si="71"/>
        <v>6.45</v>
      </c>
      <c r="N423" s="87" t="str">
        <f t="shared" si="72"/>
        <v/>
      </c>
      <c r="O423" s="87">
        <f t="shared" si="73"/>
        <v>6.45</v>
      </c>
      <c r="P423" s="88" t="str">
        <f t="shared" si="74"/>
        <v/>
      </c>
      <c r="Q423" s="87" t="str">
        <f t="shared" si="75"/>
        <v/>
      </c>
      <c r="R423" s="87" t="str">
        <f t="shared" si="76"/>
        <v/>
      </c>
    </row>
    <row r="424" spans="1:18" ht="25.5" customHeight="1" x14ac:dyDescent="0.2">
      <c r="A424" s="214" t="s">
        <v>28</v>
      </c>
      <c r="B424" s="215" t="s">
        <v>1637</v>
      </c>
      <c r="C424" s="214" t="str">
        <f>VLOOKUP(B424,INSUMOS!$A:$I,2,FALSE)</f>
        <v>SBC</v>
      </c>
      <c r="D424" s="214" t="str">
        <f>VLOOKUP(B424,INSUMOS!$A:$I,3,FALSE)</f>
        <v>PERFIL "H" ASTM A572 W200x46,1mm (46,10kg/m)</v>
      </c>
      <c r="E424" s="293" t="str">
        <f>VLOOKUP(B424,INSUMOS!$A:$I,4,FALSE)</f>
        <v>Material</v>
      </c>
      <c r="F424" s="293"/>
      <c r="G424" s="216" t="str">
        <f>VLOOKUP(B424,INSUMOS!$A:$I,5,FALSE)</f>
        <v>KG</v>
      </c>
      <c r="H424" s="217">
        <v>0.44</v>
      </c>
      <c r="I424" s="218">
        <f>VLOOKUP(B424,INSUMOS!$A:$I,8,FALSE)</f>
        <v>9.48</v>
      </c>
      <c r="J424" s="218">
        <f t="shared" si="78"/>
        <v>4.17</v>
      </c>
      <c r="L424" s="52">
        <f t="shared" si="77"/>
        <v>27</v>
      </c>
      <c r="M424" s="86">
        <f t="shared" si="71"/>
        <v>4.17</v>
      </c>
      <c r="N424" s="87" t="str">
        <f t="shared" si="72"/>
        <v/>
      </c>
      <c r="O424" s="87">
        <f t="shared" si="73"/>
        <v>4.17</v>
      </c>
      <c r="P424" s="88" t="str">
        <f t="shared" si="74"/>
        <v/>
      </c>
      <c r="Q424" s="87" t="str">
        <f t="shared" si="75"/>
        <v/>
      </c>
      <c r="R424" s="87" t="str">
        <f t="shared" si="76"/>
        <v/>
      </c>
    </row>
    <row r="425" spans="1:18" ht="25.5" customHeight="1" x14ac:dyDescent="0.2">
      <c r="A425" s="214" t="s">
        <v>28</v>
      </c>
      <c r="B425" s="215" t="s">
        <v>1639</v>
      </c>
      <c r="C425" s="214" t="str">
        <f>VLOOKUP(B425,INSUMOS!$A:$I,2,FALSE)</f>
        <v>SBC</v>
      </c>
      <c r="D425" s="214" t="str">
        <f>VLOOKUP(B425,INSUMOS!$A:$I,3,FALSE)</f>
        <v>OXIGENIO, RECARGA PARA CILINDRO DE CONJUNTO OXICORTE GRAND</v>
      </c>
      <c r="E425" s="293" t="str">
        <f>VLOOKUP(B425,INSUMOS!$A:$I,4,FALSE)</f>
        <v>Material</v>
      </c>
      <c r="F425" s="293"/>
      <c r="G425" s="216" t="str">
        <f>VLOOKUP(B425,INSUMOS!$A:$I,5,FALSE)</f>
        <v>m³</v>
      </c>
      <c r="H425" s="217">
        <v>0.06</v>
      </c>
      <c r="I425" s="218">
        <f>VLOOKUP(B425,INSUMOS!$A:$I,8,FALSE)</f>
        <v>22.9</v>
      </c>
      <c r="J425" s="218">
        <f t="shared" si="78"/>
        <v>1.37</v>
      </c>
      <c r="L425" s="52">
        <f t="shared" si="77"/>
        <v>27</v>
      </c>
      <c r="M425" s="86">
        <f t="shared" si="71"/>
        <v>1.37</v>
      </c>
      <c r="N425" s="87" t="str">
        <f t="shared" si="72"/>
        <v/>
      </c>
      <c r="O425" s="87">
        <f t="shared" si="73"/>
        <v>1.37</v>
      </c>
      <c r="P425" s="88" t="str">
        <f t="shared" si="74"/>
        <v/>
      </c>
      <c r="Q425" s="87" t="str">
        <f t="shared" si="75"/>
        <v/>
      </c>
      <c r="R425" s="87" t="str">
        <f t="shared" si="76"/>
        <v/>
      </c>
    </row>
    <row r="426" spans="1:18" x14ac:dyDescent="0.2">
      <c r="A426" s="214" t="s">
        <v>28</v>
      </c>
      <c r="B426" s="215" t="s">
        <v>1641</v>
      </c>
      <c r="C426" s="214" t="str">
        <f>VLOOKUP(B426,INSUMOS!$A:$I,2,FALSE)</f>
        <v>SBC</v>
      </c>
      <c r="D426" s="214" t="str">
        <f>VLOOKUP(B426,INSUMOS!$A:$I,3,FALSE)</f>
        <v>CHAPA DE ACO GALVANIZADA BITOLA GSG 14 1,95mm (16,00kg/m2)</v>
      </c>
      <c r="E426" s="293" t="str">
        <f>VLOOKUP(B426,INSUMOS!$A:$I,4,FALSE)</f>
        <v>Material</v>
      </c>
      <c r="F426" s="293"/>
      <c r="G426" s="216" t="str">
        <f>VLOOKUP(B426,INSUMOS!$A:$I,5,FALSE)</f>
        <v>KG</v>
      </c>
      <c r="H426" s="217">
        <v>0.36299999999999999</v>
      </c>
      <c r="I426" s="218">
        <f>VLOOKUP(B426,INSUMOS!$A:$I,8,FALSE)</f>
        <v>8.0399999999999991</v>
      </c>
      <c r="J426" s="218">
        <f t="shared" si="78"/>
        <v>2.91</v>
      </c>
      <c r="L426" s="52">
        <f t="shared" si="77"/>
        <v>27</v>
      </c>
      <c r="M426" s="86">
        <f t="shared" si="71"/>
        <v>2.91</v>
      </c>
      <c r="N426" s="87" t="str">
        <f t="shared" si="72"/>
        <v/>
      </c>
      <c r="O426" s="87">
        <f t="shared" si="73"/>
        <v>2.91</v>
      </c>
      <c r="P426" s="88" t="str">
        <f t="shared" si="74"/>
        <v/>
      </c>
      <c r="Q426" s="87" t="str">
        <f t="shared" si="75"/>
        <v/>
      </c>
      <c r="R426" s="87" t="str">
        <f t="shared" si="76"/>
        <v/>
      </c>
    </row>
    <row r="427" spans="1:18" ht="25.5" x14ac:dyDescent="0.2">
      <c r="A427" s="214" t="s">
        <v>28</v>
      </c>
      <c r="B427" s="215" t="s">
        <v>1643</v>
      </c>
      <c r="C427" s="214" t="str">
        <f>VLOOKUP(B427,INSUMOS!$A:$I,2,FALSE)</f>
        <v>SBC</v>
      </c>
      <c r="D427" s="214" t="str">
        <f>VLOOKUP(B427,INSUMOS!$A:$I,3,FALSE)</f>
        <v>ACETILENO (RECARGA DE GAS ACETILENO PARA CILINDRO DE CONJUNT</v>
      </c>
      <c r="E427" s="293" t="str">
        <f>VLOOKUP(B427,INSUMOS!$A:$I,4,FALSE)</f>
        <v>Material</v>
      </c>
      <c r="F427" s="293"/>
      <c r="G427" s="216" t="str">
        <f>VLOOKUP(B427,INSUMOS!$A:$I,5,FALSE)</f>
        <v>KG</v>
      </c>
      <c r="H427" s="217">
        <v>1.4999999999999999E-2</v>
      </c>
      <c r="I427" s="218">
        <f>VLOOKUP(B427,INSUMOS!$A:$I,8,FALSE)</f>
        <v>104.5</v>
      </c>
      <c r="J427" s="218">
        <f t="shared" si="78"/>
        <v>1.56</v>
      </c>
      <c r="L427" s="52">
        <f t="shared" si="77"/>
        <v>27</v>
      </c>
      <c r="M427" s="86">
        <f t="shared" si="71"/>
        <v>1.56</v>
      </c>
      <c r="N427" s="87" t="str">
        <f t="shared" si="72"/>
        <v/>
      </c>
      <c r="O427" s="87">
        <f t="shared" si="73"/>
        <v>1.56</v>
      </c>
      <c r="P427" s="88" t="str">
        <f t="shared" si="74"/>
        <v/>
      </c>
      <c r="Q427" s="87" t="str">
        <f t="shared" si="75"/>
        <v/>
      </c>
      <c r="R427" s="87" t="str">
        <f t="shared" si="76"/>
        <v/>
      </c>
    </row>
    <row r="428" spans="1:18" x14ac:dyDescent="0.2">
      <c r="A428" s="214" t="s">
        <v>28</v>
      </c>
      <c r="B428" s="215" t="s">
        <v>1645</v>
      </c>
      <c r="C428" s="214" t="str">
        <f>VLOOKUP(B428,INSUMOS!$A:$I,2,FALSE)</f>
        <v>SBC</v>
      </c>
      <c r="D428" s="214" t="str">
        <f>VLOOKUP(B428,INSUMOS!$A:$I,3,FALSE)</f>
        <v>SOLDA-ELETRODO OK 4600 AWS 6013 6,0mm 1/4"(lata 20kg)</v>
      </c>
      <c r="E428" s="293" t="str">
        <f>VLOOKUP(B428,INSUMOS!$A:$I,4,FALSE)</f>
        <v>Material</v>
      </c>
      <c r="F428" s="293"/>
      <c r="G428" s="216" t="str">
        <f>VLOOKUP(B428,INSUMOS!$A:$I,5,FALSE)</f>
        <v>KG</v>
      </c>
      <c r="H428" s="217">
        <v>0.05</v>
      </c>
      <c r="I428" s="218">
        <f>VLOOKUP(B428,INSUMOS!$A:$I,8,FALSE)</f>
        <v>37.229999999999997</v>
      </c>
      <c r="J428" s="218">
        <f t="shared" si="78"/>
        <v>1.86</v>
      </c>
      <c r="L428" s="52">
        <f t="shared" si="77"/>
        <v>27</v>
      </c>
      <c r="M428" s="86">
        <f t="shared" si="71"/>
        <v>1.86</v>
      </c>
      <c r="N428" s="87" t="str">
        <f t="shared" si="72"/>
        <v/>
      </c>
      <c r="O428" s="87">
        <f t="shared" si="73"/>
        <v>1.86</v>
      </c>
      <c r="P428" s="88" t="str">
        <f t="shared" si="74"/>
        <v/>
      </c>
      <c r="Q428" s="87" t="str">
        <f t="shared" si="75"/>
        <v/>
      </c>
      <c r="R428" s="87" t="str">
        <f t="shared" si="76"/>
        <v/>
      </c>
    </row>
    <row r="429" spans="1:18" x14ac:dyDescent="0.2">
      <c r="A429" s="214" t="s">
        <v>28</v>
      </c>
      <c r="B429" s="215" t="s">
        <v>1647</v>
      </c>
      <c r="C429" s="214" t="str">
        <f>VLOOKUP(B429,INSUMOS!$A:$I,2,FALSE)</f>
        <v>SBC</v>
      </c>
      <c r="D429" s="214" t="str">
        <f>VLOOKUP(B429,INSUMOS!$A:$I,3,FALSE)</f>
        <v>ALUGUEL TALHA TIRFOR 1,5 TONELADA</v>
      </c>
      <c r="E429" s="293" t="str">
        <f>VLOOKUP(B429,INSUMOS!$A:$I,4,FALSE)</f>
        <v>Material</v>
      </c>
      <c r="F429" s="293"/>
      <c r="G429" s="216" t="str">
        <f>VLOOKUP(B429,INSUMOS!$A:$I,5,FALSE)</f>
        <v>H</v>
      </c>
      <c r="H429" s="217">
        <v>0.5</v>
      </c>
      <c r="I429" s="218">
        <f>VLOOKUP(B429,INSUMOS!$A:$I,8,FALSE)</f>
        <v>1.45</v>
      </c>
      <c r="J429" s="218">
        <f t="shared" si="78"/>
        <v>0.72</v>
      </c>
      <c r="L429" s="52">
        <f t="shared" si="77"/>
        <v>27</v>
      </c>
      <c r="M429" s="86">
        <f t="shared" si="71"/>
        <v>0.72</v>
      </c>
      <c r="N429" s="87" t="str">
        <f t="shared" si="72"/>
        <v/>
      </c>
      <c r="O429" s="87">
        <f t="shared" si="73"/>
        <v>0.72</v>
      </c>
      <c r="P429" s="88" t="str">
        <f t="shared" si="74"/>
        <v/>
      </c>
      <c r="Q429" s="87" t="str">
        <f t="shared" si="75"/>
        <v/>
      </c>
      <c r="R429" s="87" t="str">
        <f t="shared" si="76"/>
        <v/>
      </c>
    </row>
    <row r="430" spans="1:18" ht="25.5" customHeight="1" x14ac:dyDescent="0.2">
      <c r="A430" s="214" t="s">
        <v>28</v>
      </c>
      <c r="B430" s="215" t="s">
        <v>1649</v>
      </c>
      <c r="C430" s="214" t="str">
        <f>VLOOKUP(B430,INSUMOS!$A:$I,2,FALSE)</f>
        <v>SBC</v>
      </c>
      <c r="D430" s="214" t="str">
        <f>VLOOKUP(B430,INSUMOS!$A:$I,3,FALSE)</f>
        <v>CANTONEIRA ACO ABAS IGUAIS 2.1/2"x1/4" (6,10 kg/m)</v>
      </c>
      <c r="E430" s="293" t="str">
        <f>VLOOKUP(B430,INSUMOS!$A:$I,4,FALSE)</f>
        <v>Material</v>
      </c>
      <c r="F430" s="293"/>
      <c r="G430" s="216" t="str">
        <f>VLOOKUP(B430,INSUMOS!$A:$I,5,FALSE)</f>
        <v>KG</v>
      </c>
      <c r="H430" s="217">
        <v>0.29699999999999999</v>
      </c>
      <c r="I430" s="218">
        <f>VLOOKUP(B430,INSUMOS!$A:$I,8,FALSE)</f>
        <v>12.48</v>
      </c>
      <c r="J430" s="218">
        <f t="shared" si="78"/>
        <v>3.7</v>
      </c>
      <c r="L430" s="52">
        <f t="shared" si="77"/>
        <v>27</v>
      </c>
      <c r="M430" s="86">
        <f t="shared" si="71"/>
        <v>3.7</v>
      </c>
      <c r="N430" s="87" t="str">
        <f t="shared" si="72"/>
        <v/>
      </c>
      <c r="O430" s="87">
        <f t="shared" si="73"/>
        <v>3.7</v>
      </c>
      <c r="P430" s="88" t="str">
        <f t="shared" si="74"/>
        <v/>
      </c>
      <c r="Q430" s="87" t="str">
        <f t="shared" si="75"/>
        <v/>
      </c>
      <c r="R430" s="87" t="str">
        <f t="shared" si="76"/>
        <v/>
      </c>
    </row>
    <row r="431" spans="1:18" ht="38.25" customHeight="1" x14ac:dyDescent="0.2">
      <c r="A431" s="214" t="s">
        <v>28</v>
      </c>
      <c r="B431" s="215" t="s">
        <v>1651</v>
      </c>
      <c r="C431" s="214" t="str">
        <f>VLOOKUP(B431,INSUMOS!$A:$I,2,FALSE)</f>
        <v>SBC</v>
      </c>
      <c r="D431" s="214" t="str">
        <f>VLOOKUP(B431,INSUMOS!$A:$I,3,FALSE)</f>
        <v>MAQUINA SOLDA ELET.SMASHWELD SUPER BANTAN 3,5kVA(19065)</v>
      </c>
      <c r="E431" s="293" t="str">
        <f>VLOOKUP(B431,INSUMOS!$A:$I,4,FALSE)</f>
        <v>Material</v>
      </c>
      <c r="F431" s="293"/>
      <c r="G431" s="216" t="str">
        <f>VLOOKUP(B431,INSUMOS!$A:$I,5,FALSE)</f>
        <v>H</v>
      </c>
      <c r="H431" s="217">
        <v>0.22500000000000001</v>
      </c>
      <c r="I431" s="218">
        <f>VLOOKUP(B431,INSUMOS!$A:$I,8,FALSE)</f>
        <v>2.1800000000000002</v>
      </c>
      <c r="J431" s="218">
        <f t="shared" si="78"/>
        <v>0.49</v>
      </c>
      <c r="L431" s="52">
        <f t="shared" si="77"/>
        <v>27</v>
      </c>
      <c r="M431" s="86">
        <f t="shared" si="71"/>
        <v>0.49</v>
      </c>
      <c r="N431" s="87" t="str">
        <f t="shared" si="72"/>
        <v/>
      </c>
      <c r="O431" s="87">
        <f t="shared" si="73"/>
        <v>0.49</v>
      </c>
      <c r="P431" s="88" t="str">
        <f t="shared" si="74"/>
        <v/>
      </c>
      <c r="Q431" s="87" t="str">
        <f t="shared" si="75"/>
        <v/>
      </c>
      <c r="R431" s="87" t="str">
        <f t="shared" si="76"/>
        <v/>
      </c>
    </row>
    <row r="432" spans="1:18" ht="38.25" customHeight="1" x14ac:dyDescent="0.2">
      <c r="A432" s="214" t="s">
        <v>28</v>
      </c>
      <c r="B432" s="215" t="s">
        <v>1653</v>
      </c>
      <c r="C432" s="214" t="str">
        <f>VLOOKUP(B432,INSUMOS!$A:$I,2,FALSE)</f>
        <v>SBC</v>
      </c>
      <c r="D432" s="214" t="str">
        <f>VLOOKUP(B432,INSUMOS!$A:$I,3,FALSE)</f>
        <v>ENERGIA ELETRICA ATE 2000 KWH</v>
      </c>
      <c r="E432" s="293" t="str">
        <f>VLOOKUP(B432,INSUMOS!$A:$I,4,FALSE)</f>
        <v>Material</v>
      </c>
      <c r="F432" s="293"/>
      <c r="G432" s="216" t="str">
        <f>VLOOKUP(B432,INSUMOS!$A:$I,5,FALSE)</f>
        <v>KWH</v>
      </c>
      <c r="H432" s="217">
        <v>0.22500000000000001</v>
      </c>
      <c r="I432" s="218">
        <f>VLOOKUP(B432,INSUMOS!$A:$I,8,FALSE)</f>
        <v>0.96</v>
      </c>
      <c r="J432" s="218">
        <f t="shared" si="78"/>
        <v>0.21</v>
      </c>
      <c r="L432" s="52">
        <f t="shared" si="77"/>
        <v>27</v>
      </c>
      <c r="M432" s="86">
        <f t="shared" si="71"/>
        <v>0.21</v>
      </c>
      <c r="N432" s="87" t="str">
        <f t="shared" si="72"/>
        <v/>
      </c>
      <c r="O432" s="87">
        <f t="shared" si="73"/>
        <v>0.21</v>
      </c>
      <c r="P432" s="88" t="str">
        <f t="shared" si="74"/>
        <v/>
      </c>
      <c r="Q432" s="87" t="str">
        <f t="shared" si="75"/>
        <v/>
      </c>
      <c r="R432" s="87" t="str">
        <f t="shared" si="76"/>
        <v/>
      </c>
    </row>
    <row r="433" spans="1:18" ht="25.5" customHeight="1" x14ac:dyDescent="0.2">
      <c r="A433" s="219"/>
      <c r="B433" s="219"/>
      <c r="C433" s="219"/>
      <c r="D433" s="219"/>
      <c r="E433" s="219"/>
      <c r="F433" s="220"/>
      <c r="G433" s="219"/>
      <c r="H433" s="220"/>
      <c r="I433" s="219"/>
      <c r="J433" s="220"/>
      <c r="L433" s="52">
        <f t="shared" si="77"/>
        <v>27</v>
      </c>
      <c r="M433" s="86" t="str">
        <f t="shared" si="71"/>
        <v/>
      </c>
      <c r="N433" s="87" t="str">
        <f t="shared" si="72"/>
        <v/>
      </c>
      <c r="O433" s="87" t="str">
        <f t="shared" si="73"/>
        <v/>
      </c>
      <c r="P433" s="88" t="str">
        <f t="shared" si="74"/>
        <v/>
      </c>
      <c r="Q433" s="87" t="str">
        <f t="shared" si="75"/>
        <v/>
      </c>
      <c r="R433" s="87" t="str">
        <f t="shared" si="76"/>
        <v/>
      </c>
    </row>
    <row r="434" spans="1:18" ht="15" thickBot="1" x14ac:dyDescent="0.25">
      <c r="A434" s="219"/>
      <c r="B434" s="219"/>
      <c r="C434" s="219"/>
      <c r="D434" s="219"/>
      <c r="E434" s="219"/>
      <c r="F434" s="220"/>
      <c r="G434" s="219"/>
      <c r="H434" s="294"/>
      <c r="I434" s="294"/>
      <c r="J434" s="220"/>
      <c r="L434" s="52">
        <f t="shared" si="77"/>
        <v>27</v>
      </c>
      <c r="M434" s="86" t="str">
        <f t="shared" ref="M434:M497" si="79">IF(OR(A434="Insumo",A434="Composição Auxiliar"),J434,"")</f>
        <v/>
      </c>
      <c r="N434" s="87" t="str">
        <f t="shared" ref="N434:N497" si="80">IF(E434="Mão de Obra",J434,"")</f>
        <v/>
      </c>
      <c r="O434" s="87" t="str">
        <f t="shared" ref="O434:O497" si="81">IF(N434&lt;&gt;"","",M434)</f>
        <v/>
      </c>
      <c r="P434" s="88" t="str">
        <f t="shared" ref="P434:P497" si="82">IF(A434="Composição",B434,"")</f>
        <v/>
      </c>
      <c r="Q434" s="87" t="str">
        <f t="shared" ref="Q434:Q497" si="83">IF(P434&lt;&gt;"",SUMIF(L434:L534,L434,N434:N534),"")</f>
        <v/>
      </c>
      <c r="R434" s="87" t="str">
        <f t="shared" ref="R434:R497" si="84">IF(P434&lt;&gt;"",SUMIF(L434:L534,L434,O434:O534),"")</f>
        <v/>
      </c>
    </row>
    <row r="435" spans="1:18" ht="15" thickTop="1" x14ac:dyDescent="0.2">
      <c r="A435" s="224"/>
      <c r="B435" s="224"/>
      <c r="C435" s="224"/>
      <c r="D435" s="224"/>
      <c r="E435" s="224"/>
      <c r="F435" s="224"/>
      <c r="G435" s="224"/>
      <c r="H435" s="224"/>
      <c r="I435" s="224"/>
      <c r="J435" s="224"/>
      <c r="L435" s="52">
        <f t="shared" si="77"/>
        <v>28</v>
      </c>
      <c r="M435" s="86" t="str">
        <f t="shared" si="79"/>
        <v/>
      </c>
      <c r="N435" s="87" t="str">
        <f t="shared" si="80"/>
        <v/>
      </c>
      <c r="O435" s="87" t="str">
        <f t="shared" si="81"/>
        <v/>
      </c>
      <c r="P435" s="88" t="str">
        <f t="shared" si="82"/>
        <v/>
      </c>
      <c r="Q435" s="87" t="str">
        <f t="shared" si="83"/>
        <v/>
      </c>
      <c r="R435" s="87" t="str">
        <f t="shared" si="84"/>
        <v/>
      </c>
    </row>
    <row r="436" spans="1:18" ht="15" x14ac:dyDescent="0.2">
      <c r="A436" s="206" t="s">
        <v>1941</v>
      </c>
      <c r="B436" s="207" t="s">
        <v>1</v>
      </c>
      <c r="C436" s="206" t="s">
        <v>2</v>
      </c>
      <c r="D436" s="206" t="s">
        <v>3</v>
      </c>
      <c r="E436" s="290" t="s">
        <v>18</v>
      </c>
      <c r="F436" s="290"/>
      <c r="G436" s="208" t="s">
        <v>4</v>
      </c>
      <c r="H436" s="207" t="s">
        <v>5</v>
      </c>
      <c r="I436" s="207" t="s">
        <v>6</v>
      </c>
      <c r="J436" s="207" t="s">
        <v>7</v>
      </c>
      <c r="L436" s="52">
        <f t="shared" si="77"/>
        <v>28</v>
      </c>
      <c r="M436" s="86" t="str">
        <f t="shared" si="79"/>
        <v/>
      </c>
      <c r="N436" s="87" t="str">
        <f t="shared" si="80"/>
        <v/>
      </c>
      <c r="O436" s="87" t="str">
        <f t="shared" si="81"/>
        <v/>
      </c>
      <c r="P436" s="88" t="str">
        <f t="shared" si="82"/>
        <v/>
      </c>
      <c r="Q436" s="87" t="str">
        <f t="shared" si="83"/>
        <v/>
      </c>
      <c r="R436" s="87" t="str">
        <f t="shared" si="84"/>
        <v/>
      </c>
    </row>
    <row r="437" spans="1:18" ht="25.5" x14ac:dyDescent="0.2">
      <c r="A437" s="209" t="s">
        <v>19</v>
      </c>
      <c r="B437" s="210" t="s">
        <v>1107</v>
      </c>
      <c r="C437" s="209" t="s">
        <v>9</v>
      </c>
      <c r="D437" s="209" t="s">
        <v>1108</v>
      </c>
      <c r="E437" s="291" t="s">
        <v>1656</v>
      </c>
      <c r="F437" s="291"/>
      <c r="G437" s="211" t="s">
        <v>10</v>
      </c>
      <c r="H437" s="212">
        <v>1</v>
      </c>
      <c r="I437" s="213">
        <f>SUMIF(L:L,$L437,M:M)</f>
        <v>41.000000000000007</v>
      </c>
      <c r="J437" s="213">
        <f t="shared" ref="J437:J442" si="85">TRUNC(H437*I437,2)</f>
        <v>41</v>
      </c>
      <c r="L437" s="52">
        <f t="shared" si="77"/>
        <v>28</v>
      </c>
      <c r="M437" s="86" t="str">
        <f t="shared" si="79"/>
        <v/>
      </c>
      <c r="N437" s="87" t="str">
        <f t="shared" si="80"/>
        <v/>
      </c>
      <c r="O437" s="87" t="str">
        <f t="shared" si="81"/>
        <v/>
      </c>
      <c r="P437" s="88" t="str">
        <f t="shared" si="82"/>
        <v xml:space="preserve"> 73924/002 </v>
      </c>
      <c r="Q437" s="87">
        <f t="shared" si="83"/>
        <v>0</v>
      </c>
      <c r="R437" s="87">
        <f t="shared" si="84"/>
        <v>41.000000000000007</v>
      </c>
    </row>
    <row r="438" spans="1:18" ht="25.5" customHeight="1" x14ac:dyDescent="0.2">
      <c r="A438" s="225" t="s">
        <v>21</v>
      </c>
      <c r="B438" s="226" t="s">
        <v>26</v>
      </c>
      <c r="C438" s="225" t="s">
        <v>9</v>
      </c>
      <c r="D438" s="225" t="s">
        <v>27</v>
      </c>
      <c r="E438" s="292" t="s">
        <v>875</v>
      </c>
      <c r="F438" s="292"/>
      <c r="G438" s="227" t="s">
        <v>25</v>
      </c>
      <c r="H438" s="228">
        <v>0.5</v>
      </c>
      <c r="I438" s="229">
        <f>SUMIFS(J:J,A:A,"Composição",B:B,$B438)</f>
        <v>25.11</v>
      </c>
      <c r="J438" s="229">
        <f t="shared" si="85"/>
        <v>12.55</v>
      </c>
      <c r="L438" s="52">
        <f t="shared" si="77"/>
        <v>28</v>
      </c>
      <c r="M438" s="86">
        <f t="shared" si="79"/>
        <v>12.55</v>
      </c>
      <c r="N438" s="87" t="str">
        <f t="shared" si="80"/>
        <v/>
      </c>
      <c r="O438" s="87">
        <f t="shared" si="81"/>
        <v>12.55</v>
      </c>
      <c r="P438" s="88" t="str">
        <f t="shared" si="82"/>
        <v/>
      </c>
      <c r="Q438" s="87" t="str">
        <f t="shared" si="83"/>
        <v/>
      </c>
      <c r="R438" s="87" t="str">
        <f t="shared" si="84"/>
        <v/>
      </c>
    </row>
    <row r="439" spans="1:18" ht="38.25" customHeight="1" x14ac:dyDescent="0.2">
      <c r="A439" s="225" t="s">
        <v>21</v>
      </c>
      <c r="B439" s="226" t="s">
        <v>47</v>
      </c>
      <c r="C439" s="225" t="s">
        <v>9</v>
      </c>
      <c r="D439" s="225" t="s">
        <v>48</v>
      </c>
      <c r="E439" s="292" t="s">
        <v>875</v>
      </c>
      <c r="F439" s="292"/>
      <c r="G439" s="227" t="s">
        <v>25</v>
      </c>
      <c r="H439" s="228">
        <v>0.5</v>
      </c>
      <c r="I439" s="229">
        <f>SUMIFS(J:J,A:A,"Composição",B:B,$B439)</f>
        <v>34.31</v>
      </c>
      <c r="J439" s="229">
        <f t="shared" si="85"/>
        <v>17.149999999999999</v>
      </c>
      <c r="L439" s="52">
        <f t="shared" si="77"/>
        <v>28</v>
      </c>
      <c r="M439" s="86">
        <f t="shared" si="79"/>
        <v>17.149999999999999</v>
      </c>
      <c r="N439" s="87" t="str">
        <f t="shared" si="80"/>
        <v/>
      </c>
      <c r="O439" s="87">
        <f t="shared" si="81"/>
        <v>17.149999999999999</v>
      </c>
      <c r="P439" s="88" t="str">
        <f t="shared" si="82"/>
        <v/>
      </c>
      <c r="Q439" s="87" t="str">
        <f t="shared" si="83"/>
        <v/>
      </c>
      <c r="R439" s="87" t="str">
        <f t="shared" si="84"/>
        <v/>
      </c>
    </row>
    <row r="440" spans="1:18" ht="38.25" customHeight="1" x14ac:dyDescent="0.2">
      <c r="A440" s="214" t="s">
        <v>28</v>
      </c>
      <c r="B440" s="215" t="s">
        <v>204</v>
      </c>
      <c r="C440" s="214" t="str">
        <f>VLOOKUP(B440,INSUMOS!$A:$I,2,FALSE)</f>
        <v>SINAPI</v>
      </c>
      <c r="D440" s="214" t="str">
        <f>VLOOKUP(B440,INSUMOS!$A:$I,3,FALSE)</f>
        <v>DILUENTE AGUARRAS</v>
      </c>
      <c r="E440" s="293" t="str">
        <f>VLOOKUP(B440,INSUMOS!$A:$I,4,FALSE)</f>
        <v>Material</v>
      </c>
      <c r="F440" s="293"/>
      <c r="G440" s="216" t="str">
        <f>VLOOKUP(B440,INSUMOS!$A:$I,5,FALSE)</f>
        <v>L</v>
      </c>
      <c r="H440" s="217">
        <v>7.0000000000000007E-2</v>
      </c>
      <c r="I440" s="218">
        <f>VLOOKUP(B440,INSUMOS!$A:$I,8,FALSE)</f>
        <v>18.41</v>
      </c>
      <c r="J440" s="218">
        <f t="shared" si="85"/>
        <v>1.28</v>
      </c>
      <c r="L440" s="52">
        <f t="shared" si="77"/>
        <v>28</v>
      </c>
      <c r="M440" s="86">
        <f t="shared" si="79"/>
        <v>1.28</v>
      </c>
      <c r="N440" s="87" t="str">
        <f t="shared" si="80"/>
        <v/>
      </c>
      <c r="O440" s="87">
        <f t="shared" si="81"/>
        <v>1.28</v>
      </c>
      <c r="P440" s="88" t="str">
        <f t="shared" si="82"/>
        <v/>
      </c>
      <c r="Q440" s="87" t="str">
        <f t="shared" si="83"/>
        <v/>
      </c>
      <c r="R440" s="87" t="str">
        <f t="shared" si="84"/>
        <v/>
      </c>
    </row>
    <row r="441" spans="1:18" ht="38.25" customHeight="1" x14ac:dyDescent="0.2">
      <c r="A441" s="214" t="s">
        <v>28</v>
      </c>
      <c r="B441" s="215" t="s">
        <v>1657</v>
      </c>
      <c r="C441" s="214" t="str">
        <f>VLOOKUP(B441,INSUMOS!$A:$I,2,FALSE)</f>
        <v>SINAPI</v>
      </c>
      <c r="D441" s="214" t="str">
        <f>VLOOKUP(B441,INSUMOS!$A:$I,3,FALSE)</f>
        <v>TINTA ESMALTE SINTETICO PREMIUM ACETINADO</v>
      </c>
      <c r="E441" s="293" t="str">
        <f>VLOOKUP(B441,INSUMOS!$A:$I,4,FALSE)</f>
        <v>Material</v>
      </c>
      <c r="F441" s="293"/>
      <c r="G441" s="216" t="str">
        <f>VLOOKUP(B441,INSUMOS!$A:$I,5,FALSE)</f>
        <v>L</v>
      </c>
      <c r="H441" s="217">
        <v>0.16</v>
      </c>
      <c r="I441" s="218">
        <f>VLOOKUP(B441,INSUMOS!$A:$I,8,FALSE)</f>
        <v>48.46</v>
      </c>
      <c r="J441" s="218">
        <f t="shared" si="85"/>
        <v>7.75</v>
      </c>
      <c r="L441" s="52">
        <f t="shared" si="77"/>
        <v>28</v>
      </c>
      <c r="M441" s="86">
        <f t="shared" si="79"/>
        <v>7.75</v>
      </c>
      <c r="N441" s="87" t="str">
        <f t="shared" si="80"/>
        <v/>
      </c>
      <c r="O441" s="87">
        <f t="shared" si="81"/>
        <v>7.75</v>
      </c>
      <c r="P441" s="88" t="str">
        <f t="shared" si="82"/>
        <v/>
      </c>
      <c r="Q441" s="87" t="str">
        <f t="shared" si="83"/>
        <v/>
      </c>
      <c r="R441" s="87" t="str">
        <f t="shared" si="84"/>
        <v/>
      </c>
    </row>
    <row r="442" spans="1:18" ht="38.25" customHeight="1" x14ac:dyDescent="0.2">
      <c r="A442" s="214" t="s">
        <v>28</v>
      </c>
      <c r="B442" s="215" t="s">
        <v>1659</v>
      </c>
      <c r="C442" s="214" t="str">
        <f>VLOOKUP(B442,INSUMOS!$A:$I,2,FALSE)</f>
        <v>SINAPI</v>
      </c>
      <c r="D442" s="214" t="str">
        <f>VLOOKUP(B442,INSUMOS!$A:$I,3,FALSE)</f>
        <v>LIXA EM FOLHA PARA FERRO, NUMERO 150</v>
      </c>
      <c r="E442" s="293" t="str">
        <f>VLOOKUP(B442,INSUMOS!$A:$I,4,FALSE)</f>
        <v>Material</v>
      </c>
      <c r="F442" s="293"/>
      <c r="G442" s="216" t="str">
        <f>VLOOKUP(B442,INSUMOS!$A:$I,5,FALSE)</f>
        <v>UN</v>
      </c>
      <c r="H442" s="217">
        <v>0.6</v>
      </c>
      <c r="I442" s="218">
        <f>VLOOKUP(B442,INSUMOS!$A:$I,8,FALSE)</f>
        <v>3.79</v>
      </c>
      <c r="J442" s="218">
        <f t="shared" si="85"/>
        <v>2.27</v>
      </c>
      <c r="L442" s="52">
        <f t="shared" si="77"/>
        <v>28</v>
      </c>
      <c r="M442" s="86">
        <f t="shared" si="79"/>
        <v>2.27</v>
      </c>
      <c r="N442" s="87" t="str">
        <f t="shared" si="80"/>
        <v/>
      </c>
      <c r="O442" s="87">
        <f t="shared" si="81"/>
        <v>2.27</v>
      </c>
      <c r="P442" s="88" t="str">
        <f t="shared" si="82"/>
        <v/>
      </c>
      <c r="Q442" s="87" t="str">
        <f t="shared" si="83"/>
        <v/>
      </c>
      <c r="R442" s="87" t="str">
        <f t="shared" si="84"/>
        <v/>
      </c>
    </row>
    <row r="443" spans="1:18" ht="14.25" customHeight="1" x14ac:dyDescent="0.2">
      <c r="A443" s="219"/>
      <c r="B443" s="219"/>
      <c r="C443" s="219"/>
      <c r="D443" s="219"/>
      <c r="E443" s="219"/>
      <c r="F443" s="220"/>
      <c r="G443" s="219"/>
      <c r="H443" s="220"/>
      <c r="I443" s="219"/>
      <c r="J443" s="220"/>
      <c r="L443" s="52">
        <f t="shared" si="77"/>
        <v>28</v>
      </c>
      <c r="M443" s="86" t="str">
        <f t="shared" si="79"/>
        <v/>
      </c>
      <c r="N443" s="87" t="str">
        <f t="shared" si="80"/>
        <v/>
      </c>
      <c r="O443" s="87" t="str">
        <f t="shared" si="81"/>
        <v/>
      </c>
      <c r="P443" s="88" t="str">
        <f t="shared" si="82"/>
        <v/>
      </c>
      <c r="Q443" s="87" t="str">
        <f t="shared" si="83"/>
        <v/>
      </c>
      <c r="R443" s="87" t="str">
        <f t="shared" si="84"/>
        <v/>
      </c>
    </row>
    <row r="444" spans="1:18" ht="15" thickBot="1" x14ac:dyDescent="0.25">
      <c r="A444" s="219"/>
      <c r="B444" s="219"/>
      <c r="C444" s="219"/>
      <c r="D444" s="219"/>
      <c r="E444" s="219"/>
      <c r="F444" s="220"/>
      <c r="G444" s="219"/>
      <c r="H444" s="294"/>
      <c r="I444" s="294"/>
      <c r="J444" s="220"/>
      <c r="L444" s="52">
        <f t="shared" si="77"/>
        <v>28</v>
      </c>
      <c r="M444" s="86" t="str">
        <f t="shared" si="79"/>
        <v/>
      </c>
      <c r="N444" s="87" t="str">
        <f t="shared" si="80"/>
        <v/>
      </c>
      <c r="O444" s="87" t="str">
        <f t="shared" si="81"/>
        <v/>
      </c>
      <c r="P444" s="88" t="str">
        <f t="shared" si="82"/>
        <v/>
      </c>
      <c r="Q444" s="87" t="str">
        <f t="shared" si="83"/>
        <v/>
      </c>
      <c r="R444" s="87" t="str">
        <f t="shared" si="84"/>
        <v/>
      </c>
    </row>
    <row r="445" spans="1:18" ht="15" thickTop="1" x14ac:dyDescent="0.2">
      <c r="A445" s="224"/>
      <c r="B445" s="224"/>
      <c r="C445" s="224"/>
      <c r="D445" s="224"/>
      <c r="E445" s="224"/>
      <c r="F445" s="224"/>
      <c r="G445" s="224"/>
      <c r="H445" s="224"/>
      <c r="I445" s="224"/>
      <c r="J445" s="224"/>
      <c r="L445" s="52">
        <f t="shared" si="77"/>
        <v>29</v>
      </c>
      <c r="M445" s="86" t="str">
        <f t="shared" si="79"/>
        <v/>
      </c>
      <c r="N445" s="87" t="str">
        <f t="shared" si="80"/>
        <v/>
      </c>
      <c r="O445" s="87" t="str">
        <f t="shared" si="81"/>
        <v/>
      </c>
      <c r="P445" s="88" t="str">
        <f t="shared" si="82"/>
        <v/>
      </c>
      <c r="Q445" s="87" t="str">
        <f t="shared" si="83"/>
        <v/>
      </c>
      <c r="R445" s="87" t="str">
        <f t="shared" si="84"/>
        <v/>
      </c>
    </row>
    <row r="446" spans="1:18" ht="15" x14ac:dyDescent="0.2">
      <c r="A446" s="206" t="s">
        <v>1942</v>
      </c>
      <c r="B446" s="207" t="s">
        <v>1</v>
      </c>
      <c r="C446" s="206" t="s">
        <v>2</v>
      </c>
      <c r="D446" s="206" t="s">
        <v>3</v>
      </c>
      <c r="E446" s="290" t="s">
        <v>18</v>
      </c>
      <c r="F446" s="290"/>
      <c r="G446" s="208" t="s">
        <v>4</v>
      </c>
      <c r="H446" s="207" t="s">
        <v>5</v>
      </c>
      <c r="I446" s="207" t="s">
        <v>6</v>
      </c>
      <c r="J446" s="207" t="s">
        <v>7</v>
      </c>
      <c r="L446" s="52">
        <f t="shared" si="77"/>
        <v>29</v>
      </c>
      <c r="M446" s="86" t="str">
        <f t="shared" si="79"/>
        <v/>
      </c>
      <c r="N446" s="87" t="str">
        <f t="shared" si="80"/>
        <v/>
      </c>
      <c r="O446" s="87" t="str">
        <f t="shared" si="81"/>
        <v/>
      </c>
      <c r="P446" s="88" t="str">
        <f t="shared" si="82"/>
        <v/>
      </c>
      <c r="Q446" s="87" t="str">
        <f t="shared" si="83"/>
        <v/>
      </c>
      <c r="R446" s="87" t="str">
        <f t="shared" si="84"/>
        <v/>
      </c>
    </row>
    <row r="447" spans="1:18" ht="38.25" customHeight="1" x14ac:dyDescent="0.2">
      <c r="A447" s="209" t="s">
        <v>19</v>
      </c>
      <c r="B447" s="210" t="s">
        <v>1110</v>
      </c>
      <c r="C447" s="209" t="s">
        <v>11</v>
      </c>
      <c r="D447" s="209" t="s">
        <v>1943</v>
      </c>
      <c r="E447" s="291">
        <v>21.03</v>
      </c>
      <c r="F447" s="291"/>
      <c r="G447" s="211" t="s">
        <v>10</v>
      </c>
      <c r="H447" s="212">
        <v>1</v>
      </c>
      <c r="I447" s="213">
        <f>SUMIF(L:L,$L447,M:M)</f>
        <v>919.97000000000014</v>
      </c>
      <c r="J447" s="213">
        <f t="shared" ref="J447:J455" si="86">TRUNC(H447*I447,2)</f>
        <v>919.97</v>
      </c>
      <c r="L447" s="52">
        <f t="shared" si="77"/>
        <v>29</v>
      </c>
      <c r="M447" s="86" t="str">
        <f t="shared" si="79"/>
        <v/>
      </c>
      <c r="N447" s="87" t="str">
        <f t="shared" si="80"/>
        <v/>
      </c>
      <c r="O447" s="87" t="str">
        <f t="shared" si="81"/>
        <v/>
      </c>
      <c r="P447" s="88" t="str">
        <f t="shared" si="82"/>
        <v xml:space="preserve"> IG-REV-ACM </v>
      </c>
      <c r="Q447" s="87">
        <f t="shared" si="83"/>
        <v>0</v>
      </c>
      <c r="R447" s="87">
        <f t="shared" si="84"/>
        <v>919.97000000000014</v>
      </c>
    </row>
    <row r="448" spans="1:18" ht="25.5" customHeight="1" x14ac:dyDescent="0.2">
      <c r="A448" s="225" t="s">
        <v>21</v>
      </c>
      <c r="B448" s="226" t="s">
        <v>174</v>
      </c>
      <c r="C448" s="225" t="s">
        <v>9</v>
      </c>
      <c r="D448" s="225" t="s">
        <v>175</v>
      </c>
      <c r="E448" s="292" t="s">
        <v>875</v>
      </c>
      <c r="F448" s="292"/>
      <c r="G448" s="227" t="s">
        <v>25</v>
      </c>
      <c r="H448" s="228">
        <v>10.069900000000001</v>
      </c>
      <c r="I448" s="229">
        <f>SUMIFS(J:J,A:A,"Composição",B:B,$B448)</f>
        <v>25.96</v>
      </c>
      <c r="J448" s="229">
        <f t="shared" si="86"/>
        <v>261.41000000000003</v>
      </c>
      <c r="L448" s="52">
        <f t="shared" si="77"/>
        <v>29</v>
      </c>
      <c r="M448" s="86">
        <f t="shared" si="79"/>
        <v>261.41000000000003</v>
      </c>
      <c r="N448" s="87" t="str">
        <f t="shared" si="80"/>
        <v/>
      </c>
      <c r="O448" s="87">
        <f t="shared" si="81"/>
        <v>261.41000000000003</v>
      </c>
      <c r="P448" s="88" t="str">
        <f t="shared" si="82"/>
        <v/>
      </c>
      <c r="Q448" s="87" t="str">
        <f t="shared" si="83"/>
        <v/>
      </c>
      <c r="R448" s="87" t="str">
        <f t="shared" si="84"/>
        <v/>
      </c>
    </row>
    <row r="449" spans="1:18" ht="25.5" x14ac:dyDescent="0.2">
      <c r="A449" s="225" t="s">
        <v>21</v>
      </c>
      <c r="B449" s="226" t="s">
        <v>180</v>
      </c>
      <c r="C449" s="225" t="s">
        <v>9</v>
      </c>
      <c r="D449" s="225" t="s">
        <v>181</v>
      </c>
      <c r="E449" s="292" t="s">
        <v>875</v>
      </c>
      <c r="F449" s="292"/>
      <c r="G449" s="227" t="s">
        <v>25</v>
      </c>
      <c r="H449" s="228">
        <v>2.5175000000000001</v>
      </c>
      <c r="I449" s="229">
        <f>SUMIFS(J:J,A:A,"Composição",B:B,$B449)</f>
        <v>32.61</v>
      </c>
      <c r="J449" s="229">
        <f t="shared" si="86"/>
        <v>82.09</v>
      </c>
      <c r="L449" s="52">
        <f t="shared" si="77"/>
        <v>29</v>
      </c>
      <c r="M449" s="86">
        <f t="shared" si="79"/>
        <v>82.09</v>
      </c>
      <c r="N449" s="87" t="str">
        <f t="shared" si="80"/>
        <v/>
      </c>
      <c r="O449" s="87">
        <f t="shared" si="81"/>
        <v>82.09</v>
      </c>
      <c r="P449" s="88" t="str">
        <f t="shared" si="82"/>
        <v/>
      </c>
      <c r="Q449" s="87" t="str">
        <f t="shared" si="83"/>
        <v/>
      </c>
      <c r="R449" s="87" t="str">
        <f t="shared" si="84"/>
        <v/>
      </c>
    </row>
    <row r="450" spans="1:18" ht="38.25" x14ac:dyDescent="0.2">
      <c r="A450" s="214" t="s">
        <v>28</v>
      </c>
      <c r="B450" s="215" t="s">
        <v>1662</v>
      </c>
      <c r="C450" s="214" t="str">
        <f>VLOOKUP(B450,INSUMOS!$A:$I,2,FALSE)</f>
        <v>CPOS/CDHU</v>
      </c>
      <c r="D450" s="214" t="str">
        <f>VLOOKUP(B450,INSUMOS!$A:$I,3,FALSE)</f>
        <v>PARAFUSO AUTO-ATARRAXANTE/AUTO-BROCANTE EM AÇO MÉDIO CARBONO, COM ACABAMENTO ZINCADO BRANDO, DE 12 X 38 MM - COM ARRUELA DE VEDAÇÃO</v>
      </c>
      <c r="E450" s="293" t="str">
        <f>VLOOKUP(B450,INSUMOS!$A:$I,4,FALSE)</f>
        <v>Material</v>
      </c>
      <c r="F450" s="293"/>
      <c r="G450" s="216" t="str">
        <f>VLOOKUP(B450,INSUMOS!$A:$I,5,FALSE)</f>
        <v>un</v>
      </c>
      <c r="H450" s="217">
        <v>6.2725</v>
      </c>
      <c r="I450" s="218">
        <f>VLOOKUP(B450,INSUMOS!$A:$I,8,FALSE)</f>
        <v>0.31</v>
      </c>
      <c r="J450" s="218">
        <f t="shared" si="86"/>
        <v>1.94</v>
      </c>
      <c r="L450" s="52">
        <f t="shared" si="77"/>
        <v>29</v>
      </c>
      <c r="M450" s="86">
        <f t="shared" si="79"/>
        <v>1.94</v>
      </c>
      <c r="N450" s="87" t="str">
        <f t="shared" si="80"/>
        <v/>
      </c>
      <c r="O450" s="87">
        <f t="shared" si="81"/>
        <v>1.94</v>
      </c>
      <c r="P450" s="88" t="str">
        <f t="shared" si="82"/>
        <v/>
      </c>
      <c r="Q450" s="87" t="str">
        <f t="shared" si="83"/>
        <v/>
      </c>
      <c r="R450" s="87" t="str">
        <f t="shared" si="84"/>
        <v/>
      </c>
    </row>
    <row r="451" spans="1:18" ht="38.25" x14ac:dyDescent="0.2">
      <c r="A451" s="214" t="s">
        <v>28</v>
      </c>
      <c r="B451" s="215" t="s">
        <v>1664</v>
      </c>
      <c r="C451" s="214" t="str">
        <f>VLOOKUP(B451,INSUMOS!$A:$I,2,FALSE)</f>
        <v>CPOS/CDHU</v>
      </c>
      <c r="D451" s="214" t="str">
        <f>VLOOKUP(B451,INSUMOS!$A:$I,3,FALSE)</f>
        <v>PLACA DE ALUMÍNIO COMPOSTO "ACM", ESPESSURA DE 4 MM, ACABAMENTO EM PVDF, USO EXTERNO/INTERNO</v>
      </c>
      <c r="E451" s="293" t="str">
        <f>VLOOKUP(B451,INSUMOS!$A:$I,4,FALSE)</f>
        <v>Material</v>
      </c>
      <c r="F451" s="293"/>
      <c r="G451" s="216" t="str">
        <f>VLOOKUP(B451,INSUMOS!$A:$I,5,FALSE)</f>
        <v>m²</v>
      </c>
      <c r="H451" s="217">
        <v>1.3</v>
      </c>
      <c r="I451" s="218">
        <f>VLOOKUP(B451,INSUMOS!$A:$I,8,FALSE)</f>
        <v>241.19</v>
      </c>
      <c r="J451" s="218">
        <f t="shared" si="86"/>
        <v>313.54000000000002</v>
      </c>
      <c r="L451" s="52">
        <f t="shared" si="77"/>
        <v>29</v>
      </c>
      <c r="M451" s="86">
        <f t="shared" si="79"/>
        <v>313.54000000000002</v>
      </c>
      <c r="N451" s="87" t="str">
        <f t="shared" si="80"/>
        <v/>
      </c>
      <c r="O451" s="87">
        <f t="shared" si="81"/>
        <v>313.54000000000002</v>
      </c>
      <c r="P451" s="88" t="str">
        <f t="shared" si="82"/>
        <v/>
      </c>
      <c r="Q451" s="87" t="str">
        <f t="shared" si="83"/>
        <v/>
      </c>
      <c r="R451" s="87" t="str">
        <f t="shared" si="84"/>
        <v/>
      </c>
    </row>
    <row r="452" spans="1:18" ht="38.25" x14ac:dyDescent="0.2">
      <c r="A452" s="214" t="s">
        <v>28</v>
      </c>
      <c r="B452" s="215" t="s">
        <v>1666</v>
      </c>
      <c r="C452" s="214" t="str">
        <f>VLOOKUP(B452,INSUMOS!$A:$I,2,FALSE)</f>
        <v>CPOS/CDHU</v>
      </c>
      <c r="D452" s="214" t="str">
        <f>VLOOKUP(B452,INSUMOS!$A:$I,3,FALSE)</f>
        <v>REBITES DE FERRO ZINCADO N° 8, COMPRIMENTO DE 6,10 MM, DIÂMETRO NOMINAL DE 3 MM</v>
      </c>
      <c r="E452" s="293" t="str">
        <f>VLOOKUP(B452,INSUMOS!$A:$I,4,FALSE)</f>
        <v>Material</v>
      </c>
      <c r="F452" s="293"/>
      <c r="G452" s="216" t="str">
        <f>VLOOKUP(B452,INSUMOS!$A:$I,5,FALSE)</f>
        <v>kg</v>
      </c>
      <c r="H452" s="217">
        <v>1.5054000000000001</v>
      </c>
      <c r="I452" s="218">
        <f>VLOOKUP(B452,INSUMOS!$A:$I,8,FALSE)</f>
        <v>44.96</v>
      </c>
      <c r="J452" s="218">
        <f t="shared" si="86"/>
        <v>67.680000000000007</v>
      </c>
      <c r="L452" s="52">
        <f t="shared" si="77"/>
        <v>29</v>
      </c>
      <c r="M452" s="86">
        <f t="shared" si="79"/>
        <v>67.680000000000007</v>
      </c>
      <c r="N452" s="87" t="str">
        <f t="shared" si="80"/>
        <v/>
      </c>
      <c r="O452" s="87">
        <f t="shared" si="81"/>
        <v>67.680000000000007</v>
      </c>
      <c r="P452" s="88" t="str">
        <f t="shared" si="82"/>
        <v/>
      </c>
      <c r="Q452" s="87" t="str">
        <f t="shared" si="83"/>
        <v/>
      </c>
      <c r="R452" s="87" t="str">
        <f t="shared" si="84"/>
        <v/>
      </c>
    </row>
    <row r="453" spans="1:18" ht="14.25" customHeight="1" x14ac:dyDescent="0.2">
      <c r="A453" s="214" t="s">
        <v>28</v>
      </c>
      <c r="B453" s="215" t="s">
        <v>1668</v>
      </c>
      <c r="C453" s="214" t="str">
        <f>VLOOKUP(B453,INSUMOS!$A:$I,2,FALSE)</f>
        <v>CPOS/CDHU</v>
      </c>
      <c r="D453" s="214" t="str">
        <f>VLOOKUP(B453,INSUMOS!$A:$I,3,FALSE)</f>
        <v>TARUGO DE POLIETILENO D=10MM DELIMITADOR DA JUNTA DE DILATAÇÃO</v>
      </c>
      <c r="E453" s="293" t="str">
        <f>VLOOKUP(B453,INSUMOS!$A:$I,4,FALSE)</f>
        <v>Material</v>
      </c>
      <c r="F453" s="293"/>
      <c r="G453" s="216" t="str">
        <f>VLOOKUP(B453,INSUMOS!$A:$I,5,FALSE)</f>
        <v>M</v>
      </c>
      <c r="H453" s="217">
        <v>1.2749999999999999</v>
      </c>
      <c r="I453" s="218">
        <f>VLOOKUP(B453,INSUMOS!$A:$I,8,FALSE)</f>
        <v>0.46</v>
      </c>
      <c r="J453" s="218">
        <f t="shared" si="86"/>
        <v>0.57999999999999996</v>
      </c>
      <c r="L453" s="52">
        <f t="shared" si="77"/>
        <v>29</v>
      </c>
      <c r="M453" s="86">
        <f t="shared" si="79"/>
        <v>0.57999999999999996</v>
      </c>
      <c r="N453" s="87" t="str">
        <f t="shared" si="80"/>
        <v/>
      </c>
      <c r="O453" s="87">
        <f t="shared" si="81"/>
        <v>0.57999999999999996</v>
      </c>
      <c r="P453" s="88" t="str">
        <f t="shared" si="82"/>
        <v/>
      </c>
      <c r="Q453" s="87" t="str">
        <f t="shared" si="83"/>
        <v/>
      </c>
      <c r="R453" s="87" t="str">
        <f t="shared" si="84"/>
        <v/>
      </c>
    </row>
    <row r="454" spans="1:18" ht="38.25" x14ac:dyDescent="0.2">
      <c r="A454" s="214" t="s">
        <v>28</v>
      </c>
      <c r="B454" s="215" t="s">
        <v>1670</v>
      </c>
      <c r="C454" s="214" t="str">
        <f>VLOOKUP(B454,INSUMOS!$A:$I,2,FALSE)</f>
        <v>CPOS/CDHU</v>
      </c>
      <c r="D454" s="214" t="str">
        <f>VLOOKUP(B454,INSUMOS!$A:$I,3,FALSE)</f>
        <v>CANTONEIRA EM ALUMÍNIO</v>
      </c>
      <c r="E454" s="293" t="str">
        <f>VLOOKUP(B454,INSUMOS!$A:$I,4,FALSE)</f>
        <v>Material</v>
      </c>
      <c r="F454" s="293"/>
      <c r="G454" s="216" t="str">
        <f>VLOOKUP(B454,INSUMOS!$A:$I,5,FALSE)</f>
        <v>kg</v>
      </c>
      <c r="H454" s="217">
        <v>2.4834999999999998</v>
      </c>
      <c r="I454" s="218">
        <f>VLOOKUP(B454,INSUMOS!$A:$I,8,FALSE)</f>
        <v>37.08</v>
      </c>
      <c r="J454" s="218">
        <f t="shared" si="86"/>
        <v>92.08</v>
      </c>
      <c r="L454" s="52">
        <f t="shared" si="77"/>
        <v>29</v>
      </c>
      <c r="M454" s="86">
        <f t="shared" si="79"/>
        <v>92.08</v>
      </c>
      <c r="N454" s="87" t="str">
        <f t="shared" si="80"/>
        <v/>
      </c>
      <c r="O454" s="87">
        <f t="shared" si="81"/>
        <v>92.08</v>
      </c>
      <c r="P454" s="88" t="str">
        <f t="shared" si="82"/>
        <v/>
      </c>
      <c r="Q454" s="87" t="str">
        <f t="shared" si="83"/>
        <v/>
      </c>
      <c r="R454" s="87" t="str">
        <f t="shared" si="84"/>
        <v/>
      </c>
    </row>
    <row r="455" spans="1:18" ht="38.25" x14ac:dyDescent="0.2">
      <c r="A455" s="214" t="s">
        <v>28</v>
      </c>
      <c r="B455" s="215" t="s">
        <v>1672</v>
      </c>
      <c r="C455" s="214" t="str">
        <f>VLOOKUP(B455,INSUMOS!$A:$I,2,FALSE)</f>
        <v>CPOS/CDHU</v>
      </c>
      <c r="D455" s="214" t="str">
        <f>VLOOKUP(B455,INSUMOS!$A:$I,3,FALSE)</f>
        <v>MASTIQUE SILICONE SILIX 567; REFERÊNCIA COMERCIAL RHODIA / DOW CORNING 791 OU EQUIVALENTE</v>
      </c>
      <c r="E455" s="293" t="str">
        <f>VLOOKUP(B455,INSUMOS!$A:$I,4,FALSE)</f>
        <v>Material</v>
      </c>
      <c r="F455" s="293"/>
      <c r="G455" s="216" t="str">
        <f>VLOOKUP(B455,INSUMOS!$A:$I,5,FALSE)</f>
        <v>bg</v>
      </c>
      <c r="H455" s="217">
        <v>2.1249500000000001</v>
      </c>
      <c r="I455" s="218">
        <f>VLOOKUP(B455,INSUMOS!$A:$I,8,FALSE)</f>
        <v>47.37</v>
      </c>
      <c r="J455" s="218">
        <f t="shared" si="86"/>
        <v>100.65</v>
      </c>
      <c r="L455" s="52">
        <f t="shared" si="77"/>
        <v>29</v>
      </c>
      <c r="M455" s="86">
        <f t="shared" si="79"/>
        <v>100.65</v>
      </c>
      <c r="N455" s="87" t="str">
        <f t="shared" si="80"/>
        <v/>
      </c>
      <c r="O455" s="87">
        <f t="shared" si="81"/>
        <v>100.65</v>
      </c>
      <c r="P455" s="88" t="str">
        <f t="shared" si="82"/>
        <v/>
      </c>
      <c r="Q455" s="87" t="str">
        <f t="shared" si="83"/>
        <v/>
      </c>
      <c r="R455" s="87" t="str">
        <f t="shared" si="84"/>
        <v/>
      </c>
    </row>
    <row r="456" spans="1:18" ht="25.5" customHeight="1" x14ac:dyDescent="0.2">
      <c r="A456" s="219"/>
      <c r="B456" s="219"/>
      <c r="C456" s="219"/>
      <c r="D456" s="219"/>
      <c r="E456" s="219"/>
      <c r="F456" s="220"/>
      <c r="G456" s="219"/>
      <c r="H456" s="220"/>
      <c r="I456" s="219"/>
      <c r="J456" s="220"/>
      <c r="L456" s="52">
        <f t="shared" si="77"/>
        <v>29</v>
      </c>
      <c r="M456" s="86" t="str">
        <f t="shared" si="79"/>
        <v/>
      </c>
      <c r="N456" s="87" t="str">
        <f t="shared" si="80"/>
        <v/>
      </c>
      <c r="O456" s="87" t="str">
        <f t="shared" si="81"/>
        <v/>
      </c>
      <c r="P456" s="88" t="str">
        <f t="shared" si="82"/>
        <v/>
      </c>
      <c r="Q456" s="87" t="str">
        <f t="shared" si="83"/>
        <v/>
      </c>
      <c r="R456" s="87" t="str">
        <f t="shared" si="84"/>
        <v/>
      </c>
    </row>
    <row r="457" spans="1:18" ht="25.5" customHeight="1" thickBot="1" x14ac:dyDescent="0.25">
      <c r="A457" s="219"/>
      <c r="B457" s="219"/>
      <c r="C457" s="219"/>
      <c r="D457" s="219"/>
      <c r="E457" s="219"/>
      <c r="F457" s="220"/>
      <c r="G457" s="219"/>
      <c r="H457" s="294"/>
      <c r="I457" s="294"/>
      <c r="J457" s="220"/>
      <c r="L457" s="52">
        <f t="shared" si="77"/>
        <v>29</v>
      </c>
      <c r="M457" s="86" t="str">
        <f t="shared" si="79"/>
        <v/>
      </c>
      <c r="N457" s="87" t="str">
        <f t="shared" si="80"/>
        <v/>
      </c>
      <c r="O457" s="87" t="str">
        <f t="shared" si="81"/>
        <v/>
      </c>
      <c r="P457" s="88" t="str">
        <f t="shared" si="82"/>
        <v/>
      </c>
      <c r="Q457" s="87" t="str">
        <f t="shared" si="83"/>
        <v/>
      </c>
      <c r="R457" s="87" t="str">
        <f t="shared" si="84"/>
        <v/>
      </c>
    </row>
    <row r="458" spans="1:18" ht="25.5" customHeight="1" thickTop="1" x14ac:dyDescent="0.2">
      <c r="A458" s="224"/>
      <c r="B458" s="224"/>
      <c r="C458" s="224"/>
      <c r="D458" s="224"/>
      <c r="E458" s="224"/>
      <c r="F458" s="224"/>
      <c r="G458" s="224"/>
      <c r="H458" s="224"/>
      <c r="I458" s="224"/>
      <c r="J458" s="224"/>
      <c r="L458" s="52">
        <f t="shared" si="77"/>
        <v>30</v>
      </c>
      <c r="M458" s="86" t="str">
        <f t="shared" si="79"/>
        <v/>
      </c>
      <c r="N458" s="87" t="str">
        <f t="shared" si="80"/>
        <v/>
      </c>
      <c r="O458" s="87" t="str">
        <f t="shared" si="81"/>
        <v/>
      </c>
      <c r="P458" s="88" t="str">
        <f t="shared" si="82"/>
        <v/>
      </c>
      <c r="Q458" s="87" t="str">
        <f t="shared" si="83"/>
        <v/>
      </c>
      <c r="R458" s="87" t="str">
        <f t="shared" si="84"/>
        <v/>
      </c>
    </row>
    <row r="459" spans="1:18" ht="38.25" customHeight="1" x14ac:dyDescent="0.2">
      <c r="A459" s="206" t="s">
        <v>1117</v>
      </c>
      <c r="B459" s="207" t="s">
        <v>1</v>
      </c>
      <c r="C459" s="206" t="s">
        <v>2</v>
      </c>
      <c r="D459" s="206" t="s">
        <v>3</v>
      </c>
      <c r="E459" s="290" t="s">
        <v>18</v>
      </c>
      <c r="F459" s="290"/>
      <c r="G459" s="208" t="s">
        <v>4</v>
      </c>
      <c r="H459" s="207" t="s">
        <v>5</v>
      </c>
      <c r="I459" s="207" t="s">
        <v>6</v>
      </c>
      <c r="J459" s="207" t="s">
        <v>7</v>
      </c>
      <c r="L459" s="52">
        <f t="shared" si="77"/>
        <v>30</v>
      </c>
      <c r="M459" s="86" t="str">
        <f t="shared" si="79"/>
        <v/>
      </c>
      <c r="N459" s="87" t="str">
        <f t="shared" si="80"/>
        <v/>
      </c>
      <c r="O459" s="87" t="str">
        <f t="shared" si="81"/>
        <v/>
      </c>
      <c r="P459" s="88" t="str">
        <f t="shared" si="82"/>
        <v/>
      </c>
      <c r="Q459" s="87" t="str">
        <f t="shared" si="83"/>
        <v/>
      </c>
      <c r="R459" s="87" t="str">
        <f t="shared" si="84"/>
        <v/>
      </c>
    </row>
    <row r="460" spans="1:18" ht="25.5" x14ac:dyDescent="0.2">
      <c r="A460" s="209" t="s">
        <v>19</v>
      </c>
      <c r="B460" s="210" t="s">
        <v>1118</v>
      </c>
      <c r="C460" s="209" t="s">
        <v>11</v>
      </c>
      <c r="D460" s="209" t="s">
        <v>1119</v>
      </c>
      <c r="E460" s="291">
        <v>14.31</v>
      </c>
      <c r="F460" s="291"/>
      <c r="G460" s="211" t="s">
        <v>10</v>
      </c>
      <c r="H460" s="212">
        <v>1</v>
      </c>
      <c r="I460" s="213">
        <f>SUMIF(L:L,$L460,M:M)</f>
        <v>247.32000000000005</v>
      </c>
      <c r="J460" s="213">
        <f t="shared" ref="J460:J467" si="87">TRUNC(H460*I460,2)</f>
        <v>247.32</v>
      </c>
      <c r="L460" s="52">
        <f t="shared" si="77"/>
        <v>30</v>
      </c>
      <c r="M460" s="86" t="str">
        <f t="shared" si="79"/>
        <v/>
      </c>
      <c r="N460" s="87" t="str">
        <f t="shared" si="80"/>
        <v/>
      </c>
      <c r="O460" s="87" t="str">
        <f t="shared" si="81"/>
        <v/>
      </c>
      <c r="P460" s="88" t="str">
        <f t="shared" si="82"/>
        <v xml:space="preserve"> IG-PLA-CIM-10CN </v>
      </c>
      <c r="Q460" s="87">
        <f t="shared" si="83"/>
        <v>0</v>
      </c>
      <c r="R460" s="87">
        <f t="shared" si="84"/>
        <v>247.32000000000005</v>
      </c>
    </row>
    <row r="461" spans="1:18" ht="25.5" x14ac:dyDescent="0.2">
      <c r="A461" s="225" t="s">
        <v>21</v>
      </c>
      <c r="B461" s="226" t="s">
        <v>26</v>
      </c>
      <c r="C461" s="225" t="s">
        <v>9</v>
      </c>
      <c r="D461" s="225" t="s">
        <v>27</v>
      </c>
      <c r="E461" s="292" t="s">
        <v>875</v>
      </c>
      <c r="F461" s="292"/>
      <c r="G461" s="227" t="s">
        <v>25</v>
      </c>
      <c r="H461" s="228">
        <v>2</v>
      </c>
      <c r="I461" s="229">
        <f>SUMIFS(J:J,A:A,"Composição",B:B,$B461)</f>
        <v>25.11</v>
      </c>
      <c r="J461" s="229">
        <f t="shared" si="87"/>
        <v>50.22</v>
      </c>
      <c r="L461" s="52">
        <f t="shared" si="77"/>
        <v>30</v>
      </c>
      <c r="M461" s="86">
        <f t="shared" si="79"/>
        <v>50.22</v>
      </c>
      <c r="N461" s="87" t="str">
        <f t="shared" si="80"/>
        <v/>
      </c>
      <c r="O461" s="87">
        <f t="shared" si="81"/>
        <v>50.22</v>
      </c>
      <c r="P461" s="88" t="str">
        <f t="shared" si="82"/>
        <v/>
      </c>
      <c r="Q461" s="87" t="str">
        <f t="shared" si="83"/>
        <v/>
      </c>
      <c r="R461" s="87" t="str">
        <f t="shared" si="84"/>
        <v/>
      </c>
    </row>
    <row r="462" spans="1:18" ht="25.5" customHeight="1" x14ac:dyDescent="0.2">
      <c r="A462" s="225" t="s">
        <v>21</v>
      </c>
      <c r="B462" s="226" t="s">
        <v>699</v>
      </c>
      <c r="C462" s="225" t="s">
        <v>9</v>
      </c>
      <c r="D462" s="225" t="s">
        <v>1676</v>
      </c>
      <c r="E462" s="292" t="s">
        <v>875</v>
      </c>
      <c r="F462" s="292"/>
      <c r="G462" s="227" t="s">
        <v>25</v>
      </c>
      <c r="H462" s="228">
        <v>1</v>
      </c>
      <c r="I462" s="229">
        <f>SUMIFS(J:J,A:A,"Composição",B:B,$B462)</f>
        <v>30.86</v>
      </c>
      <c r="J462" s="229">
        <f t="shared" si="87"/>
        <v>30.86</v>
      </c>
      <c r="L462" s="52">
        <f t="shared" si="77"/>
        <v>30</v>
      </c>
      <c r="M462" s="86">
        <f t="shared" si="79"/>
        <v>30.86</v>
      </c>
      <c r="N462" s="87" t="str">
        <f t="shared" si="80"/>
        <v/>
      </c>
      <c r="O462" s="87">
        <f t="shared" si="81"/>
        <v>30.86</v>
      </c>
      <c r="P462" s="88" t="str">
        <f t="shared" si="82"/>
        <v/>
      </c>
      <c r="Q462" s="87" t="str">
        <f t="shared" si="83"/>
        <v/>
      </c>
      <c r="R462" s="87" t="str">
        <f t="shared" si="84"/>
        <v/>
      </c>
    </row>
    <row r="463" spans="1:18" ht="14.25" customHeight="1" x14ac:dyDescent="0.2">
      <c r="A463" s="225" t="s">
        <v>21</v>
      </c>
      <c r="B463" s="226" t="s">
        <v>180</v>
      </c>
      <c r="C463" s="225" t="s">
        <v>9</v>
      </c>
      <c r="D463" s="225" t="s">
        <v>181</v>
      </c>
      <c r="E463" s="292" t="s">
        <v>875</v>
      </c>
      <c r="F463" s="292"/>
      <c r="G463" s="227" t="s">
        <v>25</v>
      </c>
      <c r="H463" s="228">
        <v>2</v>
      </c>
      <c r="I463" s="229">
        <f>SUMIFS(J:J,A:A,"Composição",B:B,$B463)</f>
        <v>32.61</v>
      </c>
      <c r="J463" s="229">
        <f t="shared" si="87"/>
        <v>65.22</v>
      </c>
      <c r="L463" s="52">
        <f t="shared" si="77"/>
        <v>30</v>
      </c>
      <c r="M463" s="86">
        <f t="shared" si="79"/>
        <v>65.22</v>
      </c>
      <c r="N463" s="87" t="str">
        <f t="shared" si="80"/>
        <v/>
      </c>
      <c r="O463" s="87">
        <f t="shared" si="81"/>
        <v>65.22</v>
      </c>
      <c r="P463" s="88" t="str">
        <f t="shared" si="82"/>
        <v/>
      </c>
      <c r="Q463" s="87" t="str">
        <f t="shared" si="83"/>
        <v/>
      </c>
      <c r="R463" s="87" t="str">
        <f t="shared" si="84"/>
        <v/>
      </c>
    </row>
    <row r="464" spans="1:18" ht="38.25" x14ac:dyDescent="0.2">
      <c r="A464" s="214" t="s">
        <v>28</v>
      </c>
      <c r="B464" s="215" t="s">
        <v>898</v>
      </c>
      <c r="C464" s="214" t="str">
        <f>VLOOKUP(B464,INSUMOS!$A:$I,2,FALSE)</f>
        <v>CPOS/CDHU</v>
      </c>
      <c r="D464" s="214" t="str">
        <f>VLOOKUP(B464,INSUMOS!$A:$I,3,FALSE)</f>
        <v>PLACA CIMENTÍCIA IMPERMEABILIZADA COM ESPESSURA DE 12MM, PLACA DE 1,20 X 2,40M; REF. BRASILIT OU EQUIVALENTE</v>
      </c>
      <c r="E464" s="293" t="str">
        <f>VLOOKUP(B464,INSUMOS!$A:$I,4,FALSE)</f>
        <v>Material</v>
      </c>
      <c r="F464" s="293"/>
      <c r="G464" s="216" t="str">
        <f>VLOOKUP(B464,INSUMOS!$A:$I,5,FALSE)</f>
        <v>m²</v>
      </c>
      <c r="H464" s="217">
        <v>1.1000000000000001</v>
      </c>
      <c r="I464" s="218">
        <f>VLOOKUP(B464,INSUMOS!$A:$I,8,FALSE)</f>
        <v>67.89</v>
      </c>
      <c r="J464" s="218">
        <f t="shared" si="87"/>
        <v>74.67</v>
      </c>
      <c r="L464" s="52">
        <f t="shared" si="77"/>
        <v>30</v>
      </c>
      <c r="M464" s="86">
        <f t="shared" si="79"/>
        <v>74.67</v>
      </c>
      <c r="N464" s="87" t="str">
        <f t="shared" si="80"/>
        <v/>
      </c>
      <c r="O464" s="87">
        <f t="shared" si="81"/>
        <v>74.67</v>
      </c>
      <c r="P464" s="88" t="str">
        <f t="shared" si="82"/>
        <v/>
      </c>
      <c r="Q464" s="87" t="str">
        <f t="shared" si="83"/>
        <v/>
      </c>
      <c r="R464" s="87" t="str">
        <f t="shared" si="84"/>
        <v/>
      </c>
    </row>
    <row r="465" spans="1:18" ht="38.25" customHeight="1" x14ac:dyDescent="0.2">
      <c r="A465" s="214" t="s">
        <v>28</v>
      </c>
      <c r="B465" s="215" t="s">
        <v>1678</v>
      </c>
      <c r="C465" s="214" t="str">
        <f>VLOOKUP(B465,INSUMOS!$A:$I,2,FALSE)</f>
        <v>CPOS/CDHU</v>
      </c>
      <c r="D465" s="214" t="str">
        <f>VLOOKUP(B465,INSUMOS!$A:$I,3,FALSE)</f>
        <v>FERRO CANTONEIRA ABAS IGUAIS EM AÇO CARBONO, DE 1´ X 1´ X 1/8´</v>
      </c>
      <c r="E465" s="293" t="str">
        <f>VLOOKUP(B465,INSUMOS!$A:$I,4,FALSE)</f>
        <v>Material</v>
      </c>
      <c r="F465" s="293"/>
      <c r="G465" s="216" t="str">
        <f>VLOOKUP(B465,INSUMOS!$A:$I,5,FALSE)</f>
        <v>kg</v>
      </c>
      <c r="H465" s="217">
        <v>2</v>
      </c>
      <c r="I465" s="218">
        <f>VLOOKUP(B465,INSUMOS!$A:$I,8,FALSE)</f>
        <v>8.64</v>
      </c>
      <c r="J465" s="218">
        <f t="shared" si="87"/>
        <v>17.28</v>
      </c>
      <c r="L465" s="52">
        <f t="shared" ref="L465:L528" si="88">IF(AND(A466&lt;&gt;"",A465=""),L464+1,L464)</f>
        <v>30</v>
      </c>
      <c r="M465" s="86">
        <f t="shared" si="79"/>
        <v>17.28</v>
      </c>
      <c r="N465" s="87" t="str">
        <f t="shared" si="80"/>
        <v/>
      </c>
      <c r="O465" s="87">
        <f t="shared" si="81"/>
        <v>17.28</v>
      </c>
      <c r="P465" s="88" t="str">
        <f t="shared" si="82"/>
        <v/>
      </c>
      <c r="Q465" s="87" t="str">
        <f t="shared" si="83"/>
        <v/>
      </c>
      <c r="R465" s="87" t="str">
        <f t="shared" si="84"/>
        <v/>
      </c>
    </row>
    <row r="466" spans="1:18" ht="38.25" x14ac:dyDescent="0.2">
      <c r="A466" s="214" t="s">
        <v>28</v>
      </c>
      <c r="B466" s="215" t="s">
        <v>1680</v>
      </c>
      <c r="C466" s="214" t="str">
        <f>VLOOKUP(B466,INSUMOS!$A:$I,2,FALSE)</f>
        <v>CPOS/CDHU</v>
      </c>
      <c r="D466" s="214" t="str">
        <f>VLOOKUP(B466,INSUMOS!$A:$I,3,FALSE)</f>
        <v>GUIA DE POLIETILENO TARUCEL, DIÂMETRO DE 15 MM</v>
      </c>
      <c r="E466" s="293" t="str">
        <f>VLOOKUP(B466,INSUMOS!$A:$I,4,FALSE)</f>
        <v>Material</v>
      </c>
      <c r="F466" s="293"/>
      <c r="G466" s="216" t="str">
        <f>VLOOKUP(B466,INSUMOS!$A:$I,5,FALSE)</f>
        <v>m</v>
      </c>
      <c r="H466" s="217">
        <v>1</v>
      </c>
      <c r="I466" s="218">
        <f>VLOOKUP(B466,INSUMOS!$A:$I,8,FALSE)</f>
        <v>0.55000000000000004</v>
      </c>
      <c r="J466" s="218">
        <f t="shared" si="87"/>
        <v>0.55000000000000004</v>
      </c>
      <c r="L466" s="52">
        <f t="shared" si="88"/>
        <v>30</v>
      </c>
      <c r="M466" s="86">
        <f t="shared" si="79"/>
        <v>0.55000000000000004</v>
      </c>
      <c r="N466" s="87" t="str">
        <f t="shared" si="80"/>
        <v/>
      </c>
      <c r="O466" s="87">
        <f t="shared" si="81"/>
        <v>0.55000000000000004</v>
      </c>
      <c r="P466" s="88" t="str">
        <f t="shared" si="82"/>
        <v/>
      </c>
      <c r="Q466" s="87" t="str">
        <f t="shared" si="83"/>
        <v/>
      </c>
      <c r="R466" s="87" t="str">
        <f t="shared" si="84"/>
        <v/>
      </c>
    </row>
    <row r="467" spans="1:18" ht="38.25" x14ac:dyDescent="0.2">
      <c r="A467" s="214" t="s">
        <v>28</v>
      </c>
      <c r="B467" s="215" t="s">
        <v>1672</v>
      </c>
      <c r="C467" s="214" t="str">
        <f>VLOOKUP(B467,INSUMOS!$A:$I,2,FALSE)</f>
        <v>CPOS/CDHU</v>
      </c>
      <c r="D467" s="214" t="str">
        <f>VLOOKUP(B467,INSUMOS!$A:$I,3,FALSE)</f>
        <v>MASTIQUE SILICONE SILIX 567; REFERÊNCIA COMERCIAL RHODIA / DOW CORNING 791 OU EQUIVALENTE</v>
      </c>
      <c r="E467" s="293" t="str">
        <f>VLOOKUP(B467,INSUMOS!$A:$I,4,FALSE)</f>
        <v>Material</v>
      </c>
      <c r="F467" s="293"/>
      <c r="G467" s="216" t="str">
        <f>VLOOKUP(B467,INSUMOS!$A:$I,5,FALSE)</f>
        <v>bg</v>
      </c>
      <c r="H467" s="217">
        <v>0.18</v>
      </c>
      <c r="I467" s="218">
        <f>VLOOKUP(B467,INSUMOS!$A:$I,8,FALSE)</f>
        <v>47.37</v>
      </c>
      <c r="J467" s="218">
        <f t="shared" si="87"/>
        <v>8.52</v>
      </c>
      <c r="L467" s="52">
        <f t="shared" si="88"/>
        <v>30</v>
      </c>
      <c r="M467" s="86">
        <f t="shared" si="79"/>
        <v>8.52</v>
      </c>
      <c r="N467" s="87" t="str">
        <f t="shared" si="80"/>
        <v/>
      </c>
      <c r="O467" s="87">
        <f t="shared" si="81"/>
        <v>8.52</v>
      </c>
      <c r="P467" s="88" t="str">
        <f t="shared" si="82"/>
        <v/>
      </c>
      <c r="Q467" s="87" t="str">
        <f t="shared" si="83"/>
        <v/>
      </c>
      <c r="R467" s="87" t="str">
        <f t="shared" si="84"/>
        <v/>
      </c>
    </row>
    <row r="468" spans="1:18" ht="25.5" customHeight="1" x14ac:dyDescent="0.2">
      <c r="A468" s="219"/>
      <c r="B468" s="219"/>
      <c r="C468" s="219"/>
      <c r="D468" s="219"/>
      <c r="E468" s="219"/>
      <c r="F468" s="220"/>
      <c r="G468" s="219"/>
      <c r="H468" s="220"/>
      <c r="I468" s="219"/>
      <c r="J468" s="220"/>
      <c r="L468" s="52">
        <f t="shared" si="88"/>
        <v>30</v>
      </c>
      <c r="M468" s="86" t="str">
        <f t="shared" si="79"/>
        <v/>
      </c>
      <c r="N468" s="87" t="str">
        <f t="shared" si="80"/>
        <v/>
      </c>
      <c r="O468" s="87" t="str">
        <f t="shared" si="81"/>
        <v/>
      </c>
      <c r="P468" s="88" t="str">
        <f t="shared" si="82"/>
        <v/>
      </c>
      <c r="Q468" s="87" t="str">
        <f t="shared" si="83"/>
        <v/>
      </c>
      <c r="R468" s="87" t="str">
        <f t="shared" si="84"/>
        <v/>
      </c>
    </row>
    <row r="469" spans="1:18" ht="15" thickBot="1" x14ac:dyDescent="0.25">
      <c r="A469" s="219"/>
      <c r="B469" s="219"/>
      <c r="C469" s="219"/>
      <c r="D469" s="219"/>
      <c r="E469" s="219"/>
      <c r="F469" s="220"/>
      <c r="G469" s="219"/>
      <c r="H469" s="294"/>
      <c r="I469" s="294"/>
      <c r="J469" s="220"/>
      <c r="L469" s="52">
        <f t="shared" si="88"/>
        <v>30</v>
      </c>
      <c r="M469" s="86" t="str">
        <f t="shared" si="79"/>
        <v/>
      </c>
      <c r="N469" s="87" t="str">
        <f t="shared" si="80"/>
        <v/>
      </c>
      <c r="O469" s="87" t="str">
        <f t="shared" si="81"/>
        <v/>
      </c>
      <c r="P469" s="88" t="str">
        <f t="shared" si="82"/>
        <v/>
      </c>
      <c r="Q469" s="87" t="str">
        <f t="shared" si="83"/>
        <v/>
      </c>
      <c r="R469" s="87" t="str">
        <f t="shared" si="84"/>
        <v/>
      </c>
    </row>
    <row r="470" spans="1:18" ht="15" thickTop="1" x14ac:dyDescent="0.2">
      <c r="A470" s="224"/>
      <c r="B470" s="224"/>
      <c r="C470" s="224"/>
      <c r="D470" s="224"/>
      <c r="E470" s="224"/>
      <c r="F470" s="224"/>
      <c r="G470" s="224"/>
      <c r="H470" s="224"/>
      <c r="I470" s="224"/>
      <c r="J470" s="224"/>
      <c r="L470" s="52">
        <f t="shared" si="88"/>
        <v>31</v>
      </c>
      <c r="M470" s="86" t="str">
        <f t="shared" si="79"/>
        <v/>
      </c>
      <c r="N470" s="87" t="str">
        <f t="shared" si="80"/>
        <v/>
      </c>
      <c r="O470" s="87" t="str">
        <f t="shared" si="81"/>
        <v/>
      </c>
      <c r="P470" s="88" t="str">
        <f t="shared" si="82"/>
        <v/>
      </c>
      <c r="Q470" s="87" t="str">
        <f t="shared" si="83"/>
        <v/>
      </c>
      <c r="R470" s="87" t="str">
        <f t="shared" si="84"/>
        <v/>
      </c>
    </row>
    <row r="471" spans="1:18" ht="14.25" customHeight="1" x14ac:dyDescent="0.2">
      <c r="A471" s="206" t="s">
        <v>1120</v>
      </c>
      <c r="B471" s="207" t="s">
        <v>1</v>
      </c>
      <c r="C471" s="206" t="s">
        <v>2</v>
      </c>
      <c r="D471" s="206" t="s">
        <v>3</v>
      </c>
      <c r="E471" s="290" t="s">
        <v>18</v>
      </c>
      <c r="F471" s="290"/>
      <c r="G471" s="208" t="s">
        <v>4</v>
      </c>
      <c r="H471" s="207" t="s">
        <v>5</v>
      </c>
      <c r="I471" s="207" t="s">
        <v>6</v>
      </c>
      <c r="J471" s="207" t="s">
        <v>7</v>
      </c>
      <c r="L471" s="52">
        <f t="shared" si="88"/>
        <v>31</v>
      </c>
      <c r="M471" s="86" t="str">
        <f t="shared" si="79"/>
        <v/>
      </c>
      <c r="N471" s="87" t="str">
        <f t="shared" si="80"/>
        <v/>
      </c>
      <c r="O471" s="87" t="str">
        <f t="shared" si="81"/>
        <v/>
      </c>
      <c r="P471" s="88" t="str">
        <f t="shared" si="82"/>
        <v/>
      </c>
      <c r="Q471" s="87" t="str">
        <f t="shared" si="83"/>
        <v/>
      </c>
      <c r="R471" s="87" t="str">
        <f t="shared" si="84"/>
        <v/>
      </c>
    </row>
    <row r="472" spans="1:18" ht="25.5" customHeight="1" x14ac:dyDescent="0.2">
      <c r="A472" s="209" t="s">
        <v>19</v>
      </c>
      <c r="B472" s="210" t="s">
        <v>1121</v>
      </c>
      <c r="C472" s="209" t="s">
        <v>9</v>
      </c>
      <c r="D472" s="209" t="s">
        <v>1122</v>
      </c>
      <c r="E472" s="291" t="s">
        <v>1523</v>
      </c>
      <c r="F472" s="291"/>
      <c r="G472" s="211" t="s">
        <v>10</v>
      </c>
      <c r="H472" s="212">
        <v>1</v>
      </c>
      <c r="I472" s="213">
        <f>SUMIF(L:L,$L472,M:M)</f>
        <v>96.669999999999987</v>
      </c>
      <c r="J472" s="213">
        <f t="shared" ref="J472:J478" si="89">TRUNC(H472*I472,2)</f>
        <v>96.67</v>
      </c>
      <c r="L472" s="52">
        <f t="shared" si="88"/>
        <v>31</v>
      </c>
      <c r="M472" s="86" t="str">
        <f t="shared" si="79"/>
        <v/>
      </c>
      <c r="N472" s="87" t="str">
        <f t="shared" si="80"/>
        <v/>
      </c>
      <c r="O472" s="87" t="str">
        <f t="shared" si="81"/>
        <v/>
      </c>
      <c r="P472" s="88" t="str">
        <f t="shared" si="82"/>
        <v xml:space="preserve"> 103324 </v>
      </c>
      <c r="Q472" s="87">
        <f t="shared" si="83"/>
        <v>0</v>
      </c>
      <c r="R472" s="87">
        <f t="shared" si="84"/>
        <v>96.669999999999987</v>
      </c>
    </row>
    <row r="473" spans="1:18" ht="14.25" customHeight="1" x14ac:dyDescent="0.2">
      <c r="A473" s="225" t="s">
        <v>21</v>
      </c>
      <c r="B473" s="226" t="s">
        <v>700</v>
      </c>
      <c r="C473" s="225" t="s">
        <v>9</v>
      </c>
      <c r="D473" s="225" t="s">
        <v>701</v>
      </c>
      <c r="E473" s="292" t="s">
        <v>706</v>
      </c>
      <c r="F473" s="292"/>
      <c r="G473" s="227" t="s">
        <v>17</v>
      </c>
      <c r="H473" s="228">
        <v>1.18E-2</v>
      </c>
      <c r="I473" s="229">
        <f>SUMIFS(J:J,A:A,"Composição",B:B,$B473)</f>
        <v>781.52</v>
      </c>
      <c r="J473" s="229">
        <f t="shared" si="89"/>
        <v>9.2200000000000006</v>
      </c>
      <c r="L473" s="52">
        <f t="shared" si="88"/>
        <v>31</v>
      </c>
      <c r="M473" s="86">
        <f t="shared" si="79"/>
        <v>9.2200000000000006</v>
      </c>
      <c r="N473" s="87" t="str">
        <f t="shared" si="80"/>
        <v/>
      </c>
      <c r="O473" s="87">
        <f t="shared" si="81"/>
        <v>9.2200000000000006</v>
      </c>
      <c r="P473" s="88" t="str">
        <f t="shared" si="82"/>
        <v/>
      </c>
      <c r="Q473" s="87" t="str">
        <f t="shared" si="83"/>
        <v/>
      </c>
      <c r="R473" s="87" t="str">
        <f t="shared" si="84"/>
        <v/>
      </c>
    </row>
    <row r="474" spans="1:18" ht="25.5" customHeight="1" x14ac:dyDescent="0.2">
      <c r="A474" s="225" t="s">
        <v>21</v>
      </c>
      <c r="B474" s="226" t="s">
        <v>45</v>
      </c>
      <c r="C474" s="225" t="s">
        <v>9</v>
      </c>
      <c r="D474" s="225" t="s">
        <v>46</v>
      </c>
      <c r="E474" s="292" t="s">
        <v>875</v>
      </c>
      <c r="F474" s="292"/>
      <c r="G474" s="227" t="s">
        <v>25</v>
      </c>
      <c r="H474" s="228">
        <v>0.86</v>
      </c>
      <c r="I474" s="229">
        <f>SUMIFS(J:J,A:A,"Composição",B:B,$B474)</f>
        <v>32.840000000000003</v>
      </c>
      <c r="J474" s="229">
        <f t="shared" si="89"/>
        <v>28.24</v>
      </c>
      <c r="L474" s="52">
        <f t="shared" si="88"/>
        <v>31</v>
      </c>
      <c r="M474" s="86">
        <f t="shared" si="79"/>
        <v>28.24</v>
      </c>
      <c r="N474" s="87" t="str">
        <f t="shared" si="80"/>
        <v/>
      </c>
      <c r="O474" s="87">
        <f t="shared" si="81"/>
        <v>28.24</v>
      </c>
      <c r="P474" s="88" t="str">
        <f t="shared" si="82"/>
        <v/>
      </c>
      <c r="Q474" s="87" t="str">
        <f t="shared" si="83"/>
        <v/>
      </c>
      <c r="R474" s="87" t="str">
        <f t="shared" si="84"/>
        <v/>
      </c>
    </row>
    <row r="475" spans="1:18" ht="25.5" x14ac:dyDescent="0.2">
      <c r="A475" s="225" t="s">
        <v>21</v>
      </c>
      <c r="B475" s="226" t="s">
        <v>26</v>
      </c>
      <c r="C475" s="225" t="s">
        <v>9</v>
      </c>
      <c r="D475" s="225" t="s">
        <v>27</v>
      </c>
      <c r="E475" s="292" t="s">
        <v>875</v>
      </c>
      <c r="F475" s="292"/>
      <c r="G475" s="227" t="s">
        <v>25</v>
      </c>
      <c r="H475" s="228">
        <v>0.43</v>
      </c>
      <c r="I475" s="229">
        <f>SUMIFS(J:J,A:A,"Composição",B:B,$B475)</f>
        <v>25.11</v>
      </c>
      <c r="J475" s="229">
        <f t="shared" si="89"/>
        <v>10.79</v>
      </c>
      <c r="L475" s="52">
        <f t="shared" si="88"/>
        <v>31</v>
      </c>
      <c r="M475" s="86">
        <f t="shared" si="79"/>
        <v>10.79</v>
      </c>
      <c r="N475" s="87" t="str">
        <f t="shared" si="80"/>
        <v/>
      </c>
      <c r="O475" s="87">
        <f t="shared" si="81"/>
        <v>10.79</v>
      </c>
      <c r="P475" s="88" t="str">
        <f t="shared" si="82"/>
        <v/>
      </c>
      <c r="Q475" s="87" t="str">
        <f t="shared" si="83"/>
        <v/>
      </c>
      <c r="R475" s="87" t="str">
        <f t="shared" si="84"/>
        <v/>
      </c>
    </row>
    <row r="476" spans="1:18" x14ac:dyDescent="0.2">
      <c r="A476" s="214" t="s">
        <v>28</v>
      </c>
      <c r="B476" s="215" t="s">
        <v>1683</v>
      </c>
      <c r="C476" s="214" t="str">
        <f>VLOOKUP(B476,INSUMOS!$A:$I,2,FALSE)</f>
        <v>SINAPI</v>
      </c>
      <c r="D476" s="214" t="str">
        <f>VLOOKUP(B476,INSUMOS!$A:$I,3,FALSE)</f>
        <v>PINO DE ACO COM FURO, HASTE = 27 MM (ACAO DIRETA)</v>
      </c>
      <c r="E476" s="293" t="str">
        <f>VLOOKUP(B476,INSUMOS!$A:$I,4,FALSE)</f>
        <v>Material</v>
      </c>
      <c r="F476" s="293"/>
      <c r="G476" s="216" t="str">
        <f>VLOOKUP(B476,INSUMOS!$A:$I,5,FALSE)</f>
        <v>CENTO</v>
      </c>
      <c r="H476" s="217">
        <v>0.01</v>
      </c>
      <c r="I476" s="218">
        <f>VLOOKUP(B476,INSUMOS!$A:$I,8,FALSE)</f>
        <v>41.93</v>
      </c>
      <c r="J476" s="218">
        <f t="shared" si="89"/>
        <v>0.41</v>
      </c>
      <c r="L476" s="52">
        <f t="shared" si="88"/>
        <v>31</v>
      </c>
      <c r="M476" s="86">
        <f t="shared" si="79"/>
        <v>0.41</v>
      </c>
      <c r="N476" s="87" t="str">
        <f t="shared" si="80"/>
        <v/>
      </c>
      <c r="O476" s="87">
        <f t="shared" si="81"/>
        <v>0.41</v>
      </c>
      <c r="P476" s="88" t="str">
        <f t="shared" si="82"/>
        <v/>
      </c>
      <c r="Q476" s="87" t="str">
        <f t="shared" si="83"/>
        <v/>
      </c>
      <c r="R476" s="87" t="str">
        <f t="shared" si="84"/>
        <v/>
      </c>
    </row>
    <row r="477" spans="1:18" ht="25.5" x14ac:dyDescent="0.2">
      <c r="A477" s="214" t="s">
        <v>28</v>
      </c>
      <c r="B477" s="215" t="s">
        <v>1685</v>
      </c>
      <c r="C477" s="214" t="str">
        <f>VLOOKUP(B477,INSUMOS!$A:$I,2,FALSE)</f>
        <v>SINAPI</v>
      </c>
      <c r="D477" s="214" t="str">
        <f>VLOOKUP(B477,INSUMOS!$A:$I,3,FALSE)</f>
        <v>TELA DE ACO SOLDADA GALVANIZADA/ZINCADA PARA ALVENARIA, FIO D = *1,20 A 1,70* MM, MALHA 15 X 15 MM, (C X L) *50 X 12* CM</v>
      </c>
      <c r="E477" s="293" t="str">
        <f>VLOOKUP(B477,INSUMOS!$A:$I,4,FALSE)</f>
        <v>Material</v>
      </c>
      <c r="F477" s="293"/>
      <c r="G477" s="216" t="str">
        <f>VLOOKUP(B477,INSUMOS!$A:$I,5,FALSE)</f>
        <v>M</v>
      </c>
      <c r="H477" s="217">
        <v>0.42</v>
      </c>
      <c r="I477" s="218">
        <f>VLOOKUP(B477,INSUMOS!$A:$I,8,FALSE)</f>
        <v>3.28</v>
      </c>
      <c r="J477" s="218">
        <f t="shared" si="89"/>
        <v>1.37</v>
      </c>
      <c r="L477" s="52">
        <f t="shared" si="88"/>
        <v>31</v>
      </c>
      <c r="M477" s="86">
        <f t="shared" si="79"/>
        <v>1.37</v>
      </c>
      <c r="N477" s="87" t="str">
        <f t="shared" si="80"/>
        <v/>
      </c>
      <c r="O477" s="87">
        <f t="shared" si="81"/>
        <v>1.37</v>
      </c>
      <c r="P477" s="88" t="str">
        <f t="shared" si="82"/>
        <v/>
      </c>
      <c r="Q477" s="87" t="str">
        <f t="shared" si="83"/>
        <v/>
      </c>
      <c r="R477" s="87" t="str">
        <f t="shared" si="84"/>
        <v/>
      </c>
    </row>
    <row r="478" spans="1:18" ht="25.5" customHeight="1" x14ac:dyDescent="0.2">
      <c r="A478" s="214" t="s">
        <v>28</v>
      </c>
      <c r="B478" s="215" t="s">
        <v>1687</v>
      </c>
      <c r="C478" s="214" t="str">
        <f>VLOOKUP(B478,INSUMOS!$A:$I,2,FALSE)</f>
        <v>SINAPI</v>
      </c>
      <c r="D478" s="214" t="str">
        <f>VLOOKUP(B478,INSUMOS!$A:$I,3,FALSE)</f>
        <v>BLOCO CERAMICO / TIJOLO VAZADO PARA ALVENARIA DE VEDACAO, FUROS NA VERTICAL DE 14 X 19 X 39 CM (L X A X C)</v>
      </c>
      <c r="E478" s="293" t="str">
        <f>VLOOKUP(B478,INSUMOS!$A:$I,4,FALSE)</f>
        <v>Material</v>
      </c>
      <c r="F478" s="293"/>
      <c r="G478" s="216" t="str">
        <f>VLOOKUP(B478,INSUMOS!$A:$I,5,FALSE)</f>
        <v>UN</v>
      </c>
      <c r="H478" s="217">
        <v>13.6</v>
      </c>
      <c r="I478" s="218">
        <f>VLOOKUP(B478,INSUMOS!$A:$I,8,FALSE)</f>
        <v>3.43</v>
      </c>
      <c r="J478" s="218">
        <f t="shared" si="89"/>
        <v>46.64</v>
      </c>
      <c r="L478" s="52">
        <f t="shared" si="88"/>
        <v>31</v>
      </c>
      <c r="M478" s="86">
        <f t="shared" si="79"/>
        <v>46.64</v>
      </c>
      <c r="N478" s="87" t="str">
        <f t="shared" si="80"/>
        <v/>
      </c>
      <c r="O478" s="87">
        <f t="shared" si="81"/>
        <v>46.64</v>
      </c>
      <c r="P478" s="88" t="str">
        <f t="shared" si="82"/>
        <v/>
      </c>
      <c r="Q478" s="87" t="str">
        <f t="shared" si="83"/>
        <v/>
      </c>
      <c r="R478" s="87" t="str">
        <f t="shared" si="84"/>
        <v/>
      </c>
    </row>
    <row r="479" spans="1:18" x14ac:dyDescent="0.2">
      <c r="A479" s="219"/>
      <c r="B479" s="219"/>
      <c r="C479" s="219"/>
      <c r="D479" s="219"/>
      <c r="E479" s="219"/>
      <c r="F479" s="220"/>
      <c r="G479" s="219"/>
      <c r="H479" s="220"/>
      <c r="I479" s="219"/>
      <c r="J479" s="220"/>
      <c r="L479" s="52">
        <f t="shared" si="88"/>
        <v>31</v>
      </c>
      <c r="M479" s="86" t="str">
        <f t="shared" si="79"/>
        <v/>
      </c>
      <c r="N479" s="87" t="str">
        <f t="shared" si="80"/>
        <v/>
      </c>
      <c r="O479" s="87" t="str">
        <f t="shared" si="81"/>
        <v/>
      </c>
      <c r="P479" s="88" t="str">
        <f t="shared" si="82"/>
        <v/>
      </c>
      <c r="Q479" s="87" t="str">
        <f t="shared" si="83"/>
        <v/>
      </c>
      <c r="R479" s="87" t="str">
        <f t="shared" si="84"/>
        <v/>
      </c>
    </row>
    <row r="480" spans="1:18" ht="25.5" customHeight="1" thickBot="1" x14ac:dyDescent="0.25">
      <c r="A480" s="219"/>
      <c r="B480" s="219"/>
      <c r="C480" s="219"/>
      <c r="D480" s="219"/>
      <c r="E480" s="219"/>
      <c r="F480" s="220"/>
      <c r="G480" s="219"/>
      <c r="H480" s="294"/>
      <c r="I480" s="294"/>
      <c r="J480" s="220"/>
      <c r="L480" s="52">
        <f t="shared" si="88"/>
        <v>31</v>
      </c>
      <c r="M480" s="86" t="str">
        <f t="shared" si="79"/>
        <v/>
      </c>
      <c r="N480" s="87" t="str">
        <f t="shared" si="80"/>
        <v/>
      </c>
      <c r="O480" s="87" t="str">
        <f t="shared" si="81"/>
        <v/>
      </c>
      <c r="P480" s="88" t="str">
        <f t="shared" si="82"/>
        <v/>
      </c>
      <c r="Q480" s="87" t="str">
        <f t="shared" si="83"/>
        <v/>
      </c>
      <c r="R480" s="87" t="str">
        <f t="shared" si="84"/>
        <v/>
      </c>
    </row>
    <row r="481" spans="1:18" ht="25.5" customHeight="1" thickTop="1" x14ac:dyDescent="0.2">
      <c r="A481" s="224"/>
      <c r="B481" s="224"/>
      <c r="C481" s="224"/>
      <c r="D481" s="224"/>
      <c r="E481" s="224"/>
      <c r="F481" s="224"/>
      <c r="G481" s="224"/>
      <c r="H481" s="224"/>
      <c r="I481" s="224"/>
      <c r="J481" s="224"/>
      <c r="L481" s="52">
        <f t="shared" si="88"/>
        <v>32</v>
      </c>
      <c r="M481" s="86" t="str">
        <f t="shared" si="79"/>
        <v/>
      </c>
      <c r="N481" s="87" t="str">
        <f t="shared" si="80"/>
        <v/>
      </c>
      <c r="O481" s="87" t="str">
        <f t="shared" si="81"/>
        <v/>
      </c>
      <c r="P481" s="88" t="str">
        <f t="shared" si="82"/>
        <v/>
      </c>
      <c r="Q481" s="87" t="str">
        <f t="shared" si="83"/>
        <v/>
      </c>
      <c r="R481" s="87" t="str">
        <f t="shared" si="84"/>
        <v/>
      </c>
    </row>
    <row r="482" spans="1:18" ht="25.5" customHeight="1" x14ac:dyDescent="0.2">
      <c r="A482" s="206" t="s">
        <v>1123</v>
      </c>
      <c r="B482" s="207" t="s">
        <v>1</v>
      </c>
      <c r="C482" s="206" t="s">
        <v>2</v>
      </c>
      <c r="D482" s="206" t="s">
        <v>3</v>
      </c>
      <c r="E482" s="290" t="s">
        <v>18</v>
      </c>
      <c r="F482" s="290"/>
      <c r="G482" s="208" t="s">
        <v>4</v>
      </c>
      <c r="H482" s="207" t="s">
        <v>5</v>
      </c>
      <c r="I482" s="207" t="s">
        <v>6</v>
      </c>
      <c r="J482" s="207" t="s">
        <v>7</v>
      </c>
      <c r="L482" s="52">
        <f t="shared" si="88"/>
        <v>32</v>
      </c>
      <c r="M482" s="86" t="str">
        <f t="shared" si="79"/>
        <v/>
      </c>
      <c r="N482" s="87" t="str">
        <f t="shared" si="80"/>
        <v/>
      </c>
      <c r="O482" s="87" t="str">
        <f t="shared" si="81"/>
        <v/>
      </c>
      <c r="P482" s="88" t="str">
        <f t="shared" si="82"/>
        <v/>
      </c>
      <c r="Q482" s="87" t="str">
        <f t="shared" si="83"/>
        <v/>
      </c>
      <c r="R482" s="87" t="str">
        <f t="shared" si="84"/>
        <v/>
      </c>
    </row>
    <row r="483" spans="1:18" ht="38.25" x14ac:dyDescent="0.2">
      <c r="A483" s="209" t="s">
        <v>19</v>
      </c>
      <c r="B483" s="210" t="s">
        <v>1124</v>
      </c>
      <c r="C483" s="209" t="s">
        <v>9</v>
      </c>
      <c r="D483" s="209" t="s">
        <v>1125</v>
      </c>
      <c r="E483" s="291" t="s">
        <v>1689</v>
      </c>
      <c r="F483" s="291"/>
      <c r="G483" s="211" t="s">
        <v>17</v>
      </c>
      <c r="H483" s="212">
        <v>1</v>
      </c>
      <c r="I483" s="213">
        <f>SUMIF(L:L,$L483,M:M)</f>
        <v>680.13</v>
      </c>
      <c r="J483" s="213">
        <f t="shared" ref="J483:J491" si="90">TRUNC(H483*I483,2)</f>
        <v>680.13</v>
      </c>
      <c r="L483" s="52">
        <f t="shared" si="88"/>
        <v>32</v>
      </c>
      <c r="M483" s="86" t="str">
        <f t="shared" si="79"/>
        <v/>
      </c>
      <c r="N483" s="87" t="str">
        <f t="shared" si="80"/>
        <v/>
      </c>
      <c r="O483" s="87" t="str">
        <f t="shared" si="81"/>
        <v/>
      </c>
      <c r="P483" s="88" t="str">
        <f t="shared" si="82"/>
        <v xml:space="preserve"> 90279 </v>
      </c>
      <c r="Q483" s="87">
        <f t="shared" si="83"/>
        <v>0</v>
      </c>
      <c r="R483" s="87">
        <f t="shared" si="84"/>
        <v>680.13</v>
      </c>
    </row>
    <row r="484" spans="1:18" ht="38.25" x14ac:dyDescent="0.2">
      <c r="A484" s="225" t="s">
        <v>21</v>
      </c>
      <c r="B484" s="226" t="s">
        <v>89</v>
      </c>
      <c r="C484" s="225" t="s">
        <v>9</v>
      </c>
      <c r="D484" s="225" t="s">
        <v>736</v>
      </c>
      <c r="E484" s="292" t="s">
        <v>893</v>
      </c>
      <c r="F484" s="292"/>
      <c r="G484" s="227" t="s">
        <v>42</v>
      </c>
      <c r="H484" s="228">
        <v>0.49309999999999998</v>
      </c>
      <c r="I484" s="229">
        <f>SUMIFS(J:J,A:A,"Composição",B:B,$B484)</f>
        <v>0.4</v>
      </c>
      <c r="J484" s="229">
        <f t="shared" si="90"/>
        <v>0.19</v>
      </c>
      <c r="L484" s="52">
        <f t="shared" si="88"/>
        <v>32</v>
      </c>
      <c r="M484" s="86">
        <f t="shared" si="79"/>
        <v>0.19</v>
      </c>
      <c r="N484" s="87" t="str">
        <f t="shared" si="80"/>
        <v/>
      </c>
      <c r="O484" s="87">
        <f t="shared" si="81"/>
        <v>0.19</v>
      </c>
      <c r="P484" s="88" t="str">
        <f t="shared" si="82"/>
        <v/>
      </c>
      <c r="Q484" s="87" t="str">
        <f t="shared" si="83"/>
        <v/>
      </c>
      <c r="R484" s="87" t="str">
        <f t="shared" si="84"/>
        <v/>
      </c>
    </row>
    <row r="485" spans="1:18" ht="38.25" customHeight="1" x14ac:dyDescent="0.2">
      <c r="A485" s="225" t="s">
        <v>21</v>
      </c>
      <c r="B485" s="226" t="s">
        <v>26</v>
      </c>
      <c r="C485" s="225" t="s">
        <v>9</v>
      </c>
      <c r="D485" s="225" t="s">
        <v>27</v>
      </c>
      <c r="E485" s="292" t="s">
        <v>875</v>
      </c>
      <c r="F485" s="292"/>
      <c r="G485" s="227" t="s">
        <v>25</v>
      </c>
      <c r="H485" s="228">
        <v>2.5491999999999999</v>
      </c>
      <c r="I485" s="229">
        <f>SUMIFS(J:J,A:A,"Composição",B:B,$B485)</f>
        <v>25.11</v>
      </c>
      <c r="J485" s="229">
        <f t="shared" si="90"/>
        <v>64.010000000000005</v>
      </c>
      <c r="L485" s="52">
        <f t="shared" si="88"/>
        <v>32</v>
      </c>
      <c r="M485" s="86">
        <f t="shared" si="79"/>
        <v>64.010000000000005</v>
      </c>
      <c r="N485" s="87" t="str">
        <f t="shared" si="80"/>
        <v/>
      </c>
      <c r="O485" s="87">
        <f t="shared" si="81"/>
        <v>64.010000000000005</v>
      </c>
      <c r="P485" s="88" t="str">
        <f t="shared" si="82"/>
        <v/>
      </c>
      <c r="Q485" s="87" t="str">
        <f t="shared" si="83"/>
        <v/>
      </c>
      <c r="R485" s="87" t="str">
        <f t="shared" si="84"/>
        <v/>
      </c>
    </row>
    <row r="486" spans="1:18" ht="38.25" customHeight="1" x14ac:dyDescent="0.2">
      <c r="A486" s="225" t="s">
        <v>21</v>
      </c>
      <c r="B486" s="226" t="s">
        <v>85</v>
      </c>
      <c r="C486" s="225" t="s">
        <v>9</v>
      </c>
      <c r="D486" s="225" t="s">
        <v>69</v>
      </c>
      <c r="E486" s="292" t="s">
        <v>875</v>
      </c>
      <c r="F486" s="292"/>
      <c r="G486" s="227" t="s">
        <v>25</v>
      </c>
      <c r="H486" s="228">
        <v>1.6069</v>
      </c>
      <c r="I486" s="229">
        <f>SUMIFS(J:J,A:A,"Composição",B:B,$B486)</f>
        <v>27.29</v>
      </c>
      <c r="J486" s="229">
        <f t="shared" si="90"/>
        <v>43.85</v>
      </c>
      <c r="L486" s="52">
        <f t="shared" si="88"/>
        <v>32</v>
      </c>
      <c r="M486" s="86">
        <f t="shared" si="79"/>
        <v>43.85</v>
      </c>
      <c r="N486" s="87" t="str">
        <f t="shared" si="80"/>
        <v/>
      </c>
      <c r="O486" s="87">
        <f t="shared" si="81"/>
        <v>43.85</v>
      </c>
      <c r="P486" s="88" t="str">
        <f t="shared" si="82"/>
        <v/>
      </c>
      <c r="Q486" s="87" t="str">
        <f t="shared" si="83"/>
        <v/>
      </c>
      <c r="R486" s="87" t="str">
        <f t="shared" si="84"/>
        <v/>
      </c>
    </row>
    <row r="487" spans="1:18" ht="25.5" customHeight="1" x14ac:dyDescent="0.2">
      <c r="A487" s="225" t="s">
        <v>21</v>
      </c>
      <c r="B487" s="226" t="s">
        <v>88</v>
      </c>
      <c r="C487" s="225" t="s">
        <v>9</v>
      </c>
      <c r="D487" s="225" t="s">
        <v>735</v>
      </c>
      <c r="E487" s="292" t="s">
        <v>893</v>
      </c>
      <c r="F487" s="292"/>
      <c r="G487" s="227" t="s">
        <v>41</v>
      </c>
      <c r="H487" s="228">
        <v>1.1137999999999999</v>
      </c>
      <c r="I487" s="229">
        <f>SUMIFS(J:J,A:A,"Composição",B:B,$B487)</f>
        <v>1.66</v>
      </c>
      <c r="J487" s="229">
        <f t="shared" si="90"/>
        <v>1.84</v>
      </c>
      <c r="L487" s="52">
        <f t="shared" si="88"/>
        <v>32</v>
      </c>
      <c r="M487" s="86">
        <f t="shared" si="79"/>
        <v>1.84</v>
      </c>
      <c r="N487" s="87" t="str">
        <f t="shared" si="80"/>
        <v/>
      </c>
      <c r="O487" s="87">
        <f t="shared" si="81"/>
        <v>1.84</v>
      </c>
      <c r="P487" s="88" t="str">
        <f t="shared" si="82"/>
        <v/>
      </c>
      <c r="Q487" s="87" t="str">
        <f t="shared" si="83"/>
        <v/>
      </c>
      <c r="R487" s="87" t="str">
        <f t="shared" si="84"/>
        <v/>
      </c>
    </row>
    <row r="488" spans="1:18" ht="25.5" customHeight="1" x14ac:dyDescent="0.2">
      <c r="A488" s="214" t="s">
        <v>28</v>
      </c>
      <c r="B488" s="215" t="s">
        <v>398</v>
      </c>
      <c r="C488" s="214" t="str">
        <f>VLOOKUP(B488,INSUMOS!$A:$I,2,FALSE)</f>
        <v>SINAPI</v>
      </c>
      <c r="D488" s="214" t="str">
        <f>VLOOKUP(B488,INSUMOS!$A:$I,3,FALSE)</f>
        <v>AREIA GROSSA - POSTO JAZIDA/FORNECEDOR (RETIRADO NA JAZIDA, SEM TRANSPORTE)</v>
      </c>
      <c r="E488" s="293" t="str">
        <f>VLOOKUP(B488,INSUMOS!$A:$I,4,FALSE)</f>
        <v>Material</v>
      </c>
      <c r="F488" s="293"/>
      <c r="G488" s="216" t="str">
        <f>VLOOKUP(B488,INSUMOS!$A:$I,5,FALSE)</f>
        <v>m³</v>
      </c>
      <c r="H488" s="217">
        <v>0.63019999999999998</v>
      </c>
      <c r="I488" s="218">
        <f>VLOOKUP(B488,INSUMOS!$A:$I,8,FALSE)</f>
        <v>212.97</v>
      </c>
      <c r="J488" s="218">
        <f t="shared" si="90"/>
        <v>134.21</v>
      </c>
      <c r="L488" s="52">
        <f t="shared" si="88"/>
        <v>32</v>
      </c>
      <c r="M488" s="86">
        <f t="shared" si="79"/>
        <v>134.21</v>
      </c>
      <c r="N488" s="87" t="str">
        <f t="shared" si="80"/>
        <v/>
      </c>
      <c r="O488" s="87">
        <f t="shared" si="81"/>
        <v>134.21</v>
      </c>
      <c r="P488" s="88" t="str">
        <f t="shared" si="82"/>
        <v/>
      </c>
      <c r="Q488" s="87" t="str">
        <f t="shared" si="83"/>
        <v/>
      </c>
      <c r="R488" s="87" t="str">
        <f t="shared" si="84"/>
        <v/>
      </c>
    </row>
    <row r="489" spans="1:18" ht="25.5" customHeight="1" x14ac:dyDescent="0.2">
      <c r="A489" s="214" t="s">
        <v>28</v>
      </c>
      <c r="B489" s="215" t="s">
        <v>347</v>
      </c>
      <c r="C489" s="214" t="str">
        <f>VLOOKUP(B489,INSUMOS!$A:$I,2,FALSE)</f>
        <v>SINAPI</v>
      </c>
      <c r="D489" s="214" t="str">
        <f>VLOOKUP(B489,INSUMOS!$A:$I,3,FALSE)</f>
        <v>CAL HIDRATADA CH-I PARA ARGAMASSAS</v>
      </c>
      <c r="E489" s="293" t="str">
        <f>VLOOKUP(B489,INSUMOS!$A:$I,4,FALSE)</f>
        <v>Material</v>
      </c>
      <c r="F489" s="293"/>
      <c r="G489" s="216" t="str">
        <f>VLOOKUP(B489,INSUMOS!$A:$I,5,FALSE)</f>
        <v>KG</v>
      </c>
      <c r="H489" s="217">
        <v>15.125500000000001</v>
      </c>
      <c r="I489" s="218">
        <f>VLOOKUP(B489,INSUMOS!$A:$I,8,FALSE)</f>
        <v>1.6</v>
      </c>
      <c r="J489" s="218">
        <f t="shared" si="90"/>
        <v>24.2</v>
      </c>
      <c r="L489" s="52">
        <f t="shared" si="88"/>
        <v>32</v>
      </c>
      <c r="M489" s="86">
        <f t="shared" si="79"/>
        <v>24.2</v>
      </c>
      <c r="N489" s="87" t="str">
        <f t="shared" si="80"/>
        <v/>
      </c>
      <c r="O489" s="87">
        <f t="shared" si="81"/>
        <v>24.2</v>
      </c>
      <c r="P489" s="88" t="str">
        <f t="shared" si="82"/>
        <v/>
      </c>
      <c r="Q489" s="87" t="str">
        <f t="shared" si="83"/>
        <v/>
      </c>
      <c r="R489" s="87" t="str">
        <f t="shared" si="84"/>
        <v/>
      </c>
    </row>
    <row r="490" spans="1:18" ht="25.5" customHeight="1" x14ac:dyDescent="0.2">
      <c r="A490" s="214" t="s">
        <v>28</v>
      </c>
      <c r="B490" s="215" t="s">
        <v>87</v>
      </c>
      <c r="C490" s="214" t="str">
        <f>VLOOKUP(B490,INSUMOS!$A:$I,2,FALSE)</f>
        <v>SINAPI</v>
      </c>
      <c r="D490" s="214" t="str">
        <f>VLOOKUP(B490,INSUMOS!$A:$I,3,FALSE)</f>
        <v>CIMENTO PORTLAND COMPOSTO CP II-32</v>
      </c>
      <c r="E490" s="293" t="str">
        <f>VLOOKUP(B490,INSUMOS!$A:$I,4,FALSE)</f>
        <v>Material</v>
      </c>
      <c r="F490" s="293"/>
      <c r="G490" s="216" t="str">
        <f>VLOOKUP(B490,INSUMOS!$A:$I,5,FALSE)</f>
        <v>KG</v>
      </c>
      <c r="H490" s="217">
        <v>420.15269999999998</v>
      </c>
      <c r="I490" s="218">
        <f>VLOOKUP(B490,INSUMOS!$A:$I,8,FALSE)</f>
        <v>0.68</v>
      </c>
      <c r="J490" s="218">
        <f t="shared" si="90"/>
        <v>285.7</v>
      </c>
      <c r="L490" s="52">
        <f t="shared" si="88"/>
        <v>32</v>
      </c>
      <c r="M490" s="86">
        <f t="shared" si="79"/>
        <v>285.7</v>
      </c>
      <c r="N490" s="87" t="str">
        <f t="shared" si="80"/>
        <v/>
      </c>
      <c r="O490" s="87">
        <f t="shared" si="81"/>
        <v>285.7</v>
      </c>
      <c r="P490" s="88" t="str">
        <f t="shared" si="82"/>
        <v/>
      </c>
      <c r="Q490" s="87" t="str">
        <f t="shared" si="83"/>
        <v/>
      </c>
      <c r="R490" s="87" t="str">
        <f t="shared" si="84"/>
        <v/>
      </c>
    </row>
    <row r="491" spans="1:18" ht="25.5" x14ac:dyDescent="0.2">
      <c r="A491" s="214" t="s">
        <v>28</v>
      </c>
      <c r="B491" s="215" t="s">
        <v>574</v>
      </c>
      <c r="C491" s="214" t="str">
        <f>VLOOKUP(B491,INSUMOS!$A:$I,2,FALSE)</f>
        <v>SINAPI</v>
      </c>
      <c r="D491" s="214" t="str">
        <f>VLOOKUP(B491,INSUMOS!$A:$I,3,FALSE)</f>
        <v>PEDRA BRITADA N. 0, OU PEDRISCO (4,8 A 9,5 MM) POSTO PEDREIRA/FORNECEDOR, SEM FRETE</v>
      </c>
      <c r="E491" s="293" t="str">
        <f>VLOOKUP(B491,INSUMOS!$A:$I,4,FALSE)</f>
        <v>Material</v>
      </c>
      <c r="F491" s="293"/>
      <c r="G491" s="216" t="str">
        <f>VLOOKUP(B491,INSUMOS!$A:$I,5,FALSE)</f>
        <v>m³</v>
      </c>
      <c r="H491" s="217">
        <v>0.58819999999999995</v>
      </c>
      <c r="I491" s="218">
        <f>VLOOKUP(B491,INSUMOS!$A:$I,8,FALSE)</f>
        <v>214.44</v>
      </c>
      <c r="J491" s="218">
        <f t="shared" si="90"/>
        <v>126.13</v>
      </c>
      <c r="L491" s="52">
        <f t="shared" si="88"/>
        <v>32</v>
      </c>
      <c r="M491" s="86">
        <f t="shared" si="79"/>
        <v>126.13</v>
      </c>
      <c r="N491" s="87" t="str">
        <f t="shared" si="80"/>
        <v/>
      </c>
      <c r="O491" s="87">
        <f t="shared" si="81"/>
        <v>126.13</v>
      </c>
      <c r="P491" s="88" t="str">
        <f t="shared" si="82"/>
        <v/>
      </c>
      <c r="Q491" s="87" t="str">
        <f t="shared" si="83"/>
        <v/>
      </c>
      <c r="R491" s="87" t="str">
        <f t="shared" si="84"/>
        <v/>
      </c>
    </row>
    <row r="492" spans="1:18" x14ac:dyDescent="0.2">
      <c r="A492" s="219"/>
      <c r="B492" s="219"/>
      <c r="C492" s="219"/>
      <c r="D492" s="219"/>
      <c r="E492" s="219"/>
      <c r="F492" s="220"/>
      <c r="G492" s="219"/>
      <c r="H492" s="220"/>
      <c r="I492" s="219"/>
      <c r="J492" s="220"/>
      <c r="L492" s="52">
        <f t="shared" si="88"/>
        <v>32</v>
      </c>
      <c r="M492" s="86" t="str">
        <f t="shared" si="79"/>
        <v/>
      </c>
      <c r="N492" s="87" t="str">
        <f t="shared" si="80"/>
        <v/>
      </c>
      <c r="O492" s="87" t="str">
        <f t="shared" si="81"/>
        <v/>
      </c>
      <c r="P492" s="88" t="str">
        <f t="shared" si="82"/>
        <v/>
      </c>
      <c r="Q492" s="87" t="str">
        <f t="shared" si="83"/>
        <v/>
      </c>
      <c r="R492" s="87" t="str">
        <f t="shared" si="84"/>
        <v/>
      </c>
    </row>
    <row r="493" spans="1:18" ht="15" thickBot="1" x14ac:dyDescent="0.25">
      <c r="A493" s="219"/>
      <c r="B493" s="219"/>
      <c r="C493" s="219"/>
      <c r="D493" s="219"/>
      <c r="E493" s="219"/>
      <c r="F493" s="220"/>
      <c r="G493" s="219"/>
      <c r="H493" s="294"/>
      <c r="I493" s="294"/>
      <c r="J493" s="220"/>
      <c r="L493" s="52">
        <f t="shared" si="88"/>
        <v>32</v>
      </c>
      <c r="M493" s="86" t="str">
        <f t="shared" si="79"/>
        <v/>
      </c>
      <c r="N493" s="87" t="str">
        <f t="shared" si="80"/>
        <v/>
      </c>
      <c r="O493" s="87" t="str">
        <f t="shared" si="81"/>
        <v/>
      </c>
      <c r="P493" s="88" t="str">
        <f t="shared" si="82"/>
        <v/>
      </c>
      <c r="Q493" s="87" t="str">
        <f t="shared" si="83"/>
        <v/>
      </c>
      <c r="R493" s="87" t="str">
        <f t="shared" si="84"/>
        <v/>
      </c>
    </row>
    <row r="494" spans="1:18" ht="15" thickTop="1" x14ac:dyDescent="0.2">
      <c r="A494" s="224"/>
      <c r="B494" s="224"/>
      <c r="C494" s="224"/>
      <c r="D494" s="224"/>
      <c r="E494" s="224"/>
      <c r="F494" s="224"/>
      <c r="G494" s="224"/>
      <c r="H494" s="224"/>
      <c r="I494" s="224"/>
      <c r="J494" s="224"/>
      <c r="L494" s="52">
        <f t="shared" si="88"/>
        <v>33</v>
      </c>
      <c r="M494" s="86" t="str">
        <f t="shared" si="79"/>
        <v/>
      </c>
      <c r="N494" s="87" t="str">
        <f t="shared" si="80"/>
        <v/>
      </c>
      <c r="O494" s="87" t="str">
        <f t="shared" si="81"/>
        <v/>
      </c>
      <c r="P494" s="88" t="str">
        <f t="shared" si="82"/>
        <v/>
      </c>
      <c r="Q494" s="87" t="str">
        <f t="shared" si="83"/>
        <v/>
      </c>
      <c r="R494" s="87" t="str">
        <f t="shared" si="84"/>
        <v/>
      </c>
    </row>
    <row r="495" spans="1:18" ht="15" x14ac:dyDescent="0.2">
      <c r="A495" s="206" t="s">
        <v>1126</v>
      </c>
      <c r="B495" s="207" t="s">
        <v>1</v>
      </c>
      <c r="C495" s="206" t="s">
        <v>2</v>
      </c>
      <c r="D495" s="206" t="s">
        <v>3</v>
      </c>
      <c r="E495" s="290" t="s">
        <v>18</v>
      </c>
      <c r="F495" s="290"/>
      <c r="G495" s="208" t="s">
        <v>4</v>
      </c>
      <c r="H495" s="207" t="s">
        <v>5</v>
      </c>
      <c r="I495" s="207" t="s">
        <v>6</v>
      </c>
      <c r="J495" s="207" t="s">
        <v>7</v>
      </c>
      <c r="L495" s="52">
        <f t="shared" si="88"/>
        <v>33</v>
      </c>
      <c r="M495" s="86" t="str">
        <f t="shared" si="79"/>
        <v/>
      </c>
      <c r="N495" s="87" t="str">
        <f t="shared" si="80"/>
        <v/>
      </c>
      <c r="O495" s="87" t="str">
        <f t="shared" si="81"/>
        <v/>
      </c>
      <c r="P495" s="88" t="str">
        <f t="shared" si="82"/>
        <v/>
      </c>
      <c r="Q495" s="87" t="str">
        <f t="shared" si="83"/>
        <v/>
      </c>
      <c r="R495" s="87" t="str">
        <f t="shared" si="84"/>
        <v/>
      </c>
    </row>
    <row r="496" spans="1:18" ht="38.25" customHeight="1" x14ac:dyDescent="0.2">
      <c r="A496" s="209" t="s">
        <v>19</v>
      </c>
      <c r="B496" s="210" t="s">
        <v>1127</v>
      </c>
      <c r="C496" s="209" t="s">
        <v>9</v>
      </c>
      <c r="D496" s="209" t="s">
        <v>1944</v>
      </c>
      <c r="E496" s="291" t="s">
        <v>969</v>
      </c>
      <c r="F496" s="291"/>
      <c r="G496" s="211" t="s">
        <v>34</v>
      </c>
      <c r="H496" s="212">
        <v>1</v>
      </c>
      <c r="I496" s="213">
        <f>SUMIF(L:L,$L496,M:M)</f>
        <v>12.229999999999999</v>
      </c>
      <c r="J496" s="213">
        <f t="shared" ref="J496:J501" si="91">TRUNC(H496*I496,2)</f>
        <v>12.23</v>
      </c>
      <c r="L496" s="52">
        <f t="shared" si="88"/>
        <v>33</v>
      </c>
      <c r="M496" s="86" t="str">
        <f t="shared" si="79"/>
        <v/>
      </c>
      <c r="N496" s="87" t="str">
        <f t="shared" si="80"/>
        <v/>
      </c>
      <c r="O496" s="87" t="str">
        <f t="shared" si="81"/>
        <v/>
      </c>
      <c r="P496" s="88" t="str">
        <f t="shared" si="82"/>
        <v xml:space="preserve"> 92884 </v>
      </c>
      <c r="Q496" s="87">
        <f t="shared" si="83"/>
        <v>0</v>
      </c>
      <c r="R496" s="87">
        <f t="shared" si="84"/>
        <v>12.229999999999999</v>
      </c>
    </row>
    <row r="497" spans="1:18" ht="25.5" customHeight="1" x14ac:dyDescent="0.2">
      <c r="A497" s="225" t="s">
        <v>21</v>
      </c>
      <c r="B497" s="226" t="s">
        <v>691</v>
      </c>
      <c r="C497" s="225" t="s">
        <v>9</v>
      </c>
      <c r="D497" s="225" t="s">
        <v>692</v>
      </c>
      <c r="E497" s="292" t="s">
        <v>875</v>
      </c>
      <c r="F497" s="292"/>
      <c r="G497" s="227" t="s">
        <v>25</v>
      </c>
      <c r="H497" s="228">
        <v>8.6E-3</v>
      </c>
      <c r="I497" s="229">
        <f>SUMIFS(J:J,A:A,"Composição",B:B,$B497)</f>
        <v>25.96</v>
      </c>
      <c r="J497" s="229">
        <f t="shared" si="91"/>
        <v>0.22</v>
      </c>
      <c r="L497" s="52">
        <f t="shared" si="88"/>
        <v>33</v>
      </c>
      <c r="M497" s="86">
        <f t="shared" si="79"/>
        <v>0.22</v>
      </c>
      <c r="N497" s="87" t="str">
        <f t="shared" si="80"/>
        <v/>
      </c>
      <c r="O497" s="87">
        <f t="shared" si="81"/>
        <v>0.22</v>
      </c>
      <c r="P497" s="88" t="str">
        <f t="shared" si="82"/>
        <v/>
      </c>
      <c r="Q497" s="87" t="str">
        <f t="shared" si="83"/>
        <v/>
      </c>
      <c r="R497" s="87" t="str">
        <f t="shared" si="84"/>
        <v/>
      </c>
    </row>
    <row r="498" spans="1:18" ht="25.5" customHeight="1" x14ac:dyDescent="0.2">
      <c r="A498" s="225" t="s">
        <v>21</v>
      </c>
      <c r="B498" s="226" t="s">
        <v>693</v>
      </c>
      <c r="C498" s="225" t="s">
        <v>9</v>
      </c>
      <c r="D498" s="225" t="s">
        <v>694</v>
      </c>
      <c r="E498" s="292" t="s">
        <v>875</v>
      </c>
      <c r="F498" s="292"/>
      <c r="G498" s="227" t="s">
        <v>25</v>
      </c>
      <c r="H498" s="228">
        <v>5.2900000000000003E-2</v>
      </c>
      <c r="I498" s="229">
        <f>SUMIFS(J:J,A:A,"Composição",B:B,$B498)</f>
        <v>32.61</v>
      </c>
      <c r="J498" s="229">
        <f t="shared" si="91"/>
        <v>1.72</v>
      </c>
      <c r="L498" s="52">
        <f t="shared" si="88"/>
        <v>33</v>
      </c>
      <c r="M498" s="86">
        <f t="shared" ref="M498:M561" si="92">IF(OR(A498="Insumo",A498="Composição Auxiliar"),J498,"")</f>
        <v>1.72</v>
      </c>
      <c r="N498" s="87" t="str">
        <f t="shared" ref="N498:N561" si="93">IF(E498="Mão de Obra",J498,"")</f>
        <v/>
      </c>
      <c r="O498" s="87">
        <f t="shared" ref="O498:O561" si="94">IF(N498&lt;&gt;"","",M498)</f>
        <v>1.72</v>
      </c>
      <c r="P498" s="88" t="str">
        <f t="shared" ref="P498:P561" si="95">IF(A498="Composição",B498,"")</f>
        <v/>
      </c>
      <c r="Q498" s="87" t="str">
        <f t="shared" ref="Q498:Q561" si="96">IF(P498&lt;&gt;"",SUMIF(L498:L598,L498,N498:N598),"")</f>
        <v/>
      </c>
      <c r="R498" s="87" t="str">
        <f t="shared" ref="R498:R561" si="97">IF(P498&lt;&gt;"",SUMIF(L498:L598,L498,O498:O598),"")</f>
        <v/>
      </c>
    </row>
    <row r="499" spans="1:18" ht="25.5" customHeight="1" x14ac:dyDescent="0.2">
      <c r="A499" s="225" t="s">
        <v>21</v>
      </c>
      <c r="B499" s="226" t="s">
        <v>1690</v>
      </c>
      <c r="C499" s="225" t="s">
        <v>9</v>
      </c>
      <c r="D499" s="225" t="s">
        <v>1691</v>
      </c>
      <c r="E499" s="292" t="s">
        <v>969</v>
      </c>
      <c r="F499" s="292"/>
      <c r="G499" s="227" t="s">
        <v>34</v>
      </c>
      <c r="H499" s="228">
        <v>1</v>
      </c>
      <c r="I499" s="229">
        <f>SUMIFS(J:J,A:A,"Composição",B:B,$B499)</f>
        <v>9.68</v>
      </c>
      <c r="J499" s="229">
        <f t="shared" si="91"/>
        <v>9.68</v>
      </c>
      <c r="L499" s="52">
        <f t="shared" si="88"/>
        <v>33</v>
      </c>
      <c r="M499" s="86">
        <f t="shared" si="92"/>
        <v>9.68</v>
      </c>
      <c r="N499" s="87" t="str">
        <f t="shared" si="93"/>
        <v/>
      </c>
      <c r="O499" s="87">
        <f t="shared" si="94"/>
        <v>9.68</v>
      </c>
      <c r="P499" s="88" t="str">
        <f t="shared" si="95"/>
        <v/>
      </c>
      <c r="Q499" s="87" t="str">
        <f t="shared" si="96"/>
        <v/>
      </c>
      <c r="R499" s="87" t="str">
        <f t="shared" si="97"/>
        <v/>
      </c>
    </row>
    <row r="500" spans="1:18" ht="25.5" x14ac:dyDescent="0.2">
      <c r="A500" s="214" t="s">
        <v>28</v>
      </c>
      <c r="B500" s="215" t="s">
        <v>1692</v>
      </c>
      <c r="C500" s="214" t="str">
        <f>VLOOKUP(B500,INSUMOS!$A:$I,2,FALSE)</f>
        <v>SINAPI</v>
      </c>
      <c r="D500" s="214" t="str">
        <f>VLOOKUP(B500,INSUMOS!$A:$I,3,FALSE)</f>
        <v>ESPACADOR / DISTANCIADOR CIRCULAR COM ENTRADA LATERAL, EM PLASTICO, PARA VERGALHAO *4,2 A 12,5* MM, COBRIMENTO 20 MM</v>
      </c>
      <c r="E500" s="293" t="str">
        <f>VLOOKUP(B500,INSUMOS!$A:$I,4,FALSE)</f>
        <v>Material</v>
      </c>
      <c r="F500" s="293"/>
      <c r="G500" s="216" t="str">
        <f>VLOOKUP(B500,INSUMOS!$A:$I,5,FALSE)</f>
        <v>UN</v>
      </c>
      <c r="H500" s="217">
        <v>0.54300000000000004</v>
      </c>
      <c r="I500" s="218">
        <f>VLOOKUP(B500,INSUMOS!$A:$I,8,FALSE)</f>
        <v>0.22</v>
      </c>
      <c r="J500" s="218">
        <f t="shared" si="91"/>
        <v>0.11</v>
      </c>
      <c r="L500" s="52">
        <f t="shared" si="88"/>
        <v>33</v>
      </c>
      <c r="M500" s="86">
        <f t="shared" si="92"/>
        <v>0.11</v>
      </c>
      <c r="N500" s="87" t="str">
        <f t="shared" si="93"/>
        <v/>
      </c>
      <c r="O500" s="87">
        <f t="shared" si="94"/>
        <v>0.11</v>
      </c>
      <c r="P500" s="88" t="str">
        <f t="shared" si="95"/>
        <v/>
      </c>
      <c r="Q500" s="87" t="str">
        <f t="shared" si="96"/>
        <v/>
      </c>
      <c r="R500" s="87" t="str">
        <f t="shared" si="97"/>
        <v/>
      </c>
    </row>
    <row r="501" spans="1:18" ht="25.5" x14ac:dyDescent="0.2">
      <c r="A501" s="214" t="s">
        <v>28</v>
      </c>
      <c r="B501" s="215" t="s">
        <v>1694</v>
      </c>
      <c r="C501" s="214" t="str">
        <f>VLOOKUP(B501,INSUMOS!$A:$I,2,FALSE)</f>
        <v>SINAPI</v>
      </c>
      <c r="D501" s="214" t="str">
        <f>VLOOKUP(B501,INSUMOS!$A:$I,3,FALSE)</f>
        <v>ARAME RECOZIDO 16 BWG, D = 1,65 MM (0,016 KG/M) OU 18 BWG, D = 1,25 MM (0,01 KG/M)</v>
      </c>
      <c r="E501" s="293" t="str">
        <f>VLOOKUP(B501,INSUMOS!$A:$I,4,FALSE)</f>
        <v>Material</v>
      </c>
      <c r="F501" s="293"/>
      <c r="G501" s="216" t="str">
        <f>VLOOKUP(B501,INSUMOS!$A:$I,5,FALSE)</f>
        <v>KG</v>
      </c>
      <c r="H501" s="217">
        <v>2.5000000000000001E-2</v>
      </c>
      <c r="I501" s="218">
        <f>VLOOKUP(B501,INSUMOS!$A:$I,8,FALSE)</f>
        <v>20</v>
      </c>
      <c r="J501" s="218">
        <f t="shared" si="91"/>
        <v>0.5</v>
      </c>
      <c r="L501" s="52">
        <f t="shared" si="88"/>
        <v>33</v>
      </c>
      <c r="M501" s="86">
        <f t="shared" si="92"/>
        <v>0.5</v>
      </c>
      <c r="N501" s="87" t="str">
        <f t="shared" si="93"/>
        <v/>
      </c>
      <c r="O501" s="87">
        <f t="shared" si="94"/>
        <v>0.5</v>
      </c>
      <c r="P501" s="88" t="str">
        <f t="shared" si="95"/>
        <v/>
      </c>
      <c r="Q501" s="87" t="str">
        <f t="shared" si="96"/>
        <v/>
      </c>
      <c r="R501" s="87" t="str">
        <f t="shared" si="97"/>
        <v/>
      </c>
    </row>
    <row r="502" spans="1:18" x14ac:dyDescent="0.2">
      <c r="A502" s="219"/>
      <c r="B502" s="219"/>
      <c r="C502" s="219"/>
      <c r="D502" s="219"/>
      <c r="E502" s="219"/>
      <c r="F502" s="220"/>
      <c r="G502" s="219"/>
      <c r="H502" s="220"/>
      <c r="I502" s="219"/>
      <c r="J502" s="220"/>
      <c r="L502" s="52">
        <f t="shared" si="88"/>
        <v>33</v>
      </c>
      <c r="M502" s="86" t="str">
        <f t="shared" si="92"/>
        <v/>
      </c>
      <c r="N502" s="87" t="str">
        <f t="shared" si="93"/>
        <v/>
      </c>
      <c r="O502" s="87" t="str">
        <f t="shared" si="94"/>
        <v/>
      </c>
      <c r="P502" s="88" t="str">
        <f t="shared" si="95"/>
        <v/>
      </c>
      <c r="Q502" s="87" t="str">
        <f t="shared" si="96"/>
        <v/>
      </c>
      <c r="R502" s="87" t="str">
        <f t="shared" si="97"/>
        <v/>
      </c>
    </row>
    <row r="503" spans="1:18" ht="15" thickBot="1" x14ac:dyDescent="0.25">
      <c r="A503" s="219"/>
      <c r="B503" s="219"/>
      <c r="C503" s="219"/>
      <c r="D503" s="219"/>
      <c r="E503" s="219"/>
      <c r="F503" s="220"/>
      <c r="G503" s="219"/>
      <c r="H503" s="294"/>
      <c r="I503" s="294"/>
      <c r="J503" s="220"/>
      <c r="L503" s="52">
        <f t="shared" si="88"/>
        <v>33</v>
      </c>
      <c r="M503" s="86" t="str">
        <f t="shared" si="92"/>
        <v/>
      </c>
      <c r="N503" s="87" t="str">
        <f t="shared" si="93"/>
        <v/>
      </c>
      <c r="O503" s="87" t="str">
        <f t="shared" si="94"/>
        <v/>
      </c>
      <c r="P503" s="88" t="str">
        <f t="shared" si="95"/>
        <v/>
      </c>
      <c r="Q503" s="87" t="str">
        <f t="shared" si="96"/>
        <v/>
      </c>
      <c r="R503" s="87" t="str">
        <f t="shared" si="97"/>
        <v/>
      </c>
    </row>
    <row r="504" spans="1:18" ht="15" thickTop="1" x14ac:dyDescent="0.2">
      <c r="A504" s="224"/>
      <c r="B504" s="224"/>
      <c r="C504" s="224"/>
      <c r="D504" s="224"/>
      <c r="E504" s="224"/>
      <c r="F504" s="224"/>
      <c r="G504" s="224"/>
      <c r="H504" s="224"/>
      <c r="I504" s="224"/>
      <c r="J504" s="224"/>
      <c r="L504" s="52">
        <f t="shared" si="88"/>
        <v>34</v>
      </c>
      <c r="M504" s="86" t="str">
        <f t="shared" si="92"/>
        <v/>
      </c>
      <c r="N504" s="87" t="str">
        <f t="shared" si="93"/>
        <v/>
      </c>
      <c r="O504" s="87" t="str">
        <f t="shared" si="94"/>
        <v/>
      </c>
      <c r="P504" s="88" t="str">
        <f t="shared" si="95"/>
        <v/>
      </c>
      <c r="Q504" s="87" t="str">
        <f t="shared" si="96"/>
        <v/>
      </c>
      <c r="R504" s="87" t="str">
        <f t="shared" si="97"/>
        <v/>
      </c>
    </row>
    <row r="505" spans="1:18" ht="15" x14ac:dyDescent="0.2">
      <c r="A505" s="206" t="s">
        <v>1132</v>
      </c>
      <c r="B505" s="207" t="s">
        <v>1</v>
      </c>
      <c r="C505" s="206" t="s">
        <v>2</v>
      </c>
      <c r="D505" s="206" t="s">
        <v>3</v>
      </c>
      <c r="E505" s="290" t="s">
        <v>18</v>
      </c>
      <c r="F505" s="290"/>
      <c r="G505" s="208" t="s">
        <v>4</v>
      </c>
      <c r="H505" s="207" t="s">
        <v>5</v>
      </c>
      <c r="I505" s="207" t="s">
        <v>6</v>
      </c>
      <c r="J505" s="207" t="s">
        <v>7</v>
      </c>
      <c r="L505" s="52">
        <f t="shared" si="88"/>
        <v>34</v>
      </c>
      <c r="M505" s="86" t="str">
        <f t="shared" si="92"/>
        <v/>
      </c>
      <c r="N505" s="87" t="str">
        <f t="shared" si="93"/>
        <v/>
      </c>
      <c r="O505" s="87" t="str">
        <f t="shared" si="94"/>
        <v/>
      </c>
      <c r="P505" s="88" t="str">
        <f t="shared" si="95"/>
        <v/>
      </c>
      <c r="Q505" s="87" t="str">
        <f t="shared" si="96"/>
        <v/>
      </c>
      <c r="R505" s="87" t="str">
        <f t="shared" si="97"/>
        <v/>
      </c>
    </row>
    <row r="506" spans="1:18" ht="25.5" x14ac:dyDescent="0.2">
      <c r="A506" s="209" t="s">
        <v>19</v>
      </c>
      <c r="B506" s="210" t="s">
        <v>1133</v>
      </c>
      <c r="C506" s="209" t="s">
        <v>11</v>
      </c>
      <c r="D506" s="209" t="s">
        <v>1134</v>
      </c>
      <c r="E506" s="291" t="s">
        <v>183</v>
      </c>
      <c r="F506" s="291"/>
      <c r="G506" s="211" t="s">
        <v>12</v>
      </c>
      <c r="H506" s="212">
        <v>1</v>
      </c>
      <c r="I506" s="213">
        <f>SUMIF(L:L,$L506,M:M)</f>
        <v>514.47</v>
      </c>
      <c r="J506" s="213">
        <f>TRUNC(H506*I506,2)</f>
        <v>514.47</v>
      </c>
      <c r="L506" s="52">
        <f t="shared" si="88"/>
        <v>34</v>
      </c>
      <c r="M506" s="86" t="str">
        <f t="shared" si="92"/>
        <v/>
      </c>
      <c r="N506" s="87" t="str">
        <f t="shared" si="93"/>
        <v/>
      </c>
      <c r="O506" s="87" t="str">
        <f t="shared" si="94"/>
        <v/>
      </c>
      <c r="P506" s="88" t="str">
        <f t="shared" si="95"/>
        <v xml:space="preserve"> IG-JN-VZ-120X60 </v>
      </c>
      <c r="Q506" s="87">
        <f t="shared" si="96"/>
        <v>0</v>
      </c>
      <c r="R506" s="87">
        <f t="shared" si="97"/>
        <v>514.47</v>
      </c>
    </row>
    <row r="507" spans="1:18" ht="25.5" customHeight="1" x14ac:dyDescent="0.2">
      <c r="A507" s="225" t="s">
        <v>21</v>
      </c>
      <c r="B507" s="226" t="s">
        <v>174</v>
      </c>
      <c r="C507" s="225" t="s">
        <v>9</v>
      </c>
      <c r="D507" s="225" t="s">
        <v>175</v>
      </c>
      <c r="E507" s="292" t="s">
        <v>875</v>
      </c>
      <c r="F507" s="292"/>
      <c r="G507" s="227" t="s">
        <v>25</v>
      </c>
      <c r="H507" s="228">
        <v>1.5</v>
      </c>
      <c r="I507" s="229">
        <f>SUMIFS(J:J,A:A,"Composição",B:B,$B507)</f>
        <v>25.96</v>
      </c>
      <c r="J507" s="229">
        <f>TRUNC(H507*I507,2)</f>
        <v>38.94</v>
      </c>
      <c r="L507" s="52">
        <f t="shared" si="88"/>
        <v>34</v>
      </c>
      <c r="M507" s="86">
        <f t="shared" si="92"/>
        <v>38.94</v>
      </c>
      <c r="N507" s="87" t="str">
        <f t="shared" si="93"/>
        <v/>
      </c>
      <c r="O507" s="87">
        <f t="shared" si="94"/>
        <v>38.94</v>
      </c>
      <c r="P507" s="88" t="str">
        <f t="shared" si="95"/>
        <v/>
      </c>
      <c r="Q507" s="87" t="str">
        <f t="shared" si="96"/>
        <v/>
      </c>
      <c r="R507" s="87" t="str">
        <f t="shared" si="97"/>
        <v/>
      </c>
    </row>
    <row r="508" spans="1:18" ht="25.5" customHeight="1" x14ac:dyDescent="0.2">
      <c r="A508" s="225" t="s">
        <v>21</v>
      </c>
      <c r="B508" s="226" t="s">
        <v>180</v>
      </c>
      <c r="C508" s="225" t="s">
        <v>9</v>
      </c>
      <c r="D508" s="225" t="s">
        <v>181</v>
      </c>
      <c r="E508" s="292" t="s">
        <v>875</v>
      </c>
      <c r="F508" s="292"/>
      <c r="G508" s="227" t="s">
        <v>25</v>
      </c>
      <c r="H508" s="228">
        <v>2</v>
      </c>
      <c r="I508" s="229">
        <f>SUMIFS(J:J,A:A,"Composição",B:B,$B508)</f>
        <v>32.61</v>
      </c>
      <c r="J508" s="229">
        <f>TRUNC(H508*I508,2)</f>
        <v>65.22</v>
      </c>
      <c r="L508" s="52">
        <f t="shared" si="88"/>
        <v>34</v>
      </c>
      <c r="M508" s="86">
        <f t="shared" si="92"/>
        <v>65.22</v>
      </c>
      <c r="N508" s="87" t="str">
        <f t="shared" si="93"/>
        <v/>
      </c>
      <c r="O508" s="87">
        <f t="shared" si="94"/>
        <v>65.22</v>
      </c>
      <c r="P508" s="88" t="str">
        <f t="shared" si="95"/>
        <v/>
      </c>
      <c r="Q508" s="87" t="str">
        <f t="shared" si="96"/>
        <v/>
      </c>
      <c r="R508" s="87" t="str">
        <f t="shared" si="97"/>
        <v/>
      </c>
    </row>
    <row r="509" spans="1:18" x14ac:dyDescent="0.2">
      <c r="A509" s="214" t="s">
        <v>28</v>
      </c>
      <c r="B509" s="215" t="s">
        <v>1696</v>
      </c>
      <c r="C509" s="214" t="str">
        <f>VLOOKUP(B509,INSUMOS!$A:$I,2,FALSE)</f>
        <v>SEINFRA</v>
      </c>
      <c r="D509" s="214" t="str">
        <f>VLOOKUP(B509,INSUMOS!$A:$I,3,FALSE)</f>
        <v>JANELA EM ALUMINIO, TIPO VENEZIANA</v>
      </c>
      <c r="E509" s="293" t="str">
        <f>VLOOKUP(B509,INSUMOS!$A:$I,4,FALSE)</f>
        <v>Material</v>
      </c>
      <c r="F509" s="293"/>
      <c r="G509" s="216" t="str">
        <f>VLOOKUP(B509,INSUMOS!$A:$I,5,FALSE)</f>
        <v>m²</v>
      </c>
      <c r="H509" s="217">
        <v>0.72</v>
      </c>
      <c r="I509" s="218">
        <f>VLOOKUP(B509,INSUMOS!$A:$I,8,FALSE)</f>
        <v>492.31</v>
      </c>
      <c r="J509" s="218">
        <f>TRUNC(H509*I509,2)</f>
        <v>354.46</v>
      </c>
      <c r="L509" s="52">
        <f t="shared" si="88"/>
        <v>34</v>
      </c>
      <c r="M509" s="86">
        <f t="shared" si="92"/>
        <v>354.46</v>
      </c>
      <c r="N509" s="87" t="str">
        <f t="shared" si="93"/>
        <v/>
      </c>
      <c r="O509" s="87">
        <f t="shared" si="94"/>
        <v>354.46</v>
      </c>
      <c r="P509" s="88" t="str">
        <f t="shared" si="95"/>
        <v/>
      </c>
      <c r="Q509" s="87" t="str">
        <f t="shared" si="96"/>
        <v/>
      </c>
      <c r="R509" s="87" t="str">
        <f t="shared" si="97"/>
        <v/>
      </c>
    </row>
    <row r="510" spans="1:18" x14ac:dyDescent="0.2">
      <c r="A510" s="214" t="s">
        <v>28</v>
      </c>
      <c r="B510" s="215" t="s">
        <v>1698</v>
      </c>
      <c r="C510" s="214" t="str">
        <f>VLOOKUP(B510,INSUMOS!$A:$I,2,FALSE)</f>
        <v>SEINFRA</v>
      </c>
      <c r="D510" s="214" t="str">
        <f>VLOOKUP(B510,INSUMOS!$A:$I,3,FALSE)</f>
        <v>BATENTE ALUMINIO  L 1.1/2X1X1/8 ANOD 60X210</v>
      </c>
      <c r="E510" s="293" t="str">
        <f>VLOOKUP(B510,INSUMOS!$A:$I,4,FALSE)</f>
        <v>Material</v>
      </c>
      <c r="F510" s="293"/>
      <c r="G510" s="216" t="str">
        <f>VLOOKUP(B510,INSUMOS!$A:$I,5,FALSE)</f>
        <v>UN</v>
      </c>
      <c r="H510" s="217">
        <v>0.72</v>
      </c>
      <c r="I510" s="218">
        <f>VLOOKUP(B510,INSUMOS!$A:$I,8,FALSE)</f>
        <v>77.569999999999993</v>
      </c>
      <c r="J510" s="218">
        <f>TRUNC(H510*I510,2)</f>
        <v>55.85</v>
      </c>
      <c r="L510" s="52">
        <f t="shared" si="88"/>
        <v>34</v>
      </c>
      <c r="M510" s="86">
        <f t="shared" si="92"/>
        <v>55.85</v>
      </c>
      <c r="N510" s="87" t="str">
        <f t="shared" si="93"/>
        <v/>
      </c>
      <c r="O510" s="87">
        <f t="shared" si="94"/>
        <v>55.85</v>
      </c>
      <c r="P510" s="88" t="str">
        <f t="shared" si="95"/>
        <v/>
      </c>
      <c r="Q510" s="87" t="str">
        <f t="shared" si="96"/>
        <v/>
      </c>
      <c r="R510" s="87" t="str">
        <f t="shared" si="97"/>
        <v/>
      </c>
    </row>
    <row r="511" spans="1:18" x14ac:dyDescent="0.2">
      <c r="A511" s="219"/>
      <c r="B511" s="219"/>
      <c r="C511" s="219"/>
      <c r="D511" s="219"/>
      <c r="E511" s="219"/>
      <c r="F511" s="220"/>
      <c r="G511" s="219"/>
      <c r="H511" s="220"/>
      <c r="I511" s="219"/>
      <c r="J511" s="220"/>
      <c r="L511" s="52">
        <f t="shared" si="88"/>
        <v>34</v>
      </c>
      <c r="M511" s="86" t="str">
        <f t="shared" si="92"/>
        <v/>
      </c>
      <c r="N511" s="87" t="str">
        <f t="shared" si="93"/>
        <v/>
      </c>
      <c r="O511" s="87" t="str">
        <f t="shared" si="94"/>
        <v/>
      </c>
      <c r="P511" s="88" t="str">
        <f t="shared" si="95"/>
        <v/>
      </c>
      <c r="Q511" s="87" t="str">
        <f t="shared" si="96"/>
        <v/>
      </c>
      <c r="R511" s="87" t="str">
        <f t="shared" si="97"/>
        <v/>
      </c>
    </row>
    <row r="512" spans="1:18" ht="15" thickBot="1" x14ac:dyDescent="0.25">
      <c r="A512" s="219"/>
      <c r="B512" s="219"/>
      <c r="C512" s="219"/>
      <c r="D512" s="219"/>
      <c r="E512" s="219"/>
      <c r="F512" s="220"/>
      <c r="G512" s="219"/>
      <c r="H512" s="294"/>
      <c r="I512" s="294"/>
      <c r="J512" s="220"/>
      <c r="L512" s="52">
        <f t="shared" si="88"/>
        <v>34</v>
      </c>
      <c r="M512" s="86" t="str">
        <f t="shared" si="92"/>
        <v/>
      </c>
      <c r="N512" s="87" t="str">
        <f t="shared" si="93"/>
        <v/>
      </c>
      <c r="O512" s="87" t="str">
        <f t="shared" si="94"/>
        <v/>
      </c>
      <c r="P512" s="88" t="str">
        <f t="shared" si="95"/>
        <v/>
      </c>
      <c r="Q512" s="87" t="str">
        <f t="shared" si="96"/>
        <v/>
      </c>
      <c r="R512" s="87" t="str">
        <f t="shared" si="97"/>
        <v/>
      </c>
    </row>
    <row r="513" spans="1:18" ht="15" thickTop="1" x14ac:dyDescent="0.2">
      <c r="A513" s="224"/>
      <c r="B513" s="224"/>
      <c r="C513" s="224"/>
      <c r="D513" s="224"/>
      <c r="E513" s="224"/>
      <c r="F513" s="224"/>
      <c r="G513" s="224"/>
      <c r="H513" s="224"/>
      <c r="I513" s="224"/>
      <c r="J513" s="224"/>
      <c r="L513" s="52">
        <f t="shared" si="88"/>
        <v>35</v>
      </c>
      <c r="M513" s="86" t="str">
        <f t="shared" si="92"/>
        <v/>
      </c>
      <c r="N513" s="87" t="str">
        <f t="shared" si="93"/>
        <v/>
      </c>
      <c r="O513" s="87" t="str">
        <f t="shared" si="94"/>
        <v/>
      </c>
      <c r="P513" s="88" t="str">
        <f t="shared" si="95"/>
        <v/>
      </c>
      <c r="Q513" s="87" t="str">
        <f t="shared" si="96"/>
        <v/>
      </c>
      <c r="R513" s="87" t="str">
        <f t="shared" si="97"/>
        <v/>
      </c>
    </row>
    <row r="514" spans="1:18" ht="15" x14ac:dyDescent="0.2">
      <c r="A514" s="206" t="s">
        <v>1137</v>
      </c>
      <c r="B514" s="207" t="s">
        <v>1</v>
      </c>
      <c r="C514" s="206" t="s">
        <v>2</v>
      </c>
      <c r="D514" s="206" t="s">
        <v>3</v>
      </c>
      <c r="E514" s="290" t="s">
        <v>18</v>
      </c>
      <c r="F514" s="290"/>
      <c r="G514" s="208" t="s">
        <v>4</v>
      </c>
      <c r="H514" s="207" t="s">
        <v>5</v>
      </c>
      <c r="I514" s="207" t="s">
        <v>6</v>
      </c>
      <c r="J514" s="207" t="s">
        <v>7</v>
      </c>
      <c r="L514" s="52">
        <f t="shared" si="88"/>
        <v>35</v>
      </c>
      <c r="M514" s="86" t="str">
        <f t="shared" si="92"/>
        <v/>
      </c>
      <c r="N514" s="87" t="str">
        <f t="shared" si="93"/>
        <v/>
      </c>
      <c r="O514" s="87" t="str">
        <f t="shared" si="94"/>
        <v/>
      </c>
      <c r="P514" s="88" t="str">
        <f t="shared" si="95"/>
        <v/>
      </c>
      <c r="Q514" s="87" t="str">
        <f t="shared" si="96"/>
        <v/>
      </c>
      <c r="R514" s="87" t="str">
        <f t="shared" si="97"/>
        <v/>
      </c>
    </row>
    <row r="515" spans="1:18" x14ac:dyDescent="0.2">
      <c r="A515" s="209" t="s">
        <v>19</v>
      </c>
      <c r="B515" s="210" t="s">
        <v>1138</v>
      </c>
      <c r="C515" s="209" t="s">
        <v>11</v>
      </c>
      <c r="D515" s="209" t="s">
        <v>1139</v>
      </c>
      <c r="E515" s="291" t="s">
        <v>183</v>
      </c>
      <c r="F515" s="291"/>
      <c r="G515" s="211" t="s">
        <v>12</v>
      </c>
      <c r="H515" s="212">
        <v>1</v>
      </c>
      <c r="I515" s="213">
        <f>SUMIF(L:L,$L515,M:M)</f>
        <v>2132.09</v>
      </c>
      <c r="J515" s="213">
        <f>TRUNC(H515*I515,2)</f>
        <v>2132.09</v>
      </c>
      <c r="L515" s="52">
        <f t="shared" si="88"/>
        <v>35</v>
      </c>
      <c r="M515" s="86" t="str">
        <f t="shared" si="92"/>
        <v/>
      </c>
      <c r="N515" s="87" t="str">
        <f t="shared" si="93"/>
        <v/>
      </c>
      <c r="O515" s="87" t="str">
        <f t="shared" si="94"/>
        <v/>
      </c>
      <c r="P515" s="88" t="str">
        <f t="shared" si="95"/>
        <v xml:space="preserve"> IG-PT-VN-160 </v>
      </c>
      <c r="Q515" s="87">
        <f t="shared" si="96"/>
        <v>0</v>
      </c>
      <c r="R515" s="87">
        <f t="shared" si="97"/>
        <v>2132.09</v>
      </c>
    </row>
    <row r="516" spans="1:18" ht="38.25" x14ac:dyDescent="0.2">
      <c r="A516" s="225" t="s">
        <v>21</v>
      </c>
      <c r="B516" s="226" t="s">
        <v>626</v>
      </c>
      <c r="C516" s="225" t="s">
        <v>9</v>
      </c>
      <c r="D516" s="225" t="s">
        <v>1510</v>
      </c>
      <c r="E516" s="292" t="s">
        <v>883</v>
      </c>
      <c r="F516" s="292"/>
      <c r="G516" s="227" t="s">
        <v>10</v>
      </c>
      <c r="H516" s="228">
        <v>3.2</v>
      </c>
      <c r="I516" s="229">
        <f>SUMIFS(J:J,A:A,"Composição",B:B,$B516)</f>
        <v>666.28</v>
      </c>
      <c r="J516" s="229">
        <f>TRUNC(H516*I516,2)</f>
        <v>2132.09</v>
      </c>
      <c r="L516" s="52">
        <f t="shared" si="88"/>
        <v>35</v>
      </c>
      <c r="M516" s="86">
        <f t="shared" si="92"/>
        <v>2132.09</v>
      </c>
      <c r="N516" s="87" t="str">
        <f t="shared" si="93"/>
        <v/>
      </c>
      <c r="O516" s="87">
        <f t="shared" si="94"/>
        <v>2132.09</v>
      </c>
      <c r="P516" s="88" t="str">
        <f t="shared" si="95"/>
        <v/>
      </c>
      <c r="Q516" s="87" t="str">
        <f t="shared" si="96"/>
        <v/>
      </c>
      <c r="R516" s="87" t="str">
        <f t="shared" si="97"/>
        <v/>
      </c>
    </row>
    <row r="517" spans="1:18" x14ac:dyDescent="0.2">
      <c r="A517" s="219"/>
      <c r="B517" s="219"/>
      <c r="C517" s="219"/>
      <c r="D517" s="219"/>
      <c r="E517" s="219"/>
      <c r="F517" s="220"/>
      <c r="G517" s="219"/>
      <c r="H517" s="220"/>
      <c r="I517" s="219"/>
      <c r="J517" s="220"/>
      <c r="L517" s="52">
        <f t="shared" si="88"/>
        <v>35</v>
      </c>
      <c r="M517" s="86" t="str">
        <f t="shared" si="92"/>
        <v/>
      </c>
      <c r="N517" s="87" t="str">
        <f t="shared" si="93"/>
        <v/>
      </c>
      <c r="O517" s="87" t="str">
        <f t="shared" si="94"/>
        <v/>
      </c>
      <c r="P517" s="88" t="str">
        <f t="shared" si="95"/>
        <v/>
      </c>
      <c r="Q517" s="87" t="str">
        <f t="shared" si="96"/>
        <v/>
      </c>
      <c r="R517" s="87" t="str">
        <f t="shared" si="97"/>
        <v/>
      </c>
    </row>
    <row r="518" spans="1:18" ht="25.5" customHeight="1" thickBot="1" x14ac:dyDescent="0.25">
      <c r="A518" s="219"/>
      <c r="B518" s="219"/>
      <c r="C518" s="219"/>
      <c r="D518" s="219"/>
      <c r="E518" s="219"/>
      <c r="F518" s="220"/>
      <c r="G518" s="219"/>
      <c r="H518" s="294"/>
      <c r="I518" s="294"/>
      <c r="J518" s="220"/>
      <c r="L518" s="52">
        <f t="shared" si="88"/>
        <v>35</v>
      </c>
      <c r="M518" s="86" t="str">
        <f t="shared" si="92"/>
        <v/>
      </c>
      <c r="N518" s="87" t="str">
        <f t="shared" si="93"/>
        <v/>
      </c>
      <c r="O518" s="87" t="str">
        <f t="shared" si="94"/>
        <v/>
      </c>
      <c r="P518" s="88" t="str">
        <f t="shared" si="95"/>
        <v/>
      </c>
      <c r="Q518" s="87" t="str">
        <f t="shared" si="96"/>
        <v/>
      </c>
      <c r="R518" s="87" t="str">
        <f t="shared" si="97"/>
        <v/>
      </c>
    </row>
    <row r="519" spans="1:18" ht="25.5" customHeight="1" thickTop="1" x14ac:dyDescent="0.2">
      <c r="A519" s="224"/>
      <c r="B519" s="224"/>
      <c r="C519" s="224"/>
      <c r="D519" s="224"/>
      <c r="E519" s="224"/>
      <c r="F519" s="224"/>
      <c r="G519" s="224"/>
      <c r="H519" s="224"/>
      <c r="I519" s="224"/>
      <c r="J519" s="224"/>
      <c r="L519" s="52">
        <f t="shared" si="88"/>
        <v>36</v>
      </c>
      <c r="M519" s="86" t="str">
        <f t="shared" si="92"/>
        <v/>
      </c>
      <c r="N519" s="87" t="str">
        <f t="shared" si="93"/>
        <v/>
      </c>
      <c r="O519" s="87" t="str">
        <f t="shared" si="94"/>
        <v/>
      </c>
      <c r="P519" s="88" t="str">
        <f t="shared" si="95"/>
        <v/>
      </c>
      <c r="Q519" s="87" t="str">
        <f t="shared" si="96"/>
        <v/>
      </c>
      <c r="R519" s="87" t="str">
        <f t="shared" si="97"/>
        <v/>
      </c>
    </row>
    <row r="520" spans="1:18" ht="25.5" customHeight="1" x14ac:dyDescent="0.2">
      <c r="A520" s="206" t="s">
        <v>1141</v>
      </c>
      <c r="B520" s="207" t="s">
        <v>1</v>
      </c>
      <c r="C520" s="206" t="s">
        <v>2</v>
      </c>
      <c r="D520" s="206" t="s">
        <v>3</v>
      </c>
      <c r="E520" s="290" t="s">
        <v>18</v>
      </c>
      <c r="F520" s="290"/>
      <c r="G520" s="208" t="s">
        <v>4</v>
      </c>
      <c r="H520" s="207" t="s">
        <v>5</v>
      </c>
      <c r="I520" s="207" t="s">
        <v>6</v>
      </c>
      <c r="J520" s="207" t="s">
        <v>7</v>
      </c>
      <c r="L520" s="52">
        <f t="shared" si="88"/>
        <v>36</v>
      </c>
      <c r="M520" s="86" t="str">
        <f t="shared" si="92"/>
        <v/>
      </c>
      <c r="N520" s="87" t="str">
        <f t="shared" si="93"/>
        <v/>
      </c>
      <c r="O520" s="87" t="str">
        <f t="shared" si="94"/>
        <v/>
      </c>
      <c r="P520" s="88" t="str">
        <f t="shared" si="95"/>
        <v/>
      </c>
      <c r="Q520" s="87" t="str">
        <f t="shared" si="96"/>
        <v/>
      </c>
      <c r="R520" s="87" t="str">
        <f t="shared" si="97"/>
        <v/>
      </c>
    </row>
    <row r="521" spans="1:18" ht="25.5" customHeight="1" x14ac:dyDescent="0.2">
      <c r="A521" s="209" t="s">
        <v>19</v>
      </c>
      <c r="B521" s="210" t="s">
        <v>1142</v>
      </c>
      <c r="C521" s="209" t="s">
        <v>11</v>
      </c>
      <c r="D521" s="209" t="s">
        <v>1143</v>
      </c>
      <c r="E521" s="291" t="s">
        <v>1702</v>
      </c>
      <c r="F521" s="291"/>
      <c r="G521" s="211" t="s">
        <v>10</v>
      </c>
      <c r="H521" s="212">
        <v>1</v>
      </c>
      <c r="I521" s="213">
        <f>SUMIF(L:L,$L521,M:M)</f>
        <v>344.03999999999996</v>
      </c>
      <c r="J521" s="213">
        <f t="shared" ref="J521:J529" si="98">TRUNC(H521*I521,2)</f>
        <v>344.04</v>
      </c>
      <c r="L521" s="52">
        <f t="shared" si="88"/>
        <v>36</v>
      </c>
      <c r="M521" s="86" t="str">
        <f t="shared" si="92"/>
        <v/>
      </c>
      <c r="N521" s="87" t="str">
        <f t="shared" si="93"/>
        <v/>
      </c>
      <c r="O521" s="87" t="str">
        <f t="shared" si="94"/>
        <v/>
      </c>
      <c r="P521" s="88" t="str">
        <f t="shared" si="95"/>
        <v xml:space="preserve"> IG-C02 </v>
      </c>
      <c r="Q521" s="87">
        <f t="shared" si="96"/>
        <v>0</v>
      </c>
      <c r="R521" s="87">
        <f t="shared" si="97"/>
        <v>344.03999999999996</v>
      </c>
    </row>
    <row r="522" spans="1:18" ht="25.5" customHeight="1" x14ac:dyDescent="0.2">
      <c r="A522" s="225" t="s">
        <v>21</v>
      </c>
      <c r="B522" s="226" t="s">
        <v>1703</v>
      </c>
      <c r="C522" s="225" t="s">
        <v>9</v>
      </c>
      <c r="D522" s="225" t="s">
        <v>1704</v>
      </c>
      <c r="E522" s="292" t="s">
        <v>896</v>
      </c>
      <c r="F522" s="292"/>
      <c r="G522" s="227" t="s">
        <v>10</v>
      </c>
      <c r="H522" s="228">
        <v>3</v>
      </c>
      <c r="I522" s="229">
        <f>SUMIFS(J:J,A:A,"Composição",B:B,$B522)</f>
        <v>12.66</v>
      </c>
      <c r="J522" s="229">
        <f t="shared" si="98"/>
        <v>37.979999999999997</v>
      </c>
      <c r="L522" s="52">
        <f t="shared" si="88"/>
        <v>36</v>
      </c>
      <c r="M522" s="86">
        <f t="shared" si="92"/>
        <v>37.979999999999997</v>
      </c>
      <c r="N522" s="87" t="str">
        <f t="shared" si="93"/>
        <v/>
      </c>
      <c r="O522" s="87">
        <f t="shared" si="94"/>
        <v>37.979999999999997</v>
      </c>
      <c r="P522" s="88" t="str">
        <f t="shared" si="95"/>
        <v/>
      </c>
      <c r="Q522" s="87" t="str">
        <f t="shared" si="96"/>
        <v/>
      </c>
      <c r="R522" s="87" t="str">
        <f t="shared" si="97"/>
        <v/>
      </c>
    </row>
    <row r="523" spans="1:18" ht="25.5" x14ac:dyDescent="0.2">
      <c r="A523" s="225" t="s">
        <v>21</v>
      </c>
      <c r="B523" s="226" t="s">
        <v>668</v>
      </c>
      <c r="C523" s="225" t="s">
        <v>9</v>
      </c>
      <c r="D523" s="225" t="s">
        <v>43</v>
      </c>
      <c r="E523" s="292" t="s">
        <v>875</v>
      </c>
      <c r="F523" s="292"/>
      <c r="G523" s="227" t="s">
        <v>25</v>
      </c>
      <c r="H523" s="228">
        <v>0.12</v>
      </c>
      <c r="I523" s="229">
        <f>SUMIFS(J:J,A:A,"Composição",B:B,$B523)</f>
        <v>25.57</v>
      </c>
      <c r="J523" s="229">
        <f t="shared" si="98"/>
        <v>3.06</v>
      </c>
      <c r="L523" s="52">
        <f t="shared" si="88"/>
        <v>36</v>
      </c>
      <c r="M523" s="86">
        <f t="shared" si="92"/>
        <v>3.06</v>
      </c>
      <c r="N523" s="87" t="str">
        <f t="shared" si="93"/>
        <v/>
      </c>
      <c r="O523" s="87">
        <f t="shared" si="94"/>
        <v>3.06</v>
      </c>
      <c r="P523" s="88" t="str">
        <f t="shared" si="95"/>
        <v/>
      </c>
      <c r="Q523" s="87" t="str">
        <f t="shared" si="96"/>
        <v/>
      </c>
      <c r="R523" s="87" t="str">
        <f t="shared" si="97"/>
        <v/>
      </c>
    </row>
    <row r="524" spans="1:18" ht="25.5" x14ac:dyDescent="0.2">
      <c r="A524" s="225" t="s">
        <v>21</v>
      </c>
      <c r="B524" s="226" t="s">
        <v>699</v>
      </c>
      <c r="C524" s="225" t="s">
        <v>9</v>
      </c>
      <c r="D524" s="225" t="s">
        <v>1676</v>
      </c>
      <c r="E524" s="292" t="s">
        <v>875</v>
      </c>
      <c r="F524" s="292"/>
      <c r="G524" s="227" t="s">
        <v>25</v>
      </c>
      <c r="H524" s="228">
        <v>0.13800000000000001</v>
      </c>
      <c r="I524" s="229">
        <f>SUMIFS(J:J,A:A,"Composição",B:B,$B524)</f>
        <v>30.86</v>
      </c>
      <c r="J524" s="229">
        <f t="shared" si="98"/>
        <v>4.25</v>
      </c>
      <c r="L524" s="52">
        <f t="shared" si="88"/>
        <v>36</v>
      </c>
      <c r="M524" s="86">
        <f t="shared" si="92"/>
        <v>4.25</v>
      </c>
      <c r="N524" s="87" t="str">
        <f t="shared" si="93"/>
        <v/>
      </c>
      <c r="O524" s="87">
        <f t="shared" si="94"/>
        <v>4.25</v>
      </c>
      <c r="P524" s="88" t="str">
        <f t="shared" si="95"/>
        <v/>
      </c>
      <c r="Q524" s="87" t="str">
        <f t="shared" si="96"/>
        <v/>
      </c>
      <c r="R524" s="87" t="str">
        <f t="shared" si="97"/>
        <v/>
      </c>
    </row>
    <row r="525" spans="1:18" ht="25.5" customHeight="1" x14ac:dyDescent="0.2">
      <c r="A525" s="214" t="s">
        <v>28</v>
      </c>
      <c r="B525" s="215" t="s">
        <v>411</v>
      </c>
      <c r="C525" s="214" t="str">
        <f>VLOOKUP(B525,INSUMOS!$A:$I,2,FALSE)</f>
        <v>SBC</v>
      </c>
      <c r="D525" s="214" t="str">
        <f>VLOOKUP(B525,INSUMOS!$A:$I,3,FALSE)</f>
        <v>TELHA - CUMEEIRA EM ACO PARA ISOTELHA TRAPEZOIDAL TP40 1 METRO</v>
      </c>
      <c r="E525" s="293" t="str">
        <f>VLOOKUP(B525,INSUMOS!$A:$I,4,FALSE)</f>
        <v>Material</v>
      </c>
      <c r="F525" s="293"/>
      <c r="G525" s="216" t="str">
        <f>VLOOKUP(B525,INSUMOS!$A:$I,5,FALSE)</f>
        <v>UN</v>
      </c>
      <c r="H525" s="217">
        <v>0.05</v>
      </c>
      <c r="I525" s="218">
        <f>VLOOKUP(B525,INSUMOS!$A:$I,8,FALSE)</f>
        <v>44.01</v>
      </c>
      <c r="J525" s="218">
        <f t="shared" si="98"/>
        <v>2.2000000000000002</v>
      </c>
      <c r="L525" s="52">
        <f t="shared" si="88"/>
        <v>36</v>
      </c>
      <c r="M525" s="86">
        <f t="shared" si="92"/>
        <v>2.2000000000000002</v>
      </c>
      <c r="N525" s="87" t="str">
        <f t="shared" si="93"/>
        <v/>
      </c>
      <c r="O525" s="87">
        <f t="shared" si="94"/>
        <v>2.2000000000000002</v>
      </c>
      <c r="P525" s="88" t="str">
        <f t="shared" si="95"/>
        <v/>
      </c>
      <c r="Q525" s="87" t="str">
        <f t="shared" si="96"/>
        <v/>
      </c>
      <c r="R525" s="87" t="str">
        <f t="shared" si="97"/>
        <v/>
      </c>
    </row>
    <row r="526" spans="1:18" ht="25.5" x14ac:dyDescent="0.2">
      <c r="A526" s="214" t="s">
        <v>28</v>
      </c>
      <c r="B526" s="215" t="s">
        <v>390</v>
      </c>
      <c r="C526" s="214" t="str">
        <f>VLOOKUP(B526,INSUMOS!$A:$I,2,FALSE)</f>
        <v>SBC</v>
      </c>
      <c r="D526" s="214" t="str">
        <f>VLOOKUP(B526,INSUMOS!$A:$I,3,FALSE)</f>
        <v>TELHA - HASTE DE ALUMINIO 5/16" x 150mm COM ARRUELA VEDACAO PARA TELHADO</v>
      </c>
      <c r="E526" s="293" t="str">
        <f>VLOOKUP(B526,INSUMOS!$A:$I,4,FALSE)</f>
        <v>Material</v>
      </c>
      <c r="F526" s="293"/>
      <c r="G526" s="216" t="str">
        <f>VLOOKUP(B526,INSUMOS!$A:$I,5,FALSE)</f>
        <v>UN</v>
      </c>
      <c r="H526" s="217">
        <v>2.3559999999999999</v>
      </c>
      <c r="I526" s="218">
        <f>VLOOKUP(B526,INSUMOS!$A:$I,8,FALSE)</f>
        <v>3.7</v>
      </c>
      <c r="J526" s="218">
        <f t="shared" si="98"/>
        <v>8.7100000000000009</v>
      </c>
      <c r="L526" s="52">
        <f t="shared" si="88"/>
        <v>36</v>
      </c>
      <c r="M526" s="86">
        <f t="shared" si="92"/>
        <v>8.7100000000000009</v>
      </c>
      <c r="N526" s="87" t="str">
        <f t="shared" si="93"/>
        <v/>
      </c>
      <c r="O526" s="87">
        <f t="shared" si="94"/>
        <v>8.7100000000000009</v>
      </c>
      <c r="P526" s="88" t="str">
        <f t="shared" si="95"/>
        <v/>
      </c>
      <c r="Q526" s="87" t="str">
        <f t="shared" si="96"/>
        <v/>
      </c>
      <c r="R526" s="87" t="str">
        <f t="shared" si="97"/>
        <v/>
      </c>
    </row>
    <row r="527" spans="1:18" ht="25.5" x14ac:dyDescent="0.2">
      <c r="A527" s="214" t="s">
        <v>28</v>
      </c>
      <c r="B527" s="215" t="s">
        <v>427</v>
      </c>
      <c r="C527" s="214" t="str">
        <f>VLOOKUP(B527,INSUMOS!$A:$I,2,FALSE)</f>
        <v>SBC</v>
      </c>
      <c r="D527" s="214" t="str">
        <f>VLOOKUP(B527,INSUMOS!$A:$I,3,FALSE)</f>
        <v>TELHA - RUFO EXTERNO (CONTRA RUFO) EM ACO GALVANIZADO COM 28cm</v>
      </c>
      <c r="E527" s="293" t="str">
        <f>VLOOKUP(B527,INSUMOS!$A:$I,4,FALSE)</f>
        <v>Material</v>
      </c>
      <c r="F527" s="293"/>
      <c r="G527" s="216" t="str">
        <f>VLOOKUP(B527,INSUMOS!$A:$I,5,FALSE)</f>
        <v>M</v>
      </c>
      <c r="H527" s="217">
        <v>0.05</v>
      </c>
      <c r="I527" s="218">
        <f>VLOOKUP(B527,INSUMOS!$A:$I,8,FALSE)</f>
        <v>22.3</v>
      </c>
      <c r="J527" s="218">
        <f t="shared" si="98"/>
        <v>1.1100000000000001</v>
      </c>
      <c r="L527" s="52">
        <f t="shared" si="88"/>
        <v>36</v>
      </c>
      <c r="M527" s="86">
        <f t="shared" si="92"/>
        <v>1.1100000000000001</v>
      </c>
      <c r="N527" s="87" t="str">
        <f t="shared" si="93"/>
        <v/>
      </c>
      <c r="O527" s="87">
        <f t="shared" si="94"/>
        <v>1.1100000000000001</v>
      </c>
      <c r="P527" s="88" t="str">
        <f t="shared" si="95"/>
        <v/>
      </c>
      <c r="Q527" s="87" t="str">
        <f t="shared" si="96"/>
        <v/>
      </c>
      <c r="R527" s="87" t="str">
        <f t="shared" si="97"/>
        <v/>
      </c>
    </row>
    <row r="528" spans="1:18" ht="25.5" x14ac:dyDescent="0.2">
      <c r="A528" s="214" t="s">
        <v>28</v>
      </c>
      <c r="B528" s="215" t="s">
        <v>263</v>
      </c>
      <c r="C528" s="214" t="str">
        <f>VLOOKUP(B528,INSUMOS!$A:$I,2,FALSE)</f>
        <v>SINAPI</v>
      </c>
      <c r="D528" s="214" t="str">
        <f>VLOOKUP(B528,INSUMOS!$A:$I,3,FALSE)</f>
        <v>RUFO INTERNO/EXTERNO DE CHAPA DE ACO GALVANIZADA NUM 24, CORTE 25 CM</v>
      </c>
      <c r="E528" s="293" t="str">
        <f>VLOOKUP(B528,INSUMOS!$A:$I,4,FALSE)</f>
        <v>Material</v>
      </c>
      <c r="F528" s="293"/>
      <c r="G528" s="216" t="str">
        <f>VLOOKUP(B528,INSUMOS!$A:$I,5,FALSE)</f>
        <v>M</v>
      </c>
      <c r="H528" s="217">
        <v>2</v>
      </c>
      <c r="I528" s="218">
        <f>VLOOKUP(B528,INSUMOS!$A:$I,8,FALSE)</f>
        <v>25</v>
      </c>
      <c r="J528" s="218">
        <f t="shared" si="98"/>
        <v>50</v>
      </c>
      <c r="L528" s="52">
        <f t="shared" si="88"/>
        <v>36</v>
      </c>
      <c r="M528" s="86">
        <f t="shared" si="92"/>
        <v>50</v>
      </c>
      <c r="N528" s="87" t="str">
        <f t="shared" si="93"/>
        <v/>
      </c>
      <c r="O528" s="87">
        <f t="shared" si="94"/>
        <v>50</v>
      </c>
      <c r="P528" s="88" t="str">
        <f t="shared" si="95"/>
        <v/>
      </c>
      <c r="Q528" s="87" t="str">
        <f t="shared" si="96"/>
        <v/>
      </c>
      <c r="R528" s="87" t="str">
        <f t="shared" si="97"/>
        <v/>
      </c>
    </row>
    <row r="529" spans="1:18" ht="25.5" x14ac:dyDescent="0.2">
      <c r="A529" s="214" t="s">
        <v>28</v>
      </c>
      <c r="B529" s="215" t="s">
        <v>328</v>
      </c>
      <c r="C529" s="214" t="str">
        <f>VLOOKUP(B529,INSUMOS!$A:$I,2,FALSE)</f>
        <v>SBC</v>
      </c>
      <c r="D529" s="214" t="str">
        <f>VLOOKUP(B529,INSUMOS!$A:$I,3,FALSE)</f>
        <v>TELHA METALICA SANDUICHE TRAPEZOIDAL 2 FACES NUCEO EM PIR 50mm TR40 1,00m</v>
      </c>
      <c r="E529" s="293" t="str">
        <f>VLOOKUP(B529,INSUMOS!$A:$I,4,FALSE)</f>
        <v>Material</v>
      </c>
      <c r="F529" s="293"/>
      <c r="G529" s="216" t="str">
        <f>VLOOKUP(B529,INSUMOS!$A:$I,5,FALSE)</f>
        <v>m²</v>
      </c>
      <c r="H529" s="217">
        <v>1.1000000000000001</v>
      </c>
      <c r="I529" s="218">
        <f>VLOOKUP(B529,INSUMOS!$A:$I,8,FALSE)</f>
        <v>215.21</v>
      </c>
      <c r="J529" s="218">
        <f t="shared" si="98"/>
        <v>236.73</v>
      </c>
      <c r="L529" s="52">
        <f t="shared" ref="L529:L592" si="99">IF(AND(A530&lt;&gt;"",A529=""),L528+1,L528)</f>
        <v>36</v>
      </c>
      <c r="M529" s="86">
        <f t="shared" si="92"/>
        <v>236.73</v>
      </c>
      <c r="N529" s="87" t="str">
        <f t="shared" si="93"/>
        <v/>
      </c>
      <c r="O529" s="87">
        <f t="shared" si="94"/>
        <v>236.73</v>
      </c>
      <c r="P529" s="88" t="str">
        <f t="shared" si="95"/>
        <v/>
      </c>
      <c r="Q529" s="87" t="str">
        <f t="shared" si="96"/>
        <v/>
      </c>
      <c r="R529" s="87" t="str">
        <f t="shared" si="97"/>
        <v/>
      </c>
    </row>
    <row r="530" spans="1:18" ht="25.5" customHeight="1" x14ac:dyDescent="0.2">
      <c r="A530" s="219"/>
      <c r="B530" s="219"/>
      <c r="C530" s="219"/>
      <c r="D530" s="219"/>
      <c r="E530" s="219"/>
      <c r="F530" s="220"/>
      <c r="G530" s="219"/>
      <c r="H530" s="220"/>
      <c r="I530" s="219"/>
      <c r="J530" s="220"/>
      <c r="L530" s="52">
        <f t="shared" si="99"/>
        <v>36</v>
      </c>
      <c r="M530" s="86" t="str">
        <f t="shared" si="92"/>
        <v/>
      </c>
      <c r="N530" s="87" t="str">
        <f t="shared" si="93"/>
        <v/>
      </c>
      <c r="O530" s="87" t="str">
        <f t="shared" si="94"/>
        <v/>
      </c>
      <c r="P530" s="88" t="str">
        <f t="shared" si="95"/>
        <v/>
      </c>
      <c r="Q530" s="87" t="str">
        <f t="shared" si="96"/>
        <v/>
      </c>
      <c r="R530" s="87" t="str">
        <f t="shared" si="97"/>
        <v/>
      </c>
    </row>
    <row r="531" spans="1:18" ht="15" thickBot="1" x14ac:dyDescent="0.25">
      <c r="A531" s="219"/>
      <c r="B531" s="219"/>
      <c r="C531" s="219"/>
      <c r="D531" s="219"/>
      <c r="E531" s="219"/>
      <c r="F531" s="220"/>
      <c r="G531" s="219"/>
      <c r="H531" s="294"/>
      <c r="I531" s="294"/>
      <c r="J531" s="220"/>
      <c r="L531" s="52">
        <f t="shared" si="99"/>
        <v>36</v>
      </c>
      <c r="M531" s="86" t="str">
        <f t="shared" si="92"/>
        <v/>
      </c>
      <c r="N531" s="87" t="str">
        <f t="shared" si="93"/>
        <v/>
      </c>
      <c r="O531" s="87" t="str">
        <f t="shared" si="94"/>
        <v/>
      </c>
      <c r="P531" s="88" t="str">
        <f t="shared" si="95"/>
        <v/>
      </c>
      <c r="Q531" s="87" t="str">
        <f t="shared" si="96"/>
        <v/>
      </c>
      <c r="R531" s="87" t="str">
        <f t="shared" si="97"/>
        <v/>
      </c>
    </row>
    <row r="532" spans="1:18" ht="15" thickTop="1" x14ac:dyDescent="0.2">
      <c r="A532" s="224"/>
      <c r="B532" s="224"/>
      <c r="C532" s="224"/>
      <c r="D532" s="224"/>
      <c r="E532" s="224"/>
      <c r="F532" s="224"/>
      <c r="G532" s="224"/>
      <c r="H532" s="224"/>
      <c r="I532" s="224"/>
      <c r="J532" s="224"/>
      <c r="L532" s="52">
        <f t="shared" si="99"/>
        <v>37</v>
      </c>
      <c r="M532" s="86" t="str">
        <f t="shared" si="92"/>
        <v/>
      </c>
      <c r="N532" s="87" t="str">
        <f t="shared" si="93"/>
        <v/>
      </c>
      <c r="O532" s="87" t="str">
        <f t="shared" si="94"/>
        <v/>
      </c>
      <c r="P532" s="88" t="str">
        <f t="shared" si="95"/>
        <v/>
      </c>
      <c r="Q532" s="87" t="str">
        <f t="shared" si="96"/>
        <v/>
      </c>
      <c r="R532" s="87" t="str">
        <f t="shared" si="97"/>
        <v/>
      </c>
    </row>
    <row r="533" spans="1:18" ht="25.5" customHeight="1" x14ac:dyDescent="0.2">
      <c r="A533" s="206" t="s">
        <v>1144</v>
      </c>
      <c r="B533" s="207" t="s">
        <v>1</v>
      </c>
      <c r="C533" s="206" t="s">
        <v>2</v>
      </c>
      <c r="D533" s="206" t="s">
        <v>3</v>
      </c>
      <c r="E533" s="290" t="s">
        <v>18</v>
      </c>
      <c r="F533" s="290"/>
      <c r="G533" s="208" t="s">
        <v>4</v>
      </c>
      <c r="H533" s="207" t="s">
        <v>5</v>
      </c>
      <c r="I533" s="207" t="s">
        <v>6</v>
      </c>
      <c r="J533" s="207" t="s">
        <v>7</v>
      </c>
      <c r="L533" s="52">
        <f t="shared" si="99"/>
        <v>37</v>
      </c>
      <c r="M533" s="86" t="str">
        <f t="shared" si="92"/>
        <v/>
      </c>
      <c r="N533" s="87" t="str">
        <f t="shared" si="93"/>
        <v/>
      </c>
      <c r="O533" s="87" t="str">
        <f t="shared" si="94"/>
        <v/>
      </c>
      <c r="P533" s="88" t="str">
        <f t="shared" si="95"/>
        <v/>
      </c>
      <c r="Q533" s="87" t="str">
        <f t="shared" si="96"/>
        <v/>
      </c>
      <c r="R533" s="87" t="str">
        <f t="shared" si="97"/>
        <v/>
      </c>
    </row>
    <row r="534" spans="1:18" ht="25.5" customHeight="1" x14ac:dyDescent="0.2">
      <c r="A534" s="209" t="s">
        <v>19</v>
      </c>
      <c r="B534" s="210" t="s">
        <v>1145</v>
      </c>
      <c r="C534" s="209" t="s">
        <v>9</v>
      </c>
      <c r="D534" s="209" t="s">
        <v>1146</v>
      </c>
      <c r="E534" s="291" t="s">
        <v>888</v>
      </c>
      <c r="F534" s="291"/>
      <c r="G534" s="211" t="s">
        <v>14</v>
      </c>
      <c r="H534" s="212">
        <v>1</v>
      </c>
      <c r="I534" s="213">
        <f>SUMIF(L:L,$L534,M:M)</f>
        <v>172.23</v>
      </c>
      <c r="J534" s="213">
        <f t="shared" ref="J534:J543" si="100">TRUNC(H534*I534,2)</f>
        <v>172.23</v>
      </c>
      <c r="L534" s="52">
        <f t="shared" si="99"/>
        <v>37</v>
      </c>
      <c r="M534" s="86" t="str">
        <f t="shared" si="92"/>
        <v/>
      </c>
      <c r="N534" s="87" t="str">
        <f t="shared" si="93"/>
        <v/>
      </c>
      <c r="O534" s="87" t="str">
        <f t="shared" si="94"/>
        <v/>
      </c>
      <c r="P534" s="88" t="str">
        <f t="shared" si="95"/>
        <v xml:space="preserve"> 94229 </v>
      </c>
      <c r="Q534" s="87">
        <f t="shared" si="96"/>
        <v>0</v>
      </c>
      <c r="R534" s="87">
        <f t="shared" si="97"/>
        <v>172.23</v>
      </c>
    </row>
    <row r="535" spans="1:18" ht="25.5" customHeight="1" x14ac:dyDescent="0.2">
      <c r="A535" s="225" t="s">
        <v>21</v>
      </c>
      <c r="B535" s="226" t="s">
        <v>290</v>
      </c>
      <c r="C535" s="225" t="s">
        <v>9</v>
      </c>
      <c r="D535" s="225" t="s">
        <v>291</v>
      </c>
      <c r="E535" s="292" t="s">
        <v>875</v>
      </c>
      <c r="F535" s="292"/>
      <c r="G535" s="227" t="s">
        <v>25</v>
      </c>
      <c r="H535" s="228">
        <v>0.53900000000000003</v>
      </c>
      <c r="I535" s="229">
        <f>SUMIFS(J:J,A:A,"Composição",B:B,$B535)</f>
        <v>31.87</v>
      </c>
      <c r="J535" s="229">
        <f t="shared" si="100"/>
        <v>17.170000000000002</v>
      </c>
      <c r="L535" s="52">
        <f t="shared" si="99"/>
        <v>37</v>
      </c>
      <c r="M535" s="86">
        <f t="shared" si="92"/>
        <v>17.170000000000002</v>
      </c>
      <c r="N535" s="87" t="str">
        <f t="shared" si="93"/>
        <v/>
      </c>
      <c r="O535" s="87">
        <f t="shared" si="94"/>
        <v>17.170000000000002</v>
      </c>
      <c r="P535" s="88" t="str">
        <f t="shared" si="95"/>
        <v/>
      </c>
      <c r="Q535" s="87" t="str">
        <f t="shared" si="96"/>
        <v/>
      </c>
      <c r="R535" s="87" t="str">
        <f t="shared" si="97"/>
        <v/>
      </c>
    </row>
    <row r="536" spans="1:18" ht="25.5" customHeight="1" x14ac:dyDescent="0.2">
      <c r="A536" s="225" t="s">
        <v>21</v>
      </c>
      <c r="B536" s="226" t="s">
        <v>297</v>
      </c>
      <c r="C536" s="225" t="s">
        <v>9</v>
      </c>
      <c r="D536" s="225" t="s">
        <v>298</v>
      </c>
      <c r="E536" s="292" t="s">
        <v>893</v>
      </c>
      <c r="F536" s="292"/>
      <c r="G536" s="227" t="s">
        <v>41</v>
      </c>
      <c r="H536" s="228">
        <v>1.32E-2</v>
      </c>
      <c r="I536" s="229">
        <f>SUMIFS(J:J,A:A,"Composição",B:B,$B536)</f>
        <v>28.52</v>
      </c>
      <c r="J536" s="229">
        <f t="shared" si="100"/>
        <v>0.37</v>
      </c>
      <c r="L536" s="52">
        <f t="shared" si="99"/>
        <v>37</v>
      </c>
      <c r="M536" s="86">
        <f t="shared" si="92"/>
        <v>0.37</v>
      </c>
      <c r="N536" s="87" t="str">
        <f t="shared" si="93"/>
        <v/>
      </c>
      <c r="O536" s="87">
        <f t="shared" si="94"/>
        <v>0.37</v>
      </c>
      <c r="P536" s="88" t="str">
        <f t="shared" si="95"/>
        <v/>
      </c>
      <c r="Q536" s="87" t="str">
        <f t="shared" si="96"/>
        <v/>
      </c>
      <c r="R536" s="87" t="str">
        <f t="shared" si="97"/>
        <v/>
      </c>
    </row>
    <row r="537" spans="1:18" ht="25.5" x14ac:dyDescent="0.2">
      <c r="A537" s="225" t="s">
        <v>21</v>
      </c>
      <c r="B537" s="226" t="s">
        <v>299</v>
      </c>
      <c r="C537" s="225" t="s">
        <v>9</v>
      </c>
      <c r="D537" s="225" t="s">
        <v>300</v>
      </c>
      <c r="E537" s="292" t="s">
        <v>893</v>
      </c>
      <c r="F537" s="292"/>
      <c r="G537" s="227" t="s">
        <v>42</v>
      </c>
      <c r="H537" s="228">
        <v>1.83E-2</v>
      </c>
      <c r="I537" s="229">
        <f>SUMIFS(J:J,A:A,"Composição",B:B,$B537)</f>
        <v>27.74</v>
      </c>
      <c r="J537" s="229">
        <f t="shared" si="100"/>
        <v>0.5</v>
      </c>
      <c r="L537" s="52">
        <f t="shared" si="99"/>
        <v>37</v>
      </c>
      <c r="M537" s="86">
        <f t="shared" si="92"/>
        <v>0.5</v>
      </c>
      <c r="N537" s="87" t="str">
        <f t="shared" si="93"/>
        <v/>
      </c>
      <c r="O537" s="87">
        <f t="shared" si="94"/>
        <v>0.5</v>
      </c>
      <c r="P537" s="88" t="str">
        <f t="shared" si="95"/>
        <v/>
      </c>
      <c r="Q537" s="87" t="str">
        <f t="shared" si="96"/>
        <v/>
      </c>
      <c r="R537" s="87" t="str">
        <f t="shared" si="97"/>
        <v/>
      </c>
    </row>
    <row r="538" spans="1:18" ht="25.5" x14ac:dyDescent="0.2">
      <c r="A538" s="225" t="s">
        <v>21</v>
      </c>
      <c r="B538" s="226" t="s">
        <v>26</v>
      </c>
      <c r="C538" s="225" t="s">
        <v>9</v>
      </c>
      <c r="D538" s="225" t="s">
        <v>27</v>
      </c>
      <c r="E538" s="292" t="s">
        <v>875</v>
      </c>
      <c r="F538" s="292"/>
      <c r="G538" s="227" t="s">
        <v>25</v>
      </c>
      <c r="H538" s="228">
        <v>0.63300000000000001</v>
      </c>
      <c r="I538" s="229">
        <f>SUMIFS(J:J,A:A,"Composição",B:B,$B538)</f>
        <v>25.11</v>
      </c>
      <c r="J538" s="229">
        <f t="shared" si="100"/>
        <v>15.89</v>
      </c>
      <c r="L538" s="52">
        <f t="shared" si="99"/>
        <v>37</v>
      </c>
      <c r="M538" s="86">
        <f t="shared" si="92"/>
        <v>15.89</v>
      </c>
      <c r="N538" s="87" t="str">
        <f t="shared" si="93"/>
        <v/>
      </c>
      <c r="O538" s="87">
        <f t="shared" si="94"/>
        <v>15.89</v>
      </c>
      <c r="P538" s="88" t="str">
        <f t="shared" si="95"/>
        <v/>
      </c>
      <c r="Q538" s="87" t="str">
        <f t="shared" si="96"/>
        <v/>
      </c>
      <c r="R538" s="87" t="str">
        <f t="shared" si="97"/>
        <v/>
      </c>
    </row>
    <row r="539" spans="1:18" ht="38.25" customHeight="1" x14ac:dyDescent="0.2">
      <c r="A539" s="214" t="s">
        <v>28</v>
      </c>
      <c r="B539" s="215" t="s">
        <v>266</v>
      </c>
      <c r="C539" s="214" t="str">
        <f>VLOOKUP(B539,INSUMOS!$A:$I,2,FALSE)</f>
        <v>SINAPI</v>
      </c>
      <c r="D539" s="214" t="str">
        <f>VLOOKUP(B539,INSUMOS!$A:$I,3,FALSE)</f>
        <v>SOLDA EM BARRA DE ESTANHO-CHUMBO 50/50</v>
      </c>
      <c r="E539" s="293" t="str">
        <f>VLOOKUP(B539,INSUMOS!$A:$I,4,FALSE)</f>
        <v>Material</v>
      </c>
      <c r="F539" s="293"/>
      <c r="G539" s="216" t="str">
        <f>VLOOKUP(B539,INSUMOS!$A:$I,5,FALSE)</f>
        <v>KG</v>
      </c>
      <c r="H539" s="217">
        <v>0.18</v>
      </c>
      <c r="I539" s="218">
        <f>VLOOKUP(B539,INSUMOS!$A:$I,8,FALSE)</f>
        <v>214.12</v>
      </c>
      <c r="J539" s="218">
        <f t="shared" si="100"/>
        <v>38.54</v>
      </c>
      <c r="L539" s="52">
        <f t="shared" si="99"/>
        <v>37</v>
      </c>
      <c r="M539" s="86">
        <f t="shared" si="92"/>
        <v>38.54</v>
      </c>
      <c r="N539" s="87" t="str">
        <f t="shared" si="93"/>
        <v/>
      </c>
      <c r="O539" s="87">
        <f t="shared" si="94"/>
        <v>38.54</v>
      </c>
      <c r="P539" s="88" t="str">
        <f t="shared" si="95"/>
        <v/>
      </c>
      <c r="Q539" s="87" t="str">
        <f t="shared" si="96"/>
        <v/>
      </c>
      <c r="R539" s="87" t="str">
        <f t="shared" si="97"/>
        <v/>
      </c>
    </row>
    <row r="540" spans="1:18" x14ac:dyDescent="0.2">
      <c r="A540" s="214" t="s">
        <v>28</v>
      </c>
      <c r="B540" s="215" t="s">
        <v>247</v>
      </c>
      <c r="C540" s="214" t="str">
        <f>VLOOKUP(B540,INSUMOS!$A:$I,2,FALSE)</f>
        <v>SINAPI</v>
      </c>
      <c r="D540" s="214" t="str">
        <f>VLOOKUP(B540,INSUMOS!$A:$I,3,FALSE)</f>
        <v>PREGO DE ACO POLIDO COM CABECA 18 X 27 (2 1/2 X 10)</v>
      </c>
      <c r="E540" s="293" t="str">
        <f>VLOOKUP(B540,INSUMOS!$A:$I,4,FALSE)</f>
        <v>Material</v>
      </c>
      <c r="F540" s="293"/>
      <c r="G540" s="216" t="str">
        <f>VLOOKUP(B540,INSUMOS!$A:$I,5,FALSE)</f>
        <v>KG</v>
      </c>
      <c r="H540" s="217">
        <v>2.5000000000000001E-2</v>
      </c>
      <c r="I540" s="218">
        <f>VLOOKUP(B540,INSUMOS!$A:$I,8,FALSE)</f>
        <v>17.5</v>
      </c>
      <c r="J540" s="218">
        <f t="shared" si="100"/>
        <v>0.43</v>
      </c>
      <c r="L540" s="52">
        <f t="shared" si="99"/>
        <v>37</v>
      </c>
      <c r="M540" s="86">
        <f t="shared" si="92"/>
        <v>0.43</v>
      </c>
      <c r="N540" s="87" t="str">
        <f t="shared" si="93"/>
        <v/>
      </c>
      <c r="O540" s="87">
        <f t="shared" si="94"/>
        <v>0.43</v>
      </c>
      <c r="P540" s="88" t="str">
        <f t="shared" si="95"/>
        <v/>
      </c>
      <c r="Q540" s="87" t="str">
        <f t="shared" si="96"/>
        <v/>
      </c>
      <c r="R540" s="87" t="str">
        <f t="shared" si="97"/>
        <v/>
      </c>
    </row>
    <row r="541" spans="1:18" ht="25.5" x14ac:dyDescent="0.2">
      <c r="A541" s="214" t="s">
        <v>28</v>
      </c>
      <c r="B541" s="215" t="s">
        <v>284</v>
      </c>
      <c r="C541" s="214" t="str">
        <f>VLOOKUP(B541,INSUMOS!$A:$I,2,FALSE)</f>
        <v>SINAPI</v>
      </c>
      <c r="D541" s="214" t="str">
        <f>VLOOKUP(B541,INSUMOS!$A:$I,3,FALSE)</f>
        <v>REBITE DE REPUXO EM ALUMINIO VAZADO, DIAMETRO 3,2 X 8 MM DE COMPRIMENTO (1KG = 1025 UNIDADES)</v>
      </c>
      <c r="E541" s="293" t="str">
        <f>VLOOKUP(B541,INSUMOS!$A:$I,4,FALSE)</f>
        <v>Material</v>
      </c>
      <c r="F541" s="293"/>
      <c r="G541" s="216" t="str">
        <f>VLOOKUP(B541,INSUMOS!$A:$I,5,FALSE)</f>
        <v>KG</v>
      </c>
      <c r="H541" s="217">
        <v>4.8999999999999998E-3</v>
      </c>
      <c r="I541" s="218">
        <f>VLOOKUP(B541,INSUMOS!$A:$I,8,FALSE)</f>
        <v>70.37</v>
      </c>
      <c r="J541" s="218">
        <f t="shared" si="100"/>
        <v>0.34</v>
      </c>
      <c r="L541" s="52">
        <f t="shared" si="99"/>
        <v>37</v>
      </c>
      <c r="M541" s="86">
        <f t="shared" si="92"/>
        <v>0.34</v>
      </c>
      <c r="N541" s="87" t="str">
        <f t="shared" si="93"/>
        <v/>
      </c>
      <c r="O541" s="87">
        <f t="shared" si="94"/>
        <v>0.34</v>
      </c>
      <c r="P541" s="88" t="str">
        <f t="shared" si="95"/>
        <v/>
      </c>
      <c r="Q541" s="87" t="str">
        <f t="shared" si="96"/>
        <v/>
      </c>
      <c r="R541" s="87" t="str">
        <f t="shared" si="97"/>
        <v/>
      </c>
    </row>
    <row r="542" spans="1:18" ht="25.5" x14ac:dyDescent="0.2">
      <c r="A542" s="214" t="s">
        <v>28</v>
      </c>
      <c r="B542" s="215" t="s">
        <v>1708</v>
      </c>
      <c r="C542" s="214" t="str">
        <f>VLOOKUP(B542,INSUMOS!$A:$I,2,FALSE)</f>
        <v>SINAPI</v>
      </c>
      <c r="D542" s="214" t="str">
        <f>VLOOKUP(B542,INSUMOS!$A:$I,3,FALSE)</f>
        <v>CALHA QUADRADA DE CHAPA DE ACO GALVANIZADA NUM 24, CORTE 100 CM</v>
      </c>
      <c r="E542" s="293" t="str">
        <f>VLOOKUP(B542,INSUMOS!$A:$I,4,FALSE)</f>
        <v>Material</v>
      </c>
      <c r="F542" s="293"/>
      <c r="G542" s="216" t="str">
        <f>VLOOKUP(B542,INSUMOS!$A:$I,5,FALSE)</f>
        <v>M</v>
      </c>
      <c r="H542" s="217">
        <v>1.05</v>
      </c>
      <c r="I542" s="218">
        <f>VLOOKUP(B542,INSUMOS!$A:$I,8,FALSE)</f>
        <v>88.12</v>
      </c>
      <c r="J542" s="218">
        <f t="shared" si="100"/>
        <v>92.52</v>
      </c>
      <c r="L542" s="52">
        <f t="shared" si="99"/>
        <v>37</v>
      </c>
      <c r="M542" s="86">
        <f t="shared" si="92"/>
        <v>92.52</v>
      </c>
      <c r="N542" s="87" t="str">
        <f t="shared" si="93"/>
        <v/>
      </c>
      <c r="O542" s="87">
        <f t="shared" si="94"/>
        <v>92.52</v>
      </c>
      <c r="P542" s="88" t="str">
        <f t="shared" si="95"/>
        <v/>
      </c>
      <c r="Q542" s="87" t="str">
        <f t="shared" si="96"/>
        <v/>
      </c>
      <c r="R542" s="87" t="str">
        <f t="shared" si="97"/>
        <v/>
      </c>
    </row>
    <row r="543" spans="1:18" ht="14.25" customHeight="1" x14ac:dyDescent="0.2">
      <c r="A543" s="214" t="s">
        <v>28</v>
      </c>
      <c r="B543" s="215" t="s">
        <v>269</v>
      </c>
      <c r="C543" s="214" t="str">
        <f>VLOOKUP(B543,INSUMOS!$A:$I,2,FALSE)</f>
        <v>SINAPI</v>
      </c>
      <c r="D543" s="214" t="str">
        <f>VLOOKUP(B543,INSUMOS!$A:$I,3,FALSE)</f>
        <v>SELANTE ELASTICO MONOCOMPONENTE A BASE DE POLIURETANO (PU) PARA JUNTAS DIVERSAS</v>
      </c>
      <c r="E543" s="293" t="str">
        <f>VLOOKUP(B543,INSUMOS!$A:$I,4,FALSE)</f>
        <v>Material</v>
      </c>
      <c r="F543" s="293"/>
      <c r="G543" s="216" t="str">
        <f>VLOOKUP(B543,INSUMOS!$A:$I,5,FALSE)</f>
        <v>310ML</v>
      </c>
      <c r="H543" s="217">
        <v>0.161</v>
      </c>
      <c r="I543" s="218">
        <f>VLOOKUP(B543,INSUMOS!$A:$I,8,FALSE)</f>
        <v>40.24</v>
      </c>
      <c r="J543" s="218">
        <f t="shared" si="100"/>
        <v>6.47</v>
      </c>
      <c r="L543" s="52">
        <f t="shared" si="99"/>
        <v>37</v>
      </c>
      <c r="M543" s="86">
        <f t="shared" si="92"/>
        <v>6.47</v>
      </c>
      <c r="N543" s="87" t="str">
        <f t="shared" si="93"/>
        <v/>
      </c>
      <c r="O543" s="87">
        <f t="shared" si="94"/>
        <v>6.47</v>
      </c>
      <c r="P543" s="88" t="str">
        <f t="shared" si="95"/>
        <v/>
      </c>
      <c r="Q543" s="87" t="str">
        <f t="shared" si="96"/>
        <v/>
      </c>
      <c r="R543" s="87" t="str">
        <f t="shared" si="97"/>
        <v/>
      </c>
    </row>
    <row r="544" spans="1:18" x14ac:dyDescent="0.2">
      <c r="A544" s="219"/>
      <c r="B544" s="219"/>
      <c r="C544" s="219"/>
      <c r="D544" s="219"/>
      <c r="E544" s="219"/>
      <c r="F544" s="220"/>
      <c r="G544" s="219"/>
      <c r="H544" s="220"/>
      <c r="I544" s="219"/>
      <c r="J544" s="220"/>
      <c r="L544" s="52">
        <f t="shared" si="99"/>
        <v>37</v>
      </c>
      <c r="M544" s="86" t="str">
        <f t="shared" si="92"/>
        <v/>
      </c>
      <c r="N544" s="87" t="str">
        <f t="shared" si="93"/>
        <v/>
      </c>
      <c r="O544" s="87" t="str">
        <f t="shared" si="94"/>
        <v/>
      </c>
      <c r="P544" s="88" t="str">
        <f t="shared" si="95"/>
        <v/>
      </c>
      <c r="Q544" s="87" t="str">
        <f t="shared" si="96"/>
        <v/>
      </c>
      <c r="R544" s="87" t="str">
        <f t="shared" si="97"/>
        <v/>
      </c>
    </row>
    <row r="545" spans="1:18" ht="25.5" customHeight="1" thickBot="1" x14ac:dyDescent="0.25">
      <c r="A545" s="219"/>
      <c r="B545" s="219"/>
      <c r="C545" s="219"/>
      <c r="D545" s="219"/>
      <c r="E545" s="219"/>
      <c r="F545" s="220"/>
      <c r="G545" s="219"/>
      <c r="H545" s="294"/>
      <c r="I545" s="294"/>
      <c r="J545" s="220"/>
      <c r="L545" s="52">
        <f t="shared" si="99"/>
        <v>37</v>
      </c>
      <c r="M545" s="86" t="str">
        <f t="shared" si="92"/>
        <v/>
      </c>
      <c r="N545" s="87" t="str">
        <f t="shared" si="93"/>
        <v/>
      </c>
      <c r="O545" s="87" t="str">
        <f t="shared" si="94"/>
        <v/>
      </c>
      <c r="P545" s="88" t="str">
        <f t="shared" si="95"/>
        <v/>
      </c>
      <c r="Q545" s="87" t="str">
        <f t="shared" si="96"/>
        <v/>
      </c>
      <c r="R545" s="87" t="str">
        <f t="shared" si="97"/>
        <v/>
      </c>
    </row>
    <row r="546" spans="1:18" ht="25.5" customHeight="1" thickTop="1" x14ac:dyDescent="0.2">
      <c r="A546" s="224"/>
      <c r="B546" s="224"/>
      <c r="C546" s="224"/>
      <c r="D546" s="224"/>
      <c r="E546" s="224"/>
      <c r="F546" s="224"/>
      <c r="G546" s="224"/>
      <c r="H546" s="224"/>
      <c r="I546" s="224"/>
      <c r="J546" s="224"/>
      <c r="L546" s="52">
        <f t="shared" si="99"/>
        <v>38</v>
      </c>
      <c r="M546" s="86" t="str">
        <f t="shared" si="92"/>
        <v/>
      </c>
      <c r="N546" s="87" t="str">
        <f t="shared" si="93"/>
        <v/>
      </c>
      <c r="O546" s="87" t="str">
        <f t="shared" si="94"/>
        <v/>
      </c>
      <c r="P546" s="88" t="str">
        <f t="shared" si="95"/>
        <v/>
      </c>
      <c r="Q546" s="87" t="str">
        <f t="shared" si="96"/>
        <v/>
      </c>
      <c r="R546" s="87" t="str">
        <f t="shared" si="97"/>
        <v/>
      </c>
    </row>
    <row r="547" spans="1:18" ht="25.5" customHeight="1" x14ac:dyDescent="0.2">
      <c r="A547" s="206" t="s">
        <v>1147</v>
      </c>
      <c r="B547" s="207" t="s">
        <v>1</v>
      </c>
      <c r="C547" s="206" t="s">
        <v>2</v>
      </c>
      <c r="D547" s="206" t="s">
        <v>3</v>
      </c>
      <c r="E547" s="290" t="s">
        <v>18</v>
      </c>
      <c r="F547" s="290"/>
      <c r="G547" s="208" t="s">
        <v>4</v>
      </c>
      <c r="H547" s="207" t="s">
        <v>5</v>
      </c>
      <c r="I547" s="207" t="s">
        <v>6</v>
      </c>
      <c r="J547" s="207" t="s">
        <v>7</v>
      </c>
      <c r="L547" s="52">
        <f t="shared" si="99"/>
        <v>38</v>
      </c>
      <c r="M547" s="86" t="str">
        <f t="shared" si="92"/>
        <v/>
      </c>
      <c r="N547" s="87" t="str">
        <f t="shared" si="93"/>
        <v/>
      </c>
      <c r="O547" s="87" t="str">
        <f t="shared" si="94"/>
        <v/>
      </c>
      <c r="P547" s="88" t="str">
        <f t="shared" si="95"/>
        <v/>
      </c>
      <c r="Q547" s="87" t="str">
        <f t="shared" si="96"/>
        <v/>
      </c>
      <c r="R547" s="87" t="str">
        <f t="shared" si="97"/>
        <v/>
      </c>
    </row>
    <row r="548" spans="1:18" ht="25.5" customHeight="1" x14ac:dyDescent="0.2">
      <c r="A548" s="209" t="s">
        <v>19</v>
      </c>
      <c r="B548" s="210" t="s">
        <v>1148</v>
      </c>
      <c r="C548" s="209" t="s">
        <v>9</v>
      </c>
      <c r="D548" s="209" t="s">
        <v>1149</v>
      </c>
      <c r="E548" s="291" t="s">
        <v>1711</v>
      </c>
      <c r="F548" s="291"/>
      <c r="G548" s="211" t="s">
        <v>14</v>
      </c>
      <c r="H548" s="212">
        <v>1</v>
      </c>
      <c r="I548" s="213">
        <f>SUMIF(L:L,$L548,M:M)</f>
        <v>43.17</v>
      </c>
      <c r="J548" s="213">
        <f t="shared" ref="J548:J553" si="101">TRUNC(H548*I548,2)</f>
        <v>43.17</v>
      </c>
      <c r="L548" s="52">
        <f t="shared" si="99"/>
        <v>38</v>
      </c>
      <c r="M548" s="86" t="str">
        <f t="shared" si="92"/>
        <v/>
      </c>
      <c r="N548" s="87" t="str">
        <f t="shared" si="93"/>
        <v/>
      </c>
      <c r="O548" s="87" t="str">
        <f t="shared" si="94"/>
        <v/>
      </c>
      <c r="P548" s="88" t="str">
        <f t="shared" si="95"/>
        <v xml:space="preserve"> 101979 </v>
      </c>
      <c r="Q548" s="87">
        <f t="shared" si="96"/>
        <v>0</v>
      </c>
      <c r="R548" s="87">
        <f t="shared" si="97"/>
        <v>43.17</v>
      </c>
    </row>
    <row r="549" spans="1:18" ht="25.5" x14ac:dyDescent="0.2">
      <c r="A549" s="225" t="s">
        <v>21</v>
      </c>
      <c r="B549" s="226" t="s">
        <v>45</v>
      </c>
      <c r="C549" s="225" t="s">
        <v>9</v>
      </c>
      <c r="D549" s="225" t="s">
        <v>46</v>
      </c>
      <c r="E549" s="292" t="s">
        <v>875</v>
      </c>
      <c r="F549" s="292"/>
      <c r="G549" s="227" t="s">
        <v>25</v>
      </c>
      <c r="H549" s="228">
        <v>0.17899999999999999</v>
      </c>
      <c r="I549" s="229">
        <f>SUMIFS(J:J,A:A,"Composição",B:B,$B549)</f>
        <v>32.840000000000003</v>
      </c>
      <c r="J549" s="229">
        <f t="shared" si="101"/>
        <v>5.87</v>
      </c>
      <c r="L549" s="52">
        <f t="shared" si="99"/>
        <v>38</v>
      </c>
      <c r="M549" s="86">
        <f t="shared" si="92"/>
        <v>5.87</v>
      </c>
      <c r="N549" s="87" t="str">
        <f t="shared" si="93"/>
        <v/>
      </c>
      <c r="O549" s="87">
        <f t="shared" si="94"/>
        <v>5.87</v>
      </c>
      <c r="P549" s="88" t="str">
        <f t="shared" si="95"/>
        <v/>
      </c>
      <c r="Q549" s="87" t="str">
        <f t="shared" si="96"/>
        <v/>
      </c>
      <c r="R549" s="87" t="str">
        <f t="shared" si="97"/>
        <v/>
      </c>
    </row>
    <row r="550" spans="1:18" ht="25.5" x14ac:dyDescent="0.2">
      <c r="A550" s="225" t="s">
        <v>21</v>
      </c>
      <c r="B550" s="226" t="s">
        <v>26</v>
      </c>
      <c r="C550" s="225" t="s">
        <v>9</v>
      </c>
      <c r="D550" s="225" t="s">
        <v>27</v>
      </c>
      <c r="E550" s="292" t="s">
        <v>875</v>
      </c>
      <c r="F550" s="292"/>
      <c r="G550" s="227" t="s">
        <v>25</v>
      </c>
      <c r="H550" s="228">
        <v>0.09</v>
      </c>
      <c r="I550" s="229">
        <f>SUMIFS(J:J,A:A,"Composição",B:B,$B550)</f>
        <v>25.11</v>
      </c>
      <c r="J550" s="229">
        <f t="shared" si="101"/>
        <v>2.25</v>
      </c>
      <c r="L550" s="52">
        <f t="shared" si="99"/>
        <v>38</v>
      </c>
      <c r="M550" s="86">
        <f t="shared" si="92"/>
        <v>2.25</v>
      </c>
      <c r="N550" s="87" t="str">
        <f t="shared" si="93"/>
        <v/>
      </c>
      <c r="O550" s="87">
        <f t="shared" si="94"/>
        <v>2.25</v>
      </c>
      <c r="P550" s="88" t="str">
        <f t="shared" si="95"/>
        <v/>
      </c>
      <c r="Q550" s="87" t="str">
        <f t="shared" si="96"/>
        <v/>
      </c>
      <c r="R550" s="87" t="str">
        <f t="shared" si="97"/>
        <v/>
      </c>
    </row>
    <row r="551" spans="1:18" ht="25.5" customHeight="1" x14ac:dyDescent="0.2">
      <c r="A551" s="214" t="s">
        <v>28</v>
      </c>
      <c r="B551" s="215" t="s">
        <v>488</v>
      </c>
      <c r="C551" s="214" t="str">
        <f>VLOOKUP(B551,INSUMOS!$A:$I,2,FALSE)</f>
        <v>SINAPI</v>
      </c>
      <c r="D551" s="214" t="str">
        <f>VLOOKUP(B551,INSUMOS!$A:$I,3,FALSE)</f>
        <v>BUCHA DE NYLON SEM ABA S6, COM PARAFUSO DE 4,20 X 40 MM EM ACO ZINCADO COM ROSCA SOBERBA, CABECA CHATA E FENDA PHILLIPS</v>
      </c>
      <c r="E551" s="293" t="str">
        <f>VLOOKUP(B551,INSUMOS!$A:$I,4,FALSE)</f>
        <v>Material</v>
      </c>
      <c r="F551" s="293"/>
      <c r="G551" s="216" t="str">
        <f>VLOOKUP(B551,INSUMOS!$A:$I,5,FALSE)</f>
        <v>UN</v>
      </c>
      <c r="H551" s="217">
        <v>1.33</v>
      </c>
      <c r="I551" s="218">
        <f>VLOOKUP(B551,INSUMOS!$A:$I,8,FALSE)</f>
        <v>0.39</v>
      </c>
      <c r="J551" s="218">
        <f t="shared" si="101"/>
        <v>0.51</v>
      </c>
      <c r="L551" s="52">
        <f t="shared" si="99"/>
        <v>38</v>
      </c>
      <c r="M551" s="86">
        <f t="shared" si="92"/>
        <v>0.51</v>
      </c>
      <c r="N551" s="87" t="str">
        <f t="shared" si="93"/>
        <v/>
      </c>
      <c r="O551" s="87">
        <f t="shared" si="94"/>
        <v>0.51</v>
      </c>
      <c r="P551" s="88" t="str">
        <f t="shared" si="95"/>
        <v/>
      </c>
      <c r="Q551" s="87" t="str">
        <f t="shared" si="96"/>
        <v/>
      </c>
      <c r="R551" s="87" t="str">
        <f t="shared" si="97"/>
        <v/>
      </c>
    </row>
    <row r="552" spans="1:18" ht="25.5" x14ac:dyDescent="0.2">
      <c r="A552" s="214" t="s">
        <v>28</v>
      </c>
      <c r="B552" s="215" t="s">
        <v>269</v>
      </c>
      <c r="C552" s="214" t="str">
        <f>VLOOKUP(B552,INSUMOS!$A:$I,2,FALSE)</f>
        <v>SINAPI</v>
      </c>
      <c r="D552" s="214" t="str">
        <f>VLOOKUP(B552,INSUMOS!$A:$I,3,FALSE)</f>
        <v>SELANTE ELASTICO MONOCOMPONENTE A BASE DE POLIURETANO (PU) PARA JUNTAS DIVERSAS</v>
      </c>
      <c r="E552" s="293" t="str">
        <f>VLOOKUP(B552,INSUMOS!$A:$I,4,FALSE)</f>
        <v>Material</v>
      </c>
      <c r="F552" s="293"/>
      <c r="G552" s="216" t="str">
        <f>VLOOKUP(B552,INSUMOS!$A:$I,5,FALSE)</f>
        <v>310ML</v>
      </c>
      <c r="H552" s="217">
        <v>9.1999999999999998E-2</v>
      </c>
      <c r="I552" s="218">
        <f>VLOOKUP(B552,INSUMOS!$A:$I,8,FALSE)</f>
        <v>40.24</v>
      </c>
      <c r="J552" s="218">
        <f t="shared" si="101"/>
        <v>3.7</v>
      </c>
      <c r="L552" s="52">
        <f t="shared" si="99"/>
        <v>38</v>
      </c>
      <c r="M552" s="86">
        <f t="shared" si="92"/>
        <v>3.7</v>
      </c>
      <c r="N552" s="87" t="str">
        <f t="shared" si="93"/>
        <v/>
      </c>
      <c r="O552" s="87">
        <f t="shared" si="94"/>
        <v>3.7</v>
      </c>
      <c r="P552" s="88" t="str">
        <f t="shared" si="95"/>
        <v/>
      </c>
      <c r="Q552" s="87" t="str">
        <f t="shared" si="96"/>
        <v/>
      </c>
      <c r="R552" s="87" t="str">
        <f t="shared" si="97"/>
        <v/>
      </c>
    </row>
    <row r="553" spans="1:18" ht="25.5" x14ac:dyDescent="0.2">
      <c r="A553" s="214" t="s">
        <v>28</v>
      </c>
      <c r="B553" s="215" t="s">
        <v>1712</v>
      </c>
      <c r="C553" s="214" t="str">
        <f>VLOOKUP(B553,INSUMOS!$A:$I,2,FALSE)</f>
        <v>SINAPI</v>
      </c>
      <c r="D553" s="214" t="str">
        <f>VLOOKUP(B553,INSUMOS!$A:$I,3,FALSE)</f>
        <v>RUFO EXTERNO/INTERNO DE CHAPA DE ACO GALVANIZADA NUM 26, CORTE 33 CM</v>
      </c>
      <c r="E553" s="293" t="str">
        <f>VLOOKUP(B553,INSUMOS!$A:$I,4,FALSE)</f>
        <v>Material</v>
      </c>
      <c r="F553" s="293"/>
      <c r="G553" s="216" t="str">
        <f>VLOOKUP(B553,INSUMOS!$A:$I,5,FALSE)</f>
        <v>M</v>
      </c>
      <c r="H553" s="217">
        <v>1.1499999999999999</v>
      </c>
      <c r="I553" s="218">
        <f>VLOOKUP(B553,INSUMOS!$A:$I,8,FALSE)</f>
        <v>26.82</v>
      </c>
      <c r="J553" s="218">
        <f t="shared" si="101"/>
        <v>30.84</v>
      </c>
      <c r="L553" s="52">
        <f t="shared" si="99"/>
        <v>38</v>
      </c>
      <c r="M553" s="86">
        <f t="shared" si="92"/>
        <v>30.84</v>
      </c>
      <c r="N553" s="87" t="str">
        <f t="shared" si="93"/>
        <v/>
      </c>
      <c r="O553" s="87">
        <f t="shared" si="94"/>
        <v>30.84</v>
      </c>
      <c r="P553" s="88" t="str">
        <f t="shared" si="95"/>
        <v/>
      </c>
      <c r="Q553" s="87" t="str">
        <f t="shared" si="96"/>
        <v/>
      </c>
      <c r="R553" s="87" t="str">
        <f t="shared" si="97"/>
        <v/>
      </c>
    </row>
    <row r="554" spans="1:18" x14ac:dyDescent="0.2">
      <c r="A554" s="219"/>
      <c r="B554" s="219"/>
      <c r="C554" s="219"/>
      <c r="D554" s="219"/>
      <c r="E554" s="219"/>
      <c r="F554" s="220"/>
      <c r="G554" s="219"/>
      <c r="H554" s="220"/>
      <c r="I554" s="219"/>
      <c r="J554" s="220"/>
      <c r="L554" s="52">
        <f t="shared" si="99"/>
        <v>38</v>
      </c>
      <c r="M554" s="86" t="str">
        <f t="shared" si="92"/>
        <v/>
      </c>
      <c r="N554" s="87" t="str">
        <f t="shared" si="93"/>
        <v/>
      </c>
      <c r="O554" s="87" t="str">
        <f t="shared" si="94"/>
        <v/>
      </c>
      <c r="P554" s="88" t="str">
        <f t="shared" si="95"/>
        <v/>
      </c>
      <c r="Q554" s="87" t="str">
        <f t="shared" si="96"/>
        <v/>
      </c>
      <c r="R554" s="87" t="str">
        <f t="shared" si="97"/>
        <v/>
      </c>
    </row>
    <row r="555" spans="1:18" ht="15" thickBot="1" x14ac:dyDescent="0.25">
      <c r="A555" s="219"/>
      <c r="B555" s="219"/>
      <c r="C555" s="219"/>
      <c r="D555" s="219"/>
      <c r="E555" s="219"/>
      <c r="F555" s="220"/>
      <c r="G555" s="219"/>
      <c r="H555" s="294"/>
      <c r="I555" s="294"/>
      <c r="J555" s="220"/>
      <c r="L555" s="52">
        <f t="shared" si="99"/>
        <v>38</v>
      </c>
      <c r="M555" s="86" t="str">
        <f t="shared" si="92"/>
        <v/>
      </c>
      <c r="N555" s="87" t="str">
        <f t="shared" si="93"/>
        <v/>
      </c>
      <c r="O555" s="87" t="str">
        <f t="shared" si="94"/>
        <v/>
      </c>
      <c r="P555" s="88" t="str">
        <f t="shared" si="95"/>
        <v/>
      </c>
      <c r="Q555" s="87" t="str">
        <f t="shared" si="96"/>
        <v/>
      </c>
      <c r="R555" s="87" t="str">
        <f t="shared" si="97"/>
        <v/>
      </c>
    </row>
    <row r="556" spans="1:18" ht="15" thickTop="1" x14ac:dyDescent="0.2">
      <c r="A556" s="224"/>
      <c r="B556" s="224"/>
      <c r="C556" s="224"/>
      <c r="D556" s="224"/>
      <c r="E556" s="224"/>
      <c r="F556" s="224"/>
      <c r="G556" s="224"/>
      <c r="H556" s="224"/>
      <c r="I556" s="224"/>
      <c r="J556" s="224"/>
      <c r="L556" s="52">
        <f t="shared" si="99"/>
        <v>39</v>
      </c>
      <c r="M556" s="86" t="str">
        <f t="shared" si="92"/>
        <v/>
      </c>
      <c r="N556" s="87" t="str">
        <f t="shared" si="93"/>
        <v/>
      </c>
      <c r="O556" s="87" t="str">
        <f t="shared" si="94"/>
        <v/>
      </c>
      <c r="P556" s="88" t="str">
        <f t="shared" si="95"/>
        <v/>
      </c>
      <c r="Q556" s="87" t="str">
        <f t="shared" si="96"/>
        <v/>
      </c>
      <c r="R556" s="87" t="str">
        <f t="shared" si="97"/>
        <v/>
      </c>
    </row>
    <row r="557" spans="1:18" ht="25.5" customHeight="1" x14ac:dyDescent="0.2">
      <c r="A557" s="206" t="s">
        <v>1153</v>
      </c>
      <c r="B557" s="207" t="s">
        <v>1</v>
      </c>
      <c r="C557" s="206" t="s">
        <v>2</v>
      </c>
      <c r="D557" s="206" t="s">
        <v>3</v>
      </c>
      <c r="E557" s="290" t="s">
        <v>18</v>
      </c>
      <c r="F557" s="290"/>
      <c r="G557" s="208" t="s">
        <v>4</v>
      </c>
      <c r="H557" s="207" t="s">
        <v>5</v>
      </c>
      <c r="I557" s="207" t="s">
        <v>6</v>
      </c>
      <c r="J557" s="207" t="s">
        <v>7</v>
      </c>
      <c r="L557" s="52">
        <f t="shared" si="99"/>
        <v>39</v>
      </c>
      <c r="M557" s="86" t="str">
        <f t="shared" si="92"/>
        <v/>
      </c>
      <c r="N557" s="87" t="str">
        <f t="shared" si="93"/>
        <v/>
      </c>
      <c r="O557" s="87" t="str">
        <f t="shared" si="94"/>
        <v/>
      </c>
      <c r="P557" s="88" t="str">
        <f t="shared" si="95"/>
        <v/>
      </c>
      <c r="Q557" s="87" t="str">
        <f t="shared" si="96"/>
        <v/>
      </c>
      <c r="R557" s="87" t="str">
        <f t="shared" si="97"/>
        <v/>
      </c>
    </row>
    <row r="558" spans="1:18" ht="25.5" customHeight="1" x14ac:dyDescent="0.2">
      <c r="A558" s="209" t="s">
        <v>19</v>
      </c>
      <c r="B558" s="210" t="s">
        <v>707</v>
      </c>
      <c r="C558" s="209" t="s">
        <v>9</v>
      </c>
      <c r="D558" s="209" t="s">
        <v>708</v>
      </c>
      <c r="E558" s="291" t="s">
        <v>836</v>
      </c>
      <c r="F558" s="291"/>
      <c r="G558" s="211" t="s">
        <v>10</v>
      </c>
      <c r="H558" s="212">
        <v>1</v>
      </c>
      <c r="I558" s="213">
        <f>SUMIF(L:L,$L558,M:M)</f>
        <v>99.350000000000009</v>
      </c>
      <c r="J558" s="213">
        <f t="shared" ref="J558:J569" si="102">TRUNC(H558*I558,2)</f>
        <v>99.35</v>
      </c>
      <c r="L558" s="52">
        <f t="shared" si="99"/>
        <v>39</v>
      </c>
      <c r="M558" s="86" t="str">
        <f t="shared" si="92"/>
        <v/>
      </c>
      <c r="N558" s="87" t="str">
        <f t="shared" si="93"/>
        <v/>
      </c>
      <c r="O558" s="87" t="str">
        <f t="shared" si="94"/>
        <v/>
      </c>
      <c r="P558" s="88" t="str">
        <f t="shared" si="95"/>
        <v xml:space="preserve"> 104162 </v>
      </c>
      <c r="Q558" s="87">
        <f t="shared" si="96"/>
        <v>0</v>
      </c>
      <c r="R558" s="87">
        <f t="shared" si="97"/>
        <v>99.350000000000009</v>
      </c>
    </row>
    <row r="559" spans="1:18" ht="25.5" customHeight="1" x14ac:dyDescent="0.2">
      <c r="A559" s="225" t="s">
        <v>21</v>
      </c>
      <c r="B559" s="226" t="s">
        <v>715</v>
      </c>
      <c r="C559" s="225" t="s">
        <v>9</v>
      </c>
      <c r="D559" s="225" t="s">
        <v>716</v>
      </c>
      <c r="E559" s="292" t="s">
        <v>893</v>
      </c>
      <c r="F559" s="292"/>
      <c r="G559" s="227" t="s">
        <v>42</v>
      </c>
      <c r="H559" s="228">
        <v>0.21640000000000001</v>
      </c>
      <c r="I559" s="229">
        <f t="shared" ref="I559:I564" si="103">SUMIFS(J:J,A:A,"Composição",B:B,$B559)</f>
        <v>0.73</v>
      </c>
      <c r="J559" s="229">
        <f t="shared" si="102"/>
        <v>0.15</v>
      </c>
      <c r="L559" s="52">
        <f t="shared" si="99"/>
        <v>39</v>
      </c>
      <c r="M559" s="86">
        <f t="shared" si="92"/>
        <v>0.15</v>
      </c>
      <c r="N559" s="87" t="str">
        <f t="shared" si="93"/>
        <v/>
      </c>
      <c r="O559" s="87">
        <f t="shared" si="94"/>
        <v>0.15</v>
      </c>
      <c r="P559" s="88" t="str">
        <f t="shared" si="95"/>
        <v/>
      </c>
      <c r="Q559" s="87" t="str">
        <f t="shared" si="96"/>
        <v/>
      </c>
      <c r="R559" s="87" t="str">
        <f t="shared" si="97"/>
        <v/>
      </c>
    </row>
    <row r="560" spans="1:18" ht="25.5" x14ac:dyDescent="0.2">
      <c r="A560" s="225" t="s">
        <v>21</v>
      </c>
      <c r="B560" s="226" t="s">
        <v>713</v>
      </c>
      <c r="C560" s="225" t="s">
        <v>9</v>
      </c>
      <c r="D560" s="225" t="s">
        <v>714</v>
      </c>
      <c r="E560" s="292" t="s">
        <v>893</v>
      </c>
      <c r="F560" s="292"/>
      <c r="G560" s="227" t="s">
        <v>41</v>
      </c>
      <c r="H560" s="228">
        <v>9.0300000000000005E-2</v>
      </c>
      <c r="I560" s="229">
        <f t="shared" si="103"/>
        <v>3.01</v>
      </c>
      <c r="J560" s="229">
        <f t="shared" si="102"/>
        <v>0.27</v>
      </c>
      <c r="L560" s="52">
        <f t="shared" si="99"/>
        <v>39</v>
      </c>
      <c r="M560" s="86">
        <f t="shared" si="92"/>
        <v>0.27</v>
      </c>
      <c r="N560" s="87" t="str">
        <f t="shared" si="93"/>
        <v/>
      </c>
      <c r="O560" s="87">
        <f t="shared" si="94"/>
        <v>0.27</v>
      </c>
      <c r="P560" s="88" t="str">
        <f t="shared" si="95"/>
        <v/>
      </c>
      <c r="Q560" s="87" t="str">
        <f t="shared" si="96"/>
        <v/>
      </c>
      <c r="R560" s="87" t="str">
        <f t="shared" si="97"/>
        <v/>
      </c>
    </row>
    <row r="561" spans="1:18" ht="38.25" x14ac:dyDescent="0.2">
      <c r="A561" s="225" t="s">
        <v>21</v>
      </c>
      <c r="B561" s="226" t="s">
        <v>711</v>
      </c>
      <c r="C561" s="225" t="s">
        <v>9</v>
      </c>
      <c r="D561" s="225" t="s">
        <v>712</v>
      </c>
      <c r="E561" s="292" t="s">
        <v>893</v>
      </c>
      <c r="F561" s="292"/>
      <c r="G561" s="227" t="s">
        <v>42</v>
      </c>
      <c r="H561" s="228">
        <v>7.5899999999999995E-2</v>
      </c>
      <c r="I561" s="229">
        <f t="shared" si="103"/>
        <v>1.66</v>
      </c>
      <c r="J561" s="229">
        <f t="shared" si="102"/>
        <v>0.12</v>
      </c>
      <c r="L561" s="52">
        <f t="shared" si="99"/>
        <v>39</v>
      </c>
      <c r="M561" s="86">
        <f t="shared" si="92"/>
        <v>0.12</v>
      </c>
      <c r="N561" s="87" t="str">
        <f t="shared" si="93"/>
        <v/>
      </c>
      <c r="O561" s="87">
        <f t="shared" si="94"/>
        <v>0.12</v>
      </c>
      <c r="P561" s="88" t="str">
        <f t="shared" si="95"/>
        <v/>
      </c>
      <c r="Q561" s="87" t="str">
        <f t="shared" si="96"/>
        <v/>
      </c>
      <c r="R561" s="87" t="str">
        <f t="shared" si="97"/>
        <v/>
      </c>
    </row>
    <row r="562" spans="1:18" ht="38.25" x14ac:dyDescent="0.2">
      <c r="A562" s="225" t="s">
        <v>21</v>
      </c>
      <c r="B562" s="226" t="s">
        <v>709</v>
      </c>
      <c r="C562" s="225" t="s">
        <v>9</v>
      </c>
      <c r="D562" s="225" t="s">
        <v>710</v>
      </c>
      <c r="E562" s="292" t="s">
        <v>893</v>
      </c>
      <c r="F562" s="292"/>
      <c r="G562" s="227" t="s">
        <v>41</v>
      </c>
      <c r="H562" s="228">
        <v>2.5399999999999999E-2</v>
      </c>
      <c r="I562" s="229">
        <f t="shared" si="103"/>
        <v>4.9400000000000004</v>
      </c>
      <c r="J562" s="229">
        <f t="shared" si="102"/>
        <v>0.12</v>
      </c>
      <c r="L562" s="52">
        <f t="shared" si="99"/>
        <v>39</v>
      </c>
      <c r="M562" s="86">
        <f t="shared" ref="M562:M625" si="104">IF(OR(A562="Insumo",A562="Composição Auxiliar"),J562,"")</f>
        <v>0.12</v>
      </c>
      <c r="N562" s="87" t="str">
        <f t="shared" ref="N562:N625" si="105">IF(E562="Mão de Obra",J562,"")</f>
        <v/>
      </c>
      <c r="O562" s="87">
        <f t="shared" ref="O562:O625" si="106">IF(N562&lt;&gt;"","",M562)</f>
        <v>0.12</v>
      </c>
      <c r="P562" s="88" t="str">
        <f t="shared" ref="P562:P625" si="107">IF(A562="Composição",B562,"")</f>
        <v/>
      </c>
      <c r="Q562" s="87" t="str">
        <f t="shared" ref="Q562:Q625" si="108">IF(P562&lt;&gt;"",SUMIF(L562:L662,L562,N562:N662),"")</f>
        <v/>
      </c>
      <c r="R562" s="87" t="str">
        <f t="shared" ref="R562:R625" si="109">IF(P562&lt;&gt;"",SUMIF(L562:L662,L562,O562:O662),"")</f>
        <v/>
      </c>
    </row>
    <row r="563" spans="1:18" ht="25.5" x14ac:dyDescent="0.2">
      <c r="A563" s="225" t="s">
        <v>21</v>
      </c>
      <c r="B563" s="226" t="s">
        <v>26</v>
      </c>
      <c r="C563" s="225" t="s">
        <v>9</v>
      </c>
      <c r="D563" s="225" t="s">
        <v>27</v>
      </c>
      <c r="E563" s="292" t="s">
        <v>875</v>
      </c>
      <c r="F563" s="292"/>
      <c r="G563" s="227" t="s">
        <v>25</v>
      </c>
      <c r="H563" s="228">
        <v>0.49719999999999998</v>
      </c>
      <c r="I563" s="229">
        <f t="shared" si="103"/>
        <v>25.11</v>
      </c>
      <c r="J563" s="229">
        <f t="shared" si="102"/>
        <v>12.48</v>
      </c>
      <c r="L563" s="52">
        <f t="shared" si="99"/>
        <v>39</v>
      </c>
      <c r="M563" s="86">
        <f t="shared" si="104"/>
        <v>12.48</v>
      </c>
      <c r="N563" s="87" t="str">
        <f t="shared" si="105"/>
        <v/>
      </c>
      <c r="O563" s="87">
        <f t="shared" si="106"/>
        <v>12.48</v>
      </c>
      <c r="P563" s="88" t="str">
        <f t="shared" si="107"/>
        <v/>
      </c>
      <c r="Q563" s="87" t="str">
        <f t="shared" si="108"/>
        <v/>
      </c>
      <c r="R563" s="87" t="str">
        <f t="shared" si="109"/>
        <v/>
      </c>
    </row>
    <row r="564" spans="1:18" ht="25.5" x14ac:dyDescent="0.2">
      <c r="A564" s="225" t="s">
        <v>21</v>
      </c>
      <c r="B564" s="226" t="s">
        <v>702</v>
      </c>
      <c r="C564" s="225" t="s">
        <v>9</v>
      </c>
      <c r="D564" s="225" t="s">
        <v>703</v>
      </c>
      <c r="E564" s="292" t="s">
        <v>875</v>
      </c>
      <c r="F564" s="292"/>
      <c r="G564" s="227" t="s">
        <v>25</v>
      </c>
      <c r="H564" s="228">
        <v>1.0955999999999999</v>
      </c>
      <c r="I564" s="229">
        <f t="shared" si="103"/>
        <v>32.69</v>
      </c>
      <c r="J564" s="229">
        <f t="shared" si="102"/>
        <v>35.81</v>
      </c>
      <c r="L564" s="52">
        <f t="shared" si="99"/>
        <v>39</v>
      </c>
      <c r="M564" s="86">
        <f t="shared" si="104"/>
        <v>35.81</v>
      </c>
      <c r="N564" s="87" t="str">
        <f t="shared" si="105"/>
        <v/>
      </c>
      <c r="O564" s="87">
        <f t="shared" si="106"/>
        <v>35.81</v>
      </c>
      <c r="P564" s="88" t="str">
        <f t="shared" si="107"/>
        <v/>
      </c>
      <c r="Q564" s="87" t="str">
        <f t="shared" si="108"/>
        <v/>
      </c>
      <c r="R564" s="87" t="str">
        <f t="shared" si="109"/>
        <v/>
      </c>
    </row>
    <row r="565" spans="1:18" ht="38.25" customHeight="1" x14ac:dyDescent="0.2">
      <c r="A565" s="214" t="s">
        <v>28</v>
      </c>
      <c r="B565" s="215" t="s">
        <v>404</v>
      </c>
      <c r="C565" s="214" t="str">
        <f>VLOOKUP(B565,INSUMOS!$A:$I,2,FALSE)</f>
        <v>SINAPI</v>
      </c>
      <c r="D565" s="214" t="str">
        <f>VLOOKUP(B565,INSUMOS!$A:$I,3,FALSE)</f>
        <v>SELADOR ACRILICO OPACO PREMIUM INTERIOR/EXTERIOR</v>
      </c>
      <c r="E565" s="293" t="str">
        <f>VLOOKUP(B565,INSUMOS!$A:$I,4,FALSE)</f>
        <v>Material</v>
      </c>
      <c r="F565" s="293"/>
      <c r="G565" s="216" t="str">
        <f>VLOOKUP(B565,INSUMOS!$A:$I,5,FALSE)</f>
        <v>L</v>
      </c>
      <c r="H565" s="217">
        <v>0.04</v>
      </c>
      <c r="I565" s="218">
        <f>VLOOKUP(B565,INSUMOS!$A:$I,8,FALSE)</f>
        <v>12.45</v>
      </c>
      <c r="J565" s="218">
        <f t="shared" si="102"/>
        <v>0.49</v>
      </c>
      <c r="L565" s="52">
        <f t="shared" si="99"/>
        <v>39</v>
      </c>
      <c r="M565" s="86">
        <f t="shared" si="104"/>
        <v>0.49</v>
      </c>
      <c r="N565" s="87" t="str">
        <f t="shared" si="105"/>
        <v/>
      </c>
      <c r="O565" s="87">
        <f t="shared" si="106"/>
        <v>0.49</v>
      </c>
      <c r="P565" s="88" t="str">
        <f t="shared" si="107"/>
        <v/>
      </c>
      <c r="Q565" s="87" t="str">
        <f t="shared" si="108"/>
        <v/>
      </c>
      <c r="R565" s="87" t="str">
        <f t="shared" si="109"/>
        <v/>
      </c>
    </row>
    <row r="566" spans="1:18" x14ac:dyDescent="0.2">
      <c r="A566" s="214" t="s">
        <v>28</v>
      </c>
      <c r="B566" s="215" t="s">
        <v>580</v>
      </c>
      <c r="C566" s="214" t="str">
        <f>VLOOKUP(B566,INSUMOS!$A:$I,2,FALSE)</f>
        <v>SINAPI</v>
      </c>
      <c r="D566" s="214" t="str">
        <f>VLOOKUP(B566,INSUMOS!$A:$I,3,FALSE)</f>
        <v>CERA LIQUIDA INCOLOR MULTIPISO</v>
      </c>
      <c r="E566" s="293" t="str">
        <f>VLOOKUP(B566,INSUMOS!$A:$I,4,FALSE)</f>
        <v>Material</v>
      </c>
      <c r="F566" s="293"/>
      <c r="G566" s="216" t="str">
        <f>VLOOKUP(B566,INSUMOS!$A:$I,5,FALSE)</f>
        <v>L</v>
      </c>
      <c r="H566" s="217">
        <v>1.2500000000000001E-2</v>
      </c>
      <c r="I566" s="218">
        <f>VLOOKUP(B566,INSUMOS!$A:$I,8,FALSE)</f>
        <v>19.21</v>
      </c>
      <c r="J566" s="218">
        <f t="shared" si="102"/>
        <v>0.24</v>
      </c>
      <c r="L566" s="52">
        <f t="shared" si="99"/>
        <v>39</v>
      </c>
      <c r="M566" s="86">
        <f t="shared" si="104"/>
        <v>0.24</v>
      </c>
      <c r="N566" s="87" t="str">
        <f t="shared" si="105"/>
        <v/>
      </c>
      <c r="O566" s="87">
        <f t="shared" si="106"/>
        <v>0.24</v>
      </c>
      <c r="P566" s="88" t="str">
        <f t="shared" si="107"/>
        <v/>
      </c>
      <c r="Q566" s="87" t="str">
        <f t="shared" si="108"/>
        <v/>
      </c>
      <c r="R566" s="87" t="str">
        <f t="shared" si="109"/>
        <v/>
      </c>
    </row>
    <row r="567" spans="1:18" ht="25.5" x14ac:dyDescent="0.2">
      <c r="A567" s="214" t="s">
        <v>28</v>
      </c>
      <c r="B567" s="215" t="s">
        <v>512</v>
      </c>
      <c r="C567" s="214" t="str">
        <f>VLOOKUP(B567,INSUMOS!$A:$I,2,FALSE)</f>
        <v>SINAPI</v>
      </c>
      <c r="D567" s="214" t="str">
        <f>VLOOKUP(B567,INSUMOS!$A:$I,3,FALSE)</f>
        <v>GRANILHA/ GRANA/ PEDRISCO OU AGREGADO EM MARMORE/ GRANITO/ QUARTZO E CALCARIO, PRETO, CINZA, PALHA OU BRANCO</v>
      </c>
      <c r="E567" s="293" t="str">
        <f>VLOOKUP(B567,INSUMOS!$A:$I,4,FALSE)</f>
        <v>Material</v>
      </c>
      <c r="F567" s="293"/>
      <c r="G567" s="216" t="str">
        <f>VLOOKUP(B567,INSUMOS!$A:$I,5,FALSE)</f>
        <v>KG</v>
      </c>
      <c r="H567" s="217">
        <v>20</v>
      </c>
      <c r="I567" s="218">
        <f>VLOOKUP(B567,INSUMOS!$A:$I,8,FALSE)</f>
        <v>0.56000000000000005</v>
      </c>
      <c r="J567" s="218">
        <f t="shared" si="102"/>
        <v>11.2</v>
      </c>
      <c r="L567" s="52">
        <f t="shared" si="99"/>
        <v>39</v>
      </c>
      <c r="M567" s="86">
        <f t="shared" si="104"/>
        <v>11.2</v>
      </c>
      <c r="N567" s="87" t="str">
        <f t="shared" si="105"/>
        <v/>
      </c>
      <c r="O567" s="87">
        <f t="shared" si="106"/>
        <v>11.2</v>
      </c>
      <c r="P567" s="88" t="str">
        <f t="shared" si="107"/>
        <v/>
      </c>
      <c r="Q567" s="87" t="str">
        <f t="shared" si="108"/>
        <v/>
      </c>
      <c r="R567" s="87" t="str">
        <f t="shared" si="109"/>
        <v/>
      </c>
    </row>
    <row r="568" spans="1:18" ht="25.5" customHeight="1" x14ac:dyDescent="0.2">
      <c r="A568" s="214" t="s">
        <v>28</v>
      </c>
      <c r="B568" s="215" t="s">
        <v>467</v>
      </c>
      <c r="C568" s="214" t="str">
        <f>VLOOKUP(B568,INSUMOS!$A:$I,2,FALSE)</f>
        <v>SINAPI</v>
      </c>
      <c r="D568" s="214" t="str">
        <f>VLOOKUP(B568,INSUMOS!$A:$I,3,FALSE)</f>
        <v>CIMENTO PORTLAND ESTRUTURAL BRANCO CPB - 32 OU CPB - 40</v>
      </c>
      <c r="E568" s="293" t="str">
        <f>VLOOKUP(B568,INSUMOS!$A:$I,4,FALSE)</f>
        <v>Material</v>
      </c>
      <c r="F568" s="293"/>
      <c r="G568" s="216" t="str">
        <f>VLOOKUP(B568,INSUMOS!$A:$I,5,FALSE)</f>
        <v>KG</v>
      </c>
      <c r="H568" s="217">
        <v>10</v>
      </c>
      <c r="I568" s="218">
        <f>VLOOKUP(B568,INSUMOS!$A:$I,8,FALSE)</f>
        <v>3.62</v>
      </c>
      <c r="J568" s="218">
        <f t="shared" si="102"/>
        <v>36.200000000000003</v>
      </c>
      <c r="L568" s="52">
        <f t="shared" si="99"/>
        <v>39</v>
      </c>
      <c r="M568" s="86">
        <f t="shared" si="104"/>
        <v>36.200000000000003</v>
      </c>
      <c r="N568" s="87" t="str">
        <f t="shared" si="105"/>
        <v/>
      </c>
      <c r="O568" s="87">
        <f t="shared" si="106"/>
        <v>36.200000000000003</v>
      </c>
      <c r="P568" s="88" t="str">
        <f t="shared" si="107"/>
        <v/>
      </c>
      <c r="Q568" s="87" t="str">
        <f t="shared" si="108"/>
        <v/>
      </c>
      <c r="R568" s="87" t="str">
        <f t="shared" si="109"/>
        <v/>
      </c>
    </row>
    <row r="569" spans="1:18" ht="25.5" customHeight="1" x14ac:dyDescent="0.2">
      <c r="A569" s="214" t="s">
        <v>28</v>
      </c>
      <c r="B569" s="215" t="s">
        <v>534</v>
      </c>
      <c r="C569" s="214" t="str">
        <f>VLOOKUP(B569,INSUMOS!$A:$I,2,FALSE)</f>
        <v>SINAPI</v>
      </c>
      <c r="D569" s="214" t="str">
        <f>VLOOKUP(B569,INSUMOS!$A:$I,3,FALSE)</f>
        <v>JUNTA PLASTICA DE DILATACAO PARA PISOS, COR CINZA, 17 X 3 MM (ALTURA X ESPESSURA)</v>
      </c>
      <c r="E569" s="293" t="str">
        <f>VLOOKUP(B569,INSUMOS!$A:$I,4,FALSE)</f>
        <v>Material</v>
      </c>
      <c r="F569" s="293"/>
      <c r="G569" s="216" t="str">
        <f>VLOOKUP(B569,INSUMOS!$A:$I,5,FALSE)</f>
        <v>M</v>
      </c>
      <c r="H569" s="217">
        <v>1.67</v>
      </c>
      <c r="I569" s="218">
        <f>VLOOKUP(B569,INSUMOS!$A:$I,8,FALSE)</f>
        <v>1.36</v>
      </c>
      <c r="J569" s="218">
        <f t="shared" si="102"/>
        <v>2.27</v>
      </c>
      <c r="L569" s="52">
        <f t="shared" si="99"/>
        <v>39</v>
      </c>
      <c r="M569" s="86">
        <f t="shared" si="104"/>
        <v>2.27</v>
      </c>
      <c r="N569" s="87" t="str">
        <f t="shared" si="105"/>
        <v/>
      </c>
      <c r="O569" s="87">
        <f t="shared" si="106"/>
        <v>2.27</v>
      </c>
      <c r="P569" s="88" t="str">
        <f t="shared" si="107"/>
        <v/>
      </c>
      <c r="Q569" s="87" t="str">
        <f t="shared" si="108"/>
        <v/>
      </c>
      <c r="R569" s="87" t="str">
        <f t="shared" si="109"/>
        <v/>
      </c>
    </row>
    <row r="570" spans="1:18" ht="38.25" customHeight="1" x14ac:dyDescent="0.2">
      <c r="A570" s="219"/>
      <c r="B570" s="219"/>
      <c r="C570" s="219"/>
      <c r="D570" s="219"/>
      <c r="E570" s="219"/>
      <c r="F570" s="220"/>
      <c r="G570" s="219"/>
      <c r="H570" s="220"/>
      <c r="I570" s="219"/>
      <c r="J570" s="220"/>
      <c r="L570" s="52">
        <f t="shared" si="99"/>
        <v>39</v>
      </c>
      <c r="M570" s="86" t="str">
        <f t="shared" si="104"/>
        <v/>
      </c>
      <c r="N570" s="87" t="str">
        <f t="shared" si="105"/>
        <v/>
      </c>
      <c r="O570" s="87" t="str">
        <f t="shared" si="106"/>
        <v/>
      </c>
      <c r="P570" s="88" t="str">
        <f t="shared" si="107"/>
        <v/>
      </c>
      <c r="Q570" s="87" t="str">
        <f t="shared" si="108"/>
        <v/>
      </c>
      <c r="R570" s="87" t="str">
        <f t="shared" si="109"/>
        <v/>
      </c>
    </row>
    <row r="571" spans="1:18" ht="38.25" customHeight="1" thickBot="1" x14ac:dyDescent="0.25">
      <c r="A571" s="219"/>
      <c r="B571" s="219"/>
      <c r="C571" s="219"/>
      <c r="D571" s="219"/>
      <c r="E571" s="219"/>
      <c r="F571" s="220"/>
      <c r="G571" s="219"/>
      <c r="H571" s="294"/>
      <c r="I571" s="294"/>
      <c r="J571" s="220"/>
      <c r="L571" s="52">
        <f t="shared" si="99"/>
        <v>39</v>
      </c>
      <c r="M571" s="86" t="str">
        <f t="shared" si="104"/>
        <v/>
      </c>
      <c r="N571" s="87" t="str">
        <f t="shared" si="105"/>
        <v/>
      </c>
      <c r="O571" s="87" t="str">
        <f t="shared" si="106"/>
        <v/>
      </c>
      <c r="P571" s="88" t="str">
        <f t="shared" si="107"/>
        <v/>
      </c>
      <c r="Q571" s="87" t="str">
        <f t="shared" si="108"/>
        <v/>
      </c>
      <c r="R571" s="87" t="str">
        <f t="shared" si="109"/>
        <v/>
      </c>
    </row>
    <row r="572" spans="1:18" ht="25.5" customHeight="1" thickTop="1" x14ac:dyDescent="0.2">
      <c r="A572" s="224"/>
      <c r="B572" s="224"/>
      <c r="C572" s="224"/>
      <c r="D572" s="224"/>
      <c r="E572" s="224"/>
      <c r="F572" s="224"/>
      <c r="G572" s="224"/>
      <c r="H572" s="224"/>
      <c r="I572" s="224"/>
      <c r="J572" s="224"/>
      <c r="L572" s="52">
        <f t="shared" si="99"/>
        <v>40</v>
      </c>
      <c r="M572" s="86" t="str">
        <f t="shared" si="104"/>
        <v/>
      </c>
      <c r="N572" s="87" t="str">
        <f t="shared" si="105"/>
        <v/>
      </c>
      <c r="O572" s="87" t="str">
        <f t="shared" si="106"/>
        <v/>
      </c>
      <c r="P572" s="88" t="str">
        <f t="shared" si="107"/>
        <v/>
      </c>
      <c r="Q572" s="87" t="str">
        <f t="shared" si="108"/>
        <v/>
      </c>
      <c r="R572" s="87" t="str">
        <f t="shared" si="109"/>
        <v/>
      </c>
    </row>
    <row r="573" spans="1:18" ht="25.5" customHeight="1" x14ac:dyDescent="0.2">
      <c r="A573" s="206" t="s">
        <v>1156</v>
      </c>
      <c r="B573" s="207" t="s">
        <v>1</v>
      </c>
      <c r="C573" s="206" t="s">
        <v>2</v>
      </c>
      <c r="D573" s="206" t="s">
        <v>3</v>
      </c>
      <c r="E573" s="290" t="s">
        <v>18</v>
      </c>
      <c r="F573" s="290"/>
      <c r="G573" s="208" t="s">
        <v>4</v>
      </c>
      <c r="H573" s="207" t="s">
        <v>5</v>
      </c>
      <c r="I573" s="207" t="s">
        <v>6</v>
      </c>
      <c r="J573" s="207" t="s">
        <v>7</v>
      </c>
      <c r="L573" s="52">
        <f t="shared" si="99"/>
        <v>40</v>
      </c>
      <c r="M573" s="86" t="str">
        <f t="shared" si="104"/>
        <v/>
      </c>
      <c r="N573" s="87" t="str">
        <f t="shared" si="105"/>
        <v/>
      </c>
      <c r="O573" s="87" t="str">
        <f t="shared" si="106"/>
        <v/>
      </c>
      <c r="P573" s="88" t="str">
        <f t="shared" si="107"/>
        <v/>
      </c>
      <c r="Q573" s="87" t="str">
        <f t="shared" si="108"/>
        <v/>
      </c>
      <c r="R573" s="87" t="str">
        <f t="shared" si="109"/>
        <v/>
      </c>
    </row>
    <row r="574" spans="1:18" ht="38.25" x14ac:dyDescent="0.2">
      <c r="A574" s="209" t="s">
        <v>19</v>
      </c>
      <c r="B574" s="210" t="s">
        <v>1157</v>
      </c>
      <c r="C574" s="209" t="s">
        <v>9</v>
      </c>
      <c r="D574" s="209" t="s">
        <v>1158</v>
      </c>
      <c r="E574" s="291" t="s">
        <v>1481</v>
      </c>
      <c r="F574" s="291"/>
      <c r="G574" s="211" t="s">
        <v>10</v>
      </c>
      <c r="H574" s="212">
        <v>1</v>
      </c>
      <c r="I574" s="213">
        <f>SUMIF(L:L,$L574,M:M)</f>
        <v>45.19</v>
      </c>
      <c r="J574" s="213">
        <f>TRUNC(H574*I574,2)</f>
        <v>45.19</v>
      </c>
      <c r="L574" s="52">
        <f t="shared" si="99"/>
        <v>40</v>
      </c>
      <c r="M574" s="86" t="str">
        <f t="shared" si="104"/>
        <v/>
      </c>
      <c r="N574" s="87" t="str">
        <f t="shared" si="105"/>
        <v/>
      </c>
      <c r="O574" s="87" t="str">
        <f t="shared" si="106"/>
        <v/>
      </c>
      <c r="P574" s="88" t="str">
        <f t="shared" si="107"/>
        <v xml:space="preserve"> 87529 </v>
      </c>
      <c r="Q574" s="87">
        <f t="shared" si="108"/>
        <v>0</v>
      </c>
      <c r="R574" s="87">
        <f t="shared" si="109"/>
        <v>45.19</v>
      </c>
    </row>
    <row r="575" spans="1:18" ht="25.5" x14ac:dyDescent="0.2">
      <c r="A575" s="225" t="s">
        <v>21</v>
      </c>
      <c r="B575" s="226" t="s">
        <v>45</v>
      </c>
      <c r="C575" s="225" t="s">
        <v>9</v>
      </c>
      <c r="D575" s="225" t="s">
        <v>46</v>
      </c>
      <c r="E575" s="292" t="s">
        <v>875</v>
      </c>
      <c r="F575" s="292"/>
      <c r="G575" s="227" t="s">
        <v>25</v>
      </c>
      <c r="H575" s="228">
        <v>0.47239999999999999</v>
      </c>
      <c r="I575" s="229">
        <f>SUMIFS(J:J,A:A,"Composição",B:B,$B575)</f>
        <v>32.840000000000003</v>
      </c>
      <c r="J575" s="229">
        <f>TRUNC(H575*I575,2)</f>
        <v>15.51</v>
      </c>
      <c r="L575" s="52">
        <f t="shared" si="99"/>
        <v>40</v>
      </c>
      <c r="M575" s="86">
        <f t="shared" si="104"/>
        <v>15.51</v>
      </c>
      <c r="N575" s="87" t="str">
        <f t="shared" si="105"/>
        <v/>
      </c>
      <c r="O575" s="87">
        <f t="shared" si="106"/>
        <v>15.51</v>
      </c>
      <c r="P575" s="88" t="str">
        <f t="shared" si="107"/>
        <v/>
      </c>
      <c r="Q575" s="87" t="str">
        <f t="shared" si="108"/>
        <v/>
      </c>
      <c r="R575" s="87" t="str">
        <f t="shared" si="109"/>
        <v/>
      </c>
    </row>
    <row r="576" spans="1:18" ht="25.5" x14ac:dyDescent="0.2">
      <c r="A576" s="225" t="s">
        <v>21</v>
      </c>
      <c r="B576" s="226" t="s">
        <v>26</v>
      </c>
      <c r="C576" s="225" t="s">
        <v>9</v>
      </c>
      <c r="D576" s="225" t="s">
        <v>27</v>
      </c>
      <c r="E576" s="292" t="s">
        <v>875</v>
      </c>
      <c r="F576" s="292"/>
      <c r="G576" s="227" t="s">
        <v>25</v>
      </c>
      <c r="H576" s="228">
        <v>0.23619999999999999</v>
      </c>
      <c r="I576" s="229">
        <f>SUMIFS(J:J,A:A,"Composição",B:B,$B576)</f>
        <v>25.11</v>
      </c>
      <c r="J576" s="229">
        <f>TRUNC(H576*I576,2)</f>
        <v>5.93</v>
      </c>
      <c r="L576" s="52">
        <f t="shared" si="99"/>
        <v>40</v>
      </c>
      <c r="M576" s="86">
        <f t="shared" si="104"/>
        <v>5.93</v>
      </c>
      <c r="N576" s="87" t="str">
        <f t="shared" si="105"/>
        <v/>
      </c>
      <c r="O576" s="87">
        <f t="shared" si="106"/>
        <v>5.93</v>
      </c>
      <c r="P576" s="88" t="str">
        <f t="shared" si="107"/>
        <v/>
      </c>
      <c r="Q576" s="87" t="str">
        <f t="shared" si="108"/>
        <v/>
      </c>
      <c r="R576" s="87" t="str">
        <f t="shared" si="109"/>
        <v/>
      </c>
    </row>
    <row r="577" spans="1:18" ht="51" x14ac:dyDescent="0.2">
      <c r="A577" s="225" t="s">
        <v>21</v>
      </c>
      <c r="B577" s="226" t="s">
        <v>700</v>
      </c>
      <c r="C577" s="225" t="s">
        <v>9</v>
      </c>
      <c r="D577" s="225" t="s">
        <v>701</v>
      </c>
      <c r="E577" s="292" t="s">
        <v>706</v>
      </c>
      <c r="F577" s="292"/>
      <c r="G577" s="227" t="s">
        <v>17</v>
      </c>
      <c r="H577" s="228">
        <v>3.04E-2</v>
      </c>
      <c r="I577" s="229">
        <f>SUMIFS(J:J,A:A,"Composição",B:B,$B577)</f>
        <v>781.52</v>
      </c>
      <c r="J577" s="229">
        <f>TRUNC(H577*I577,2)</f>
        <v>23.75</v>
      </c>
      <c r="L577" s="52">
        <f t="shared" si="99"/>
        <v>40</v>
      </c>
      <c r="M577" s="86">
        <f t="shared" si="104"/>
        <v>23.75</v>
      </c>
      <c r="N577" s="87" t="str">
        <f t="shared" si="105"/>
        <v/>
      </c>
      <c r="O577" s="87">
        <f t="shared" si="106"/>
        <v>23.75</v>
      </c>
      <c r="P577" s="88" t="str">
        <f t="shared" si="107"/>
        <v/>
      </c>
      <c r="Q577" s="87" t="str">
        <f t="shared" si="108"/>
        <v/>
      </c>
      <c r="R577" s="87" t="str">
        <f t="shared" si="109"/>
        <v/>
      </c>
    </row>
    <row r="578" spans="1:18" ht="14.25" customHeight="1" x14ac:dyDescent="0.2">
      <c r="A578" s="219"/>
      <c r="B578" s="219"/>
      <c r="C578" s="219"/>
      <c r="D578" s="219"/>
      <c r="E578" s="219"/>
      <c r="F578" s="220"/>
      <c r="G578" s="219"/>
      <c r="H578" s="220"/>
      <c r="I578" s="219"/>
      <c r="J578" s="220"/>
      <c r="L578" s="52">
        <f t="shared" si="99"/>
        <v>40</v>
      </c>
      <c r="M578" s="86" t="str">
        <f t="shared" si="104"/>
        <v/>
      </c>
      <c r="N578" s="87" t="str">
        <f t="shared" si="105"/>
        <v/>
      </c>
      <c r="O578" s="87" t="str">
        <f t="shared" si="106"/>
        <v/>
      </c>
      <c r="P578" s="88" t="str">
        <f t="shared" si="107"/>
        <v/>
      </c>
      <c r="Q578" s="87" t="str">
        <f t="shared" si="108"/>
        <v/>
      </c>
      <c r="R578" s="87" t="str">
        <f t="shared" si="109"/>
        <v/>
      </c>
    </row>
    <row r="579" spans="1:18" ht="15" thickBot="1" x14ac:dyDescent="0.25">
      <c r="A579" s="219"/>
      <c r="B579" s="219"/>
      <c r="C579" s="219"/>
      <c r="D579" s="219"/>
      <c r="E579" s="219"/>
      <c r="F579" s="220"/>
      <c r="G579" s="219"/>
      <c r="H579" s="294"/>
      <c r="I579" s="294"/>
      <c r="J579" s="220"/>
      <c r="L579" s="52">
        <f t="shared" si="99"/>
        <v>40</v>
      </c>
      <c r="M579" s="86" t="str">
        <f t="shared" si="104"/>
        <v/>
      </c>
      <c r="N579" s="87" t="str">
        <f t="shared" si="105"/>
        <v/>
      </c>
      <c r="O579" s="87" t="str">
        <f t="shared" si="106"/>
        <v/>
      </c>
      <c r="P579" s="88" t="str">
        <f t="shared" si="107"/>
        <v/>
      </c>
      <c r="Q579" s="87" t="str">
        <f t="shared" si="108"/>
        <v/>
      </c>
      <c r="R579" s="87" t="str">
        <f t="shared" si="109"/>
        <v/>
      </c>
    </row>
    <row r="580" spans="1:18" ht="15" thickTop="1" x14ac:dyDescent="0.2">
      <c r="A580" s="224"/>
      <c r="B580" s="224"/>
      <c r="C580" s="224"/>
      <c r="D580" s="224"/>
      <c r="E580" s="224"/>
      <c r="F580" s="224"/>
      <c r="G580" s="224"/>
      <c r="H580" s="224"/>
      <c r="I580" s="224"/>
      <c r="J580" s="224"/>
      <c r="L580" s="52">
        <f t="shared" si="99"/>
        <v>41</v>
      </c>
      <c r="M580" s="86" t="str">
        <f t="shared" si="104"/>
        <v/>
      </c>
      <c r="N580" s="87" t="str">
        <f t="shared" si="105"/>
        <v/>
      </c>
      <c r="O580" s="87" t="str">
        <f t="shared" si="106"/>
        <v/>
      </c>
      <c r="P580" s="88" t="str">
        <f t="shared" si="107"/>
        <v/>
      </c>
      <c r="Q580" s="87" t="str">
        <f t="shared" si="108"/>
        <v/>
      </c>
      <c r="R580" s="87" t="str">
        <f t="shared" si="109"/>
        <v/>
      </c>
    </row>
    <row r="581" spans="1:18" ht="15" x14ac:dyDescent="0.2">
      <c r="A581" s="206" t="s">
        <v>1159</v>
      </c>
      <c r="B581" s="207" t="s">
        <v>1</v>
      </c>
      <c r="C581" s="206" t="s">
        <v>2</v>
      </c>
      <c r="D581" s="206" t="s">
        <v>3</v>
      </c>
      <c r="E581" s="290" t="s">
        <v>18</v>
      </c>
      <c r="F581" s="290"/>
      <c r="G581" s="208" t="s">
        <v>4</v>
      </c>
      <c r="H581" s="207" t="s">
        <v>5</v>
      </c>
      <c r="I581" s="207" t="s">
        <v>6</v>
      </c>
      <c r="J581" s="207" t="s">
        <v>7</v>
      </c>
      <c r="L581" s="52">
        <f t="shared" si="99"/>
        <v>41</v>
      </c>
      <c r="M581" s="86" t="str">
        <f t="shared" si="104"/>
        <v/>
      </c>
      <c r="N581" s="87" t="str">
        <f t="shared" si="105"/>
        <v/>
      </c>
      <c r="O581" s="87" t="str">
        <f t="shared" si="106"/>
        <v/>
      </c>
      <c r="P581" s="88" t="str">
        <f t="shared" si="107"/>
        <v/>
      </c>
      <c r="Q581" s="87" t="str">
        <f t="shared" si="108"/>
        <v/>
      </c>
      <c r="R581" s="87" t="str">
        <f t="shared" si="109"/>
        <v/>
      </c>
    </row>
    <row r="582" spans="1:18" ht="25.5" customHeight="1" x14ac:dyDescent="0.2">
      <c r="A582" s="209" t="s">
        <v>19</v>
      </c>
      <c r="B582" s="210" t="s">
        <v>1160</v>
      </c>
      <c r="C582" s="209" t="s">
        <v>11</v>
      </c>
      <c r="D582" s="209" t="s">
        <v>1161</v>
      </c>
      <c r="E582" s="291" t="s">
        <v>1717</v>
      </c>
      <c r="F582" s="291"/>
      <c r="G582" s="211" t="s">
        <v>10</v>
      </c>
      <c r="H582" s="212">
        <v>1</v>
      </c>
      <c r="I582" s="213">
        <f>SUMIF(L:L,$L582,M:M)</f>
        <v>652.29999999999995</v>
      </c>
      <c r="J582" s="213">
        <f t="shared" ref="J582:J588" si="110">TRUNC(H582*I582,2)</f>
        <v>652.29999999999995</v>
      </c>
      <c r="L582" s="52">
        <f t="shared" si="99"/>
        <v>41</v>
      </c>
      <c r="M582" s="86" t="str">
        <f t="shared" si="104"/>
        <v/>
      </c>
      <c r="N582" s="87" t="str">
        <f t="shared" si="105"/>
        <v/>
      </c>
      <c r="O582" s="87" t="str">
        <f t="shared" si="106"/>
        <v/>
      </c>
      <c r="P582" s="88" t="str">
        <f t="shared" si="107"/>
        <v xml:space="preserve"> IG-PFRV-ALNOG/MR </v>
      </c>
      <c r="Q582" s="87">
        <f t="shared" si="108"/>
        <v>0</v>
      </c>
      <c r="R582" s="87">
        <f t="shared" si="109"/>
        <v>652.29999999999995</v>
      </c>
    </row>
    <row r="583" spans="1:18" ht="25.5" x14ac:dyDescent="0.2">
      <c r="A583" s="225" t="s">
        <v>21</v>
      </c>
      <c r="B583" s="226" t="s">
        <v>26</v>
      </c>
      <c r="C583" s="225" t="s">
        <v>9</v>
      </c>
      <c r="D583" s="225" t="s">
        <v>27</v>
      </c>
      <c r="E583" s="292" t="s">
        <v>875</v>
      </c>
      <c r="F583" s="292"/>
      <c r="G583" s="227" t="s">
        <v>25</v>
      </c>
      <c r="H583" s="228">
        <v>2</v>
      </c>
      <c r="I583" s="229">
        <f>SUMIFS(J:J,A:A,"Composição",B:B,$B583)</f>
        <v>25.11</v>
      </c>
      <c r="J583" s="229">
        <f t="shared" si="110"/>
        <v>50.22</v>
      </c>
      <c r="L583" s="52">
        <f t="shared" si="99"/>
        <v>41</v>
      </c>
      <c r="M583" s="86">
        <f t="shared" si="104"/>
        <v>50.22</v>
      </c>
      <c r="N583" s="87" t="str">
        <f t="shared" si="105"/>
        <v/>
      </c>
      <c r="O583" s="87">
        <f t="shared" si="106"/>
        <v>50.22</v>
      </c>
      <c r="P583" s="88" t="str">
        <f t="shared" si="107"/>
        <v/>
      </c>
      <c r="Q583" s="87" t="str">
        <f t="shared" si="108"/>
        <v/>
      </c>
      <c r="R583" s="87" t="str">
        <f t="shared" si="109"/>
        <v/>
      </c>
    </row>
    <row r="584" spans="1:18" ht="51" customHeight="1" x14ac:dyDescent="0.2">
      <c r="A584" s="225" t="s">
        <v>21</v>
      </c>
      <c r="B584" s="226" t="s">
        <v>699</v>
      </c>
      <c r="C584" s="225" t="s">
        <v>9</v>
      </c>
      <c r="D584" s="225" t="s">
        <v>1676</v>
      </c>
      <c r="E584" s="292" t="s">
        <v>875</v>
      </c>
      <c r="F584" s="292"/>
      <c r="G584" s="227" t="s">
        <v>25</v>
      </c>
      <c r="H584" s="228">
        <v>1</v>
      </c>
      <c r="I584" s="229">
        <f>SUMIFS(J:J,A:A,"Composição",B:B,$B584)</f>
        <v>30.86</v>
      </c>
      <c r="J584" s="229">
        <f t="shared" si="110"/>
        <v>30.86</v>
      </c>
      <c r="L584" s="52">
        <f t="shared" si="99"/>
        <v>41</v>
      </c>
      <c r="M584" s="86">
        <f t="shared" si="104"/>
        <v>30.86</v>
      </c>
      <c r="N584" s="87" t="str">
        <f t="shared" si="105"/>
        <v/>
      </c>
      <c r="O584" s="87">
        <f t="shared" si="106"/>
        <v>30.86</v>
      </c>
      <c r="P584" s="88" t="str">
        <f t="shared" si="107"/>
        <v/>
      </c>
      <c r="Q584" s="87" t="str">
        <f t="shared" si="108"/>
        <v/>
      </c>
      <c r="R584" s="87" t="str">
        <f t="shared" si="109"/>
        <v/>
      </c>
    </row>
    <row r="585" spans="1:18" ht="38.25" customHeight="1" x14ac:dyDescent="0.2">
      <c r="A585" s="225" t="s">
        <v>21</v>
      </c>
      <c r="B585" s="226" t="s">
        <v>180</v>
      </c>
      <c r="C585" s="225" t="s">
        <v>9</v>
      </c>
      <c r="D585" s="225" t="s">
        <v>181</v>
      </c>
      <c r="E585" s="292" t="s">
        <v>875</v>
      </c>
      <c r="F585" s="292"/>
      <c r="G585" s="227" t="s">
        <v>25</v>
      </c>
      <c r="H585" s="228">
        <v>2</v>
      </c>
      <c r="I585" s="229">
        <f>SUMIFS(J:J,A:A,"Composição",B:B,$B585)</f>
        <v>32.61</v>
      </c>
      <c r="J585" s="229">
        <f t="shared" si="110"/>
        <v>65.22</v>
      </c>
      <c r="L585" s="52">
        <f t="shared" si="99"/>
        <v>41</v>
      </c>
      <c r="M585" s="86">
        <f t="shared" si="104"/>
        <v>65.22</v>
      </c>
      <c r="N585" s="87" t="str">
        <f t="shared" si="105"/>
        <v/>
      </c>
      <c r="O585" s="87">
        <f t="shared" si="106"/>
        <v>65.22</v>
      </c>
      <c r="P585" s="88" t="str">
        <f t="shared" si="107"/>
        <v/>
      </c>
      <c r="Q585" s="87" t="str">
        <f t="shared" si="108"/>
        <v/>
      </c>
      <c r="R585" s="87" t="str">
        <f t="shared" si="109"/>
        <v/>
      </c>
    </row>
    <row r="586" spans="1:18" ht="25.5" customHeight="1" x14ac:dyDescent="0.2">
      <c r="A586" s="214" t="s">
        <v>28</v>
      </c>
      <c r="B586" s="215" t="s">
        <v>1718</v>
      </c>
      <c r="C586" s="214" t="str">
        <f>VLOOKUP(B586,INSUMOS!$A:$I,2,FALSE)</f>
        <v>SETOP</v>
      </c>
      <c r="D586" s="214" t="str">
        <f>VLOOKUP(B586,INSUMOS!$A:$I,3,FALSE)</f>
        <v>ALUMÍNIO ANODIZADO (APLICAÇÃO: PERFIS)</v>
      </c>
      <c r="E586" s="293" t="str">
        <f>VLOOKUP(B586,INSUMOS!$A:$I,4,FALSE)</f>
        <v>Material</v>
      </c>
      <c r="F586" s="293"/>
      <c r="G586" s="216" t="str">
        <f>VLOOKUP(B586,INSUMOS!$A:$I,5,FALSE)</f>
        <v>Kg</v>
      </c>
      <c r="H586" s="217">
        <v>0.5</v>
      </c>
      <c r="I586" s="218">
        <f>VLOOKUP(B586,INSUMOS!$A:$I,8,FALSE)</f>
        <v>58.25</v>
      </c>
      <c r="J586" s="218">
        <f t="shared" si="110"/>
        <v>29.12</v>
      </c>
      <c r="L586" s="52">
        <f t="shared" si="99"/>
        <v>41</v>
      </c>
      <c r="M586" s="86">
        <f t="shared" si="104"/>
        <v>29.12</v>
      </c>
      <c r="N586" s="87" t="str">
        <f t="shared" si="105"/>
        <v/>
      </c>
      <c r="O586" s="87">
        <f t="shared" si="106"/>
        <v>29.12</v>
      </c>
      <c r="P586" s="88" t="str">
        <f t="shared" si="107"/>
        <v/>
      </c>
      <c r="Q586" s="87" t="str">
        <f t="shared" si="108"/>
        <v/>
      </c>
      <c r="R586" s="87" t="str">
        <f t="shared" si="109"/>
        <v/>
      </c>
    </row>
    <row r="587" spans="1:18" ht="25.5" customHeight="1" x14ac:dyDescent="0.2">
      <c r="A587" s="214" t="s">
        <v>28</v>
      </c>
      <c r="B587" s="215" t="s">
        <v>1721</v>
      </c>
      <c r="C587" s="214" t="str">
        <f>VLOOKUP(B587,INSUMOS!$A:$I,2,FALSE)</f>
        <v>EMOP</v>
      </c>
      <c r="D587" s="214" t="str">
        <f>VLOOKUP(B587,INSUMOS!$A:$I,3,FALSE)</f>
        <v>PINTURA ELETROSTATICA SOBRE ESQUADRIA DE  ALUMINIO</v>
      </c>
      <c r="E587" s="293" t="str">
        <f>VLOOKUP(B587,INSUMOS!$A:$I,4,FALSE)</f>
        <v>Material</v>
      </c>
      <c r="F587" s="293"/>
      <c r="G587" s="216" t="str">
        <f>VLOOKUP(B587,INSUMOS!$A:$I,5,FALSE)</f>
        <v>KG</v>
      </c>
      <c r="H587" s="217">
        <v>2.1999999999999999E-2</v>
      </c>
      <c r="I587" s="218">
        <f>VLOOKUP(B587,INSUMOS!$A:$I,8,FALSE)</f>
        <v>11</v>
      </c>
      <c r="J587" s="218">
        <f t="shared" si="110"/>
        <v>0.24</v>
      </c>
      <c r="L587" s="52">
        <f t="shared" si="99"/>
        <v>41</v>
      </c>
      <c r="M587" s="86">
        <f t="shared" si="104"/>
        <v>0.24</v>
      </c>
      <c r="N587" s="87" t="str">
        <f t="shared" si="105"/>
        <v/>
      </c>
      <c r="O587" s="87">
        <f t="shared" si="106"/>
        <v>0.24</v>
      </c>
      <c r="P587" s="88" t="str">
        <f t="shared" si="107"/>
        <v/>
      </c>
      <c r="Q587" s="87" t="str">
        <f t="shared" si="108"/>
        <v/>
      </c>
      <c r="R587" s="87" t="str">
        <f t="shared" si="109"/>
        <v/>
      </c>
    </row>
    <row r="588" spans="1:18" ht="25.5" x14ac:dyDescent="0.2">
      <c r="A588" s="214" t="s">
        <v>28</v>
      </c>
      <c r="B588" s="215" t="s">
        <v>1723</v>
      </c>
      <c r="C588" s="214" t="str">
        <f>VLOOKUP(B588,INSUMOS!$A:$I,2,FALSE)</f>
        <v>Próprio</v>
      </c>
      <c r="D588" s="214" t="str">
        <f>VLOOKUP(B588,INSUMOS!$A:$I,3,FALSE)</f>
        <v>PAINEL FIXO RIPADO VERTICAL ESTRUTURADO EM ALUMÍNIO AMADEIRADO NOGUEIRA OU EM PINTURA MARROM SIMILAR</v>
      </c>
      <c r="E588" s="293" t="str">
        <f>VLOOKUP(B588,INSUMOS!$A:$I,4,FALSE)</f>
        <v>Material</v>
      </c>
      <c r="F588" s="293"/>
      <c r="G588" s="216" t="str">
        <f>VLOOKUP(B588,INSUMOS!$A:$I,5,FALSE)</f>
        <v>m²</v>
      </c>
      <c r="H588" s="217">
        <v>1.05</v>
      </c>
      <c r="I588" s="218">
        <f>VLOOKUP(B588,INSUMOS!$A:$I,8,FALSE)</f>
        <v>453.95</v>
      </c>
      <c r="J588" s="218">
        <f t="shared" si="110"/>
        <v>476.64</v>
      </c>
      <c r="L588" s="52">
        <f t="shared" si="99"/>
        <v>41</v>
      </c>
      <c r="M588" s="86">
        <f t="shared" si="104"/>
        <v>476.64</v>
      </c>
      <c r="N588" s="87" t="str">
        <f t="shared" si="105"/>
        <v/>
      </c>
      <c r="O588" s="87">
        <f t="shared" si="106"/>
        <v>476.64</v>
      </c>
      <c r="P588" s="88" t="str">
        <f t="shared" si="107"/>
        <v/>
      </c>
      <c r="Q588" s="87" t="str">
        <f t="shared" si="108"/>
        <v/>
      </c>
      <c r="R588" s="87" t="str">
        <f t="shared" si="109"/>
        <v/>
      </c>
    </row>
    <row r="589" spans="1:18" ht="14.25" customHeight="1" x14ac:dyDescent="0.2">
      <c r="A589" s="219"/>
      <c r="B589" s="219"/>
      <c r="C589" s="219"/>
      <c r="D589" s="219"/>
      <c r="E589" s="219"/>
      <c r="F589" s="220"/>
      <c r="G589" s="219"/>
      <c r="H589" s="220"/>
      <c r="I589" s="219"/>
      <c r="J589" s="220"/>
      <c r="L589" s="52">
        <f t="shared" si="99"/>
        <v>41</v>
      </c>
      <c r="M589" s="86" t="str">
        <f t="shared" si="104"/>
        <v/>
      </c>
      <c r="N589" s="87" t="str">
        <f t="shared" si="105"/>
        <v/>
      </c>
      <c r="O589" s="87" t="str">
        <f t="shared" si="106"/>
        <v/>
      </c>
      <c r="P589" s="88" t="str">
        <f t="shared" si="107"/>
        <v/>
      </c>
      <c r="Q589" s="87" t="str">
        <f t="shared" si="108"/>
        <v/>
      </c>
      <c r="R589" s="87" t="str">
        <f t="shared" si="109"/>
        <v/>
      </c>
    </row>
    <row r="590" spans="1:18" ht="15" thickBot="1" x14ac:dyDescent="0.25">
      <c r="A590" s="219"/>
      <c r="B590" s="219"/>
      <c r="C590" s="219"/>
      <c r="D590" s="219"/>
      <c r="E590" s="219"/>
      <c r="F590" s="220"/>
      <c r="G590" s="219"/>
      <c r="H590" s="294"/>
      <c r="I590" s="294"/>
      <c r="J590" s="220"/>
      <c r="L590" s="52">
        <f t="shared" si="99"/>
        <v>41</v>
      </c>
      <c r="M590" s="86" t="str">
        <f t="shared" si="104"/>
        <v/>
      </c>
      <c r="N590" s="87" t="str">
        <f t="shared" si="105"/>
        <v/>
      </c>
      <c r="O590" s="87" t="str">
        <f t="shared" si="106"/>
        <v/>
      </c>
      <c r="P590" s="88" t="str">
        <f t="shared" si="107"/>
        <v/>
      </c>
      <c r="Q590" s="87" t="str">
        <f t="shared" si="108"/>
        <v/>
      </c>
      <c r="R590" s="87" t="str">
        <f t="shared" si="109"/>
        <v/>
      </c>
    </row>
    <row r="591" spans="1:18" ht="38.25" customHeight="1" thickTop="1" x14ac:dyDescent="0.2">
      <c r="A591" s="224"/>
      <c r="B591" s="224"/>
      <c r="C591" s="224"/>
      <c r="D591" s="224"/>
      <c r="E591" s="224"/>
      <c r="F591" s="224"/>
      <c r="G591" s="224"/>
      <c r="H591" s="224"/>
      <c r="I591" s="224"/>
      <c r="J591" s="224"/>
      <c r="L591" s="52">
        <f t="shared" si="99"/>
        <v>42</v>
      </c>
      <c r="M591" s="86" t="str">
        <f t="shared" si="104"/>
        <v/>
      </c>
      <c r="N591" s="87" t="str">
        <f t="shared" si="105"/>
        <v/>
      </c>
      <c r="O591" s="87" t="str">
        <f t="shared" si="106"/>
        <v/>
      </c>
      <c r="P591" s="88" t="str">
        <f t="shared" si="107"/>
        <v/>
      </c>
      <c r="Q591" s="87" t="str">
        <f t="shared" si="108"/>
        <v/>
      </c>
      <c r="R591" s="87" t="str">
        <f t="shared" si="109"/>
        <v/>
      </c>
    </row>
    <row r="592" spans="1:18" ht="15" x14ac:dyDescent="0.2">
      <c r="A592" s="206" t="s">
        <v>1164</v>
      </c>
      <c r="B592" s="207" t="s">
        <v>1</v>
      </c>
      <c r="C592" s="206" t="s">
        <v>2</v>
      </c>
      <c r="D592" s="206" t="s">
        <v>3</v>
      </c>
      <c r="E592" s="290" t="s">
        <v>18</v>
      </c>
      <c r="F592" s="290"/>
      <c r="G592" s="208" t="s">
        <v>4</v>
      </c>
      <c r="H592" s="207" t="s">
        <v>5</v>
      </c>
      <c r="I592" s="207" t="s">
        <v>6</v>
      </c>
      <c r="J592" s="207" t="s">
        <v>7</v>
      </c>
      <c r="L592" s="52">
        <f t="shared" si="99"/>
        <v>42</v>
      </c>
      <c r="M592" s="86" t="str">
        <f t="shared" si="104"/>
        <v/>
      </c>
      <c r="N592" s="87" t="str">
        <f t="shared" si="105"/>
        <v/>
      </c>
      <c r="O592" s="87" t="str">
        <f t="shared" si="106"/>
        <v/>
      </c>
      <c r="P592" s="88" t="str">
        <f t="shared" si="107"/>
        <v/>
      </c>
      <c r="Q592" s="87" t="str">
        <f t="shared" si="108"/>
        <v/>
      </c>
      <c r="R592" s="87" t="str">
        <f t="shared" si="109"/>
        <v/>
      </c>
    </row>
    <row r="593" spans="1:18" ht="38.25" x14ac:dyDescent="0.2">
      <c r="A593" s="209" t="s">
        <v>19</v>
      </c>
      <c r="B593" s="210" t="s">
        <v>1165</v>
      </c>
      <c r="C593" s="209" t="s">
        <v>9</v>
      </c>
      <c r="D593" s="209" t="s">
        <v>1945</v>
      </c>
      <c r="E593" s="291" t="s">
        <v>1725</v>
      </c>
      <c r="F593" s="291"/>
      <c r="G593" s="211" t="s">
        <v>10</v>
      </c>
      <c r="H593" s="212">
        <v>1</v>
      </c>
      <c r="I593" s="213">
        <f>SUMIF(L:L,$L593,M:M)</f>
        <v>117.36</v>
      </c>
      <c r="J593" s="213">
        <f t="shared" ref="J593:J598" si="111">TRUNC(H593*I593,2)</f>
        <v>117.36</v>
      </c>
      <c r="L593" s="52">
        <f t="shared" ref="L593:L656" si="112">IF(AND(A594&lt;&gt;"",A593=""),L592+1,L592)</f>
        <v>42</v>
      </c>
      <c r="M593" s="86" t="str">
        <f t="shared" si="104"/>
        <v/>
      </c>
      <c r="N593" s="87" t="str">
        <f t="shared" si="105"/>
        <v/>
      </c>
      <c r="O593" s="87" t="str">
        <f t="shared" si="106"/>
        <v/>
      </c>
      <c r="P593" s="88" t="str">
        <f t="shared" si="107"/>
        <v xml:space="preserve"> 98546 </v>
      </c>
      <c r="Q593" s="87">
        <f t="shared" si="108"/>
        <v>0</v>
      </c>
      <c r="R593" s="87">
        <f t="shared" si="109"/>
        <v>117.36</v>
      </c>
    </row>
    <row r="594" spans="1:18" ht="25.5" x14ac:dyDescent="0.2">
      <c r="A594" s="225" t="s">
        <v>21</v>
      </c>
      <c r="B594" s="226" t="s">
        <v>257</v>
      </c>
      <c r="C594" s="225" t="s">
        <v>9</v>
      </c>
      <c r="D594" s="225" t="s">
        <v>258</v>
      </c>
      <c r="E594" s="292" t="s">
        <v>875</v>
      </c>
      <c r="F594" s="292"/>
      <c r="G594" s="227" t="s">
        <v>25</v>
      </c>
      <c r="H594" s="228">
        <v>0.2102</v>
      </c>
      <c r="I594" s="229">
        <f>SUMIFS(J:J,A:A,"Composição",B:B,$B594)</f>
        <v>25.81</v>
      </c>
      <c r="J594" s="229">
        <f t="shared" si="111"/>
        <v>5.42</v>
      </c>
      <c r="L594" s="52">
        <f t="shared" si="112"/>
        <v>42</v>
      </c>
      <c r="M594" s="86">
        <f t="shared" si="104"/>
        <v>5.42</v>
      </c>
      <c r="N594" s="87" t="str">
        <f t="shared" si="105"/>
        <v/>
      </c>
      <c r="O594" s="87">
        <f t="shared" si="106"/>
        <v>5.42</v>
      </c>
      <c r="P594" s="88" t="str">
        <f t="shared" si="107"/>
        <v/>
      </c>
      <c r="Q594" s="87" t="str">
        <f t="shared" si="108"/>
        <v/>
      </c>
      <c r="R594" s="87" t="str">
        <f t="shared" si="109"/>
        <v/>
      </c>
    </row>
    <row r="595" spans="1:18" ht="25.5" x14ac:dyDescent="0.2">
      <c r="A595" s="225" t="s">
        <v>21</v>
      </c>
      <c r="B595" s="226" t="s">
        <v>1726</v>
      </c>
      <c r="C595" s="225" t="s">
        <v>9</v>
      </c>
      <c r="D595" s="225" t="s">
        <v>1727</v>
      </c>
      <c r="E595" s="292" t="s">
        <v>875</v>
      </c>
      <c r="F595" s="292"/>
      <c r="G595" s="227" t="s">
        <v>25</v>
      </c>
      <c r="H595" s="228">
        <v>0.93240000000000001</v>
      </c>
      <c r="I595" s="229">
        <f>SUMIFS(J:J,A:A,"Composição",B:B,$B595)</f>
        <v>32.840000000000003</v>
      </c>
      <c r="J595" s="229">
        <f t="shared" si="111"/>
        <v>30.62</v>
      </c>
      <c r="L595" s="52">
        <f t="shared" si="112"/>
        <v>42</v>
      </c>
      <c r="M595" s="86">
        <f t="shared" si="104"/>
        <v>30.62</v>
      </c>
      <c r="N595" s="87" t="str">
        <f t="shared" si="105"/>
        <v/>
      </c>
      <c r="O595" s="87">
        <f t="shared" si="106"/>
        <v>30.62</v>
      </c>
      <c r="P595" s="88" t="str">
        <f t="shared" si="107"/>
        <v/>
      </c>
      <c r="Q595" s="87" t="str">
        <f t="shared" si="108"/>
        <v/>
      </c>
      <c r="R595" s="87" t="str">
        <f t="shared" si="109"/>
        <v/>
      </c>
    </row>
    <row r="596" spans="1:18" ht="25.5" customHeight="1" x14ac:dyDescent="0.2">
      <c r="A596" s="214" t="s">
        <v>28</v>
      </c>
      <c r="B596" s="215" t="s">
        <v>1728</v>
      </c>
      <c r="C596" s="214" t="str">
        <f>VLOOKUP(B596,INSUMOS!$A:$I,2,FALSE)</f>
        <v>SINAPI</v>
      </c>
      <c r="D596" s="214" t="str">
        <f>VLOOKUP(B596,INSUMOS!$A:$I,3,FALSE)</f>
        <v>GAS DE COZINHA - GLP</v>
      </c>
      <c r="E596" s="293" t="str">
        <f>VLOOKUP(B596,INSUMOS!$A:$I,4,FALSE)</f>
        <v>Material</v>
      </c>
      <c r="F596" s="293"/>
      <c r="G596" s="216" t="str">
        <f>VLOOKUP(B596,INSUMOS!$A:$I,5,FALSE)</f>
        <v>KG</v>
      </c>
      <c r="H596" s="217">
        <v>0.26</v>
      </c>
      <c r="I596" s="218">
        <f>VLOOKUP(B596,INSUMOS!$A:$I,8,FALSE)</f>
        <v>7.95</v>
      </c>
      <c r="J596" s="218">
        <f t="shared" si="111"/>
        <v>2.06</v>
      </c>
      <c r="L596" s="52">
        <f t="shared" si="112"/>
        <v>42</v>
      </c>
      <c r="M596" s="86">
        <f t="shared" si="104"/>
        <v>2.06</v>
      </c>
      <c r="N596" s="87" t="str">
        <f t="shared" si="105"/>
        <v/>
      </c>
      <c r="O596" s="87">
        <f t="shared" si="106"/>
        <v>2.06</v>
      </c>
      <c r="P596" s="88" t="str">
        <f t="shared" si="107"/>
        <v/>
      </c>
      <c r="Q596" s="87" t="str">
        <f t="shared" si="108"/>
        <v/>
      </c>
      <c r="R596" s="87" t="str">
        <f t="shared" si="109"/>
        <v/>
      </c>
    </row>
    <row r="597" spans="1:18" ht="14.25" customHeight="1" x14ac:dyDescent="0.2">
      <c r="A597" s="214" t="s">
        <v>28</v>
      </c>
      <c r="B597" s="215" t="s">
        <v>1730</v>
      </c>
      <c r="C597" s="214" t="str">
        <f>VLOOKUP(B597,INSUMOS!$A:$I,2,FALSE)</f>
        <v>SINAPI</v>
      </c>
      <c r="D597" s="214" t="str">
        <f>VLOOKUP(B597,INSUMOS!$A:$I,3,FALSE)</f>
        <v>PRIMER PARA MANTA ASFALTICA A BASE DE ASFALTO MODIFICADO DILUIDO EM SOLVENTE, APLICACAO A FRIO</v>
      </c>
      <c r="E597" s="293" t="str">
        <f>VLOOKUP(B597,INSUMOS!$A:$I,4,FALSE)</f>
        <v>Material</v>
      </c>
      <c r="F597" s="293"/>
      <c r="G597" s="216" t="str">
        <f>VLOOKUP(B597,INSUMOS!$A:$I,5,FALSE)</f>
        <v>L</v>
      </c>
      <c r="H597" s="217">
        <v>0.58720000000000006</v>
      </c>
      <c r="I597" s="218">
        <f>VLOOKUP(B597,INSUMOS!$A:$I,8,FALSE)</f>
        <v>19.28</v>
      </c>
      <c r="J597" s="218">
        <f t="shared" si="111"/>
        <v>11.32</v>
      </c>
      <c r="L597" s="52">
        <f t="shared" si="112"/>
        <v>42</v>
      </c>
      <c r="M597" s="86">
        <f t="shared" si="104"/>
        <v>11.32</v>
      </c>
      <c r="N597" s="87" t="str">
        <f t="shared" si="105"/>
        <v/>
      </c>
      <c r="O597" s="87">
        <f t="shared" si="106"/>
        <v>11.32</v>
      </c>
      <c r="P597" s="88" t="str">
        <f t="shared" si="107"/>
        <v/>
      </c>
      <c r="Q597" s="87" t="str">
        <f t="shared" si="108"/>
        <v/>
      </c>
      <c r="R597" s="87" t="str">
        <f t="shared" si="109"/>
        <v/>
      </c>
    </row>
    <row r="598" spans="1:18" ht="25.5" x14ac:dyDescent="0.2">
      <c r="A598" s="214" t="s">
        <v>28</v>
      </c>
      <c r="B598" s="215" t="s">
        <v>1732</v>
      </c>
      <c r="C598" s="214" t="str">
        <f>VLOOKUP(B598,INSUMOS!$A:$I,2,FALSE)</f>
        <v>SINAPI</v>
      </c>
      <c r="D598" s="214" t="str">
        <f>VLOOKUP(B598,INSUMOS!$A:$I,3,FALSE)</f>
        <v>MANTA ASFALTICA ELASTOMERICA EM POLIESTER 4 MM, TIPO III, CLASSE B, ACABAMENTO PP (NBR 9952)</v>
      </c>
      <c r="E598" s="293" t="str">
        <f>VLOOKUP(B598,INSUMOS!$A:$I,4,FALSE)</f>
        <v>Material</v>
      </c>
      <c r="F598" s="293"/>
      <c r="G598" s="216" t="str">
        <f>VLOOKUP(B598,INSUMOS!$A:$I,5,FALSE)</f>
        <v>m²</v>
      </c>
      <c r="H598" s="217">
        <v>1.1318999999999999</v>
      </c>
      <c r="I598" s="218">
        <f>VLOOKUP(B598,INSUMOS!$A:$I,8,FALSE)</f>
        <v>60.03</v>
      </c>
      <c r="J598" s="218">
        <f t="shared" si="111"/>
        <v>67.94</v>
      </c>
      <c r="L598" s="52">
        <f t="shared" si="112"/>
        <v>42</v>
      </c>
      <c r="M598" s="86">
        <f t="shared" si="104"/>
        <v>67.94</v>
      </c>
      <c r="N598" s="87" t="str">
        <f t="shared" si="105"/>
        <v/>
      </c>
      <c r="O598" s="87">
        <f t="shared" si="106"/>
        <v>67.94</v>
      </c>
      <c r="P598" s="88" t="str">
        <f t="shared" si="107"/>
        <v/>
      </c>
      <c r="Q598" s="87" t="str">
        <f t="shared" si="108"/>
        <v/>
      </c>
      <c r="R598" s="87" t="str">
        <f t="shared" si="109"/>
        <v/>
      </c>
    </row>
    <row r="599" spans="1:18" x14ac:dyDescent="0.2">
      <c r="A599" s="219"/>
      <c r="B599" s="219"/>
      <c r="C599" s="219"/>
      <c r="D599" s="219"/>
      <c r="E599" s="219"/>
      <c r="F599" s="220"/>
      <c r="G599" s="219"/>
      <c r="H599" s="220"/>
      <c r="I599" s="219"/>
      <c r="J599" s="220"/>
      <c r="L599" s="52">
        <f t="shared" si="112"/>
        <v>42</v>
      </c>
      <c r="M599" s="86" t="str">
        <f t="shared" si="104"/>
        <v/>
      </c>
      <c r="N599" s="87" t="str">
        <f t="shared" si="105"/>
        <v/>
      </c>
      <c r="O599" s="87" t="str">
        <f t="shared" si="106"/>
        <v/>
      </c>
      <c r="P599" s="88" t="str">
        <f t="shared" si="107"/>
        <v/>
      </c>
      <c r="Q599" s="87" t="str">
        <f t="shared" si="108"/>
        <v/>
      </c>
      <c r="R599" s="87" t="str">
        <f t="shared" si="109"/>
        <v/>
      </c>
    </row>
    <row r="600" spans="1:18" ht="25.5" customHeight="1" thickBot="1" x14ac:dyDescent="0.25">
      <c r="A600" s="219"/>
      <c r="B600" s="219"/>
      <c r="C600" s="219"/>
      <c r="D600" s="219"/>
      <c r="E600" s="219"/>
      <c r="F600" s="220"/>
      <c r="G600" s="219"/>
      <c r="H600" s="294"/>
      <c r="I600" s="294"/>
      <c r="J600" s="220"/>
      <c r="L600" s="52">
        <f t="shared" si="112"/>
        <v>42</v>
      </c>
      <c r="M600" s="86" t="str">
        <f t="shared" si="104"/>
        <v/>
      </c>
      <c r="N600" s="87" t="str">
        <f t="shared" si="105"/>
        <v/>
      </c>
      <c r="O600" s="87" t="str">
        <f t="shared" si="106"/>
        <v/>
      </c>
      <c r="P600" s="88" t="str">
        <f t="shared" si="107"/>
        <v/>
      </c>
      <c r="Q600" s="87" t="str">
        <f t="shared" si="108"/>
        <v/>
      </c>
      <c r="R600" s="87" t="str">
        <f t="shared" si="109"/>
        <v/>
      </c>
    </row>
    <row r="601" spans="1:18" ht="15" thickTop="1" x14ac:dyDescent="0.2">
      <c r="A601" s="224"/>
      <c r="B601" s="224"/>
      <c r="C601" s="224"/>
      <c r="D601" s="224"/>
      <c r="E601" s="224"/>
      <c r="F601" s="224"/>
      <c r="G601" s="224"/>
      <c r="H601" s="224"/>
      <c r="I601" s="224"/>
      <c r="J601" s="224"/>
      <c r="L601" s="52">
        <f t="shared" si="112"/>
        <v>43</v>
      </c>
      <c r="M601" s="86" t="str">
        <f t="shared" si="104"/>
        <v/>
      </c>
      <c r="N601" s="87" t="str">
        <f t="shared" si="105"/>
        <v/>
      </c>
      <c r="O601" s="87" t="str">
        <f t="shared" si="106"/>
        <v/>
      </c>
      <c r="P601" s="88" t="str">
        <f t="shared" si="107"/>
        <v/>
      </c>
      <c r="Q601" s="87" t="str">
        <f t="shared" si="108"/>
        <v/>
      </c>
      <c r="R601" s="87" t="str">
        <f t="shared" si="109"/>
        <v/>
      </c>
    </row>
    <row r="602" spans="1:18" ht="15" x14ac:dyDescent="0.2">
      <c r="A602" s="206" t="s">
        <v>1167</v>
      </c>
      <c r="B602" s="207" t="s">
        <v>1</v>
      </c>
      <c r="C602" s="206" t="s">
        <v>2</v>
      </c>
      <c r="D602" s="206" t="s">
        <v>3</v>
      </c>
      <c r="E602" s="290" t="s">
        <v>18</v>
      </c>
      <c r="F602" s="290"/>
      <c r="G602" s="208" t="s">
        <v>4</v>
      </c>
      <c r="H602" s="207" t="s">
        <v>5</v>
      </c>
      <c r="I602" s="207" t="s">
        <v>6</v>
      </c>
      <c r="J602" s="207" t="s">
        <v>7</v>
      </c>
      <c r="L602" s="52">
        <f t="shared" si="112"/>
        <v>43</v>
      </c>
      <c r="M602" s="86" t="str">
        <f t="shared" si="104"/>
        <v/>
      </c>
      <c r="N602" s="87" t="str">
        <f t="shared" si="105"/>
        <v/>
      </c>
      <c r="O602" s="87" t="str">
        <f t="shared" si="106"/>
        <v/>
      </c>
      <c r="P602" s="88" t="str">
        <f t="shared" si="107"/>
        <v/>
      </c>
      <c r="Q602" s="87" t="str">
        <f t="shared" si="108"/>
        <v/>
      </c>
      <c r="R602" s="87" t="str">
        <f t="shared" si="109"/>
        <v/>
      </c>
    </row>
    <row r="603" spans="1:18" ht="25.5" customHeight="1" x14ac:dyDescent="0.2">
      <c r="A603" s="209" t="s">
        <v>19</v>
      </c>
      <c r="B603" s="210" t="s">
        <v>1168</v>
      </c>
      <c r="C603" s="209" t="s">
        <v>9</v>
      </c>
      <c r="D603" s="209" t="s">
        <v>1169</v>
      </c>
      <c r="E603" s="291" t="s">
        <v>1725</v>
      </c>
      <c r="F603" s="291"/>
      <c r="G603" s="211" t="s">
        <v>10</v>
      </c>
      <c r="H603" s="212">
        <v>1</v>
      </c>
      <c r="I603" s="213">
        <f>SUMIF(L:L,$L603,M:M)</f>
        <v>36.659999999999997</v>
      </c>
      <c r="J603" s="213">
        <f>TRUNC(H603*I603,2)</f>
        <v>36.659999999999997</v>
      </c>
      <c r="L603" s="52">
        <f t="shared" si="112"/>
        <v>43</v>
      </c>
      <c r="M603" s="86" t="str">
        <f t="shared" si="104"/>
        <v/>
      </c>
      <c r="N603" s="87" t="str">
        <f t="shared" si="105"/>
        <v/>
      </c>
      <c r="O603" s="87" t="str">
        <f t="shared" si="106"/>
        <v/>
      </c>
      <c r="P603" s="88" t="str">
        <f t="shared" si="107"/>
        <v xml:space="preserve"> 98555 </v>
      </c>
      <c r="Q603" s="87">
        <f t="shared" si="108"/>
        <v>0</v>
      </c>
      <c r="R603" s="87">
        <f t="shared" si="109"/>
        <v>36.659999999999997</v>
      </c>
    </row>
    <row r="604" spans="1:18" ht="38.25" customHeight="1" x14ac:dyDescent="0.2">
      <c r="A604" s="225" t="s">
        <v>21</v>
      </c>
      <c r="B604" s="226" t="s">
        <v>1726</v>
      </c>
      <c r="C604" s="225" t="s">
        <v>9</v>
      </c>
      <c r="D604" s="225" t="s">
        <v>1727</v>
      </c>
      <c r="E604" s="292" t="s">
        <v>875</v>
      </c>
      <c r="F604" s="292"/>
      <c r="G604" s="227" t="s">
        <v>25</v>
      </c>
      <c r="H604" s="228">
        <v>0.60389999999999999</v>
      </c>
      <c r="I604" s="229">
        <f>SUMIFS(J:J,A:A,"Composição",B:B,$B604)</f>
        <v>32.840000000000003</v>
      </c>
      <c r="J604" s="229">
        <f>TRUNC(H604*I604,2)</f>
        <v>19.829999999999998</v>
      </c>
      <c r="L604" s="52">
        <f t="shared" si="112"/>
        <v>43</v>
      </c>
      <c r="M604" s="86">
        <f t="shared" si="104"/>
        <v>19.829999999999998</v>
      </c>
      <c r="N604" s="87" t="str">
        <f t="shared" si="105"/>
        <v/>
      </c>
      <c r="O604" s="87">
        <f t="shared" si="106"/>
        <v>19.829999999999998</v>
      </c>
      <c r="P604" s="88" t="str">
        <f t="shared" si="107"/>
        <v/>
      </c>
      <c r="Q604" s="87" t="str">
        <f t="shared" si="108"/>
        <v/>
      </c>
      <c r="R604" s="87" t="str">
        <f t="shared" si="109"/>
        <v/>
      </c>
    </row>
    <row r="605" spans="1:18" ht="25.5" customHeight="1" x14ac:dyDescent="0.2">
      <c r="A605" s="225" t="s">
        <v>21</v>
      </c>
      <c r="B605" s="226" t="s">
        <v>257</v>
      </c>
      <c r="C605" s="225" t="s">
        <v>9</v>
      </c>
      <c r="D605" s="225" t="s">
        <v>258</v>
      </c>
      <c r="E605" s="292" t="s">
        <v>875</v>
      </c>
      <c r="F605" s="292"/>
      <c r="G605" s="227" t="s">
        <v>25</v>
      </c>
      <c r="H605" s="228">
        <v>0.13619999999999999</v>
      </c>
      <c r="I605" s="229">
        <f>SUMIFS(J:J,A:A,"Composição",B:B,$B605)</f>
        <v>25.81</v>
      </c>
      <c r="J605" s="229">
        <f>TRUNC(H605*I605,2)</f>
        <v>3.51</v>
      </c>
      <c r="L605" s="52">
        <f t="shared" si="112"/>
        <v>43</v>
      </c>
      <c r="M605" s="86">
        <f t="shared" si="104"/>
        <v>3.51</v>
      </c>
      <c r="N605" s="87" t="str">
        <f t="shared" si="105"/>
        <v/>
      </c>
      <c r="O605" s="87">
        <f t="shared" si="106"/>
        <v>3.51</v>
      </c>
      <c r="P605" s="88" t="str">
        <f t="shared" si="107"/>
        <v/>
      </c>
      <c r="Q605" s="87" t="str">
        <f t="shared" si="108"/>
        <v/>
      </c>
      <c r="R605" s="87" t="str">
        <f t="shared" si="109"/>
        <v/>
      </c>
    </row>
    <row r="606" spans="1:18" ht="25.5" customHeight="1" x14ac:dyDescent="0.2">
      <c r="A606" s="214" t="s">
        <v>28</v>
      </c>
      <c r="B606" s="215" t="s">
        <v>1735</v>
      </c>
      <c r="C606" s="214" t="str">
        <f>VLOOKUP(B606,INSUMOS!$A:$I,2,FALSE)</f>
        <v>SINAPI</v>
      </c>
      <c r="D606" s="214" t="str">
        <f>VLOOKUP(B606,INSUMOS!$A:$I,3,FALSE)</f>
        <v>ARGAMASSA POLIMERICA IMPERMEABILIZANTE SEMIFLEXIVEL, BICOMPONENTE, A BASE DE CIMENTO E ADITIVOS</v>
      </c>
      <c r="E606" s="293" t="str">
        <f>VLOOKUP(B606,INSUMOS!$A:$I,4,FALSE)</f>
        <v>Material</v>
      </c>
      <c r="F606" s="293"/>
      <c r="G606" s="216" t="str">
        <f>VLOOKUP(B606,INSUMOS!$A:$I,5,FALSE)</f>
        <v>KG</v>
      </c>
      <c r="H606" s="217">
        <v>3.4615</v>
      </c>
      <c r="I606" s="218">
        <f>VLOOKUP(B606,INSUMOS!$A:$I,8,FALSE)</f>
        <v>3.85</v>
      </c>
      <c r="J606" s="218">
        <f>TRUNC(H606*I606,2)</f>
        <v>13.32</v>
      </c>
      <c r="L606" s="52">
        <f t="shared" si="112"/>
        <v>43</v>
      </c>
      <c r="M606" s="86">
        <f t="shared" si="104"/>
        <v>13.32</v>
      </c>
      <c r="N606" s="87" t="str">
        <f t="shared" si="105"/>
        <v/>
      </c>
      <c r="O606" s="87">
        <f t="shared" si="106"/>
        <v>13.32</v>
      </c>
      <c r="P606" s="88" t="str">
        <f t="shared" si="107"/>
        <v/>
      </c>
      <c r="Q606" s="87" t="str">
        <f t="shared" si="108"/>
        <v/>
      </c>
      <c r="R606" s="87" t="str">
        <f t="shared" si="109"/>
        <v/>
      </c>
    </row>
    <row r="607" spans="1:18" x14ac:dyDescent="0.2">
      <c r="A607" s="219"/>
      <c r="B607" s="219"/>
      <c r="C607" s="219"/>
      <c r="D607" s="219"/>
      <c r="E607" s="219"/>
      <c r="F607" s="220"/>
      <c r="G607" s="219"/>
      <c r="H607" s="220"/>
      <c r="I607" s="219"/>
      <c r="J607" s="220"/>
      <c r="L607" s="52">
        <f t="shared" si="112"/>
        <v>43</v>
      </c>
      <c r="M607" s="86" t="str">
        <f t="shared" si="104"/>
        <v/>
      </c>
      <c r="N607" s="87" t="str">
        <f t="shared" si="105"/>
        <v/>
      </c>
      <c r="O607" s="87" t="str">
        <f t="shared" si="106"/>
        <v/>
      </c>
      <c r="P607" s="88" t="str">
        <f t="shared" si="107"/>
        <v/>
      </c>
      <c r="Q607" s="87" t="str">
        <f t="shared" si="108"/>
        <v/>
      </c>
      <c r="R607" s="87" t="str">
        <f t="shared" si="109"/>
        <v/>
      </c>
    </row>
    <row r="608" spans="1:18" ht="25.5" customHeight="1" thickBot="1" x14ac:dyDescent="0.25">
      <c r="A608" s="219"/>
      <c r="B608" s="219"/>
      <c r="C608" s="219"/>
      <c r="D608" s="219"/>
      <c r="E608" s="219"/>
      <c r="F608" s="220"/>
      <c r="G608" s="219"/>
      <c r="H608" s="294"/>
      <c r="I608" s="294"/>
      <c r="J608" s="220"/>
      <c r="L608" s="52">
        <f t="shared" si="112"/>
        <v>43</v>
      </c>
      <c r="M608" s="86" t="str">
        <f t="shared" si="104"/>
        <v/>
      </c>
      <c r="N608" s="87" t="str">
        <f t="shared" si="105"/>
        <v/>
      </c>
      <c r="O608" s="87" t="str">
        <f t="shared" si="106"/>
        <v/>
      </c>
      <c r="P608" s="88" t="str">
        <f t="shared" si="107"/>
        <v/>
      </c>
      <c r="Q608" s="87" t="str">
        <f t="shared" si="108"/>
        <v/>
      </c>
      <c r="R608" s="87" t="str">
        <f t="shared" si="109"/>
        <v/>
      </c>
    </row>
    <row r="609" spans="1:18" ht="15" thickTop="1" x14ac:dyDescent="0.2">
      <c r="A609" s="224"/>
      <c r="B609" s="224"/>
      <c r="C609" s="224"/>
      <c r="D609" s="224"/>
      <c r="E609" s="224"/>
      <c r="F609" s="224"/>
      <c r="G609" s="224"/>
      <c r="H609" s="224"/>
      <c r="I609" s="224"/>
      <c r="J609" s="224"/>
      <c r="L609" s="52">
        <f t="shared" si="112"/>
        <v>44</v>
      </c>
      <c r="M609" s="86" t="str">
        <f t="shared" si="104"/>
        <v/>
      </c>
      <c r="N609" s="87" t="str">
        <f t="shared" si="105"/>
        <v/>
      </c>
      <c r="O609" s="87" t="str">
        <f t="shared" si="106"/>
        <v/>
      </c>
      <c r="P609" s="88" t="str">
        <f t="shared" si="107"/>
        <v/>
      </c>
      <c r="Q609" s="87" t="str">
        <f t="shared" si="108"/>
        <v/>
      </c>
      <c r="R609" s="87" t="str">
        <f t="shared" si="109"/>
        <v/>
      </c>
    </row>
    <row r="610" spans="1:18" ht="15" x14ac:dyDescent="0.2">
      <c r="A610" s="206" t="s">
        <v>1170</v>
      </c>
      <c r="B610" s="207" t="s">
        <v>1</v>
      </c>
      <c r="C610" s="206" t="s">
        <v>2</v>
      </c>
      <c r="D610" s="206" t="s">
        <v>3</v>
      </c>
      <c r="E610" s="290" t="s">
        <v>18</v>
      </c>
      <c r="F610" s="290"/>
      <c r="G610" s="208" t="s">
        <v>4</v>
      </c>
      <c r="H610" s="207" t="s">
        <v>5</v>
      </c>
      <c r="I610" s="207" t="s">
        <v>6</v>
      </c>
      <c r="J610" s="207" t="s">
        <v>7</v>
      </c>
      <c r="L610" s="52">
        <f t="shared" si="112"/>
        <v>44</v>
      </c>
      <c r="M610" s="86" t="str">
        <f t="shared" si="104"/>
        <v/>
      </c>
      <c r="N610" s="87" t="str">
        <f t="shared" si="105"/>
        <v/>
      </c>
      <c r="O610" s="87" t="str">
        <f t="shared" si="106"/>
        <v/>
      </c>
      <c r="P610" s="88" t="str">
        <f t="shared" si="107"/>
        <v/>
      </c>
      <c r="Q610" s="87" t="str">
        <f t="shared" si="108"/>
        <v/>
      </c>
      <c r="R610" s="87" t="str">
        <f t="shared" si="109"/>
        <v/>
      </c>
    </row>
    <row r="611" spans="1:18" ht="25.5" x14ac:dyDescent="0.2">
      <c r="A611" s="209" t="s">
        <v>19</v>
      </c>
      <c r="B611" s="210" t="s">
        <v>1171</v>
      </c>
      <c r="C611" s="209" t="s">
        <v>9</v>
      </c>
      <c r="D611" s="209" t="s">
        <v>1172</v>
      </c>
      <c r="E611" s="291" t="s">
        <v>1738</v>
      </c>
      <c r="F611" s="291"/>
      <c r="G611" s="211" t="s">
        <v>10</v>
      </c>
      <c r="H611" s="212">
        <v>1</v>
      </c>
      <c r="I611" s="213">
        <f>SUMIF(L:L,$L611,M:M)</f>
        <v>157.61000000000001</v>
      </c>
      <c r="J611" s="213">
        <f t="shared" ref="J611:J625" si="113">TRUNC(H611*I611,2)</f>
        <v>157.61000000000001</v>
      </c>
      <c r="L611" s="52">
        <f t="shared" si="112"/>
        <v>44</v>
      </c>
      <c r="M611" s="86" t="str">
        <f t="shared" si="104"/>
        <v/>
      </c>
      <c r="N611" s="87" t="str">
        <f t="shared" si="105"/>
        <v/>
      </c>
      <c r="O611" s="87" t="str">
        <f t="shared" si="106"/>
        <v/>
      </c>
      <c r="P611" s="88" t="str">
        <f t="shared" si="107"/>
        <v xml:space="preserve"> 103915 </v>
      </c>
      <c r="Q611" s="87">
        <f t="shared" si="108"/>
        <v>0</v>
      </c>
      <c r="R611" s="87">
        <f t="shared" si="109"/>
        <v>157.61000000000001</v>
      </c>
    </row>
    <row r="612" spans="1:18" ht="25.5" customHeight="1" x14ac:dyDescent="0.2">
      <c r="A612" s="225" t="s">
        <v>21</v>
      </c>
      <c r="B612" s="226" t="s">
        <v>1739</v>
      </c>
      <c r="C612" s="225" t="s">
        <v>9</v>
      </c>
      <c r="D612" s="225" t="s">
        <v>1740</v>
      </c>
      <c r="E612" s="292" t="s">
        <v>1741</v>
      </c>
      <c r="F612" s="292"/>
      <c r="G612" s="227" t="s">
        <v>34</v>
      </c>
      <c r="H612" s="228">
        <v>3.11</v>
      </c>
      <c r="I612" s="229">
        <f t="shared" ref="I612:I620" si="114">SUMIFS(J:J,A:A,"Composição",B:B,$B612)</f>
        <v>12.11</v>
      </c>
      <c r="J612" s="229">
        <f t="shared" si="113"/>
        <v>37.659999999999997</v>
      </c>
      <c r="L612" s="52">
        <f t="shared" si="112"/>
        <v>44</v>
      </c>
      <c r="M612" s="86">
        <f t="shared" si="104"/>
        <v>37.659999999999997</v>
      </c>
      <c r="N612" s="87" t="str">
        <f t="shared" si="105"/>
        <v/>
      </c>
      <c r="O612" s="87">
        <f t="shared" si="106"/>
        <v>37.659999999999997</v>
      </c>
      <c r="P612" s="88" t="str">
        <f t="shared" si="107"/>
        <v/>
      </c>
      <c r="Q612" s="87" t="str">
        <f t="shared" si="108"/>
        <v/>
      </c>
      <c r="R612" s="87" t="str">
        <f t="shared" si="109"/>
        <v/>
      </c>
    </row>
    <row r="613" spans="1:18" ht="25.5" x14ac:dyDescent="0.2">
      <c r="A613" s="225" t="s">
        <v>21</v>
      </c>
      <c r="B613" s="226" t="s">
        <v>1742</v>
      </c>
      <c r="C613" s="225" t="s">
        <v>9</v>
      </c>
      <c r="D613" s="225" t="s">
        <v>1743</v>
      </c>
      <c r="E613" s="292" t="s">
        <v>1738</v>
      </c>
      <c r="F613" s="292"/>
      <c r="G613" s="227" t="s">
        <v>34</v>
      </c>
      <c r="H613" s="228">
        <v>2.9217E-2</v>
      </c>
      <c r="I613" s="229">
        <f t="shared" si="114"/>
        <v>60.68</v>
      </c>
      <c r="J613" s="229">
        <f t="shared" si="113"/>
        <v>1.77</v>
      </c>
      <c r="L613" s="52">
        <f t="shared" si="112"/>
        <v>44</v>
      </c>
      <c r="M613" s="86">
        <f t="shared" si="104"/>
        <v>1.77</v>
      </c>
      <c r="N613" s="87" t="str">
        <f t="shared" si="105"/>
        <v/>
      </c>
      <c r="O613" s="87">
        <f t="shared" si="106"/>
        <v>1.77</v>
      </c>
      <c r="P613" s="88" t="str">
        <f t="shared" si="107"/>
        <v/>
      </c>
      <c r="Q613" s="87" t="str">
        <f t="shared" si="108"/>
        <v/>
      </c>
      <c r="R613" s="87" t="str">
        <f t="shared" si="109"/>
        <v/>
      </c>
    </row>
    <row r="614" spans="1:18" ht="25.5" x14ac:dyDescent="0.2">
      <c r="A614" s="225" t="s">
        <v>21</v>
      </c>
      <c r="B614" s="226" t="s">
        <v>1744</v>
      </c>
      <c r="C614" s="225" t="s">
        <v>9</v>
      </c>
      <c r="D614" s="225" t="s">
        <v>1745</v>
      </c>
      <c r="E614" s="292" t="s">
        <v>893</v>
      </c>
      <c r="F614" s="292"/>
      <c r="G614" s="227" t="s">
        <v>41</v>
      </c>
      <c r="H614" s="228">
        <v>7.9570000000000005E-3</v>
      </c>
      <c r="I614" s="229">
        <f t="shared" si="114"/>
        <v>1.29</v>
      </c>
      <c r="J614" s="229">
        <f t="shared" si="113"/>
        <v>0.01</v>
      </c>
      <c r="L614" s="52">
        <f t="shared" si="112"/>
        <v>44</v>
      </c>
      <c r="M614" s="86">
        <f t="shared" si="104"/>
        <v>0.01</v>
      </c>
      <c r="N614" s="87" t="str">
        <f t="shared" si="105"/>
        <v/>
      </c>
      <c r="O614" s="87">
        <f t="shared" si="106"/>
        <v>0.01</v>
      </c>
      <c r="P614" s="88" t="str">
        <f t="shared" si="107"/>
        <v/>
      </c>
      <c r="Q614" s="87" t="str">
        <f t="shared" si="108"/>
        <v/>
      </c>
      <c r="R614" s="87" t="str">
        <f t="shared" si="109"/>
        <v/>
      </c>
    </row>
    <row r="615" spans="1:18" ht="25.5" customHeight="1" x14ac:dyDescent="0.2">
      <c r="A615" s="225" t="s">
        <v>21</v>
      </c>
      <c r="B615" s="226" t="s">
        <v>1746</v>
      </c>
      <c r="C615" s="225" t="s">
        <v>9</v>
      </c>
      <c r="D615" s="225" t="s">
        <v>1747</v>
      </c>
      <c r="E615" s="292" t="s">
        <v>1738</v>
      </c>
      <c r="F615" s="292"/>
      <c r="G615" s="227" t="s">
        <v>10</v>
      </c>
      <c r="H615" s="228">
        <v>1</v>
      </c>
      <c r="I615" s="229">
        <f t="shared" si="114"/>
        <v>2.8</v>
      </c>
      <c r="J615" s="229">
        <f t="shared" si="113"/>
        <v>2.8</v>
      </c>
      <c r="L615" s="52">
        <f t="shared" si="112"/>
        <v>44</v>
      </c>
      <c r="M615" s="86">
        <f t="shared" si="104"/>
        <v>2.8</v>
      </c>
      <c r="N615" s="87" t="str">
        <f t="shared" si="105"/>
        <v/>
      </c>
      <c r="O615" s="87">
        <f t="shared" si="106"/>
        <v>2.8</v>
      </c>
      <c r="P615" s="88" t="str">
        <f t="shared" si="107"/>
        <v/>
      </c>
      <c r="Q615" s="87" t="str">
        <f t="shared" si="108"/>
        <v/>
      </c>
      <c r="R615" s="87" t="str">
        <f t="shared" si="109"/>
        <v/>
      </c>
    </row>
    <row r="616" spans="1:18" ht="25.5" x14ac:dyDescent="0.2">
      <c r="A616" s="225" t="s">
        <v>21</v>
      </c>
      <c r="B616" s="226" t="s">
        <v>22</v>
      </c>
      <c r="C616" s="225" t="s">
        <v>9</v>
      </c>
      <c r="D616" s="225" t="s">
        <v>23</v>
      </c>
      <c r="E616" s="292" t="s">
        <v>875</v>
      </c>
      <c r="F616" s="292"/>
      <c r="G616" s="227" t="s">
        <v>25</v>
      </c>
      <c r="H616" s="228">
        <v>3.2006E-2</v>
      </c>
      <c r="I616" s="229">
        <f t="shared" si="114"/>
        <v>32.17</v>
      </c>
      <c r="J616" s="229">
        <f t="shared" si="113"/>
        <v>1.02</v>
      </c>
      <c r="L616" s="52">
        <f t="shared" si="112"/>
        <v>44</v>
      </c>
      <c r="M616" s="86">
        <f t="shared" si="104"/>
        <v>1.02</v>
      </c>
      <c r="N616" s="87" t="str">
        <f t="shared" si="105"/>
        <v/>
      </c>
      <c r="O616" s="87">
        <f t="shared" si="106"/>
        <v>1.02</v>
      </c>
      <c r="P616" s="88" t="str">
        <f t="shared" si="107"/>
        <v/>
      </c>
      <c r="Q616" s="87" t="str">
        <f t="shared" si="108"/>
        <v/>
      </c>
      <c r="R616" s="87" t="str">
        <f t="shared" si="109"/>
        <v/>
      </c>
    </row>
    <row r="617" spans="1:18" ht="25.5" customHeight="1" x14ac:dyDescent="0.2">
      <c r="A617" s="225" t="s">
        <v>21</v>
      </c>
      <c r="B617" s="226" t="s">
        <v>45</v>
      </c>
      <c r="C617" s="225" t="s">
        <v>9</v>
      </c>
      <c r="D617" s="225" t="s">
        <v>46</v>
      </c>
      <c r="E617" s="292" t="s">
        <v>875</v>
      </c>
      <c r="F617" s="292"/>
      <c r="G617" s="227" t="s">
        <v>25</v>
      </c>
      <c r="H617" s="228">
        <v>0.11723600000000001</v>
      </c>
      <c r="I617" s="229">
        <f t="shared" si="114"/>
        <v>32.840000000000003</v>
      </c>
      <c r="J617" s="229">
        <f t="shared" si="113"/>
        <v>3.85</v>
      </c>
      <c r="L617" s="52">
        <f t="shared" si="112"/>
        <v>44</v>
      </c>
      <c r="M617" s="86">
        <f t="shared" si="104"/>
        <v>3.85</v>
      </c>
      <c r="N617" s="87" t="str">
        <f t="shared" si="105"/>
        <v/>
      </c>
      <c r="O617" s="87">
        <f t="shared" si="106"/>
        <v>3.85</v>
      </c>
      <c r="P617" s="88" t="str">
        <f t="shared" si="107"/>
        <v/>
      </c>
      <c r="Q617" s="87" t="str">
        <f t="shared" si="108"/>
        <v/>
      </c>
      <c r="R617" s="87" t="str">
        <f t="shared" si="109"/>
        <v/>
      </c>
    </row>
    <row r="618" spans="1:18" ht="38.25" customHeight="1" x14ac:dyDescent="0.2">
      <c r="A618" s="225" t="s">
        <v>21</v>
      </c>
      <c r="B618" s="226" t="s">
        <v>1748</v>
      </c>
      <c r="C618" s="225" t="s">
        <v>9</v>
      </c>
      <c r="D618" s="225" t="s">
        <v>1749</v>
      </c>
      <c r="E618" s="292" t="s">
        <v>893</v>
      </c>
      <c r="F618" s="292"/>
      <c r="G618" s="227" t="s">
        <v>41</v>
      </c>
      <c r="H618" s="228">
        <v>7.9570000000000005E-3</v>
      </c>
      <c r="I618" s="229">
        <f t="shared" si="114"/>
        <v>10.96</v>
      </c>
      <c r="J618" s="229">
        <f t="shared" si="113"/>
        <v>0.08</v>
      </c>
      <c r="L618" s="52">
        <f t="shared" si="112"/>
        <v>44</v>
      </c>
      <c r="M618" s="86">
        <f t="shared" si="104"/>
        <v>0.08</v>
      </c>
      <c r="N618" s="87" t="str">
        <f t="shared" si="105"/>
        <v/>
      </c>
      <c r="O618" s="87">
        <f t="shared" si="106"/>
        <v>0.08</v>
      </c>
      <c r="P618" s="88" t="str">
        <f t="shared" si="107"/>
        <v/>
      </c>
      <c r="Q618" s="87" t="str">
        <f t="shared" si="108"/>
        <v/>
      </c>
      <c r="R618" s="87" t="str">
        <f t="shared" si="109"/>
        <v/>
      </c>
    </row>
    <row r="619" spans="1:18" ht="25.5" customHeight="1" x14ac:dyDescent="0.2">
      <c r="A619" s="225" t="s">
        <v>21</v>
      </c>
      <c r="B619" s="226" t="s">
        <v>26</v>
      </c>
      <c r="C619" s="225" t="s">
        <v>9</v>
      </c>
      <c r="D619" s="225" t="s">
        <v>27</v>
      </c>
      <c r="E619" s="292" t="s">
        <v>875</v>
      </c>
      <c r="F619" s="292"/>
      <c r="G619" s="227" t="s">
        <v>25</v>
      </c>
      <c r="H619" s="228">
        <v>0.120624</v>
      </c>
      <c r="I619" s="229">
        <f t="shared" si="114"/>
        <v>25.11</v>
      </c>
      <c r="J619" s="229">
        <f t="shared" si="113"/>
        <v>3.02</v>
      </c>
      <c r="L619" s="52">
        <f t="shared" si="112"/>
        <v>44</v>
      </c>
      <c r="M619" s="86">
        <f t="shared" si="104"/>
        <v>3.02</v>
      </c>
      <c r="N619" s="87" t="str">
        <f t="shared" si="105"/>
        <v/>
      </c>
      <c r="O619" s="87">
        <f t="shared" si="106"/>
        <v>3.02</v>
      </c>
      <c r="P619" s="88" t="str">
        <f t="shared" si="107"/>
        <v/>
      </c>
      <c r="Q619" s="87" t="str">
        <f t="shared" si="108"/>
        <v/>
      </c>
      <c r="R619" s="87" t="str">
        <f t="shared" si="109"/>
        <v/>
      </c>
    </row>
    <row r="620" spans="1:18" ht="38.25" x14ac:dyDescent="0.2">
      <c r="A620" s="225" t="s">
        <v>21</v>
      </c>
      <c r="B620" s="226" t="s">
        <v>1750</v>
      </c>
      <c r="C620" s="225" t="s">
        <v>9</v>
      </c>
      <c r="D620" s="225" t="s">
        <v>1751</v>
      </c>
      <c r="E620" s="292" t="s">
        <v>1738</v>
      </c>
      <c r="F620" s="292"/>
      <c r="G620" s="227" t="s">
        <v>34</v>
      </c>
      <c r="H620" s="228">
        <v>0.82199999999999995</v>
      </c>
      <c r="I620" s="229">
        <f t="shared" si="114"/>
        <v>20.12</v>
      </c>
      <c r="J620" s="229">
        <f t="shared" si="113"/>
        <v>16.53</v>
      </c>
      <c r="L620" s="52">
        <f t="shared" si="112"/>
        <v>44</v>
      </c>
      <c r="M620" s="86">
        <f t="shared" si="104"/>
        <v>16.53</v>
      </c>
      <c r="N620" s="87" t="str">
        <f t="shared" si="105"/>
        <v/>
      </c>
      <c r="O620" s="87">
        <f t="shared" si="106"/>
        <v>16.53</v>
      </c>
      <c r="P620" s="88" t="str">
        <f t="shared" si="107"/>
        <v/>
      </c>
      <c r="Q620" s="87" t="str">
        <f t="shared" si="108"/>
        <v/>
      </c>
      <c r="R620" s="87" t="str">
        <f t="shared" si="109"/>
        <v/>
      </c>
    </row>
    <row r="621" spans="1:18" x14ac:dyDescent="0.2">
      <c r="A621" s="214" t="s">
        <v>28</v>
      </c>
      <c r="B621" s="215" t="s">
        <v>1752</v>
      </c>
      <c r="C621" s="214" t="str">
        <f>VLOOKUP(B621,INSUMOS!$A:$I,2,FALSE)</f>
        <v>SINAPI</v>
      </c>
      <c r="D621" s="214" t="str">
        <f>VLOOKUP(B621,INSUMOS!$A:$I,3,FALSE)</f>
        <v>PREGO DE ACO POLIDO COM CABECA 17 X 27 (2 1/2 X 11)</v>
      </c>
      <c r="E621" s="293" t="str">
        <f>VLOOKUP(B621,INSUMOS!$A:$I,4,FALSE)</f>
        <v>Material</v>
      </c>
      <c r="F621" s="293"/>
      <c r="G621" s="216" t="str">
        <f>VLOOKUP(B621,INSUMOS!$A:$I,5,FALSE)</f>
        <v>KG</v>
      </c>
      <c r="H621" s="217">
        <v>1.7700000000000001E-3</v>
      </c>
      <c r="I621" s="218">
        <f>VLOOKUP(B621,INSUMOS!$A:$I,8,FALSE)</f>
        <v>18.14</v>
      </c>
      <c r="J621" s="218">
        <f t="shared" si="113"/>
        <v>0.03</v>
      </c>
      <c r="L621" s="52">
        <f t="shared" si="112"/>
        <v>44</v>
      </c>
      <c r="M621" s="86">
        <f t="shared" si="104"/>
        <v>0.03</v>
      </c>
      <c r="N621" s="87" t="str">
        <f t="shared" si="105"/>
        <v/>
      </c>
      <c r="O621" s="87">
        <f t="shared" si="106"/>
        <v>0.03</v>
      </c>
      <c r="P621" s="88" t="str">
        <f t="shared" si="107"/>
        <v/>
      </c>
      <c r="Q621" s="87" t="str">
        <f t="shared" si="108"/>
        <v/>
      </c>
      <c r="R621" s="87" t="str">
        <f t="shared" si="109"/>
        <v/>
      </c>
    </row>
    <row r="622" spans="1:18" ht="25.5" x14ac:dyDescent="0.2">
      <c r="A622" s="214" t="s">
        <v>28</v>
      </c>
      <c r="B622" s="215" t="s">
        <v>1754</v>
      </c>
      <c r="C622" s="214" t="str">
        <f>VLOOKUP(B622,INSUMOS!$A:$I,2,FALSE)</f>
        <v>SINAPI</v>
      </c>
      <c r="D622" s="214" t="str">
        <f>VLOOKUP(B622,INSUMOS!$A:$I,3,FALSE)</f>
        <v>SARRAFO *2,5 X 7,5* CM EM PINUS, MISTA OU EQUIVALENTE DA REGIAO - BRUTA</v>
      </c>
      <c r="E622" s="293" t="str">
        <f>VLOOKUP(B622,INSUMOS!$A:$I,4,FALSE)</f>
        <v>Material</v>
      </c>
      <c r="F622" s="293"/>
      <c r="G622" s="216" t="str">
        <f>VLOOKUP(B622,INSUMOS!$A:$I,5,FALSE)</f>
        <v>M</v>
      </c>
      <c r="H622" s="217">
        <v>5.1332999999999997E-2</v>
      </c>
      <c r="I622" s="218">
        <f>VLOOKUP(B622,INSUMOS!$A:$I,8,FALSE)</f>
        <v>2.66</v>
      </c>
      <c r="J622" s="218">
        <f t="shared" si="113"/>
        <v>0.13</v>
      </c>
      <c r="L622" s="52">
        <f t="shared" si="112"/>
        <v>44</v>
      </c>
      <c r="M622" s="86">
        <f t="shared" si="104"/>
        <v>0.13</v>
      </c>
      <c r="N622" s="87" t="str">
        <f t="shared" si="105"/>
        <v/>
      </c>
      <c r="O622" s="87">
        <f t="shared" si="106"/>
        <v>0.13</v>
      </c>
      <c r="P622" s="88" t="str">
        <f t="shared" si="107"/>
        <v/>
      </c>
      <c r="Q622" s="87" t="str">
        <f t="shared" si="108"/>
        <v/>
      </c>
      <c r="R622" s="87" t="str">
        <f t="shared" si="109"/>
        <v/>
      </c>
    </row>
    <row r="623" spans="1:18" ht="25.5" customHeight="1" x14ac:dyDescent="0.2">
      <c r="A623" s="214" t="s">
        <v>28</v>
      </c>
      <c r="B623" s="215" t="s">
        <v>1756</v>
      </c>
      <c r="C623" s="214" t="str">
        <f>VLOOKUP(B623,INSUMOS!$A:$I,2,FALSE)</f>
        <v>SINAPI</v>
      </c>
      <c r="D623" s="214" t="str">
        <f>VLOOKUP(B623,INSUMOS!$A:$I,3,FALSE)</f>
        <v>TABUA NAO APARELHADA *2,5 X 15* CM, EM MACARANDUBA/MASSARANDUBA, ANGELIM OU EQUIVALENTE DA REGIAO - BRUTA</v>
      </c>
      <c r="E623" s="293" t="str">
        <f>VLOOKUP(B623,INSUMOS!$A:$I,4,FALSE)</f>
        <v>Material</v>
      </c>
      <c r="F623" s="293"/>
      <c r="G623" s="216" t="str">
        <f>VLOOKUP(B623,INSUMOS!$A:$I,5,FALSE)</f>
        <v>M</v>
      </c>
      <c r="H623" s="217">
        <v>6.4167000000000002E-2</v>
      </c>
      <c r="I623" s="218">
        <f>VLOOKUP(B623,INSUMOS!$A:$I,8,FALSE)</f>
        <v>15.86</v>
      </c>
      <c r="J623" s="218">
        <f t="shared" si="113"/>
        <v>1.01</v>
      </c>
      <c r="L623" s="52">
        <f t="shared" si="112"/>
        <v>44</v>
      </c>
      <c r="M623" s="86">
        <f t="shared" si="104"/>
        <v>1.01</v>
      </c>
      <c r="N623" s="87" t="str">
        <f t="shared" si="105"/>
        <v/>
      </c>
      <c r="O623" s="87">
        <f t="shared" si="106"/>
        <v>1.01</v>
      </c>
      <c r="P623" s="88" t="str">
        <f t="shared" si="107"/>
        <v/>
      </c>
      <c r="Q623" s="87" t="str">
        <f t="shared" si="108"/>
        <v/>
      </c>
      <c r="R623" s="87" t="str">
        <f t="shared" si="109"/>
        <v/>
      </c>
    </row>
    <row r="624" spans="1:18" ht="25.5" customHeight="1" x14ac:dyDescent="0.2">
      <c r="A624" s="214" t="s">
        <v>28</v>
      </c>
      <c r="B624" s="215" t="s">
        <v>1758</v>
      </c>
      <c r="C624" s="214" t="str">
        <f>VLOOKUP(B624,INSUMOS!$A:$I,2,FALSE)</f>
        <v>SINAPI</v>
      </c>
      <c r="D624" s="214" t="str">
        <f>VLOOKUP(B624,INSUMOS!$A:$I,3,FALSE)</f>
        <v>CONCRETO USINADO BOMBEAVEL, CLASSE DE RESISTENCIA C20, COM BRITA 0 E 1, SLUMP = 100 +/- 20 MM, EXCLUI SERVICO DE BOMBEAMENTO (NBR 8953)</v>
      </c>
      <c r="E624" s="293" t="str">
        <f>VLOOKUP(B624,INSUMOS!$A:$I,4,FALSE)</f>
        <v>Material</v>
      </c>
      <c r="F624" s="293"/>
      <c r="G624" s="216" t="str">
        <f>VLOOKUP(B624,INSUMOS!$A:$I,5,FALSE)</f>
        <v>m³</v>
      </c>
      <c r="H624" s="217">
        <v>0.158946</v>
      </c>
      <c r="I624" s="218">
        <f>VLOOKUP(B624,INSUMOS!$A:$I,8,FALSE)</f>
        <v>530</v>
      </c>
      <c r="J624" s="218">
        <f t="shared" si="113"/>
        <v>84.24</v>
      </c>
      <c r="L624" s="52">
        <f t="shared" si="112"/>
        <v>44</v>
      </c>
      <c r="M624" s="86">
        <f t="shared" si="104"/>
        <v>84.24</v>
      </c>
      <c r="N624" s="87" t="str">
        <f t="shared" si="105"/>
        <v/>
      </c>
      <c r="O624" s="87">
        <f t="shared" si="106"/>
        <v>84.24</v>
      </c>
      <c r="P624" s="88" t="str">
        <f t="shared" si="107"/>
        <v/>
      </c>
      <c r="Q624" s="87" t="str">
        <f t="shared" si="108"/>
        <v/>
      </c>
      <c r="R624" s="87" t="str">
        <f t="shared" si="109"/>
        <v/>
      </c>
    </row>
    <row r="625" spans="1:18" ht="25.5" x14ac:dyDescent="0.2">
      <c r="A625" s="214" t="s">
        <v>28</v>
      </c>
      <c r="B625" s="215" t="s">
        <v>1760</v>
      </c>
      <c r="C625" s="214" t="str">
        <f>VLOOKUP(B625,INSUMOS!$A:$I,2,FALSE)</f>
        <v>SINAPI</v>
      </c>
      <c r="D625" s="214" t="str">
        <f>VLOOKUP(B625,INSUMOS!$A:$I,3,FALSE)</f>
        <v>AGENTE DE CURA, PROTETOR DA EVAPORACAO DA AGUA DE HIDRATACAO DO CONCRETO</v>
      </c>
      <c r="E625" s="293" t="str">
        <f>VLOOKUP(B625,INSUMOS!$A:$I,4,FALSE)</f>
        <v>Material</v>
      </c>
      <c r="F625" s="293"/>
      <c r="G625" s="216" t="str">
        <f>VLOOKUP(B625,INSUMOS!$A:$I,5,FALSE)</f>
        <v>KG</v>
      </c>
      <c r="H625" s="217">
        <v>0.4</v>
      </c>
      <c r="I625" s="218">
        <f>VLOOKUP(B625,INSUMOS!$A:$I,8,FALSE)</f>
        <v>13.67</v>
      </c>
      <c r="J625" s="218">
        <f t="shared" si="113"/>
        <v>5.46</v>
      </c>
      <c r="L625" s="52">
        <f t="shared" si="112"/>
        <v>44</v>
      </c>
      <c r="M625" s="86">
        <f t="shared" si="104"/>
        <v>5.46</v>
      </c>
      <c r="N625" s="87" t="str">
        <f t="shared" si="105"/>
        <v/>
      </c>
      <c r="O625" s="87">
        <f t="shared" si="106"/>
        <v>5.46</v>
      </c>
      <c r="P625" s="88" t="str">
        <f t="shared" si="107"/>
        <v/>
      </c>
      <c r="Q625" s="87" t="str">
        <f t="shared" si="108"/>
        <v/>
      </c>
      <c r="R625" s="87" t="str">
        <f t="shared" si="109"/>
        <v/>
      </c>
    </row>
    <row r="626" spans="1:18" x14ac:dyDescent="0.2">
      <c r="A626" s="219"/>
      <c r="B626" s="219"/>
      <c r="C626" s="219"/>
      <c r="D626" s="219"/>
      <c r="E626" s="219"/>
      <c r="F626" s="220"/>
      <c r="G626" s="219"/>
      <c r="H626" s="220"/>
      <c r="I626" s="219"/>
      <c r="J626" s="220"/>
      <c r="L626" s="52">
        <f t="shared" si="112"/>
        <v>44</v>
      </c>
      <c r="M626" s="86" t="str">
        <f t="shared" ref="M626:M689" si="115">IF(OR(A626="Insumo",A626="Composição Auxiliar"),J626,"")</f>
        <v/>
      </c>
      <c r="N626" s="87" t="str">
        <f t="shared" ref="N626:N689" si="116">IF(E626="Mão de Obra",J626,"")</f>
        <v/>
      </c>
      <c r="O626" s="87" t="str">
        <f t="shared" ref="O626:O689" si="117">IF(N626&lt;&gt;"","",M626)</f>
        <v/>
      </c>
      <c r="P626" s="88" t="str">
        <f t="shared" ref="P626:P689" si="118">IF(A626="Composição",B626,"")</f>
        <v/>
      </c>
      <c r="Q626" s="87" t="str">
        <f t="shared" ref="Q626:Q689" si="119">IF(P626&lt;&gt;"",SUMIF(L626:L726,L626,N626:N726),"")</f>
        <v/>
      </c>
      <c r="R626" s="87" t="str">
        <f t="shared" ref="R626:R689" si="120">IF(P626&lt;&gt;"",SUMIF(L626:L726,L626,O626:O726),"")</f>
        <v/>
      </c>
    </row>
    <row r="627" spans="1:18" ht="15" thickBot="1" x14ac:dyDescent="0.25">
      <c r="A627" s="219"/>
      <c r="B627" s="219"/>
      <c r="C627" s="219"/>
      <c r="D627" s="219"/>
      <c r="E627" s="219"/>
      <c r="F627" s="220"/>
      <c r="G627" s="219"/>
      <c r="H627" s="294"/>
      <c r="I627" s="294"/>
      <c r="J627" s="220"/>
      <c r="L627" s="52">
        <f t="shared" si="112"/>
        <v>44</v>
      </c>
      <c r="M627" s="86" t="str">
        <f t="shared" si="115"/>
        <v/>
      </c>
      <c r="N627" s="87" t="str">
        <f t="shared" si="116"/>
        <v/>
      </c>
      <c r="O627" s="87" t="str">
        <f t="shared" si="117"/>
        <v/>
      </c>
      <c r="P627" s="88" t="str">
        <f t="shared" si="118"/>
        <v/>
      </c>
      <c r="Q627" s="87" t="str">
        <f t="shared" si="119"/>
        <v/>
      </c>
      <c r="R627" s="87" t="str">
        <f t="shared" si="120"/>
        <v/>
      </c>
    </row>
    <row r="628" spans="1:18" ht="15" thickTop="1" x14ac:dyDescent="0.2">
      <c r="A628" s="224"/>
      <c r="B628" s="224"/>
      <c r="C628" s="224"/>
      <c r="D628" s="224"/>
      <c r="E628" s="224"/>
      <c r="F628" s="224"/>
      <c r="G628" s="224"/>
      <c r="H628" s="224"/>
      <c r="I628" s="224"/>
      <c r="J628" s="224"/>
      <c r="L628" s="52">
        <f t="shared" si="112"/>
        <v>45</v>
      </c>
      <c r="M628" s="86" t="str">
        <f t="shared" si="115"/>
        <v/>
      </c>
      <c r="N628" s="87" t="str">
        <f t="shared" si="116"/>
        <v/>
      </c>
      <c r="O628" s="87" t="str">
        <f t="shared" si="117"/>
        <v/>
      </c>
      <c r="P628" s="88" t="str">
        <f t="shared" si="118"/>
        <v/>
      </c>
      <c r="Q628" s="87" t="str">
        <f t="shared" si="119"/>
        <v/>
      </c>
      <c r="R628" s="87" t="str">
        <f t="shared" si="120"/>
        <v/>
      </c>
    </row>
    <row r="629" spans="1:18" ht="15" x14ac:dyDescent="0.2">
      <c r="A629" s="206" t="s">
        <v>1173</v>
      </c>
      <c r="B629" s="207" t="s">
        <v>1</v>
      </c>
      <c r="C629" s="206" t="s">
        <v>2</v>
      </c>
      <c r="D629" s="206" t="s">
        <v>3</v>
      </c>
      <c r="E629" s="290" t="s">
        <v>18</v>
      </c>
      <c r="F629" s="290"/>
      <c r="G629" s="208" t="s">
        <v>4</v>
      </c>
      <c r="H629" s="207" t="s">
        <v>5</v>
      </c>
      <c r="I629" s="207" t="s">
        <v>6</v>
      </c>
      <c r="J629" s="207" t="s">
        <v>7</v>
      </c>
      <c r="L629" s="52">
        <f t="shared" si="112"/>
        <v>45</v>
      </c>
      <c r="M629" s="86" t="str">
        <f t="shared" si="115"/>
        <v/>
      </c>
      <c r="N629" s="87" t="str">
        <f t="shared" si="116"/>
        <v/>
      </c>
      <c r="O629" s="87" t="str">
        <f t="shared" si="117"/>
        <v/>
      </c>
      <c r="P629" s="88" t="str">
        <f t="shared" si="118"/>
        <v/>
      </c>
      <c r="Q629" s="87" t="str">
        <f t="shared" si="119"/>
        <v/>
      </c>
      <c r="R629" s="87" t="str">
        <f t="shared" si="120"/>
        <v/>
      </c>
    </row>
    <row r="630" spans="1:18" ht="25.5" x14ac:dyDescent="0.2">
      <c r="A630" s="209" t="s">
        <v>19</v>
      </c>
      <c r="B630" s="210" t="s">
        <v>1174</v>
      </c>
      <c r="C630" s="209" t="s">
        <v>11</v>
      </c>
      <c r="D630" s="209" t="s">
        <v>1175</v>
      </c>
      <c r="E630" s="291" t="s">
        <v>1763</v>
      </c>
      <c r="F630" s="291"/>
      <c r="G630" s="211" t="s">
        <v>10</v>
      </c>
      <c r="H630" s="212">
        <v>1</v>
      </c>
      <c r="I630" s="213">
        <f>SUMIF(L:L,$L630,M:M)</f>
        <v>109.60999999999999</v>
      </c>
      <c r="J630" s="213">
        <f t="shared" ref="J630:J635" si="121">TRUNC(H630*I630,2)</f>
        <v>109.61</v>
      </c>
      <c r="L630" s="52">
        <f t="shared" si="112"/>
        <v>45</v>
      </c>
      <c r="M630" s="86" t="str">
        <f t="shared" si="115"/>
        <v/>
      </c>
      <c r="N630" s="87" t="str">
        <f t="shared" si="116"/>
        <v/>
      </c>
      <c r="O630" s="87" t="str">
        <f t="shared" si="117"/>
        <v/>
      </c>
      <c r="P630" s="88" t="str">
        <f t="shared" si="118"/>
        <v xml:space="preserve"> IG-CONT-ARG-MED-8CM </v>
      </c>
      <c r="Q630" s="87">
        <f t="shared" si="119"/>
        <v>0</v>
      </c>
      <c r="R630" s="87">
        <f t="shared" si="120"/>
        <v>109.60999999999999</v>
      </c>
    </row>
    <row r="631" spans="1:18" ht="25.5" customHeight="1" x14ac:dyDescent="0.2">
      <c r="A631" s="225" t="s">
        <v>21</v>
      </c>
      <c r="B631" s="226" t="s">
        <v>45</v>
      </c>
      <c r="C631" s="225" t="s">
        <v>9</v>
      </c>
      <c r="D631" s="225" t="s">
        <v>46</v>
      </c>
      <c r="E631" s="292" t="s">
        <v>875</v>
      </c>
      <c r="F631" s="292"/>
      <c r="G631" s="227" t="s">
        <v>25</v>
      </c>
      <c r="H631" s="228">
        <v>0.245</v>
      </c>
      <c r="I631" s="229">
        <f>SUMIFS(J:J,A:A,"Composição",B:B,$B631)</f>
        <v>32.840000000000003</v>
      </c>
      <c r="J631" s="229">
        <f t="shared" si="121"/>
        <v>8.0399999999999991</v>
      </c>
      <c r="L631" s="52">
        <f t="shared" si="112"/>
        <v>45</v>
      </c>
      <c r="M631" s="86">
        <f t="shared" si="115"/>
        <v>8.0399999999999991</v>
      </c>
      <c r="N631" s="87" t="str">
        <f t="shared" si="116"/>
        <v/>
      </c>
      <c r="O631" s="87">
        <f t="shared" si="117"/>
        <v>8.0399999999999991</v>
      </c>
      <c r="P631" s="88" t="str">
        <f t="shared" si="118"/>
        <v/>
      </c>
      <c r="Q631" s="87" t="str">
        <f t="shared" si="119"/>
        <v/>
      </c>
      <c r="R631" s="87" t="str">
        <f t="shared" si="120"/>
        <v/>
      </c>
    </row>
    <row r="632" spans="1:18" ht="25.5" customHeight="1" x14ac:dyDescent="0.2">
      <c r="A632" s="225" t="s">
        <v>21</v>
      </c>
      <c r="B632" s="226" t="s">
        <v>1764</v>
      </c>
      <c r="C632" s="225" t="s">
        <v>9</v>
      </c>
      <c r="D632" s="225" t="s">
        <v>1765</v>
      </c>
      <c r="E632" s="292" t="s">
        <v>706</v>
      </c>
      <c r="F632" s="292"/>
      <c r="G632" s="227" t="s">
        <v>17</v>
      </c>
      <c r="H632" s="228">
        <v>0.1293</v>
      </c>
      <c r="I632" s="229">
        <f>SUMIFS(J:J,A:A,"Composição",B:B,$B632)</f>
        <v>734.3</v>
      </c>
      <c r="J632" s="229">
        <f t="shared" si="121"/>
        <v>94.94</v>
      </c>
      <c r="L632" s="52">
        <f t="shared" si="112"/>
        <v>45</v>
      </c>
      <c r="M632" s="86">
        <f t="shared" si="115"/>
        <v>94.94</v>
      </c>
      <c r="N632" s="87" t="str">
        <f t="shared" si="116"/>
        <v/>
      </c>
      <c r="O632" s="87">
        <f t="shared" si="117"/>
        <v>94.94</v>
      </c>
      <c r="P632" s="88" t="str">
        <f t="shared" si="118"/>
        <v/>
      </c>
      <c r="Q632" s="87" t="str">
        <f t="shared" si="119"/>
        <v/>
      </c>
      <c r="R632" s="87" t="str">
        <f t="shared" si="120"/>
        <v/>
      </c>
    </row>
    <row r="633" spans="1:18" ht="25.5" x14ac:dyDescent="0.2">
      <c r="A633" s="225" t="s">
        <v>21</v>
      </c>
      <c r="B633" s="226" t="s">
        <v>26</v>
      </c>
      <c r="C633" s="225" t="s">
        <v>9</v>
      </c>
      <c r="D633" s="225" t="s">
        <v>27</v>
      </c>
      <c r="E633" s="292" t="s">
        <v>875</v>
      </c>
      <c r="F633" s="292"/>
      <c r="G633" s="227" t="s">
        <v>25</v>
      </c>
      <c r="H633" s="228">
        <v>0.123</v>
      </c>
      <c r="I633" s="229">
        <f>SUMIFS(J:J,A:A,"Composição",B:B,$B633)</f>
        <v>25.11</v>
      </c>
      <c r="J633" s="229">
        <f t="shared" si="121"/>
        <v>3.08</v>
      </c>
      <c r="L633" s="52">
        <f t="shared" si="112"/>
        <v>45</v>
      </c>
      <c r="M633" s="86">
        <f t="shared" si="115"/>
        <v>3.08</v>
      </c>
      <c r="N633" s="87" t="str">
        <f t="shared" si="116"/>
        <v/>
      </c>
      <c r="O633" s="87">
        <f t="shared" si="117"/>
        <v>3.08</v>
      </c>
      <c r="P633" s="88" t="str">
        <f t="shared" si="118"/>
        <v/>
      </c>
      <c r="Q633" s="87" t="str">
        <f t="shared" si="119"/>
        <v/>
      </c>
      <c r="R633" s="87" t="str">
        <f t="shared" si="120"/>
        <v/>
      </c>
    </row>
    <row r="634" spans="1:18" x14ac:dyDescent="0.2">
      <c r="A634" s="214" t="s">
        <v>28</v>
      </c>
      <c r="B634" s="215" t="s">
        <v>87</v>
      </c>
      <c r="C634" s="214" t="str">
        <f>VLOOKUP(B634,INSUMOS!$A:$I,2,FALSE)</f>
        <v>SINAPI</v>
      </c>
      <c r="D634" s="214" t="str">
        <f>VLOOKUP(B634,INSUMOS!$A:$I,3,FALSE)</f>
        <v>CIMENTO PORTLAND COMPOSTO CP II-32</v>
      </c>
      <c r="E634" s="293" t="str">
        <f>VLOOKUP(B634,INSUMOS!$A:$I,4,FALSE)</f>
        <v>Material</v>
      </c>
      <c r="F634" s="293"/>
      <c r="G634" s="216" t="str">
        <f>VLOOKUP(B634,INSUMOS!$A:$I,5,FALSE)</f>
        <v>KG</v>
      </c>
      <c r="H634" s="217">
        <v>0.5</v>
      </c>
      <c r="I634" s="218">
        <f>VLOOKUP(B634,INSUMOS!$A:$I,8,FALSE)</f>
        <v>0.68</v>
      </c>
      <c r="J634" s="218">
        <f t="shared" si="121"/>
        <v>0.34</v>
      </c>
      <c r="L634" s="52">
        <f t="shared" si="112"/>
        <v>45</v>
      </c>
      <c r="M634" s="86">
        <f t="shared" si="115"/>
        <v>0.34</v>
      </c>
      <c r="N634" s="87" t="str">
        <f t="shared" si="116"/>
        <v/>
      </c>
      <c r="O634" s="87">
        <f t="shared" si="117"/>
        <v>0.34</v>
      </c>
      <c r="P634" s="88" t="str">
        <f t="shared" si="118"/>
        <v/>
      </c>
      <c r="Q634" s="87" t="str">
        <f t="shared" si="119"/>
        <v/>
      </c>
      <c r="R634" s="87" t="str">
        <f t="shared" si="120"/>
        <v/>
      </c>
    </row>
    <row r="635" spans="1:18" ht="25.5" x14ac:dyDescent="0.2">
      <c r="A635" s="214" t="s">
        <v>28</v>
      </c>
      <c r="B635" s="215" t="s">
        <v>568</v>
      </c>
      <c r="C635" s="214" t="str">
        <f>VLOOKUP(B635,INSUMOS!$A:$I,2,FALSE)</f>
        <v>SINAPI</v>
      </c>
      <c r="D635" s="214" t="str">
        <f>VLOOKUP(B635,INSUMOS!$A:$I,3,FALSE)</f>
        <v>ADITIVO ADESIVO LIQUIDO PARA ARGAMASSAS DE REVESTIMENTOS CIMENTICIOS</v>
      </c>
      <c r="E635" s="293" t="str">
        <f>VLOOKUP(B635,INSUMOS!$A:$I,4,FALSE)</f>
        <v>Material</v>
      </c>
      <c r="F635" s="293"/>
      <c r="G635" s="216" t="str">
        <f>VLOOKUP(B635,INSUMOS!$A:$I,5,FALSE)</f>
        <v>L</v>
      </c>
      <c r="H635" s="217">
        <v>0.21</v>
      </c>
      <c r="I635" s="218">
        <f>VLOOKUP(B635,INSUMOS!$A:$I,8,FALSE)</f>
        <v>15.3</v>
      </c>
      <c r="J635" s="218">
        <f t="shared" si="121"/>
        <v>3.21</v>
      </c>
      <c r="L635" s="52">
        <f t="shared" si="112"/>
        <v>45</v>
      </c>
      <c r="M635" s="86">
        <f t="shared" si="115"/>
        <v>3.21</v>
      </c>
      <c r="N635" s="87" t="str">
        <f t="shared" si="116"/>
        <v/>
      </c>
      <c r="O635" s="87">
        <f t="shared" si="117"/>
        <v>3.21</v>
      </c>
      <c r="P635" s="88" t="str">
        <f t="shared" si="118"/>
        <v/>
      </c>
      <c r="Q635" s="87" t="str">
        <f t="shared" si="119"/>
        <v/>
      </c>
      <c r="R635" s="87" t="str">
        <f t="shared" si="120"/>
        <v/>
      </c>
    </row>
    <row r="636" spans="1:18" x14ac:dyDescent="0.2">
      <c r="A636" s="219"/>
      <c r="B636" s="219"/>
      <c r="C636" s="219"/>
      <c r="D636" s="219"/>
      <c r="E636" s="219"/>
      <c r="F636" s="220"/>
      <c r="G636" s="219"/>
      <c r="H636" s="220"/>
      <c r="I636" s="219"/>
      <c r="J636" s="220"/>
      <c r="L636" s="52">
        <f t="shared" si="112"/>
        <v>45</v>
      </c>
      <c r="M636" s="86" t="str">
        <f t="shared" si="115"/>
        <v/>
      </c>
      <c r="N636" s="87" t="str">
        <f t="shared" si="116"/>
        <v/>
      </c>
      <c r="O636" s="87" t="str">
        <f t="shared" si="117"/>
        <v/>
      </c>
      <c r="P636" s="88" t="str">
        <f t="shared" si="118"/>
        <v/>
      </c>
      <c r="Q636" s="87" t="str">
        <f t="shared" si="119"/>
        <v/>
      </c>
      <c r="R636" s="87" t="str">
        <f t="shared" si="120"/>
        <v/>
      </c>
    </row>
    <row r="637" spans="1:18" ht="15" thickBot="1" x14ac:dyDescent="0.25">
      <c r="A637" s="219"/>
      <c r="B637" s="219"/>
      <c r="C637" s="219"/>
      <c r="D637" s="219"/>
      <c r="E637" s="219"/>
      <c r="F637" s="220"/>
      <c r="G637" s="219"/>
      <c r="H637" s="294"/>
      <c r="I637" s="294"/>
      <c r="J637" s="220"/>
      <c r="L637" s="52">
        <f t="shared" si="112"/>
        <v>45</v>
      </c>
      <c r="M637" s="86" t="str">
        <f t="shared" si="115"/>
        <v/>
      </c>
      <c r="N637" s="87" t="str">
        <f t="shared" si="116"/>
        <v/>
      </c>
      <c r="O637" s="87" t="str">
        <f t="shared" si="117"/>
        <v/>
      </c>
      <c r="P637" s="88" t="str">
        <f t="shared" si="118"/>
        <v/>
      </c>
      <c r="Q637" s="87" t="str">
        <f t="shared" si="119"/>
        <v/>
      </c>
      <c r="R637" s="87" t="str">
        <f t="shared" si="120"/>
        <v/>
      </c>
    </row>
    <row r="638" spans="1:18" ht="15" thickTop="1" x14ac:dyDescent="0.2">
      <c r="A638" s="224"/>
      <c r="B638" s="224"/>
      <c r="C638" s="224"/>
      <c r="D638" s="224"/>
      <c r="E638" s="224"/>
      <c r="F638" s="224"/>
      <c r="G638" s="224"/>
      <c r="H638" s="224"/>
      <c r="I638" s="224"/>
      <c r="J638" s="224"/>
      <c r="L638" s="52">
        <f t="shared" si="112"/>
        <v>46</v>
      </c>
      <c r="M638" s="86" t="str">
        <f t="shared" si="115"/>
        <v/>
      </c>
      <c r="N638" s="87" t="str">
        <f t="shared" si="116"/>
        <v/>
      </c>
      <c r="O638" s="87" t="str">
        <f t="shared" si="117"/>
        <v/>
      </c>
      <c r="P638" s="88" t="str">
        <f t="shared" si="118"/>
        <v/>
      </c>
      <c r="Q638" s="87" t="str">
        <f t="shared" si="119"/>
        <v/>
      </c>
      <c r="R638" s="87" t="str">
        <f t="shared" si="120"/>
        <v/>
      </c>
    </row>
    <row r="639" spans="1:18" ht="15" x14ac:dyDescent="0.2">
      <c r="A639" s="206" t="s">
        <v>1178</v>
      </c>
      <c r="B639" s="207" t="s">
        <v>1</v>
      </c>
      <c r="C639" s="206" t="s">
        <v>2</v>
      </c>
      <c r="D639" s="206" t="s">
        <v>3</v>
      </c>
      <c r="E639" s="290" t="s">
        <v>18</v>
      </c>
      <c r="F639" s="290"/>
      <c r="G639" s="208" t="s">
        <v>4</v>
      </c>
      <c r="H639" s="207" t="s">
        <v>5</v>
      </c>
      <c r="I639" s="207" t="s">
        <v>6</v>
      </c>
      <c r="J639" s="207" t="s">
        <v>7</v>
      </c>
      <c r="L639" s="52">
        <f t="shared" si="112"/>
        <v>46</v>
      </c>
      <c r="M639" s="86" t="str">
        <f t="shared" si="115"/>
        <v/>
      </c>
      <c r="N639" s="87" t="str">
        <f t="shared" si="116"/>
        <v/>
      </c>
      <c r="O639" s="87" t="str">
        <f t="shared" si="117"/>
        <v/>
      </c>
      <c r="P639" s="88" t="str">
        <f t="shared" si="118"/>
        <v/>
      </c>
      <c r="Q639" s="87" t="str">
        <f t="shared" si="119"/>
        <v/>
      </c>
      <c r="R639" s="87" t="str">
        <f t="shared" si="120"/>
        <v/>
      </c>
    </row>
    <row r="640" spans="1:18" ht="38.25" x14ac:dyDescent="0.2">
      <c r="A640" s="209" t="s">
        <v>19</v>
      </c>
      <c r="B640" s="210" t="s">
        <v>1179</v>
      </c>
      <c r="C640" s="209" t="s">
        <v>11</v>
      </c>
      <c r="D640" s="209" t="s">
        <v>1946</v>
      </c>
      <c r="E640" s="291" t="s">
        <v>1767</v>
      </c>
      <c r="F640" s="291"/>
      <c r="G640" s="211" t="s">
        <v>10</v>
      </c>
      <c r="H640" s="212">
        <v>1</v>
      </c>
      <c r="I640" s="213">
        <f>SUMIF(L:L,$L640,M:M)</f>
        <v>68.11</v>
      </c>
      <c r="J640" s="213">
        <f t="shared" ref="J640:J651" si="122">TRUNC(H640*I640,2)</f>
        <v>68.11</v>
      </c>
      <c r="L640" s="52">
        <f t="shared" si="112"/>
        <v>46</v>
      </c>
      <c r="M640" s="86" t="str">
        <f t="shared" si="115"/>
        <v/>
      </c>
      <c r="N640" s="87" t="str">
        <f t="shared" si="116"/>
        <v/>
      </c>
      <c r="O640" s="87" t="str">
        <f t="shared" si="117"/>
        <v/>
      </c>
      <c r="P640" s="88" t="str">
        <f t="shared" si="118"/>
        <v xml:space="preserve"> IG-FD12,5-AC-ST </v>
      </c>
      <c r="Q640" s="87">
        <f t="shared" si="119"/>
        <v>0</v>
      </c>
      <c r="R640" s="87">
        <f t="shared" si="120"/>
        <v>68.11</v>
      </c>
    </row>
    <row r="641" spans="1:18" ht="25.5" x14ac:dyDescent="0.2">
      <c r="A641" s="225" t="s">
        <v>21</v>
      </c>
      <c r="B641" s="226" t="s">
        <v>251</v>
      </c>
      <c r="C641" s="225" t="s">
        <v>9</v>
      </c>
      <c r="D641" s="225" t="s">
        <v>1464</v>
      </c>
      <c r="E641" s="292" t="s">
        <v>875</v>
      </c>
      <c r="F641" s="292"/>
      <c r="G641" s="227" t="s">
        <v>25</v>
      </c>
      <c r="H641" s="228">
        <v>0.36280000000000001</v>
      </c>
      <c r="I641" s="229">
        <f>SUMIFS(J:J,A:A,"Composição",B:B,$B641)</f>
        <v>26.91</v>
      </c>
      <c r="J641" s="229">
        <f t="shared" si="122"/>
        <v>9.76</v>
      </c>
      <c r="L641" s="52">
        <f t="shared" si="112"/>
        <v>46</v>
      </c>
      <c r="M641" s="86">
        <f t="shared" si="115"/>
        <v>9.76</v>
      </c>
      <c r="N641" s="87" t="str">
        <f t="shared" si="116"/>
        <v/>
      </c>
      <c r="O641" s="87">
        <f t="shared" si="117"/>
        <v>9.76</v>
      </c>
      <c r="P641" s="88" t="str">
        <f t="shared" si="118"/>
        <v/>
      </c>
      <c r="Q641" s="87" t="str">
        <f t="shared" si="119"/>
        <v/>
      </c>
      <c r="R641" s="87" t="str">
        <f t="shared" si="120"/>
        <v/>
      </c>
    </row>
    <row r="642" spans="1:18" ht="25.5" x14ac:dyDescent="0.2">
      <c r="A642" s="225" t="s">
        <v>21</v>
      </c>
      <c r="B642" s="226" t="s">
        <v>26</v>
      </c>
      <c r="C642" s="225" t="s">
        <v>9</v>
      </c>
      <c r="D642" s="225" t="s">
        <v>27</v>
      </c>
      <c r="E642" s="292" t="s">
        <v>875</v>
      </c>
      <c r="F642" s="292"/>
      <c r="G642" s="227" t="s">
        <v>25</v>
      </c>
      <c r="H642" s="228">
        <v>0.36280000000000001</v>
      </c>
      <c r="I642" s="229">
        <f>SUMIFS(J:J,A:A,"Composição",B:B,$B642)</f>
        <v>25.11</v>
      </c>
      <c r="J642" s="229">
        <f t="shared" si="122"/>
        <v>9.1</v>
      </c>
      <c r="L642" s="52">
        <f t="shared" si="112"/>
        <v>46</v>
      </c>
      <c r="M642" s="86">
        <f t="shared" si="115"/>
        <v>9.1</v>
      </c>
      <c r="N642" s="87" t="str">
        <f t="shared" si="116"/>
        <v/>
      </c>
      <c r="O642" s="87">
        <f t="shared" si="117"/>
        <v>9.1</v>
      </c>
      <c r="P642" s="88" t="str">
        <f t="shared" si="118"/>
        <v/>
      </c>
      <c r="Q642" s="87" t="str">
        <f t="shared" si="119"/>
        <v/>
      </c>
      <c r="R642" s="87" t="str">
        <f t="shared" si="120"/>
        <v/>
      </c>
    </row>
    <row r="643" spans="1:18" ht="14.25" customHeight="1" x14ac:dyDescent="0.2">
      <c r="A643" s="214" t="s">
        <v>28</v>
      </c>
      <c r="B643" s="215" t="s">
        <v>474</v>
      </c>
      <c r="C643" s="214" t="str">
        <f>VLOOKUP(B643,INSUMOS!$A:$I,2,FALSE)</f>
        <v>SINAPI</v>
      </c>
      <c r="D643" s="214" t="str">
        <f>VLOOKUP(B643,INSUMOS!$A:$I,3,FALSE)</f>
        <v>PARAFUSO ZINCADO, AUTOBROCANTE, FLANGEADO, 4,2 MM X 19 MM</v>
      </c>
      <c r="E643" s="293" t="str">
        <f>VLOOKUP(B643,INSUMOS!$A:$I,4,FALSE)</f>
        <v>Material</v>
      </c>
      <c r="F643" s="293"/>
      <c r="G643" s="216" t="str">
        <f>VLOOKUP(B643,INSUMOS!$A:$I,5,FALSE)</f>
        <v>CENTO</v>
      </c>
      <c r="H643" s="217">
        <v>1.32E-2</v>
      </c>
      <c r="I643" s="218">
        <f>VLOOKUP(B643,INSUMOS!$A:$I,8,FALSE)</f>
        <v>26.51</v>
      </c>
      <c r="J643" s="218">
        <f t="shared" si="122"/>
        <v>0.34</v>
      </c>
      <c r="L643" s="52">
        <f t="shared" si="112"/>
        <v>46</v>
      </c>
      <c r="M643" s="86">
        <f t="shared" si="115"/>
        <v>0.34</v>
      </c>
      <c r="N643" s="87" t="str">
        <f t="shared" si="116"/>
        <v/>
      </c>
      <c r="O643" s="87">
        <f t="shared" si="117"/>
        <v>0.34</v>
      </c>
      <c r="P643" s="88" t="str">
        <f t="shared" si="118"/>
        <v/>
      </c>
      <c r="Q643" s="87" t="str">
        <f t="shared" si="119"/>
        <v/>
      </c>
      <c r="R643" s="87" t="str">
        <f t="shared" si="120"/>
        <v/>
      </c>
    </row>
    <row r="644" spans="1:18" ht="25.5" x14ac:dyDescent="0.2">
      <c r="A644" s="214" t="s">
        <v>28</v>
      </c>
      <c r="B644" s="215" t="s">
        <v>384</v>
      </c>
      <c r="C644" s="214" t="str">
        <f>VLOOKUP(B644,INSUMOS!$A:$I,2,FALSE)</f>
        <v>SINAPI</v>
      </c>
      <c r="D644" s="214" t="str">
        <f>VLOOKUP(B644,INSUMOS!$A:$I,3,FALSE)</f>
        <v>FITA DE PAPEL REFORCADA COM LAMINA DE METAL PARA REFORCO DE CANTOS DE CHAPA DE GESSO PARA DRYWALL</v>
      </c>
      <c r="E644" s="293" t="str">
        <f>VLOOKUP(B644,INSUMOS!$A:$I,4,FALSE)</f>
        <v>Material</v>
      </c>
      <c r="F644" s="293"/>
      <c r="G644" s="216" t="str">
        <f>VLOOKUP(B644,INSUMOS!$A:$I,5,FALSE)</f>
        <v>M</v>
      </c>
      <c r="H644" s="217">
        <v>1.4395</v>
      </c>
      <c r="I644" s="218">
        <f>VLOOKUP(B644,INSUMOS!$A:$I,8,FALSE)</f>
        <v>2.62</v>
      </c>
      <c r="J644" s="218">
        <f t="shared" si="122"/>
        <v>3.77</v>
      </c>
      <c r="L644" s="52">
        <f t="shared" si="112"/>
        <v>46</v>
      </c>
      <c r="M644" s="86">
        <f t="shared" si="115"/>
        <v>3.77</v>
      </c>
      <c r="N644" s="87" t="str">
        <f t="shared" si="116"/>
        <v/>
      </c>
      <c r="O644" s="87">
        <f t="shared" si="117"/>
        <v>3.77</v>
      </c>
      <c r="P644" s="88" t="str">
        <f t="shared" si="118"/>
        <v/>
      </c>
      <c r="Q644" s="87" t="str">
        <f t="shared" si="119"/>
        <v/>
      </c>
      <c r="R644" s="87" t="str">
        <f t="shared" si="120"/>
        <v/>
      </c>
    </row>
    <row r="645" spans="1:18" ht="14.25" customHeight="1" x14ac:dyDescent="0.2">
      <c r="A645" s="214" t="s">
        <v>28</v>
      </c>
      <c r="B645" s="215" t="s">
        <v>904</v>
      </c>
      <c r="C645" s="214" t="str">
        <f>VLOOKUP(B645,INSUMOS!$A:$I,2,FALSE)</f>
        <v>AGETOP CIVIL</v>
      </c>
      <c r="D645" s="214" t="str">
        <f>VLOOKUP(B645,INSUMOS!$A:$I,3,FALSE)</f>
        <v>PARAFUSO DRYWALL 4,2 X 13MM, ZINCADO, CABEÇA LENTILHA E PONTA BROCA (LB)</v>
      </c>
      <c r="E645" s="293" t="str">
        <f>VLOOKUP(B645,INSUMOS!$A:$I,4,FALSE)</f>
        <v>Material</v>
      </c>
      <c r="F645" s="293"/>
      <c r="G645" s="216" t="str">
        <f>VLOOKUP(B645,INSUMOS!$A:$I,5,FALSE)</f>
        <v>un</v>
      </c>
      <c r="H645" s="217">
        <v>2.1911999999999998</v>
      </c>
      <c r="I645" s="218">
        <f>VLOOKUP(B645,INSUMOS!$A:$I,8,FALSE)</f>
        <v>0.11</v>
      </c>
      <c r="J645" s="218">
        <f t="shared" si="122"/>
        <v>0.24</v>
      </c>
      <c r="L645" s="52">
        <f t="shared" si="112"/>
        <v>46</v>
      </c>
      <c r="M645" s="86">
        <f t="shared" si="115"/>
        <v>0.24</v>
      </c>
      <c r="N645" s="87" t="str">
        <f t="shared" si="116"/>
        <v/>
      </c>
      <c r="O645" s="87">
        <f t="shared" si="117"/>
        <v>0.24</v>
      </c>
      <c r="P645" s="88" t="str">
        <f t="shared" si="118"/>
        <v/>
      </c>
      <c r="Q645" s="87" t="str">
        <f t="shared" si="119"/>
        <v/>
      </c>
      <c r="R645" s="87" t="str">
        <f t="shared" si="120"/>
        <v/>
      </c>
    </row>
    <row r="646" spans="1:18" ht="25.5" x14ac:dyDescent="0.2">
      <c r="A646" s="214" t="s">
        <v>28</v>
      </c>
      <c r="B646" s="215" t="s">
        <v>352</v>
      </c>
      <c r="C646" s="214" t="str">
        <f>VLOOKUP(B646,INSUMOS!$A:$I,2,FALSE)</f>
        <v>SINAPI</v>
      </c>
      <c r="D646" s="214" t="str">
        <f>VLOOKUP(B646,INSUMOS!$A:$I,3,FALSE)</f>
        <v>PLACA / CHAPA DE GESSO ACARTONADO, STANDARD (ST), COR BRANCA, E = 12,5 MM, 1200 X 2400 MM (L X C)</v>
      </c>
      <c r="E646" s="293" t="str">
        <f>VLOOKUP(B646,INSUMOS!$A:$I,4,FALSE)</f>
        <v>Material</v>
      </c>
      <c r="F646" s="293"/>
      <c r="G646" s="216" t="str">
        <f>VLOOKUP(B646,INSUMOS!$A:$I,5,FALSE)</f>
        <v>m²</v>
      </c>
      <c r="H646" s="217">
        <v>1.1000000000000001</v>
      </c>
      <c r="I646" s="218">
        <f>VLOOKUP(B646,INSUMOS!$A:$I,8,FALSE)</f>
        <v>18.96</v>
      </c>
      <c r="J646" s="218">
        <f t="shared" si="122"/>
        <v>20.85</v>
      </c>
      <c r="L646" s="52">
        <f t="shared" si="112"/>
        <v>46</v>
      </c>
      <c r="M646" s="86">
        <f t="shared" si="115"/>
        <v>20.85</v>
      </c>
      <c r="N646" s="87" t="str">
        <f t="shared" si="116"/>
        <v/>
      </c>
      <c r="O646" s="87">
        <f t="shared" si="117"/>
        <v>20.85</v>
      </c>
      <c r="P646" s="88" t="str">
        <f t="shared" si="118"/>
        <v/>
      </c>
      <c r="Q646" s="87" t="str">
        <f t="shared" si="119"/>
        <v/>
      </c>
      <c r="R646" s="87" t="str">
        <f t="shared" si="120"/>
        <v/>
      </c>
    </row>
    <row r="647" spans="1:18" ht="51" customHeight="1" x14ac:dyDescent="0.2">
      <c r="A647" s="214" t="s">
        <v>28</v>
      </c>
      <c r="B647" s="215" t="s">
        <v>899</v>
      </c>
      <c r="C647" s="214" t="str">
        <f>VLOOKUP(B647,INSUMOS!$A:$I,2,FALSE)</f>
        <v>AGETOP CIVIL</v>
      </c>
      <c r="D647" s="214" t="str">
        <f>VLOOKUP(B647,INSUMOS!$A:$I,3,FALSE)</f>
        <v>MASSA DE REJUNTE EM PÓ PARA DRYWALL (C/ ADIÇÃO DE ÁGUA)</v>
      </c>
      <c r="E647" s="293" t="str">
        <f>VLOOKUP(B647,INSUMOS!$A:$I,4,FALSE)</f>
        <v>Material</v>
      </c>
      <c r="F647" s="293"/>
      <c r="G647" s="216" t="str">
        <f>VLOOKUP(B647,INSUMOS!$A:$I,5,FALSE)</f>
        <v>Kg</v>
      </c>
      <c r="H647" s="217">
        <v>0.5202</v>
      </c>
      <c r="I647" s="218">
        <f>VLOOKUP(B647,INSUMOS!$A:$I,8,FALSE)</f>
        <v>4.95</v>
      </c>
      <c r="J647" s="218">
        <f t="shared" si="122"/>
        <v>2.57</v>
      </c>
      <c r="L647" s="52">
        <f t="shared" si="112"/>
        <v>46</v>
      </c>
      <c r="M647" s="86">
        <f t="shared" si="115"/>
        <v>2.57</v>
      </c>
      <c r="N647" s="87" t="str">
        <f t="shared" si="116"/>
        <v/>
      </c>
      <c r="O647" s="87">
        <f t="shared" si="117"/>
        <v>2.57</v>
      </c>
      <c r="P647" s="88" t="str">
        <f t="shared" si="118"/>
        <v/>
      </c>
      <c r="Q647" s="87" t="str">
        <f t="shared" si="119"/>
        <v/>
      </c>
      <c r="R647" s="87" t="str">
        <f t="shared" si="120"/>
        <v/>
      </c>
    </row>
    <row r="648" spans="1:18" ht="25.5" customHeight="1" x14ac:dyDescent="0.2">
      <c r="A648" s="214" t="s">
        <v>28</v>
      </c>
      <c r="B648" s="215" t="s">
        <v>350</v>
      </c>
      <c r="C648" s="214" t="str">
        <f>VLOOKUP(B648,INSUMOS!$A:$I,2,FALSE)</f>
        <v>SINAPI</v>
      </c>
      <c r="D648" s="214" t="str">
        <f>VLOOKUP(B648,INSUMOS!$A:$I,3,FALSE)</f>
        <v>PERFIL CANALETA, FORMATO C, EM ACO ZINCADO, PARA ESTRUTURA FORRO DRYWALL, E = 0,5 MM, *46 X 18* (L X H), COMPRIMENTO 3 M</v>
      </c>
      <c r="E648" s="293" t="str">
        <f>VLOOKUP(B648,INSUMOS!$A:$I,4,FALSE)</f>
        <v>Material</v>
      </c>
      <c r="F648" s="293"/>
      <c r="G648" s="216" t="str">
        <f>VLOOKUP(B648,INSUMOS!$A:$I,5,FALSE)</f>
        <v>M</v>
      </c>
      <c r="H648" s="217">
        <v>3.851</v>
      </c>
      <c r="I648" s="218">
        <f>VLOOKUP(B648,INSUMOS!$A:$I,8,FALSE)</f>
        <v>4.67</v>
      </c>
      <c r="J648" s="218">
        <f t="shared" si="122"/>
        <v>17.98</v>
      </c>
      <c r="L648" s="52">
        <f t="shared" si="112"/>
        <v>46</v>
      </c>
      <c r="M648" s="86">
        <f t="shared" si="115"/>
        <v>17.98</v>
      </c>
      <c r="N648" s="87" t="str">
        <f t="shared" si="116"/>
        <v/>
      </c>
      <c r="O648" s="87">
        <f t="shared" si="117"/>
        <v>17.98</v>
      </c>
      <c r="P648" s="88" t="str">
        <f t="shared" si="118"/>
        <v/>
      </c>
      <c r="Q648" s="87" t="str">
        <f t="shared" si="119"/>
        <v/>
      </c>
      <c r="R648" s="87" t="str">
        <f t="shared" si="120"/>
        <v/>
      </c>
    </row>
    <row r="649" spans="1:18" ht="25.5" customHeight="1" x14ac:dyDescent="0.2">
      <c r="A649" s="214" t="s">
        <v>28</v>
      </c>
      <c r="B649" s="215" t="s">
        <v>392</v>
      </c>
      <c r="C649" s="214" t="str">
        <f>VLOOKUP(B649,INSUMOS!$A:$I,2,FALSE)</f>
        <v>SINAPI</v>
      </c>
      <c r="D649" s="214" t="str">
        <f>VLOOKUP(B649,INSUMOS!$A:$I,3,FALSE)</f>
        <v>PENDURAL OU PRESILHA REGULADORA, EM ACO GALVANIZADO, COM CORPO, MOLA E REBITE, PARA PERFIL TIPO CANALETA DE ESTRUTURA EM FORROS DRYWALL</v>
      </c>
      <c r="E649" s="293" t="str">
        <f>VLOOKUP(B649,INSUMOS!$A:$I,4,FALSE)</f>
        <v>Material</v>
      </c>
      <c r="F649" s="293"/>
      <c r="G649" s="216" t="str">
        <f>VLOOKUP(B649,INSUMOS!$A:$I,5,FALSE)</f>
        <v>UN</v>
      </c>
      <c r="H649" s="217">
        <v>1.3265</v>
      </c>
      <c r="I649" s="218">
        <f>VLOOKUP(B649,INSUMOS!$A:$I,8,FALSE)</f>
        <v>1.76</v>
      </c>
      <c r="J649" s="218">
        <f t="shared" si="122"/>
        <v>2.33</v>
      </c>
      <c r="L649" s="52">
        <f t="shared" si="112"/>
        <v>46</v>
      </c>
      <c r="M649" s="86">
        <f t="shared" si="115"/>
        <v>2.33</v>
      </c>
      <c r="N649" s="87" t="str">
        <f t="shared" si="116"/>
        <v/>
      </c>
      <c r="O649" s="87">
        <f t="shared" si="117"/>
        <v>2.33</v>
      </c>
      <c r="P649" s="88" t="str">
        <f t="shared" si="118"/>
        <v/>
      </c>
      <c r="Q649" s="87" t="str">
        <f t="shared" si="119"/>
        <v/>
      </c>
      <c r="R649" s="87" t="str">
        <f t="shared" si="120"/>
        <v/>
      </c>
    </row>
    <row r="650" spans="1:18" ht="25.5" x14ac:dyDescent="0.2">
      <c r="A650" s="214" t="s">
        <v>28</v>
      </c>
      <c r="B650" s="215" t="s">
        <v>1768</v>
      </c>
      <c r="C650" s="214" t="str">
        <f>VLOOKUP(B650,INSUMOS!$A:$I,2,FALSE)</f>
        <v>AGETOP CIVIL</v>
      </c>
      <c r="D650" s="214" t="str">
        <f>VLOOKUP(B650,INSUMOS!$A:$I,3,FALSE)</f>
        <v>ARAME GALVANIZADO Nº 10 BWG</v>
      </c>
      <c r="E650" s="293" t="str">
        <f>VLOOKUP(B650,INSUMOS!$A:$I,4,FALSE)</f>
        <v>Material</v>
      </c>
      <c r="F650" s="293"/>
      <c r="G650" s="216" t="str">
        <f>VLOOKUP(B650,INSUMOS!$A:$I,5,FALSE)</f>
        <v>Kg</v>
      </c>
      <c r="H650" s="217">
        <v>4.2599999999999999E-2</v>
      </c>
      <c r="I650" s="218">
        <f>VLOOKUP(B650,INSUMOS!$A:$I,8,FALSE)</f>
        <v>14.59</v>
      </c>
      <c r="J650" s="218">
        <f t="shared" si="122"/>
        <v>0.62</v>
      </c>
      <c r="L650" s="52">
        <f t="shared" si="112"/>
        <v>46</v>
      </c>
      <c r="M650" s="86">
        <f t="shared" si="115"/>
        <v>0.62</v>
      </c>
      <c r="N650" s="87" t="str">
        <f t="shared" si="116"/>
        <v/>
      </c>
      <c r="O650" s="87">
        <f t="shared" si="117"/>
        <v>0.62</v>
      </c>
      <c r="P650" s="88" t="str">
        <f t="shared" si="118"/>
        <v/>
      </c>
      <c r="Q650" s="87" t="str">
        <f t="shared" si="119"/>
        <v/>
      </c>
      <c r="R650" s="87" t="str">
        <f t="shared" si="120"/>
        <v/>
      </c>
    </row>
    <row r="651" spans="1:18" ht="25.5" x14ac:dyDescent="0.2">
      <c r="A651" s="214" t="s">
        <v>28</v>
      </c>
      <c r="B651" s="215" t="s">
        <v>902</v>
      </c>
      <c r="C651" s="214" t="str">
        <f>VLOOKUP(B651,INSUMOS!$A:$I,2,FALSE)</f>
        <v>AGETOP CIVIL</v>
      </c>
      <c r="D651" s="214" t="str">
        <f>VLOOKUP(B651,INSUMOS!$A:$I,3,FALSE)</f>
        <v>PARAFUSO DRYWALL 25MM, CABEÇA TROMBETA E PONTA AGULHA (TA)</v>
      </c>
      <c r="E651" s="293" t="str">
        <f>VLOOKUP(B651,INSUMOS!$A:$I,4,FALSE)</f>
        <v>Material</v>
      </c>
      <c r="F651" s="293"/>
      <c r="G651" s="216" t="str">
        <f>VLOOKUP(B651,INSUMOS!$A:$I,5,FALSE)</f>
        <v>un</v>
      </c>
      <c r="H651" s="217">
        <v>7.9740000000000002</v>
      </c>
      <c r="I651" s="218">
        <f>VLOOKUP(B651,INSUMOS!$A:$I,8,FALSE)</f>
        <v>7.0000000000000007E-2</v>
      </c>
      <c r="J651" s="218">
        <f t="shared" si="122"/>
        <v>0.55000000000000004</v>
      </c>
      <c r="L651" s="52">
        <f t="shared" si="112"/>
        <v>46</v>
      </c>
      <c r="M651" s="86">
        <f t="shared" si="115"/>
        <v>0.55000000000000004</v>
      </c>
      <c r="N651" s="87" t="str">
        <f t="shared" si="116"/>
        <v/>
      </c>
      <c r="O651" s="87">
        <f t="shared" si="117"/>
        <v>0.55000000000000004</v>
      </c>
      <c r="P651" s="88" t="str">
        <f t="shared" si="118"/>
        <v/>
      </c>
      <c r="Q651" s="87" t="str">
        <f t="shared" si="119"/>
        <v/>
      </c>
      <c r="R651" s="87" t="str">
        <f t="shared" si="120"/>
        <v/>
      </c>
    </row>
    <row r="652" spans="1:18" ht="14.25" customHeight="1" x14ac:dyDescent="0.2">
      <c r="A652" s="219"/>
      <c r="B652" s="219"/>
      <c r="C652" s="219"/>
      <c r="D652" s="219"/>
      <c r="E652" s="219"/>
      <c r="F652" s="220"/>
      <c r="G652" s="219"/>
      <c r="H652" s="220"/>
      <c r="I652" s="219"/>
      <c r="J652" s="220"/>
      <c r="L652" s="52">
        <f t="shared" si="112"/>
        <v>46</v>
      </c>
      <c r="M652" s="86" t="str">
        <f t="shared" si="115"/>
        <v/>
      </c>
      <c r="N652" s="87" t="str">
        <f t="shared" si="116"/>
        <v/>
      </c>
      <c r="O652" s="87" t="str">
        <f t="shared" si="117"/>
        <v/>
      </c>
      <c r="P652" s="88" t="str">
        <f t="shared" si="118"/>
        <v/>
      </c>
      <c r="Q652" s="87" t="str">
        <f t="shared" si="119"/>
        <v/>
      </c>
      <c r="R652" s="87" t="str">
        <f t="shared" si="120"/>
        <v/>
      </c>
    </row>
    <row r="653" spans="1:18" ht="15" thickBot="1" x14ac:dyDescent="0.25">
      <c r="A653" s="219"/>
      <c r="B653" s="219"/>
      <c r="C653" s="219"/>
      <c r="D653" s="219"/>
      <c r="E653" s="219"/>
      <c r="F653" s="220"/>
      <c r="G653" s="219"/>
      <c r="H653" s="294"/>
      <c r="I653" s="294"/>
      <c r="J653" s="220"/>
      <c r="L653" s="52">
        <f t="shared" si="112"/>
        <v>46</v>
      </c>
      <c r="M653" s="86" t="str">
        <f t="shared" si="115"/>
        <v/>
      </c>
      <c r="N653" s="87" t="str">
        <f t="shared" si="116"/>
        <v/>
      </c>
      <c r="O653" s="87" t="str">
        <f t="shared" si="117"/>
        <v/>
      </c>
      <c r="P653" s="88" t="str">
        <f t="shared" si="118"/>
        <v/>
      </c>
      <c r="Q653" s="87" t="str">
        <f t="shared" si="119"/>
        <v/>
      </c>
      <c r="R653" s="87" t="str">
        <f t="shared" si="120"/>
        <v/>
      </c>
    </row>
    <row r="654" spans="1:18" ht="15" thickTop="1" x14ac:dyDescent="0.2">
      <c r="A654" s="224"/>
      <c r="B654" s="224"/>
      <c r="C654" s="224"/>
      <c r="D654" s="224"/>
      <c r="E654" s="224"/>
      <c r="F654" s="224"/>
      <c r="G654" s="224"/>
      <c r="H654" s="224"/>
      <c r="I654" s="224"/>
      <c r="J654" s="224"/>
      <c r="L654" s="52">
        <f t="shared" si="112"/>
        <v>47</v>
      </c>
      <c r="M654" s="86" t="str">
        <f t="shared" si="115"/>
        <v/>
      </c>
      <c r="N654" s="87" t="str">
        <f t="shared" si="116"/>
        <v/>
      </c>
      <c r="O654" s="87" t="str">
        <f t="shared" si="117"/>
        <v/>
      </c>
      <c r="P654" s="88" t="str">
        <f t="shared" si="118"/>
        <v/>
      </c>
      <c r="Q654" s="87" t="str">
        <f t="shared" si="119"/>
        <v/>
      </c>
      <c r="R654" s="87" t="str">
        <f t="shared" si="120"/>
        <v/>
      </c>
    </row>
    <row r="655" spans="1:18" ht="15" x14ac:dyDescent="0.2">
      <c r="A655" s="206" t="s">
        <v>1181</v>
      </c>
      <c r="B655" s="207" t="s">
        <v>1</v>
      </c>
      <c r="C655" s="206" t="s">
        <v>2</v>
      </c>
      <c r="D655" s="206" t="s">
        <v>3</v>
      </c>
      <c r="E655" s="290" t="s">
        <v>18</v>
      </c>
      <c r="F655" s="290"/>
      <c r="G655" s="208" t="s">
        <v>4</v>
      </c>
      <c r="H655" s="207" t="s">
        <v>5</v>
      </c>
      <c r="I655" s="207" t="s">
        <v>6</v>
      </c>
      <c r="J655" s="207" t="s">
        <v>7</v>
      </c>
      <c r="L655" s="52">
        <f t="shared" si="112"/>
        <v>47</v>
      </c>
      <c r="M655" s="86" t="str">
        <f t="shared" si="115"/>
        <v/>
      </c>
      <c r="N655" s="87" t="str">
        <f t="shared" si="116"/>
        <v/>
      </c>
      <c r="O655" s="87" t="str">
        <f t="shared" si="117"/>
        <v/>
      </c>
      <c r="P655" s="88" t="str">
        <f t="shared" si="118"/>
        <v/>
      </c>
      <c r="Q655" s="87" t="str">
        <f t="shared" si="119"/>
        <v/>
      </c>
      <c r="R655" s="87" t="str">
        <f t="shared" si="120"/>
        <v/>
      </c>
    </row>
    <row r="656" spans="1:18" ht="15" customHeight="1" x14ac:dyDescent="0.2">
      <c r="A656" s="209" t="s">
        <v>19</v>
      </c>
      <c r="B656" s="210" t="s">
        <v>1182</v>
      </c>
      <c r="C656" s="209" t="s">
        <v>11</v>
      </c>
      <c r="D656" s="209" t="s">
        <v>372</v>
      </c>
      <c r="E656" s="291">
        <v>143</v>
      </c>
      <c r="F656" s="291"/>
      <c r="G656" s="211" t="s">
        <v>16</v>
      </c>
      <c r="H656" s="212">
        <v>1</v>
      </c>
      <c r="I656" s="213">
        <f>SUMIF(L:L,$L656,M:M)</f>
        <v>25.86</v>
      </c>
      <c r="J656" s="213">
        <f>TRUNC(H656*I656,2)</f>
        <v>25.86</v>
      </c>
      <c r="L656" s="52">
        <f t="shared" si="112"/>
        <v>47</v>
      </c>
      <c r="M656" s="86" t="str">
        <f t="shared" si="115"/>
        <v/>
      </c>
      <c r="N656" s="87" t="str">
        <f t="shared" si="116"/>
        <v/>
      </c>
      <c r="O656" s="87" t="str">
        <f t="shared" si="117"/>
        <v/>
      </c>
      <c r="P656" s="88" t="str">
        <f t="shared" si="118"/>
        <v xml:space="preserve"> IG-FD12,5-EM-ABN-SUV </v>
      </c>
      <c r="Q656" s="87">
        <f t="shared" si="119"/>
        <v>0</v>
      </c>
      <c r="R656" s="87">
        <f t="shared" si="120"/>
        <v>25.86</v>
      </c>
    </row>
    <row r="657" spans="1:18" ht="25.5" customHeight="1" x14ac:dyDescent="0.2">
      <c r="A657" s="214" t="s">
        <v>28</v>
      </c>
      <c r="B657" s="215" t="s">
        <v>371</v>
      </c>
      <c r="C657" s="214" t="str">
        <f>VLOOKUP(B657,INSUMOS!$A:$I,2,FALSE)</f>
        <v>ORSE</v>
      </c>
      <c r="D657" s="214" t="str">
        <f>VLOOKUP(B657,INSUMOS!$A:$I,3,FALSE)</f>
        <v>Tabica metálica 3x3cm para forro de gesso (fornecimento e montagem)</v>
      </c>
      <c r="E657" s="293" t="str">
        <f>VLOOKUP(B657,INSUMOS!$A:$I,4,FALSE)</f>
        <v>Material</v>
      </c>
      <c r="F657" s="293"/>
      <c r="G657" s="216" t="str">
        <f>VLOOKUP(B657,INSUMOS!$A:$I,5,FALSE)</f>
        <v>m</v>
      </c>
      <c r="H657" s="217">
        <v>1</v>
      </c>
      <c r="I657" s="218">
        <f>VLOOKUP(B657,INSUMOS!$A:$I,8,FALSE)</f>
        <v>25.86</v>
      </c>
      <c r="J657" s="218">
        <f>TRUNC(H657*I657,2)</f>
        <v>25.86</v>
      </c>
      <c r="L657" s="52">
        <f t="shared" ref="L657:L720" si="123">IF(AND(A658&lt;&gt;"",A657=""),L656+1,L656)</f>
        <v>47</v>
      </c>
      <c r="M657" s="86">
        <f t="shared" si="115"/>
        <v>25.86</v>
      </c>
      <c r="N657" s="87" t="str">
        <f t="shared" si="116"/>
        <v/>
      </c>
      <c r="O657" s="87">
        <f t="shared" si="117"/>
        <v>25.86</v>
      </c>
      <c r="P657" s="88" t="str">
        <f t="shared" si="118"/>
        <v/>
      </c>
      <c r="Q657" s="87" t="str">
        <f t="shared" si="119"/>
        <v/>
      </c>
      <c r="R657" s="87" t="str">
        <f t="shared" si="120"/>
        <v/>
      </c>
    </row>
    <row r="658" spans="1:18" ht="14.25" customHeight="1" x14ac:dyDescent="0.2">
      <c r="A658" s="219"/>
      <c r="B658" s="219"/>
      <c r="C658" s="219"/>
      <c r="D658" s="219"/>
      <c r="E658" s="219"/>
      <c r="F658" s="220"/>
      <c r="G658" s="219"/>
      <c r="H658" s="220"/>
      <c r="I658" s="219"/>
      <c r="J658" s="220"/>
      <c r="L658" s="52">
        <f t="shared" si="123"/>
        <v>47</v>
      </c>
      <c r="M658" s="86" t="str">
        <f t="shared" si="115"/>
        <v/>
      </c>
      <c r="N658" s="87" t="str">
        <f t="shared" si="116"/>
        <v/>
      </c>
      <c r="O658" s="87" t="str">
        <f t="shared" si="117"/>
        <v/>
      </c>
      <c r="P658" s="88" t="str">
        <f t="shared" si="118"/>
        <v/>
      </c>
      <c r="Q658" s="87" t="str">
        <f t="shared" si="119"/>
        <v/>
      </c>
      <c r="R658" s="87" t="str">
        <f t="shared" si="120"/>
        <v/>
      </c>
    </row>
    <row r="659" spans="1:18" ht="15" thickBot="1" x14ac:dyDescent="0.25">
      <c r="A659" s="219"/>
      <c r="B659" s="219"/>
      <c r="C659" s="219"/>
      <c r="D659" s="219"/>
      <c r="E659" s="219"/>
      <c r="F659" s="220"/>
      <c r="G659" s="219"/>
      <c r="H659" s="294"/>
      <c r="I659" s="294"/>
      <c r="J659" s="220"/>
      <c r="L659" s="52">
        <f t="shared" si="123"/>
        <v>47</v>
      </c>
      <c r="M659" s="86" t="str">
        <f t="shared" si="115"/>
        <v/>
      </c>
      <c r="N659" s="87" t="str">
        <f t="shared" si="116"/>
        <v/>
      </c>
      <c r="O659" s="87" t="str">
        <f t="shared" si="117"/>
        <v/>
      </c>
      <c r="P659" s="88" t="str">
        <f t="shared" si="118"/>
        <v/>
      </c>
      <c r="Q659" s="87" t="str">
        <f t="shared" si="119"/>
        <v/>
      </c>
      <c r="R659" s="87" t="str">
        <f t="shared" si="120"/>
        <v/>
      </c>
    </row>
    <row r="660" spans="1:18" ht="15" thickTop="1" x14ac:dyDescent="0.2">
      <c r="A660" s="224"/>
      <c r="B660" s="224"/>
      <c r="C660" s="224"/>
      <c r="D660" s="224"/>
      <c r="E660" s="224"/>
      <c r="F660" s="224"/>
      <c r="G660" s="224"/>
      <c r="H660" s="224"/>
      <c r="I660" s="224"/>
      <c r="J660" s="224"/>
      <c r="L660" s="52">
        <f t="shared" si="123"/>
        <v>48</v>
      </c>
      <c r="M660" s="86" t="str">
        <f t="shared" si="115"/>
        <v/>
      </c>
      <c r="N660" s="87" t="str">
        <f t="shared" si="116"/>
        <v/>
      </c>
      <c r="O660" s="87" t="str">
        <f t="shared" si="117"/>
        <v/>
      </c>
      <c r="P660" s="88" t="str">
        <f t="shared" si="118"/>
        <v/>
      </c>
      <c r="Q660" s="87" t="str">
        <f t="shared" si="119"/>
        <v/>
      </c>
      <c r="R660" s="87" t="str">
        <f t="shared" si="120"/>
        <v/>
      </c>
    </row>
    <row r="661" spans="1:18" ht="15" x14ac:dyDescent="0.2">
      <c r="A661" s="206" t="s">
        <v>1186</v>
      </c>
      <c r="B661" s="207" t="s">
        <v>1</v>
      </c>
      <c r="C661" s="206" t="s">
        <v>2</v>
      </c>
      <c r="D661" s="206" t="s">
        <v>3</v>
      </c>
      <c r="E661" s="290" t="s">
        <v>18</v>
      </c>
      <c r="F661" s="290"/>
      <c r="G661" s="208" t="s">
        <v>4</v>
      </c>
      <c r="H661" s="207" t="s">
        <v>5</v>
      </c>
      <c r="I661" s="207" t="s">
        <v>6</v>
      </c>
      <c r="J661" s="207" t="s">
        <v>7</v>
      </c>
      <c r="L661" s="52">
        <f t="shared" si="123"/>
        <v>48</v>
      </c>
      <c r="M661" s="86" t="str">
        <f t="shared" si="115"/>
        <v/>
      </c>
      <c r="N661" s="87" t="str">
        <f t="shared" si="116"/>
        <v/>
      </c>
      <c r="O661" s="87" t="str">
        <f t="shared" si="117"/>
        <v/>
      </c>
      <c r="P661" s="88" t="str">
        <f t="shared" si="118"/>
        <v/>
      </c>
      <c r="Q661" s="87" t="str">
        <f t="shared" si="119"/>
        <v/>
      </c>
      <c r="R661" s="87" t="str">
        <f t="shared" si="120"/>
        <v/>
      </c>
    </row>
    <row r="662" spans="1:18" ht="25.5" x14ac:dyDescent="0.2">
      <c r="A662" s="209" t="s">
        <v>19</v>
      </c>
      <c r="B662" s="210" t="s">
        <v>1187</v>
      </c>
      <c r="C662" s="209" t="s">
        <v>9</v>
      </c>
      <c r="D662" s="209" t="s">
        <v>1188</v>
      </c>
      <c r="E662" s="291" t="s">
        <v>881</v>
      </c>
      <c r="F662" s="291"/>
      <c r="G662" s="211" t="s">
        <v>10</v>
      </c>
      <c r="H662" s="212">
        <v>1</v>
      </c>
      <c r="I662" s="213">
        <f>SUMIF(L:L,$L662,M:M)</f>
        <v>20.53</v>
      </c>
      <c r="J662" s="213">
        <f>TRUNC(H662*I662,2)</f>
        <v>20.53</v>
      </c>
      <c r="L662" s="52">
        <f t="shared" si="123"/>
        <v>48</v>
      </c>
      <c r="M662" s="86" t="str">
        <f t="shared" si="115"/>
        <v/>
      </c>
      <c r="N662" s="87" t="str">
        <f t="shared" si="116"/>
        <v/>
      </c>
      <c r="O662" s="87" t="str">
        <f t="shared" si="117"/>
        <v/>
      </c>
      <c r="P662" s="88" t="str">
        <f t="shared" si="118"/>
        <v xml:space="preserve"> 88497 </v>
      </c>
      <c r="Q662" s="87">
        <f t="shared" si="119"/>
        <v>0</v>
      </c>
      <c r="R662" s="87">
        <f t="shared" si="120"/>
        <v>20.53</v>
      </c>
    </row>
    <row r="663" spans="1:18" ht="14.25" customHeight="1" x14ac:dyDescent="0.2">
      <c r="A663" s="225" t="s">
        <v>21</v>
      </c>
      <c r="B663" s="226" t="s">
        <v>26</v>
      </c>
      <c r="C663" s="225" t="s">
        <v>9</v>
      </c>
      <c r="D663" s="225" t="s">
        <v>27</v>
      </c>
      <c r="E663" s="292" t="s">
        <v>875</v>
      </c>
      <c r="F663" s="292"/>
      <c r="G663" s="227" t="s">
        <v>25</v>
      </c>
      <c r="H663" s="228">
        <v>0.1203</v>
      </c>
      <c r="I663" s="229">
        <f>SUMIFS(J:J,A:A,"Composição",B:B,$B663)</f>
        <v>25.11</v>
      </c>
      <c r="J663" s="229">
        <f>TRUNC(H663*I663,2)</f>
        <v>3.02</v>
      </c>
      <c r="L663" s="52">
        <f t="shared" si="123"/>
        <v>48</v>
      </c>
      <c r="M663" s="86">
        <f t="shared" si="115"/>
        <v>3.02</v>
      </c>
      <c r="N663" s="87" t="str">
        <f t="shared" si="116"/>
        <v/>
      </c>
      <c r="O663" s="87">
        <f t="shared" si="117"/>
        <v>3.02</v>
      </c>
      <c r="P663" s="88" t="str">
        <f t="shared" si="118"/>
        <v/>
      </c>
      <c r="Q663" s="87" t="str">
        <f t="shared" si="119"/>
        <v/>
      </c>
      <c r="R663" s="87" t="str">
        <f t="shared" si="120"/>
        <v/>
      </c>
    </row>
    <row r="664" spans="1:18" ht="25.5" customHeight="1" x14ac:dyDescent="0.2">
      <c r="A664" s="225" t="s">
        <v>21</v>
      </c>
      <c r="B664" s="226" t="s">
        <v>47</v>
      </c>
      <c r="C664" s="225" t="s">
        <v>9</v>
      </c>
      <c r="D664" s="225" t="s">
        <v>48</v>
      </c>
      <c r="E664" s="292" t="s">
        <v>875</v>
      </c>
      <c r="F664" s="292"/>
      <c r="G664" s="227" t="s">
        <v>25</v>
      </c>
      <c r="H664" s="228">
        <v>0.36099999999999999</v>
      </c>
      <c r="I664" s="229">
        <f>SUMIFS(J:J,A:A,"Composição",B:B,$B664)</f>
        <v>34.31</v>
      </c>
      <c r="J664" s="229">
        <f>TRUNC(H664*I664,2)</f>
        <v>12.38</v>
      </c>
      <c r="L664" s="52">
        <f t="shared" si="123"/>
        <v>48</v>
      </c>
      <c r="M664" s="86">
        <f t="shared" si="115"/>
        <v>12.38</v>
      </c>
      <c r="N664" s="87" t="str">
        <f t="shared" si="116"/>
        <v/>
      </c>
      <c r="O664" s="87">
        <f t="shared" si="117"/>
        <v>12.38</v>
      </c>
      <c r="P664" s="88" t="str">
        <f t="shared" si="118"/>
        <v/>
      </c>
      <c r="Q664" s="87" t="str">
        <f t="shared" si="119"/>
        <v/>
      </c>
      <c r="R664" s="87" t="str">
        <f t="shared" si="120"/>
        <v/>
      </c>
    </row>
    <row r="665" spans="1:18" ht="25.5" customHeight="1" x14ac:dyDescent="0.2">
      <c r="A665" s="214" t="s">
        <v>28</v>
      </c>
      <c r="B665" s="215" t="s">
        <v>420</v>
      </c>
      <c r="C665" s="214" t="str">
        <f>VLOOKUP(B665,INSUMOS!$A:$I,2,FALSE)</f>
        <v>SINAPI</v>
      </c>
      <c r="D665" s="214" t="str">
        <f>VLOOKUP(B665,INSUMOS!$A:$I,3,FALSE)</f>
        <v>LIXA EM FOLHA PARA PAREDE OU MADEIRA, NUMERO 120, COR VERMELHA</v>
      </c>
      <c r="E665" s="293" t="str">
        <f>VLOOKUP(B665,INSUMOS!$A:$I,4,FALSE)</f>
        <v>Material</v>
      </c>
      <c r="F665" s="293"/>
      <c r="G665" s="216" t="str">
        <f>VLOOKUP(B665,INSUMOS!$A:$I,5,FALSE)</f>
        <v>UN</v>
      </c>
      <c r="H665" s="217">
        <v>8.0199999999999994E-2</v>
      </c>
      <c r="I665" s="218">
        <f>VLOOKUP(B665,INSUMOS!$A:$I,8,FALSE)</f>
        <v>1.27</v>
      </c>
      <c r="J665" s="218">
        <f>TRUNC(H665*I665,2)</f>
        <v>0.1</v>
      </c>
      <c r="L665" s="52">
        <f t="shared" si="123"/>
        <v>48</v>
      </c>
      <c r="M665" s="86">
        <f t="shared" si="115"/>
        <v>0.1</v>
      </c>
      <c r="N665" s="87" t="str">
        <f t="shared" si="116"/>
        <v/>
      </c>
      <c r="O665" s="87">
        <f t="shared" si="117"/>
        <v>0.1</v>
      </c>
      <c r="P665" s="88" t="str">
        <f t="shared" si="118"/>
        <v/>
      </c>
      <c r="Q665" s="87" t="str">
        <f t="shared" si="119"/>
        <v/>
      </c>
      <c r="R665" s="87" t="str">
        <f t="shared" si="120"/>
        <v/>
      </c>
    </row>
    <row r="666" spans="1:18" ht="25.5" customHeight="1" x14ac:dyDescent="0.2">
      <c r="A666" s="214" t="s">
        <v>28</v>
      </c>
      <c r="B666" s="215" t="s">
        <v>377</v>
      </c>
      <c r="C666" s="214" t="str">
        <f>VLOOKUP(B666,INSUMOS!$A:$I,2,FALSE)</f>
        <v>SINAPI</v>
      </c>
      <c r="D666" s="214" t="str">
        <f>VLOOKUP(B666,INSUMOS!$A:$I,3,FALSE)</f>
        <v>MASSA CORRIDA PARA SUPERFICIES DE AMBIENTES INTERNOS</v>
      </c>
      <c r="E666" s="293" t="str">
        <f>VLOOKUP(B666,INSUMOS!$A:$I,4,FALSE)</f>
        <v>Material</v>
      </c>
      <c r="F666" s="293"/>
      <c r="G666" s="216" t="str">
        <f>VLOOKUP(B666,INSUMOS!$A:$I,5,FALSE)</f>
        <v>KG</v>
      </c>
      <c r="H666" s="217">
        <v>1.3389</v>
      </c>
      <c r="I666" s="218">
        <f>VLOOKUP(B666,INSUMOS!$A:$I,8,FALSE)</f>
        <v>3.76</v>
      </c>
      <c r="J666" s="218">
        <f>TRUNC(H666*I666,2)</f>
        <v>5.03</v>
      </c>
      <c r="L666" s="52">
        <f t="shared" si="123"/>
        <v>48</v>
      </c>
      <c r="M666" s="86">
        <f t="shared" si="115"/>
        <v>5.03</v>
      </c>
      <c r="N666" s="87" t="str">
        <f t="shared" si="116"/>
        <v/>
      </c>
      <c r="O666" s="87">
        <f t="shared" si="117"/>
        <v>5.03</v>
      </c>
      <c r="P666" s="88" t="str">
        <f t="shared" si="118"/>
        <v/>
      </c>
      <c r="Q666" s="87" t="str">
        <f t="shared" si="119"/>
        <v/>
      </c>
      <c r="R666" s="87" t="str">
        <f t="shared" si="120"/>
        <v/>
      </c>
    </row>
    <row r="667" spans="1:18" ht="25.5" customHeight="1" x14ac:dyDescent="0.2">
      <c r="A667" s="219"/>
      <c r="B667" s="219"/>
      <c r="C667" s="219"/>
      <c r="D667" s="219"/>
      <c r="E667" s="219"/>
      <c r="F667" s="220"/>
      <c r="G667" s="219"/>
      <c r="H667" s="220"/>
      <c r="I667" s="219"/>
      <c r="J667" s="220"/>
      <c r="L667" s="52">
        <f t="shared" si="123"/>
        <v>48</v>
      </c>
      <c r="M667" s="86" t="str">
        <f t="shared" si="115"/>
        <v/>
      </c>
      <c r="N667" s="87" t="str">
        <f t="shared" si="116"/>
        <v/>
      </c>
      <c r="O667" s="87" t="str">
        <f t="shared" si="117"/>
        <v/>
      </c>
      <c r="P667" s="88" t="str">
        <f t="shared" si="118"/>
        <v/>
      </c>
      <c r="Q667" s="87" t="str">
        <f t="shared" si="119"/>
        <v/>
      </c>
      <c r="R667" s="87" t="str">
        <f t="shared" si="120"/>
        <v/>
      </c>
    </row>
    <row r="668" spans="1:18" ht="38.25" customHeight="1" thickBot="1" x14ac:dyDescent="0.25">
      <c r="A668" s="219"/>
      <c r="B668" s="219"/>
      <c r="C668" s="219"/>
      <c r="D668" s="219"/>
      <c r="E668" s="219"/>
      <c r="F668" s="220"/>
      <c r="G668" s="219"/>
      <c r="H668" s="294"/>
      <c r="I668" s="294"/>
      <c r="J668" s="220"/>
      <c r="L668" s="52">
        <f t="shared" si="123"/>
        <v>48</v>
      </c>
      <c r="M668" s="86" t="str">
        <f t="shared" si="115"/>
        <v/>
      </c>
      <c r="N668" s="87" t="str">
        <f t="shared" si="116"/>
        <v/>
      </c>
      <c r="O668" s="87" t="str">
        <f t="shared" si="117"/>
        <v/>
      </c>
      <c r="P668" s="88" t="str">
        <f t="shared" si="118"/>
        <v/>
      </c>
      <c r="Q668" s="87" t="str">
        <f t="shared" si="119"/>
        <v/>
      </c>
      <c r="R668" s="87" t="str">
        <f t="shared" si="120"/>
        <v/>
      </c>
    </row>
    <row r="669" spans="1:18" ht="15" thickTop="1" x14ac:dyDescent="0.2">
      <c r="A669" s="224"/>
      <c r="B669" s="224"/>
      <c r="C669" s="224"/>
      <c r="D669" s="224"/>
      <c r="E669" s="224"/>
      <c r="F669" s="224"/>
      <c r="G669" s="224"/>
      <c r="H669" s="224"/>
      <c r="I669" s="224"/>
      <c r="J669" s="224"/>
      <c r="L669" s="52">
        <f t="shared" si="123"/>
        <v>49</v>
      </c>
      <c r="M669" s="86" t="str">
        <f t="shared" si="115"/>
        <v/>
      </c>
      <c r="N669" s="87" t="str">
        <f t="shared" si="116"/>
        <v/>
      </c>
      <c r="O669" s="87" t="str">
        <f t="shared" si="117"/>
        <v/>
      </c>
      <c r="P669" s="88" t="str">
        <f t="shared" si="118"/>
        <v/>
      </c>
      <c r="Q669" s="87" t="str">
        <f t="shared" si="119"/>
        <v/>
      </c>
      <c r="R669" s="87" t="str">
        <f t="shared" si="120"/>
        <v/>
      </c>
    </row>
    <row r="670" spans="1:18" ht="15" x14ac:dyDescent="0.2">
      <c r="A670" s="206" t="s">
        <v>1189</v>
      </c>
      <c r="B670" s="207" t="s">
        <v>1</v>
      </c>
      <c r="C670" s="206" t="s">
        <v>2</v>
      </c>
      <c r="D670" s="206" t="s">
        <v>3</v>
      </c>
      <c r="E670" s="290" t="s">
        <v>18</v>
      </c>
      <c r="F670" s="290"/>
      <c r="G670" s="208" t="s">
        <v>4</v>
      </c>
      <c r="H670" s="207" t="s">
        <v>5</v>
      </c>
      <c r="I670" s="207" t="s">
        <v>6</v>
      </c>
      <c r="J670" s="207" t="s">
        <v>7</v>
      </c>
      <c r="L670" s="52">
        <f t="shared" si="123"/>
        <v>49</v>
      </c>
      <c r="M670" s="86" t="str">
        <f t="shared" si="115"/>
        <v/>
      </c>
      <c r="N670" s="87" t="str">
        <f t="shared" si="116"/>
        <v/>
      </c>
      <c r="O670" s="87" t="str">
        <f t="shared" si="117"/>
        <v/>
      </c>
      <c r="P670" s="88" t="str">
        <f t="shared" si="118"/>
        <v/>
      </c>
      <c r="Q670" s="87" t="str">
        <f t="shared" si="119"/>
        <v/>
      </c>
      <c r="R670" s="87" t="str">
        <f t="shared" si="120"/>
        <v/>
      </c>
    </row>
    <row r="671" spans="1:18" ht="14.25" customHeight="1" x14ac:dyDescent="0.2">
      <c r="A671" s="209" t="s">
        <v>19</v>
      </c>
      <c r="B671" s="210" t="s">
        <v>719</v>
      </c>
      <c r="C671" s="209" t="s">
        <v>9</v>
      </c>
      <c r="D671" s="209" t="s">
        <v>720</v>
      </c>
      <c r="E671" s="291" t="s">
        <v>881</v>
      </c>
      <c r="F671" s="291"/>
      <c r="G671" s="211" t="s">
        <v>10</v>
      </c>
      <c r="H671" s="212">
        <v>1</v>
      </c>
      <c r="I671" s="213">
        <f>SUMIF(L:L,$L671,M:M)</f>
        <v>36.78</v>
      </c>
      <c r="J671" s="213">
        <f>TRUNC(H671*I671,2)</f>
        <v>36.78</v>
      </c>
      <c r="L671" s="52">
        <f t="shared" si="123"/>
        <v>49</v>
      </c>
      <c r="M671" s="86" t="str">
        <f t="shared" si="115"/>
        <v/>
      </c>
      <c r="N671" s="87" t="str">
        <f t="shared" si="116"/>
        <v/>
      </c>
      <c r="O671" s="87" t="str">
        <f t="shared" si="117"/>
        <v/>
      </c>
      <c r="P671" s="88" t="str">
        <f t="shared" si="118"/>
        <v xml:space="preserve"> 88496 </v>
      </c>
      <c r="Q671" s="87">
        <f t="shared" si="119"/>
        <v>0</v>
      </c>
      <c r="R671" s="87">
        <f t="shared" si="120"/>
        <v>36.78</v>
      </c>
    </row>
    <row r="672" spans="1:18" ht="25.5" customHeight="1" x14ac:dyDescent="0.2">
      <c r="A672" s="225" t="s">
        <v>21</v>
      </c>
      <c r="B672" s="226" t="s">
        <v>26</v>
      </c>
      <c r="C672" s="225" t="s">
        <v>9</v>
      </c>
      <c r="D672" s="225" t="s">
        <v>27</v>
      </c>
      <c r="E672" s="292" t="s">
        <v>875</v>
      </c>
      <c r="F672" s="292"/>
      <c r="G672" s="227" t="s">
        <v>25</v>
      </c>
      <c r="H672" s="228">
        <v>0.24729999999999999</v>
      </c>
      <c r="I672" s="229">
        <f>SUMIFS(J:J,A:A,"Composição",B:B,$B672)</f>
        <v>25.11</v>
      </c>
      <c r="J672" s="229">
        <f>TRUNC(H672*I672,2)</f>
        <v>6.2</v>
      </c>
      <c r="L672" s="52">
        <f t="shared" si="123"/>
        <v>49</v>
      </c>
      <c r="M672" s="86">
        <f t="shared" si="115"/>
        <v>6.2</v>
      </c>
      <c r="N672" s="87" t="str">
        <f t="shared" si="116"/>
        <v/>
      </c>
      <c r="O672" s="87">
        <f t="shared" si="117"/>
        <v>6.2</v>
      </c>
      <c r="P672" s="88" t="str">
        <f t="shared" si="118"/>
        <v/>
      </c>
      <c r="Q672" s="87" t="str">
        <f t="shared" si="119"/>
        <v/>
      </c>
      <c r="R672" s="87" t="str">
        <f t="shared" si="120"/>
        <v/>
      </c>
    </row>
    <row r="673" spans="1:18" ht="25.5" x14ac:dyDescent="0.2">
      <c r="A673" s="225" t="s">
        <v>21</v>
      </c>
      <c r="B673" s="226" t="s">
        <v>47</v>
      </c>
      <c r="C673" s="225" t="s">
        <v>9</v>
      </c>
      <c r="D673" s="225" t="s">
        <v>48</v>
      </c>
      <c r="E673" s="292" t="s">
        <v>875</v>
      </c>
      <c r="F673" s="292"/>
      <c r="G673" s="227" t="s">
        <v>25</v>
      </c>
      <c r="H673" s="228">
        <v>0.7419</v>
      </c>
      <c r="I673" s="229">
        <f>SUMIFS(J:J,A:A,"Composição",B:B,$B673)</f>
        <v>34.31</v>
      </c>
      <c r="J673" s="229">
        <f>TRUNC(H673*I673,2)</f>
        <v>25.45</v>
      </c>
      <c r="L673" s="52">
        <f t="shared" si="123"/>
        <v>49</v>
      </c>
      <c r="M673" s="86">
        <f t="shared" si="115"/>
        <v>25.45</v>
      </c>
      <c r="N673" s="87" t="str">
        <f t="shared" si="116"/>
        <v/>
      </c>
      <c r="O673" s="87">
        <f t="shared" si="117"/>
        <v>25.45</v>
      </c>
      <c r="P673" s="88" t="str">
        <f t="shared" si="118"/>
        <v/>
      </c>
      <c r="Q673" s="87" t="str">
        <f t="shared" si="119"/>
        <v/>
      </c>
      <c r="R673" s="87" t="str">
        <f t="shared" si="120"/>
        <v/>
      </c>
    </row>
    <row r="674" spans="1:18" ht="25.5" customHeight="1" x14ac:dyDescent="0.2">
      <c r="A674" s="214" t="s">
        <v>28</v>
      </c>
      <c r="B674" s="215" t="s">
        <v>377</v>
      </c>
      <c r="C674" s="214" t="str">
        <f>VLOOKUP(B674,INSUMOS!$A:$I,2,FALSE)</f>
        <v>SINAPI</v>
      </c>
      <c r="D674" s="214" t="str">
        <f>VLOOKUP(B674,INSUMOS!$A:$I,3,FALSE)</f>
        <v>MASSA CORRIDA PARA SUPERFICIES DE AMBIENTES INTERNOS</v>
      </c>
      <c r="E674" s="293" t="str">
        <f>VLOOKUP(B674,INSUMOS!$A:$I,4,FALSE)</f>
        <v>Material</v>
      </c>
      <c r="F674" s="293"/>
      <c r="G674" s="216" t="str">
        <f>VLOOKUP(B674,INSUMOS!$A:$I,5,FALSE)</f>
        <v>KG</v>
      </c>
      <c r="H674" s="217">
        <v>1.3389</v>
      </c>
      <c r="I674" s="218">
        <f>VLOOKUP(B674,INSUMOS!$A:$I,8,FALSE)</f>
        <v>3.76</v>
      </c>
      <c r="J674" s="218">
        <f>TRUNC(H674*I674,2)</f>
        <v>5.03</v>
      </c>
      <c r="L674" s="52">
        <f t="shared" si="123"/>
        <v>49</v>
      </c>
      <c r="M674" s="86">
        <f t="shared" si="115"/>
        <v>5.03</v>
      </c>
      <c r="N674" s="87" t="str">
        <f t="shared" si="116"/>
        <v/>
      </c>
      <c r="O674" s="87">
        <f t="shared" si="117"/>
        <v>5.03</v>
      </c>
      <c r="P674" s="88" t="str">
        <f t="shared" si="118"/>
        <v/>
      </c>
      <c r="Q674" s="87" t="str">
        <f t="shared" si="119"/>
        <v/>
      </c>
      <c r="R674" s="87" t="str">
        <f t="shared" si="120"/>
        <v/>
      </c>
    </row>
    <row r="675" spans="1:18" ht="25.5" x14ac:dyDescent="0.2">
      <c r="A675" s="214" t="s">
        <v>28</v>
      </c>
      <c r="B675" s="215" t="s">
        <v>420</v>
      </c>
      <c r="C675" s="214" t="str">
        <f>VLOOKUP(B675,INSUMOS!$A:$I,2,FALSE)</f>
        <v>SINAPI</v>
      </c>
      <c r="D675" s="214" t="str">
        <f>VLOOKUP(B675,INSUMOS!$A:$I,3,FALSE)</f>
        <v>LIXA EM FOLHA PARA PAREDE OU MADEIRA, NUMERO 120, COR VERMELHA</v>
      </c>
      <c r="E675" s="293" t="str">
        <f>VLOOKUP(B675,INSUMOS!$A:$I,4,FALSE)</f>
        <v>Material</v>
      </c>
      <c r="F675" s="293"/>
      <c r="G675" s="216" t="str">
        <f>VLOOKUP(B675,INSUMOS!$A:$I,5,FALSE)</f>
        <v>UN</v>
      </c>
      <c r="H675" s="217">
        <v>8.0199999999999994E-2</v>
      </c>
      <c r="I675" s="218">
        <f>VLOOKUP(B675,INSUMOS!$A:$I,8,FALSE)</f>
        <v>1.27</v>
      </c>
      <c r="J675" s="218">
        <f>TRUNC(H675*I675,2)</f>
        <v>0.1</v>
      </c>
      <c r="L675" s="52">
        <f t="shared" si="123"/>
        <v>49</v>
      </c>
      <c r="M675" s="86">
        <f t="shared" si="115"/>
        <v>0.1</v>
      </c>
      <c r="N675" s="87" t="str">
        <f t="shared" si="116"/>
        <v/>
      </c>
      <c r="O675" s="87">
        <f t="shared" si="117"/>
        <v>0.1</v>
      </c>
      <c r="P675" s="88" t="str">
        <f t="shared" si="118"/>
        <v/>
      </c>
      <c r="Q675" s="87" t="str">
        <f t="shared" si="119"/>
        <v/>
      </c>
      <c r="R675" s="87" t="str">
        <f t="shared" si="120"/>
        <v/>
      </c>
    </row>
    <row r="676" spans="1:18" x14ac:dyDescent="0.2">
      <c r="A676" s="219"/>
      <c r="B676" s="219"/>
      <c r="C676" s="219"/>
      <c r="D676" s="219"/>
      <c r="E676" s="219"/>
      <c r="F676" s="220"/>
      <c r="G676" s="219"/>
      <c r="H676" s="220"/>
      <c r="I676" s="219"/>
      <c r="J676" s="220"/>
      <c r="L676" s="52">
        <f t="shared" si="123"/>
        <v>49</v>
      </c>
      <c r="M676" s="86" t="str">
        <f t="shared" si="115"/>
        <v/>
      </c>
      <c r="N676" s="87" t="str">
        <f t="shared" si="116"/>
        <v/>
      </c>
      <c r="O676" s="87" t="str">
        <f t="shared" si="117"/>
        <v/>
      </c>
      <c r="P676" s="88" t="str">
        <f t="shared" si="118"/>
        <v/>
      </c>
      <c r="Q676" s="87" t="str">
        <f t="shared" si="119"/>
        <v/>
      </c>
      <c r="R676" s="87" t="str">
        <f t="shared" si="120"/>
        <v/>
      </c>
    </row>
    <row r="677" spans="1:18" ht="15" thickBot="1" x14ac:dyDescent="0.25">
      <c r="A677" s="219"/>
      <c r="B677" s="219"/>
      <c r="C677" s="219"/>
      <c r="D677" s="219"/>
      <c r="E677" s="219"/>
      <c r="F677" s="220"/>
      <c r="G677" s="219"/>
      <c r="H677" s="294"/>
      <c r="I677" s="294"/>
      <c r="J677" s="220"/>
      <c r="L677" s="52">
        <f t="shared" si="123"/>
        <v>49</v>
      </c>
      <c r="M677" s="86" t="str">
        <f t="shared" si="115"/>
        <v/>
      </c>
      <c r="N677" s="87" t="str">
        <f t="shared" si="116"/>
        <v/>
      </c>
      <c r="O677" s="87" t="str">
        <f t="shared" si="117"/>
        <v/>
      </c>
      <c r="P677" s="88" t="str">
        <f t="shared" si="118"/>
        <v/>
      </c>
      <c r="Q677" s="87" t="str">
        <f t="shared" si="119"/>
        <v/>
      </c>
      <c r="R677" s="87" t="str">
        <f t="shared" si="120"/>
        <v/>
      </c>
    </row>
    <row r="678" spans="1:18" ht="15" thickTop="1" x14ac:dyDescent="0.2">
      <c r="A678" s="224"/>
      <c r="B678" s="224"/>
      <c r="C678" s="224"/>
      <c r="D678" s="224"/>
      <c r="E678" s="224"/>
      <c r="F678" s="224"/>
      <c r="G678" s="224"/>
      <c r="H678" s="224"/>
      <c r="I678" s="224"/>
      <c r="J678" s="224"/>
      <c r="L678" s="52">
        <f t="shared" si="123"/>
        <v>50</v>
      </c>
      <c r="M678" s="86" t="str">
        <f t="shared" si="115"/>
        <v/>
      </c>
      <c r="N678" s="87" t="str">
        <f t="shared" si="116"/>
        <v/>
      </c>
      <c r="O678" s="87" t="str">
        <f t="shared" si="117"/>
        <v/>
      </c>
      <c r="P678" s="88" t="str">
        <f t="shared" si="118"/>
        <v/>
      </c>
      <c r="Q678" s="87" t="str">
        <f t="shared" si="119"/>
        <v/>
      </c>
      <c r="R678" s="87" t="str">
        <f t="shared" si="120"/>
        <v/>
      </c>
    </row>
    <row r="679" spans="1:18" ht="25.5" customHeight="1" x14ac:dyDescent="0.2">
      <c r="A679" s="206" t="s">
        <v>1192</v>
      </c>
      <c r="B679" s="207" t="s">
        <v>1</v>
      </c>
      <c r="C679" s="206" t="s">
        <v>2</v>
      </c>
      <c r="D679" s="206" t="s">
        <v>3</v>
      </c>
      <c r="E679" s="290" t="s">
        <v>18</v>
      </c>
      <c r="F679" s="290"/>
      <c r="G679" s="208" t="s">
        <v>4</v>
      </c>
      <c r="H679" s="207" t="s">
        <v>5</v>
      </c>
      <c r="I679" s="207" t="s">
        <v>6</v>
      </c>
      <c r="J679" s="207" t="s">
        <v>7</v>
      </c>
      <c r="L679" s="52">
        <f t="shared" si="123"/>
        <v>50</v>
      </c>
      <c r="M679" s="86" t="str">
        <f t="shared" si="115"/>
        <v/>
      </c>
      <c r="N679" s="87" t="str">
        <f t="shared" si="116"/>
        <v/>
      </c>
      <c r="O679" s="87" t="str">
        <f t="shared" si="117"/>
        <v/>
      </c>
      <c r="P679" s="88" t="str">
        <f t="shared" si="118"/>
        <v/>
      </c>
      <c r="Q679" s="87" t="str">
        <f t="shared" si="119"/>
        <v/>
      </c>
      <c r="R679" s="87" t="str">
        <f t="shared" si="120"/>
        <v/>
      </c>
    </row>
    <row r="680" spans="1:18" ht="25.5" customHeight="1" x14ac:dyDescent="0.2">
      <c r="A680" s="209" t="s">
        <v>19</v>
      </c>
      <c r="B680" s="210" t="s">
        <v>906</v>
      </c>
      <c r="C680" s="209" t="s">
        <v>9</v>
      </c>
      <c r="D680" s="209" t="s">
        <v>907</v>
      </c>
      <c r="E680" s="291" t="s">
        <v>881</v>
      </c>
      <c r="F680" s="291"/>
      <c r="G680" s="211" t="s">
        <v>10</v>
      </c>
      <c r="H680" s="212">
        <v>1</v>
      </c>
      <c r="I680" s="213">
        <f>SUMIF(L:L,$L680,M:M)</f>
        <v>4.9000000000000004</v>
      </c>
      <c r="J680" s="213">
        <f>TRUNC(H680*I680,2)</f>
        <v>4.9000000000000004</v>
      </c>
      <c r="L680" s="52">
        <f t="shared" si="123"/>
        <v>50</v>
      </c>
      <c r="M680" s="86" t="str">
        <f t="shared" si="115"/>
        <v/>
      </c>
      <c r="N680" s="87" t="str">
        <f t="shared" si="116"/>
        <v/>
      </c>
      <c r="O680" s="87" t="str">
        <f t="shared" si="117"/>
        <v/>
      </c>
      <c r="P680" s="88" t="str">
        <f t="shared" si="118"/>
        <v xml:space="preserve"> 88485 </v>
      </c>
      <c r="Q680" s="87">
        <f t="shared" si="119"/>
        <v>0</v>
      </c>
      <c r="R680" s="87">
        <f t="shared" si="120"/>
        <v>4.9000000000000004</v>
      </c>
    </row>
    <row r="681" spans="1:18" ht="25.5" x14ac:dyDescent="0.2">
      <c r="A681" s="225" t="s">
        <v>21</v>
      </c>
      <c r="B681" s="226" t="s">
        <v>26</v>
      </c>
      <c r="C681" s="225" t="s">
        <v>9</v>
      </c>
      <c r="D681" s="225" t="s">
        <v>27</v>
      </c>
      <c r="E681" s="292" t="s">
        <v>875</v>
      </c>
      <c r="F681" s="292"/>
      <c r="G681" s="227" t="s">
        <v>25</v>
      </c>
      <c r="H681" s="228">
        <v>2.2200000000000001E-2</v>
      </c>
      <c r="I681" s="229">
        <f>SUMIFS(J:J,A:A,"Composição",B:B,$B681)</f>
        <v>25.11</v>
      </c>
      <c r="J681" s="229">
        <f>TRUNC(H681*I681,2)</f>
        <v>0.55000000000000004</v>
      </c>
      <c r="L681" s="52">
        <f t="shared" si="123"/>
        <v>50</v>
      </c>
      <c r="M681" s="86">
        <f t="shared" si="115"/>
        <v>0.55000000000000004</v>
      </c>
      <c r="N681" s="87" t="str">
        <f t="shared" si="116"/>
        <v/>
      </c>
      <c r="O681" s="87">
        <f t="shared" si="117"/>
        <v>0.55000000000000004</v>
      </c>
      <c r="P681" s="88" t="str">
        <f t="shared" si="118"/>
        <v/>
      </c>
      <c r="Q681" s="87" t="str">
        <f t="shared" si="119"/>
        <v/>
      </c>
      <c r="R681" s="87" t="str">
        <f t="shared" si="120"/>
        <v/>
      </c>
    </row>
    <row r="682" spans="1:18" ht="25.5" x14ac:dyDescent="0.2">
      <c r="A682" s="225" t="s">
        <v>21</v>
      </c>
      <c r="B682" s="226" t="s">
        <v>47</v>
      </c>
      <c r="C682" s="225" t="s">
        <v>9</v>
      </c>
      <c r="D682" s="225" t="s">
        <v>48</v>
      </c>
      <c r="E682" s="292" t="s">
        <v>875</v>
      </c>
      <c r="F682" s="292"/>
      <c r="G682" s="227" t="s">
        <v>25</v>
      </c>
      <c r="H682" s="228">
        <v>6.6600000000000006E-2</v>
      </c>
      <c r="I682" s="229">
        <f>SUMIFS(J:J,A:A,"Composição",B:B,$B682)</f>
        <v>34.31</v>
      </c>
      <c r="J682" s="229">
        <f>TRUNC(H682*I682,2)</f>
        <v>2.2799999999999998</v>
      </c>
      <c r="L682" s="52">
        <f t="shared" si="123"/>
        <v>50</v>
      </c>
      <c r="M682" s="86">
        <f t="shared" si="115"/>
        <v>2.2799999999999998</v>
      </c>
      <c r="N682" s="87" t="str">
        <f t="shared" si="116"/>
        <v/>
      </c>
      <c r="O682" s="87">
        <f t="shared" si="117"/>
        <v>2.2799999999999998</v>
      </c>
      <c r="P682" s="88" t="str">
        <f t="shared" si="118"/>
        <v/>
      </c>
      <c r="Q682" s="87" t="str">
        <f t="shared" si="119"/>
        <v/>
      </c>
      <c r="R682" s="87" t="str">
        <f t="shared" si="120"/>
        <v/>
      </c>
    </row>
    <row r="683" spans="1:18" x14ac:dyDescent="0.2">
      <c r="A683" s="214" t="s">
        <v>28</v>
      </c>
      <c r="B683" s="215" t="s">
        <v>404</v>
      </c>
      <c r="C683" s="214" t="str">
        <f>VLOOKUP(B683,INSUMOS!$A:$I,2,FALSE)</f>
        <v>SINAPI</v>
      </c>
      <c r="D683" s="214" t="str">
        <f>VLOOKUP(B683,INSUMOS!$A:$I,3,FALSE)</f>
        <v>SELADOR ACRILICO OPACO PREMIUM INTERIOR/EXTERIOR</v>
      </c>
      <c r="E683" s="293" t="str">
        <f>VLOOKUP(B683,INSUMOS!$A:$I,4,FALSE)</f>
        <v>Material</v>
      </c>
      <c r="F683" s="293"/>
      <c r="G683" s="216" t="str">
        <f>VLOOKUP(B683,INSUMOS!$A:$I,5,FALSE)</f>
        <v>L</v>
      </c>
      <c r="H683" s="217">
        <v>0.1666</v>
      </c>
      <c r="I683" s="218">
        <f>VLOOKUP(B683,INSUMOS!$A:$I,8,FALSE)</f>
        <v>12.45</v>
      </c>
      <c r="J683" s="218">
        <f>TRUNC(H683*I683,2)</f>
        <v>2.0699999999999998</v>
      </c>
      <c r="L683" s="52">
        <f t="shared" si="123"/>
        <v>50</v>
      </c>
      <c r="M683" s="86">
        <f t="shared" si="115"/>
        <v>2.0699999999999998</v>
      </c>
      <c r="N683" s="87" t="str">
        <f t="shared" si="116"/>
        <v/>
      </c>
      <c r="O683" s="87">
        <f t="shared" si="117"/>
        <v>2.0699999999999998</v>
      </c>
      <c r="P683" s="88" t="str">
        <f t="shared" si="118"/>
        <v/>
      </c>
      <c r="Q683" s="87" t="str">
        <f t="shared" si="119"/>
        <v/>
      </c>
      <c r="R683" s="87" t="str">
        <f t="shared" si="120"/>
        <v/>
      </c>
    </row>
    <row r="684" spans="1:18" ht="25.5" customHeight="1" x14ac:dyDescent="0.2">
      <c r="A684" s="219"/>
      <c r="B684" s="219"/>
      <c r="C684" s="219"/>
      <c r="D684" s="219"/>
      <c r="E684" s="219"/>
      <c r="F684" s="220"/>
      <c r="G684" s="219"/>
      <c r="H684" s="220"/>
      <c r="I684" s="219"/>
      <c r="J684" s="220"/>
      <c r="L684" s="52">
        <f t="shared" si="123"/>
        <v>50</v>
      </c>
      <c r="M684" s="86" t="str">
        <f t="shared" si="115"/>
        <v/>
      </c>
      <c r="N684" s="87" t="str">
        <f t="shared" si="116"/>
        <v/>
      </c>
      <c r="O684" s="87" t="str">
        <f t="shared" si="117"/>
        <v/>
      </c>
      <c r="P684" s="88" t="str">
        <f t="shared" si="118"/>
        <v/>
      </c>
      <c r="Q684" s="87" t="str">
        <f t="shared" si="119"/>
        <v/>
      </c>
      <c r="R684" s="87" t="str">
        <f t="shared" si="120"/>
        <v/>
      </c>
    </row>
    <row r="685" spans="1:18" ht="15" thickBot="1" x14ac:dyDescent="0.25">
      <c r="A685" s="219"/>
      <c r="B685" s="219"/>
      <c r="C685" s="219"/>
      <c r="D685" s="219"/>
      <c r="E685" s="219"/>
      <c r="F685" s="220"/>
      <c r="G685" s="219"/>
      <c r="H685" s="294"/>
      <c r="I685" s="294"/>
      <c r="J685" s="220"/>
      <c r="L685" s="52">
        <f t="shared" si="123"/>
        <v>50</v>
      </c>
      <c r="M685" s="86" t="str">
        <f t="shared" si="115"/>
        <v/>
      </c>
      <c r="N685" s="87" t="str">
        <f t="shared" si="116"/>
        <v/>
      </c>
      <c r="O685" s="87" t="str">
        <f t="shared" si="117"/>
        <v/>
      </c>
      <c r="P685" s="88" t="str">
        <f t="shared" si="118"/>
        <v/>
      </c>
      <c r="Q685" s="87" t="str">
        <f t="shared" si="119"/>
        <v/>
      </c>
      <c r="R685" s="87" t="str">
        <f t="shared" si="120"/>
        <v/>
      </c>
    </row>
    <row r="686" spans="1:18" ht="25.5" customHeight="1" thickTop="1" x14ac:dyDescent="0.2">
      <c r="A686" s="224"/>
      <c r="B686" s="224"/>
      <c r="C686" s="224"/>
      <c r="D686" s="224"/>
      <c r="E686" s="224"/>
      <c r="F686" s="224"/>
      <c r="G686" s="224"/>
      <c r="H686" s="224"/>
      <c r="I686" s="224"/>
      <c r="J686" s="224"/>
      <c r="L686" s="52">
        <f t="shared" si="123"/>
        <v>51</v>
      </c>
      <c r="M686" s="86" t="str">
        <f t="shared" si="115"/>
        <v/>
      </c>
      <c r="N686" s="87" t="str">
        <f t="shared" si="116"/>
        <v/>
      </c>
      <c r="O686" s="87" t="str">
        <f t="shared" si="117"/>
        <v/>
      </c>
      <c r="P686" s="88" t="str">
        <f t="shared" si="118"/>
        <v/>
      </c>
      <c r="Q686" s="87" t="str">
        <f t="shared" si="119"/>
        <v/>
      </c>
      <c r="R686" s="87" t="str">
        <f t="shared" si="120"/>
        <v/>
      </c>
    </row>
    <row r="687" spans="1:18" ht="38.25" customHeight="1" x14ac:dyDescent="0.2">
      <c r="A687" s="206" t="s">
        <v>1193</v>
      </c>
      <c r="B687" s="207" t="s">
        <v>1</v>
      </c>
      <c r="C687" s="206" t="s">
        <v>2</v>
      </c>
      <c r="D687" s="206" t="s">
        <v>3</v>
      </c>
      <c r="E687" s="290" t="s">
        <v>18</v>
      </c>
      <c r="F687" s="290"/>
      <c r="G687" s="208" t="s">
        <v>4</v>
      </c>
      <c r="H687" s="207" t="s">
        <v>5</v>
      </c>
      <c r="I687" s="207" t="s">
        <v>6</v>
      </c>
      <c r="J687" s="207" t="s">
        <v>7</v>
      </c>
      <c r="L687" s="52">
        <f t="shared" si="123"/>
        <v>51</v>
      </c>
      <c r="M687" s="86" t="str">
        <f t="shared" si="115"/>
        <v/>
      </c>
      <c r="N687" s="87" t="str">
        <f t="shared" si="116"/>
        <v/>
      </c>
      <c r="O687" s="87" t="str">
        <f t="shared" si="117"/>
        <v/>
      </c>
      <c r="P687" s="88" t="str">
        <f t="shared" si="118"/>
        <v/>
      </c>
      <c r="Q687" s="87" t="str">
        <f t="shared" si="119"/>
        <v/>
      </c>
      <c r="R687" s="87" t="str">
        <f t="shared" si="120"/>
        <v/>
      </c>
    </row>
    <row r="688" spans="1:18" ht="25.5" customHeight="1" x14ac:dyDescent="0.2">
      <c r="A688" s="209" t="s">
        <v>19</v>
      </c>
      <c r="B688" s="210" t="s">
        <v>717</v>
      </c>
      <c r="C688" s="209" t="s">
        <v>9</v>
      </c>
      <c r="D688" s="209" t="s">
        <v>718</v>
      </c>
      <c r="E688" s="291" t="s">
        <v>881</v>
      </c>
      <c r="F688" s="291"/>
      <c r="G688" s="211" t="s">
        <v>10</v>
      </c>
      <c r="H688" s="212">
        <v>1</v>
      </c>
      <c r="I688" s="213">
        <f>SUMIF(L:L,$L688,M:M)</f>
        <v>6.02</v>
      </c>
      <c r="J688" s="213">
        <f>TRUNC(H688*I688,2)</f>
        <v>6.02</v>
      </c>
      <c r="L688" s="52">
        <f t="shared" si="123"/>
        <v>51</v>
      </c>
      <c r="M688" s="86" t="str">
        <f t="shared" si="115"/>
        <v/>
      </c>
      <c r="N688" s="87" t="str">
        <f t="shared" si="116"/>
        <v/>
      </c>
      <c r="O688" s="87" t="str">
        <f t="shared" si="117"/>
        <v/>
      </c>
      <c r="P688" s="88" t="str">
        <f t="shared" si="118"/>
        <v xml:space="preserve"> 88484 </v>
      </c>
      <c r="Q688" s="87">
        <f t="shared" si="119"/>
        <v>0</v>
      </c>
      <c r="R688" s="87">
        <f t="shared" si="120"/>
        <v>6.02</v>
      </c>
    </row>
    <row r="689" spans="1:18" ht="25.5" customHeight="1" x14ac:dyDescent="0.2">
      <c r="A689" s="225" t="s">
        <v>21</v>
      </c>
      <c r="B689" s="226" t="s">
        <v>26</v>
      </c>
      <c r="C689" s="225" t="s">
        <v>9</v>
      </c>
      <c r="D689" s="225" t="s">
        <v>27</v>
      </c>
      <c r="E689" s="292" t="s">
        <v>875</v>
      </c>
      <c r="F689" s="292"/>
      <c r="G689" s="227" t="s">
        <v>25</v>
      </c>
      <c r="H689" s="228">
        <v>3.09E-2</v>
      </c>
      <c r="I689" s="229">
        <f>SUMIFS(J:J,A:A,"Composição",B:B,$B689)</f>
        <v>25.11</v>
      </c>
      <c r="J689" s="229">
        <f>TRUNC(H689*I689,2)</f>
        <v>0.77</v>
      </c>
      <c r="L689" s="52">
        <f t="shared" si="123"/>
        <v>51</v>
      </c>
      <c r="M689" s="86">
        <f t="shared" si="115"/>
        <v>0.77</v>
      </c>
      <c r="N689" s="87" t="str">
        <f t="shared" si="116"/>
        <v/>
      </c>
      <c r="O689" s="87">
        <f t="shared" si="117"/>
        <v>0.77</v>
      </c>
      <c r="P689" s="88" t="str">
        <f t="shared" si="118"/>
        <v/>
      </c>
      <c r="Q689" s="87" t="str">
        <f t="shared" si="119"/>
        <v/>
      </c>
      <c r="R689" s="87" t="str">
        <f t="shared" si="120"/>
        <v/>
      </c>
    </row>
    <row r="690" spans="1:18" ht="25.5" x14ac:dyDescent="0.2">
      <c r="A690" s="225" t="s">
        <v>21</v>
      </c>
      <c r="B690" s="226" t="s">
        <v>47</v>
      </c>
      <c r="C690" s="225" t="s">
        <v>9</v>
      </c>
      <c r="D690" s="225" t="s">
        <v>48</v>
      </c>
      <c r="E690" s="292" t="s">
        <v>875</v>
      </c>
      <c r="F690" s="292"/>
      <c r="G690" s="227" t="s">
        <v>25</v>
      </c>
      <c r="H690" s="228">
        <v>9.2700000000000005E-2</v>
      </c>
      <c r="I690" s="229">
        <f>SUMIFS(J:J,A:A,"Composição",B:B,$B690)</f>
        <v>34.31</v>
      </c>
      <c r="J690" s="229">
        <f>TRUNC(H690*I690,2)</f>
        <v>3.18</v>
      </c>
      <c r="L690" s="52">
        <f t="shared" si="123"/>
        <v>51</v>
      </c>
      <c r="M690" s="86">
        <f t="shared" ref="M690:M753" si="124">IF(OR(A690="Insumo",A690="Composição Auxiliar"),J690,"")</f>
        <v>3.18</v>
      </c>
      <c r="N690" s="87" t="str">
        <f t="shared" ref="N690:N753" si="125">IF(E690="Mão de Obra",J690,"")</f>
        <v/>
      </c>
      <c r="O690" s="87">
        <f t="shared" ref="O690:O753" si="126">IF(N690&lt;&gt;"","",M690)</f>
        <v>3.18</v>
      </c>
      <c r="P690" s="88" t="str">
        <f t="shared" ref="P690:P753" si="127">IF(A690="Composição",B690,"")</f>
        <v/>
      </c>
      <c r="Q690" s="87" t="str">
        <f t="shared" ref="Q690:Q753" si="128">IF(P690&lt;&gt;"",SUMIF(L690:L790,L690,N690:N790),"")</f>
        <v/>
      </c>
      <c r="R690" s="87" t="str">
        <f t="shared" ref="R690:R753" si="129">IF(P690&lt;&gt;"",SUMIF(L690:L790,L690,O690:O790),"")</f>
        <v/>
      </c>
    </row>
    <row r="691" spans="1:18" x14ac:dyDescent="0.2">
      <c r="A691" s="214" t="s">
        <v>28</v>
      </c>
      <c r="B691" s="215" t="s">
        <v>404</v>
      </c>
      <c r="C691" s="214" t="str">
        <f>VLOOKUP(B691,INSUMOS!$A:$I,2,FALSE)</f>
        <v>SINAPI</v>
      </c>
      <c r="D691" s="214" t="str">
        <f>VLOOKUP(B691,INSUMOS!$A:$I,3,FALSE)</f>
        <v>SELADOR ACRILICO OPACO PREMIUM INTERIOR/EXTERIOR</v>
      </c>
      <c r="E691" s="293" t="str">
        <f>VLOOKUP(B691,INSUMOS!$A:$I,4,FALSE)</f>
        <v>Material</v>
      </c>
      <c r="F691" s="293"/>
      <c r="G691" s="216" t="str">
        <f>VLOOKUP(B691,INSUMOS!$A:$I,5,FALSE)</f>
        <v>L</v>
      </c>
      <c r="H691" s="217">
        <v>0.1666</v>
      </c>
      <c r="I691" s="218">
        <f>VLOOKUP(B691,INSUMOS!$A:$I,8,FALSE)</f>
        <v>12.45</v>
      </c>
      <c r="J691" s="218">
        <f>TRUNC(H691*I691,2)</f>
        <v>2.0699999999999998</v>
      </c>
      <c r="L691" s="52">
        <f t="shared" si="123"/>
        <v>51</v>
      </c>
      <c r="M691" s="86">
        <f t="shared" si="124"/>
        <v>2.0699999999999998</v>
      </c>
      <c r="N691" s="87" t="str">
        <f t="shared" si="125"/>
        <v/>
      </c>
      <c r="O691" s="87">
        <f t="shared" si="126"/>
        <v>2.0699999999999998</v>
      </c>
      <c r="P691" s="88" t="str">
        <f t="shared" si="127"/>
        <v/>
      </c>
      <c r="Q691" s="87" t="str">
        <f t="shared" si="128"/>
        <v/>
      </c>
      <c r="R691" s="87" t="str">
        <f t="shared" si="129"/>
        <v/>
      </c>
    </row>
    <row r="692" spans="1:18" ht="38.25" customHeight="1" x14ac:dyDescent="0.2">
      <c r="A692" s="219"/>
      <c r="B692" s="219"/>
      <c r="C692" s="219"/>
      <c r="D692" s="219"/>
      <c r="E692" s="219"/>
      <c r="F692" s="220"/>
      <c r="G692" s="219"/>
      <c r="H692" s="220"/>
      <c r="I692" s="219"/>
      <c r="J692" s="220"/>
      <c r="L692" s="52">
        <f t="shared" si="123"/>
        <v>51</v>
      </c>
      <c r="M692" s="86" t="str">
        <f t="shared" si="124"/>
        <v/>
      </c>
      <c r="N692" s="87" t="str">
        <f t="shared" si="125"/>
        <v/>
      </c>
      <c r="O692" s="87" t="str">
        <f t="shared" si="126"/>
        <v/>
      </c>
      <c r="P692" s="88" t="str">
        <f t="shared" si="127"/>
        <v/>
      </c>
      <c r="Q692" s="87" t="str">
        <f t="shared" si="128"/>
        <v/>
      </c>
      <c r="R692" s="87" t="str">
        <f t="shared" si="129"/>
        <v/>
      </c>
    </row>
    <row r="693" spans="1:18" ht="15" thickBot="1" x14ac:dyDescent="0.25">
      <c r="A693" s="219"/>
      <c r="B693" s="219"/>
      <c r="C693" s="219"/>
      <c r="D693" s="219"/>
      <c r="E693" s="219"/>
      <c r="F693" s="220"/>
      <c r="G693" s="219"/>
      <c r="H693" s="294"/>
      <c r="I693" s="294"/>
      <c r="J693" s="220"/>
      <c r="L693" s="52">
        <f t="shared" si="123"/>
        <v>51</v>
      </c>
      <c r="M693" s="86" t="str">
        <f t="shared" si="124"/>
        <v/>
      </c>
      <c r="N693" s="87" t="str">
        <f t="shared" si="125"/>
        <v/>
      </c>
      <c r="O693" s="87" t="str">
        <f t="shared" si="126"/>
        <v/>
      </c>
      <c r="P693" s="88" t="str">
        <f t="shared" si="127"/>
        <v/>
      </c>
      <c r="Q693" s="87" t="str">
        <f t="shared" si="128"/>
        <v/>
      </c>
      <c r="R693" s="87" t="str">
        <f t="shared" si="129"/>
        <v/>
      </c>
    </row>
    <row r="694" spans="1:18" ht="38.25" customHeight="1" thickTop="1" x14ac:dyDescent="0.2">
      <c r="A694" s="224"/>
      <c r="B694" s="224"/>
      <c r="C694" s="224"/>
      <c r="D694" s="224"/>
      <c r="E694" s="224"/>
      <c r="F694" s="224"/>
      <c r="G694" s="224"/>
      <c r="H694" s="224"/>
      <c r="I694" s="224"/>
      <c r="J694" s="224"/>
      <c r="L694" s="52">
        <f t="shared" si="123"/>
        <v>52</v>
      </c>
      <c r="M694" s="86" t="str">
        <f t="shared" si="124"/>
        <v/>
      </c>
      <c r="N694" s="87" t="str">
        <f t="shared" si="125"/>
        <v/>
      </c>
      <c r="O694" s="87" t="str">
        <f t="shared" si="126"/>
        <v/>
      </c>
      <c r="P694" s="88" t="str">
        <f t="shared" si="127"/>
        <v/>
      </c>
      <c r="Q694" s="87" t="str">
        <f t="shared" si="128"/>
        <v/>
      </c>
      <c r="R694" s="87" t="str">
        <f t="shared" si="129"/>
        <v/>
      </c>
    </row>
    <row r="695" spans="1:18" ht="38.25" customHeight="1" x14ac:dyDescent="0.2">
      <c r="A695" s="206" t="s">
        <v>1194</v>
      </c>
      <c r="B695" s="207" t="s">
        <v>1</v>
      </c>
      <c r="C695" s="206" t="s">
        <v>2</v>
      </c>
      <c r="D695" s="206" t="s">
        <v>3</v>
      </c>
      <c r="E695" s="290" t="s">
        <v>18</v>
      </c>
      <c r="F695" s="290"/>
      <c r="G695" s="208" t="s">
        <v>4</v>
      </c>
      <c r="H695" s="207" t="s">
        <v>5</v>
      </c>
      <c r="I695" s="207" t="s">
        <v>6</v>
      </c>
      <c r="J695" s="207" t="s">
        <v>7</v>
      </c>
      <c r="L695" s="52">
        <f t="shared" si="123"/>
        <v>52</v>
      </c>
      <c r="M695" s="86" t="str">
        <f t="shared" si="124"/>
        <v/>
      </c>
      <c r="N695" s="87" t="str">
        <f t="shared" si="125"/>
        <v/>
      </c>
      <c r="O695" s="87" t="str">
        <f t="shared" si="126"/>
        <v/>
      </c>
      <c r="P695" s="88" t="str">
        <f t="shared" si="127"/>
        <v/>
      </c>
      <c r="Q695" s="87" t="str">
        <f t="shared" si="128"/>
        <v/>
      </c>
      <c r="R695" s="87" t="str">
        <f t="shared" si="129"/>
        <v/>
      </c>
    </row>
    <row r="696" spans="1:18" ht="25.5" customHeight="1" x14ac:dyDescent="0.2">
      <c r="A696" s="209" t="s">
        <v>19</v>
      </c>
      <c r="B696" s="210" t="s">
        <v>605</v>
      </c>
      <c r="C696" s="209" t="s">
        <v>9</v>
      </c>
      <c r="D696" s="209" t="s">
        <v>606</v>
      </c>
      <c r="E696" s="291" t="s">
        <v>881</v>
      </c>
      <c r="F696" s="291"/>
      <c r="G696" s="211" t="s">
        <v>10</v>
      </c>
      <c r="H696" s="212">
        <v>1</v>
      </c>
      <c r="I696" s="213">
        <f>SUMIF(L:L,$L696,M:M)</f>
        <v>14.4</v>
      </c>
      <c r="J696" s="213">
        <f>TRUNC(H696*I696,2)</f>
        <v>14.4</v>
      </c>
      <c r="L696" s="52">
        <f t="shared" si="123"/>
        <v>52</v>
      </c>
      <c r="M696" s="86" t="str">
        <f t="shared" si="124"/>
        <v/>
      </c>
      <c r="N696" s="87" t="str">
        <f t="shared" si="125"/>
        <v/>
      </c>
      <c r="O696" s="87" t="str">
        <f t="shared" si="126"/>
        <v/>
      </c>
      <c r="P696" s="88" t="str">
        <f t="shared" si="127"/>
        <v xml:space="preserve"> 88489 </v>
      </c>
      <c r="Q696" s="87">
        <f t="shared" si="128"/>
        <v>0</v>
      </c>
      <c r="R696" s="87">
        <f t="shared" si="129"/>
        <v>14.4</v>
      </c>
    </row>
    <row r="697" spans="1:18" ht="25.5" customHeight="1" x14ac:dyDescent="0.2">
      <c r="A697" s="225" t="s">
        <v>21</v>
      </c>
      <c r="B697" s="226" t="s">
        <v>47</v>
      </c>
      <c r="C697" s="225" t="s">
        <v>9</v>
      </c>
      <c r="D697" s="225" t="s">
        <v>48</v>
      </c>
      <c r="E697" s="292" t="s">
        <v>875</v>
      </c>
      <c r="F697" s="292"/>
      <c r="G697" s="227" t="s">
        <v>25</v>
      </c>
      <c r="H697" s="228">
        <v>0.16309999999999999</v>
      </c>
      <c r="I697" s="229">
        <f>SUMIFS(J:J,A:A,"Composição",B:B,$B697)</f>
        <v>34.31</v>
      </c>
      <c r="J697" s="229">
        <f>TRUNC(H697*I697,2)</f>
        <v>5.59</v>
      </c>
      <c r="L697" s="52">
        <f t="shared" si="123"/>
        <v>52</v>
      </c>
      <c r="M697" s="86">
        <f t="shared" si="124"/>
        <v>5.59</v>
      </c>
      <c r="N697" s="87" t="str">
        <f t="shared" si="125"/>
        <v/>
      </c>
      <c r="O697" s="87">
        <f t="shared" si="126"/>
        <v>5.59</v>
      </c>
      <c r="P697" s="88" t="str">
        <f t="shared" si="127"/>
        <v/>
      </c>
      <c r="Q697" s="87" t="str">
        <f t="shared" si="128"/>
        <v/>
      </c>
      <c r="R697" s="87" t="str">
        <f t="shared" si="129"/>
        <v/>
      </c>
    </row>
    <row r="698" spans="1:18" ht="25.5" customHeight="1" x14ac:dyDescent="0.2">
      <c r="A698" s="225" t="s">
        <v>21</v>
      </c>
      <c r="B698" s="226" t="s">
        <v>26</v>
      </c>
      <c r="C698" s="225" t="s">
        <v>9</v>
      </c>
      <c r="D698" s="225" t="s">
        <v>27</v>
      </c>
      <c r="E698" s="292" t="s">
        <v>875</v>
      </c>
      <c r="F698" s="292"/>
      <c r="G698" s="227" t="s">
        <v>25</v>
      </c>
      <c r="H698" s="228">
        <v>5.4399999999999997E-2</v>
      </c>
      <c r="I698" s="229">
        <f>SUMIFS(J:J,A:A,"Composição",B:B,$B698)</f>
        <v>25.11</v>
      </c>
      <c r="J698" s="229">
        <f>TRUNC(H698*I698,2)</f>
        <v>1.36</v>
      </c>
      <c r="L698" s="52">
        <f t="shared" si="123"/>
        <v>52</v>
      </c>
      <c r="M698" s="86">
        <f t="shared" si="124"/>
        <v>1.36</v>
      </c>
      <c r="N698" s="87" t="str">
        <f t="shared" si="125"/>
        <v/>
      </c>
      <c r="O698" s="87">
        <f t="shared" si="126"/>
        <v>1.36</v>
      </c>
      <c r="P698" s="88" t="str">
        <f t="shared" si="127"/>
        <v/>
      </c>
      <c r="Q698" s="87" t="str">
        <f t="shared" si="128"/>
        <v/>
      </c>
      <c r="R698" s="87" t="str">
        <f t="shared" si="129"/>
        <v/>
      </c>
    </row>
    <row r="699" spans="1:18" ht="25.5" customHeight="1" x14ac:dyDescent="0.2">
      <c r="A699" s="214" t="s">
        <v>28</v>
      </c>
      <c r="B699" s="215" t="s">
        <v>358</v>
      </c>
      <c r="C699" s="214" t="str">
        <f>VLOOKUP(B699,INSUMOS!$A:$I,2,FALSE)</f>
        <v>SINAPI</v>
      </c>
      <c r="D699" s="214" t="str">
        <f>VLOOKUP(B699,INSUMOS!$A:$I,3,FALSE)</f>
        <v>TINTA LATEX ACRILICA PREMIUM, COR BRANCO FOSCO</v>
      </c>
      <c r="E699" s="293" t="str">
        <f>VLOOKUP(B699,INSUMOS!$A:$I,4,FALSE)</f>
        <v>Material</v>
      </c>
      <c r="F699" s="293"/>
      <c r="G699" s="216" t="str">
        <f>VLOOKUP(B699,INSUMOS!$A:$I,5,FALSE)</f>
        <v>L</v>
      </c>
      <c r="H699" s="217">
        <v>0.22850000000000001</v>
      </c>
      <c r="I699" s="218">
        <f>VLOOKUP(B699,INSUMOS!$A:$I,8,FALSE)</f>
        <v>32.619999999999997</v>
      </c>
      <c r="J699" s="218">
        <f>TRUNC(H699*I699,2)</f>
        <v>7.45</v>
      </c>
      <c r="L699" s="52">
        <f t="shared" si="123"/>
        <v>52</v>
      </c>
      <c r="M699" s="86">
        <f t="shared" si="124"/>
        <v>7.45</v>
      </c>
      <c r="N699" s="87" t="str">
        <f t="shared" si="125"/>
        <v/>
      </c>
      <c r="O699" s="87">
        <f t="shared" si="126"/>
        <v>7.45</v>
      </c>
      <c r="P699" s="88" t="str">
        <f t="shared" si="127"/>
        <v/>
      </c>
      <c r="Q699" s="87" t="str">
        <f t="shared" si="128"/>
        <v/>
      </c>
      <c r="R699" s="87" t="str">
        <f t="shared" si="129"/>
        <v/>
      </c>
    </row>
    <row r="700" spans="1:18" ht="25.5" customHeight="1" x14ac:dyDescent="0.2">
      <c r="A700" s="219"/>
      <c r="B700" s="219"/>
      <c r="C700" s="219"/>
      <c r="D700" s="219"/>
      <c r="E700" s="219"/>
      <c r="F700" s="220"/>
      <c r="G700" s="219"/>
      <c r="H700" s="220"/>
      <c r="I700" s="219"/>
      <c r="J700" s="220"/>
      <c r="L700" s="52">
        <f t="shared" si="123"/>
        <v>52</v>
      </c>
      <c r="M700" s="86" t="str">
        <f t="shared" si="124"/>
        <v/>
      </c>
      <c r="N700" s="87" t="str">
        <f t="shared" si="125"/>
        <v/>
      </c>
      <c r="O700" s="87" t="str">
        <f t="shared" si="126"/>
        <v/>
      </c>
      <c r="P700" s="88" t="str">
        <f t="shared" si="127"/>
        <v/>
      </c>
      <c r="Q700" s="87" t="str">
        <f t="shared" si="128"/>
        <v/>
      </c>
      <c r="R700" s="87" t="str">
        <f t="shared" si="129"/>
        <v/>
      </c>
    </row>
    <row r="701" spans="1:18" ht="15" thickBot="1" x14ac:dyDescent="0.25">
      <c r="A701" s="219"/>
      <c r="B701" s="219"/>
      <c r="C701" s="219"/>
      <c r="D701" s="219"/>
      <c r="E701" s="219"/>
      <c r="F701" s="220"/>
      <c r="G701" s="219"/>
      <c r="H701" s="294"/>
      <c r="I701" s="294"/>
      <c r="J701" s="220"/>
      <c r="L701" s="52">
        <f t="shared" si="123"/>
        <v>52</v>
      </c>
      <c r="M701" s="86" t="str">
        <f t="shared" si="124"/>
        <v/>
      </c>
      <c r="N701" s="87" t="str">
        <f t="shared" si="125"/>
        <v/>
      </c>
      <c r="O701" s="87" t="str">
        <f t="shared" si="126"/>
        <v/>
      </c>
      <c r="P701" s="88" t="str">
        <f t="shared" si="127"/>
        <v/>
      </c>
      <c r="Q701" s="87" t="str">
        <f t="shared" si="128"/>
        <v/>
      </c>
      <c r="R701" s="87" t="str">
        <f t="shared" si="129"/>
        <v/>
      </c>
    </row>
    <row r="702" spans="1:18" ht="15" thickTop="1" x14ac:dyDescent="0.2">
      <c r="A702" s="224"/>
      <c r="B702" s="224"/>
      <c r="C702" s="224"/>
      <c r="D702" s="224"/>
      <c r="E702" s="224"/>
      <c r="F702" s="224"/>
      <c r="G702" s="224"/>
      <c r="H702" s="224"/>
      <c r="I702" s="224"/>
      <c r="J702" s="224"/>
      <c r="L702" s="52">
        <f t="shared" si="123"/>
        <v>53</v>
      </c>
      <c r="M702" s="86" t="str">
        <f t="shared" si="124"/>
        <v/>
      </c>
      <c r="N702" s="87" t="str">
        <f t="shared" si="125"/>
        <v/>
      </c>
      <c r="O702" s="87" t="str">
        <f t="shared" si="126"/>
        <v/>
      </c>
      <c r="P702" s="88" t="str">
        <f t="shared" si="127"/>
        <v/>
      </c>
      <c r="Q702" s="87" t="str">
        <f t="shared" si="128"/>
        <v/>
      </c>
      <c r="R702" s="87" t="str">
        <f t="shared" si="129"/>
        <v/>
      </c>
    </row>
    <row r="703" spans="1:18" ht="38.25" customHeight="1" x14ac:dyDescent="0.2">
      <c r="A703" s="206" t="s">
        <v>1195</v>
      </c>
      <c r="B703" s="207" t="s">
        <v>1</v>
      </c>
      <c r="C703" s="206" t="s">
        <v>2</v>
      </c>
      <c r="D703" s="206" t="s">
        <v>3</v>
      </c>
      <c r="E703" s="290" t="s">
        <v>18</v>
      </c>
      <c r="F703" s="290"/>
      <c r="G703" s="208" t="s">
        <v>4</v>
      </c>
      <c r="H703" s="207" t="s">
        <v>5</v>
      </c>
      <c r="I703" s="207" t="s">
        <v>6</v>
      </c>
      <c r="J703" s="207" t="s">
        <v>7</v>
      </c>
      <c r="L703" s="52">
        <f t="shared" si="123"/>
        <v>53</v>
      </c>
      <c r="M703" s="86" t="str">
        <f t="shared" si="124"/>
        <v/>
      </c>
      <c r="N703" s="87" t="str">
        <f t="shared" si="125"/>
        <v/>
      </c>
      <c r="O703" s="87" t="str">
        <f t="shared" si="126"/>
        <v/>
      </c>
      <c r="P703" s="88" t="str">
        <f t="shared" si="127"/>
        <v/>
      </c>
      <c r="Q703" s="87" t="str">
        <f t="shared" si="128"/>
        <v/>
      </c>
      <c r="R703" s="87" t="str">
        <f t="shared" si="129"/>
        <v/>
      </c>
    </row>
    <row r="704" spans="1:18" ht="38.25" customHeight="1" x14ac:dyDescent="0.2">
      <c r="A704" s="209" t="s">
        <v>19</v>
      </c>
      <c r="B704" s="210" t="s">
        <v>721</v>
      </c>
      <c r="C704" s="209" t="s">
        <v>9</v>
      </c>
      <c r="D704" s="209" t="s">
        <v>722</v>
      </c>
      <c r="E704" s="291" t="s">
        <v>881</v>
      </c>
      <c r="F704" s="291"/>
      <c r="G704" s="211" t="s">
        <v>10</v>
      </c>
      <c r="H704" s="212">
        <v>1</v>
      </c>
      <c r="I704" s="213">
        <f>SUMIF(L:L,$L704,M:M)</f>
        <v>17.13</v>
      </c>
      <c r="J704" s="213">
        <f>TRUNC(H704*I704,2)</f>
        <v>17.13</v>
      </c>
      <c r="L704" s="52">
        <f t="shared" si="123"/>
        <v>53</v>
      </c>
      <c r="M704" s="86" t="str">
        <f t="shared" si="124"/>
        <v/>
      </c>
      <c r="N704" s="87" t="str">
        <f t="shared" si="125"/>
        <v/>
      </c>
      <c r="O704" s="87" t="str">
        <f t="shared" si="126"/>
        <v/>
      </c>
      <c r="P704" s="88" t="str">
        <f t="shared" si="127"/>
        <v xml:space="preserve"> 88488 </v>
      </c>
      <c r="Q704" s="87">
        <f t="shared" si="128"/>
        <v>0</v>
      </c>
      <c r="R704" s="87">
        <f t="shared" si="129"/>
        <v>17.13</v>
      </c>
    </row>
    <row r="705" spans="1:18" ht="25.5" customHeight="1" x14ac:dyDescent="0.2">
      <c r="A705" s="225" t="s">
        <v>21</v>
      </c>
      <c r="B705" s="226" t="s">
        <v>47</v>
      </c>
      <c r="C705" s="225" t="s">
        <v>9</v>
      </c>
      <c r="D705" s="225" t="s">
        <v>48</v>
      </c>
      <c r="E705" s="292" t="s">
        <v>875</v>
      </c>
      <c r="F705" s="292"/>
      <c r="G705" s="227" t="s">
        <v>25</v>
      </c>
      <c r="H705" s="228">
        <v>0.22700000000000001</v>
      </c>
      <c r="I705" s="229">
        <f>SUMIFS(J:J,A:A,"Composição",B:B,$B705)</f>
        <v>34.31</v>
      </c>
      <c r="J705" s="229">
        <f>TRUNC(H705*I705,2)</f>
        <v>7.78</v>
      </c>
      <c r="L705" s="52">
        <f t="shared" si="123"/>
        <v>53</v>
      </c>
      <c r="M705" s="86">
        <f t="shared" si="124"/>
        <v>7.78</v>
      </c>
      <c r="N705" s="87" t="str">
        <f t="shared" si="125"/>
        <v/>
      </c>
      <c r="O705" s="87">
        <f t="shared" si="126"/>
        <v>7.78</v>
      </c>
      <c r="P705" s="88" t="str">
        <f t="shared" si="127"/>
        <v/>
      </c>
      <c r="Q705" s="87" t="str">
        <f t="shared" si="128"/>
        <v/>
      </c>
      <c r="R705" s="87" t="str">
        <f t="shared" si="129"/>
        <v/>
      </c>
    </row>
    <row r="706" spans="1:18" ht="25.5" customHeight="1" x14ac:dyDescent="0.2">
      <c r="A706" s="225" t="s">
        <v>21</v>
      </c>
      <c r="B706" s="226" t="s">
        <v>26</v>
      </c>
      <c r="C706" s="225" t="s">
        <v>9</v>
      </c>
      <c r="D706" s="225" t="s">
        <v>27</v>
      </c>
      <c r="E706" s="292" t="s">
        <v>875</v>
      </c>
      <c r="F706" s="292"/>
      <c r="G706" s="227" t="s">
        <v>25</v>
      </c>
      <c r="H706" s="228">
        <v>7.5700000000000003E-2</v>
      </c>
      <c r="I706" s="229">
        <f>SUMIFS(J:J,A:A,"Composição",B:B,$B706)</f>
        <v>25.11</v>
      </c>
      <c r="J706" s="229">
        <f>TRUNC(H706*I706,2)</f>
        <v>1.9</v>
      </c>
      <c r="L706" s="52">
        <f t="shared" si="123"/>
        <v>53</v>
      </c>
      <c r="M706" s="86">
        <f t="shared" si="124"/>
        <v>1.9</v>
      </c>
      <c r="N706" s="87" t="str">
        <f t="shared" si="125"/>
        <v/>
      </c>
      <c r="O706" s="87">
        <f t="shared" si="126"/>
        <v>1.9</v>
      </c>
      <c r="P706" s="88" t="str">
        <f t="shared" si="127"/>
        <v/>
      </c>
      <c r="Q706" s="87" t="str">
        <f t="shared" si="128"/>
        <v/>
      </c>
      <c r="R706" s="87" t="str">
        <f t="shared" si="129"/>
        <v/>
      </c>
    </row>
    <row r="707" spans="1:18" ht="25.5" customHeight="1" x14ac:dyDescent="0.2">
      <c r="A707" s="214" t="s">
        <v>28</v>
      </c>
      <c r="B707" s="215" t="s">
        <v>358</v>
      </c>
      <c r="C707" s="214" t="str">
        <f>VLOOKUP(B707,INSUMOS!$A:$I,2,FALSE)</f>
        <v>SINAPI</v>
      </c>
      <c r="D707" s="214" t="str">
        <f>VLOOKUP(B707,INSUMOS!$A:$I,3,FALSE)</f>
        <v>TINTA LATEX ACRILICA PREMIUM, COR BRANCO FOSCO</v>
      </c>
      <c r="E707" s="293" t="str">
        <f>VLOOKUP(B707,INSUMOS!$A:$I,4,FALSE)</f>
        <v>Material</v>
      </c>
      <c r="F707" s="293"/>
      <c r="G707" s="216" t="str">
        <f>VLOOKUP(B707,INSUMOS!$A:$I,5,FALSE)</f>
        <v>L</v>
      </c>
      <c r="H707" s="217">
        <v>0.22850000000000001</v>
      </c>
      <c r="I707" s="218">
        <f>VLOOKUP(B707,INSUMOS!$A:$I,8,FALSE)</f>
        <v>32.619999999999997</v>
      </c>
      <c r="J707" s="218">
        <f>TRUNC(H707*I707,2)</f>
        <v>7.45</v>
      </c>
      <c r="L707" s="52">
        <f t="shared" si="123"/>
        <v>53</v>
      </c>
      <c r="M707" s="86">
        <f t="shared" si="124"/>
        <v>7.45</v>
      </c>
      <c r="N707" s="87" t="str">
        <f t="shared" si="125"/>
        <v/>
      </c>
      <c r="O707" s="87">
        <f t="shared" si="126"/>
        <v>7.45</v>
      </c>
      <c r="P707" s="88" t="str">
        <f t="shared" si="127"/>
        <v/>
      </c>
      <c r="Q707" s="87" t="str">
        <f t="shared" si="128"/>
        <v/>
      </c>
      <c r="R707" s="87" t="str">
        <f t="shared" si="129"/>
        <v/>
      </c>
    </row>
    <row r="708" spans="1:18" ht="25.5" customHeight="1" x14ac:dyDescent="0.2">
      <c r="A708" s="219"/>
      <c r="B708" s="219"/>
      <c r="C708" s="219"/>
      <c r="D708" s="219"/>
      <c r="E708" s="219"/>
      <c r="F708" s="220"/>
      <c r="G708" s="219"/>
      <c r="H708" s="220"/>
      <c r="I708" s="219"/>
      <c r="J708" s="220"/>
      <c r="L708" s="52">
        <f t="shared" si="123"/>
        <v>53</v>
      </c>
      <c r="M708" s="86" t="str">
        <f t="shared" si="124"/>
        <v/>
      </c>
      <c r="N708" s="87" t="str">
        <f t="shared" si="125"/>
        <v/>
      </c>
      <c r="O708" s="87" t="str">
        <f t="shared" si="126"/>
        <v/>
      </c>
      <c r="P708" s="88" t="str">
        <f t="shared" si="127"/>
        <v/>
      </c>
      <c r="Q708" s="87" t="str">
        <f t="shared" si="128"/>
        <v/>
      </c>
      <c r="R708" s="87" t="str">
        <f t="shared" si="129"/>
        <v/>
      </c>
    </row>
    <row r="709" spans="1:18" ht="25.5" customHeight="1" thickBot="1" x14ac:dyDescent="0.25">
      <c r="A709" s="219"/>
      <c r="B709" s="219"/>
      <c r="C709" s="219"/>
      <c r="D709" s="219"/>
      <c r="E709" s="219"/>
      <c r="F709" s="220"/>
      <c r="G709" s="219"/>
      <c r="H709" s="294"/>
      <c r="I709" s="294"/>
      <c r="J709" s="220"/>
      <c r="L709" s="52">
        <f t="shared" si="123"/>
        <v>53</v>
      </c>
      <c r="M709" s="86" t="str">
        <f t="shared" si="124"/>
        <v/>
      </c>
      <c r="N709" s="87" t="str">
        <f t="shared" si="125"/>
        <v/>
      </c>
      <c r="O709" s="87" t="str">
        <f t="shared" si="126"/>
        <v/>
      </c>
      <c r="P709" s="88" t="str">
        <f t="shared" si="127"/>
        <v/>
      </c>
      <c r="Q709" s="87" t="str">
        <f t="shared" si="128"/>
        <v/>
      </c>
      <c r="R709" s="87" t="str">
        <f t="shared" si="129"/>
        <v/>
      </c>
    </row>
    <row r="710" spans="1:18" ht="15" thickTop="1" x14ac:dyDescent="0.2">
      <c r="A710" s="224"/>
      <c r="B710" s="224"/>
      <c r="C710" s="224"/>
      <c r="D710" s="224"/>
      <c r="E710" s="224"/>
      <c r="F710" s="224"/>
      <c r="G710" s="224"/>
      <c r="H710" s="224"/>
      <c r="I710" s="224"/>
      <c r="J710" s="224"/>
      <c r="L710" s="52">
        <f t="shared" si="123"/>
        <v>54</v>
      </c>
      <c r="M710" s="86" t="str">
        <f t="shared" si="124"/>
        <v/>
      </c>
      <c r="N710" s="87" t="str">
        <f t="shared" si="125"/>
        <v/>
      </c>
      <c r="O710" s="87" t="str">
        <f t="shared" si="126"/>
        <v/>
      </c>
      <c r="P710" s="88" t="str">
        <f t="shared" si="127"/>
        <v/>
      </c>
      <c r="Q710" s="87" t="str">
        <f t="shared" si="128"/>
        <v/>
      </c>
      <c r="R710" s="87" t="str">
        <f t="shared" si="129"/>
        <v/>
      </c>
    </row>
    <row r="711" spans="1:18" ht="15" x14ac:dyDescent="0.2">
      <c r="A711" s="206" t="s">
        <v>1198</v>
      </c>
      <c r="B711" s="207" t="s">
        <v>1</v>
      </c>
      <c r="C711" s="206" t="s">
        <v>2</v>
      </c>
      <c r="D711" s="206" t="s">
        <v>3</v>
      </c>
      <c r="E711" s="290" t="s">
        <v>18</v>
      </c>
      <c r="F711" s="290"/>
      <c r="G711" s="208" t="s">
        <v>4</v>
      </c>
      <c r="H711" s="207" t="s">
        <v>5</v>
      </c>
      <c r="I711" s="207" t="s">
        <v>6</v>
      </c>
      <c r="J711" s="207" t="s">
        <v>7</v>
      </c>
      <c r="L711" s="52">
        <f t="shared" si="123"/>
        <v>54</v>
      </c>
      <c r="M711" s="86" t="str">
        <f t="shared" si="124"/>
        <v/>
      </c>
      <c r="N711" s="87" t="str">
        <f t="shared" si="125"/>
        <v/>
      </c>
      <c r="O711" s="87" t="str">
        <f t="shared" si="126"/>
        <v/>
      </c>
      <c r="P711" s="88" t="str">
        <f t="shared" si="127"/>
        <v/>
      </c>
      <c r="Q711" s="87" t="str">
        <f t="shared" si="128"/>
        <v/>
      </c>
      <c r="R711" s="87" t="str">
        <f t="shared" si="129"/>
        <v/>
      </c>
    </row>
    <row r="712" spans="1:18" ht="25.5" customHeight="1" x14ac:dyDescent="0.2">
      <c r="A712" s="209" t="s">
        <v>19</v>
      </c>
      <c r="B712" s="210" t="s">
        <v>1199</v>
      </c>
      <c r="C712" s="209" t="s">
        <v>9</v>
      </c>
      <c r="D712" s="209" t="s">
        <v>1200</v>
      </c>
      <c r="E712" s="291" t="s">
        <v>881</v>
      </c>
      <c r="F712" s="291"/>
      <c r="G712" s="211" t="s">
        <v>10</v>
      </c>
      <c r="H712" s="212">
        <v>1</v>
      </c>
      <c r="I712" s="213">
        <f>SUMIF(L:L,$L712,M:M)</f>
        <v>15.18</v>
      </c>
      <c r="J712" s="213">
        <f>TRUNC(H712*I712,2)</f>
        <v>15.18</v>
      </c>
      <c r="L712" s="52">
        <f t="shared" si="123"/>
        <v>54</v>
      </c>
      <c r="M712" s="86" t="str">
        <f t="shared" si="124"/>
        <v/>
      </c>
      <c r="N712" s="87" t="str">
        <f t="shared" si="125"/>
        <v/>
      </c>
      <c r="O712" s="87" t="str">
        <f t="shared" si="126"/>
        <v/>
      </c>
      <c r="P712" s="88" t="str">
        <f t="shared" si="127"/>
        <v xml:space="preserve"> 95305 </v>
      </c>
      <c r="Q712" s="87">
        <f t="shared" si="128"/>
        <v>0</v>
      </c>
      <c r="R712" s="87">
        <f t="shared" si="129"/>
        <v>15.18</v>
      </c>
    </row>
    <row r="713" spans="1:18" ht="25.5" customHeight="1" x14ac:dyDescent="0.2">
      <c r="A713" s="225" t="s">
        <v>21</v>
      </c>
      <c r="B713" s="226" t="s">
        <v>26</v>
      </c>
      <c r="C713" s="225" t="s">
        <v>9</v>
      </c>
      <c r="D713" s="225" t="s">
        <v>27</v>
      </c>
      <c r="E713" s="292" t="s">
        <v>875</v>
      </c>
      <c r="F713" s="292"/>
      <c r="G713" s="227" t="s">
        <v>25</v>
      </c>
      <c r="H713" s="228">
        <v>5.1400000000000001E-2</v>
      </c>
      <c r="I713" s="229">
        <f>SUMIFS(J:J,A:A,"Composição",B:B,$B713)</f>
        <v>25.11</v>
      </c>
      <c r="J713" s="229">
        <f>TRUNC(H713*I713,2)</f>
        <v>1.29</v>
      </c>
      <c r="L713" s="52">
        <f t="shared" si="123"/>
        <v>54</v>
      </c>
      <c r="M713" s="86">
        <f t="shared" si="124"/>
        <v>1.29</v>
      </c>
      <c r="N713" s="87" t="str">
        <f t="shared" si="125"/>
        <v/>
      </c>
      <c r="O713" s="87">
        <f t="shared" si="126"/>
        <v>1.29</v>
      </c>
      <c r="P713" s="88" t="str">
        <f t="shared" si="127"/>
        <v/>
      </c>
      <c r="Q713" s="87" t="str">
        <f t="shared" si="128"/>
        <v/>
      </c>
      <c r="R713" s="87" t="str">
        <f t="shared" si="129"/>
        <v/>
      </c>
    </row>
    <row r="714" spans="1:18" ht="38.25" customHeight="1" x14ac:dyDescent="0.2">
      <c r="A714" s="225" t="s">
        <v>21</v>
      </c>
      <c r="B714" s="226" t="s">
        <v>47</v>
      </c>
      <c r="C714" s="225" t="s">
        <v>9</v>
      </c>
      <c r="D714" s="225" t="s">
        <v>48</v>
      </c>
      <c r="E714" s="292" t="s">
        <v>875</v>
      </c>
      <c r="F714" s="292"/>
      <c r="G714" s="227" t="s">
        <v>25</v>
      </c>
      <c r="H714" s="228">
        <v>0.15409999999999999</v>
      </c>
      <c r="I714" s="229">
        <f>SUMIFS(J:J,A:A,"Composição",B:B,$B714)</f>
        <v>34.31</v>
      </c>
      <c r="J714" s="229">
        <f>TRUNC(H714*I714,2)</f>
        <v>5.28</v>
      </c>
      <c r="L714" s="52">
        <f t="shared" si="123"/>
        <v>54</v>
      </c>
      <c r="M714" s="86">
        <f t="shared" si="124"/>
        <v>5.28</v>
      </c>
      <c r="N714" s="87" t="str">
        <f t="shared" si="125"/>
        <v/>
      </c>
      <c r="O714" s="87">
        <f t="shared" si="126"/>
        <v>5.28</v>
      </c>
      <c r="P714" s="88" t="str">
        <f t="shared" si="127"/>
        <v/>
      </c>
      <c r="Q714" s="87" t="str">
        <f t="shared" si="128"/>
        <v/>
      </c>
      <c r="R714" s="87" t="str">
        <f t="shared" si="129"/>
        <v/>
      </c>
    </row>
    <row r="715" spans="1:18" ht="38.25" customHeight="1" x14ac:dyDescent="0.2">
      <c r="A715" s="214" t="s">
        <v>28</v>
      </c>
      <c r="B715" s="215" t="s">
        <v>1775</v>
      </c>
      <c r="C715" s="214" t="str">
        <f>VLOOKUP(B715,INSUMOS!$A:$I,2,FALSE)</f>
        <v>SINAPI</v>
      </c>
      <c r="D715" s="214" t="str">
        <f>VLOOKUP(B715,INSUMOS!$A:$I,3,FALSE)</f>
        <v>MASSA PREMIUM PARA TEXTURA LISA DE BASE ACRILICA, USO INTERNO E EXTERNO</v>
      </c>
      <c r="E715" s="293" t="str">
        <f>VLOOKUP(B715,INSUMOS!$A:$I,4,FALSE)</f>
        <v>Material</v>
      </c>
      <c r="F715" s="293"/>
      <c r="G715" s="216" t="str">
        <f>VLOOKUP(B715,INSUMOS!$A:$I,5,FALSE)</f>
        <v>KG</v>
      </c>
      <c r="H715" s="217">
        <v>1.1073999999999999</v>
      </c>
      <c r="I715" s="218">
        <f>VLOOKUP(B715,INSUMOS!$A:$I,8,FALSE)</f>
        <v>7.78</v>
      </c>
      <c r="J715" s="218">
        <f>TRUNC(H715*I715,2)</f>
        <v>8.61</v>
      </c>
      <c r="L715" s="52">
        <f t="shared" si="123"/>
        <v>54</v>
      </c>
      <c r="M715" s="86">
        <f t="shared" si="124"/>
        <v>8.61</v>
      </c>
      <c r="N715" s="87" t="str">
        <f t="shared" si="125"/>
        <v/>
      </c>
      <c r="O715" s="87">
        <f t="shared" si="126"/>
        <v>8.61</v>
      </c>
      <c r="P715" s="88" t="str">
        <f t="shared" si="127"/>
        <v/>
      </c>
      <c r="Q715" s="87" t="str">
        <f t="shared" si="128"/>
        <v/>
      </c>
      <c r="R715" s="87" t="str">
        <f t="shared" si="129"/>
        <v/>
      </c>
    </row>
    <row r="716" spans="1:18" x14ac:dyDescent="0.2">
      <c r="A716" s="219"/>
      <c r="B716" s="219"/>
      <c r="C716" s="219"/>
      <c r="D716" s="219"/>
      <c r="E716" s="219"/>
      <c r="F716" s="220"/>
      <c r="G716" s="219"/>
      <c r="H716" s="220"/>
      <c r="I716" s="219"/>
      <c r="J716" s="220"/>
      <c r="L716" s="52">
        <f t="shared" si="123"/>
        <v>54</v>
      </c>
      <c r="M716" s="86" t="str">
        <f t="shared" si="124"/>
        <v/>
      </c>
      <c r="N716" s="87" t="str">
        <f t="shared" si="125"/>
        <v/>
      </c>
      <c r="O716" s="87" t="str">
        <f t="shared" si="126"/>
        <v/>
      </c>
      <c r="P716" s="88" t="str">
        <f t="shared" si="127"/>
        <v/>
      </c>
      <c r="Q716" s="87" t="str">
        <f t="shared" si="128"/>
        <v/>
      </c>
      <c r="R716" s="87" t="str">
        <f t="shared" si="129"/>
        <v/>
      </c>
    </row>
    <row r="717" spans="1:18" ht="25.5" customHeight="1" thickBot="1" x14ac:dyDescent="0.25">
      <c r="A717" s="219"/>
      <c r="B717" s="219"/>
      <c r="C717" s="219"/>
      <c r="D717" s="219"/>
      <c r="E717" s="219"/>
      <c r="F717" s="220"/>
      <c r="G717" s="219"/>
      <c r="H717" s="294"/>
      <c r="I717" s="294"/>
      <c r="J717" s="220"/>
      <c r="L717" s="52">
        <f t="shared" si="123"/>
        <v>54</v>
      </c>
      <c r="M717" s="86" t="str">
        <f t="shared" si="124"/>
        <v/>
      </c>
      <c r="N717" s="87" t="str">
        <f t="shared" si="125"/>
        <v/>
      </c>
      <c r="O717" s="87" t="str">
        <f t="shared" si="126"/>
        <v/>
      </c>
      <c r="P717" s="88" t="str">
        <f t="shared" si="127"/>
        <v/>
      </c>
      <c r="Q717" s="87" t="str">
        <f t="shared" si="128"/>
        <v/>
      </c>
      <c r="R717" s="87" t="str">
        <f t="shared" si="129"/>
        <v/>
      </c>
    </row>
    <row r="718" spans="1:18" ht="15" thickTop="1" x14ac:dyDescent="0.2">
      <c r="A718" s="224"/>
      <c r="B718" s="224"/>
      <c r="C718" s="224"/>
      <c r="D718" s="224"/>
      <c r="E718" s="224"/>
      <c r="F718" s="224"/>
      <c r="G718" s="224"/>
      <c r="H718" s="224"/>
      <c r="I718" s="224"/>
      <c r="J718" s="224"/>
      <c r="L718" s="52">
        <f t="shared" si="123"/>
        <v>55</v>
      </c>
      <c r="M718" s="86" t="str">
        <f t="shared" si="124"/>
        <v/>
      </c>
      <c r="N718" s="87" t="str">
        <f t="shared" si="125"/>
        <v/>
      </c>
      <c r="O718" s="87" t="str">
        <f t="shared" si="126"/>
        <v/>
      </c>
      <c r="P718" s="88" t="str">
        <f t="shared" si="127"/>
        <v/>
      </c>
      <c r="Q718" s="87" t="str">
        <f t="shared" si="128"/>
        <v/>
      </c>
      <c r="R718" s="87" t="str">
        <f t="shared" si="129"/>
        <v/>
      </c>
    </row>
    <row r="719" spans="1:18" ht="38.25" customHeight="1" x14ac:dyDescent="0.2">
      <c r="A719" s="206" t="s">
        <v>1206</v>
      </c>
      <c r="B719" s="207" t="s">
        <v>1</v>
      </c>
      <c r="C719" s="206" t="s">
        <v>2</v>
      </c>
      <c r="D719" s="206" t="s">
        <v>3</v>
      </c>
      <c r="E719" s="290" t="s">
        <v>18</v>
      </c>
      <c r="F719" s="290"/>
      <c r="G719" s="208" t="s">
        <v>4</v>
      </c>
      <c r="H719" s="207" t="s">
        <v>5</v>
      </c>
      <c r="I719" s="207" t="s">
        <v>6</v>
      </c>
      <c r="J719" s="207" t="s">
        <v>7</v>
      </c>
      <c r="L719" s="52">
        <f t="shared" si="123"/>
        <v>55</v>
      </c>
      <c r="M719" s="86" t="str">
        <f t="shared" si="124"/>
        <v/>
      </c>
      <c r="N719" s="87" t="str">
        <f t="shared" si="125"/>
        <v/>
      </c>
      <c r="O719" s="87" t="str">
        <f t="shared" si="126"/>
        <v/>
      </c>
      <c r="P719" s="88" t="str">
        <f t="shared" si="127"/>
        <v/>
      </c>
      <c r="Q719" s="87" t="str">
        <f t="shared" si="128"/>
        <v/>
      </c>
      <c r="R719" s="87" t="str">
        <f t="shared" si="129"/>
        <v/>
      </c>
    </row>
    <row r="720" spans="1:18" ht="25.5" customHeight="1" x14ac:dyDescent="0.2">
      <c r="A720" s="209" t="s">
        <v>19</v>
      </c>
      <c r="B720" s="210" t="s">
        <v>639</v>
      </c>
      <c r="C720" s="209" t="s">
        <v>9</v>
      </c>
      <c r="D720" s="209" t="s">
        <v>640</v>
      </c>
      <c r="E720" s="291" t="s">
        <v>886</v>
      </c>
      <c r="F720" s="291"/>
      <c r="G720" s="211" t="s">
        <v>17</v>
      </c>
      <c r="H720" s="212">
        <v>1</v>
      </c>
      <c r="I720" s="213">
        <f>SUMIF(L:L,$L720,M:M)</f>
        <v>99.32</v>
      </c>
      <c r="J720" s="213">
        <f>TRUNC(H720*I720,2)</f>
        <v>99.32</v>
      </c>
      <c r="L720" s="52">
        <f t="shared" si="123"/>
        <v>55</v>
      </c>
      <c r="M720" s="86" t="str">
        <f t="shared" si="124"/>
        <v/>
      </c>
      <c r="N720" s="87" t="str">
        <f t="shared" si="125"/>
        <v/>
      </c>
      <c r="O720" s="87" t="str">
        <f t="shared" si="126"/>
        <v/>
      </c>
      <c r="P720" s="88" t="str">
        <f t="shared" si="127"/>
        <v xml:space="preserve"> 93358 </v>
      </c>
      <c r="Q720" s="87">
        <f t="shared" si="128"/>
        <v>0</v>
      </c>
      <c r="R720" s="87">
        <f t="shared" si="129"/>
        <v>99.32</v>
      </c>
    </row>
    <row r="721" spans="1:18" ht="25.5" customHeight="1" x14ac:dyDescent="0.2">
      <c r="A721" s="225" t="s">
        <v>21</v>
      </c>
      <c r="B721" s="226" t="s">
        <v>26</v>
      </c>
      <c r="C721" s="225" t="s">
        <v>9</v>
      </c>
      <c r="D721" s="225" t="s">
        <v>27</v>
      </c>
      <c r="E721" s="292" t="s">
        <v>875</v>
      </c>
      <c r="F721" s="292"/>
      <c r="G721" s="227" t="s">
        <v>25</v>
      </c>
      <c r="H721" s="228">
        <v>3.9557666999999999</v>
      </c>
      <c r="I721" s="229">
        <f>SUMIFS(J:J,A:A,"Composição",B:B,$B721)</f>
        <v>25.11</v>
      </c>
      <c r="J721" s="229">
        <f>TRUNC(H721*I721,2)</f>
        <v>99.32</v>
      </c>
      <c r="L721" s="52">
        <f t="shared" ref="L721:L784" si="130">IF(AND(A722&lt;&gt;"",A721=""),L720+1,L720)</f>
        <v>55</v>
      </c>
      <c r="M721" s="86">
        <f t="shared" si="124"/>
        <v>99.32</v>
      </c>
      <c r="N721" s="87" t="str">
        <f t="shared" si="125"/>
        <v/>
      </c>
      <c r="O721" s="87">
        <f t="shared" si="126"/>
        <v>99.32</v>
      </c>
      <c r="P721" s="88" t="str">
        <f t="shared" si="127"/>
        <v/>
      </c>
      <c r="Q721" s="87" t="str">
        <f t="shared" si="128"/>
        <v/>
      </c>
      <c r="R721" s="87" t="str">
        <f t="shared" si="129"/>
        <v/>
      </c>
    </row>
    <row r="722" spans="1:18" x14ac:dyDescent="0.2">
      <c r="A722" s="219"/>
      <c r="B722" s="219"/>
      <c r="C722" s="219"/>
      <c r="D722" s="219"/>
      <c r="E722" s="219"/>
      <c r="F722" s="220"/>
      <c r="G722" s="219"/>
      <c r="H722" s="220"/>
      <c r="I722" s="219"/>
      <c r="J722" s="220"/>
      <c r="L722" s="52">
        <f t="shared" si="130"/>
        <v>55</v>
      </c>
      <c r="M722" s="86" t="str">
        <f t="shared" si="124"/>
        <v/>
      </c>
      <c r="N722" s="87" t="str">
        <f t="shared" si="125"/>
        <v/>
      </c>
      <c r="O722" s="87" t="str">
        <f t="shared" si="126"/>
        <v/>
      </c>
      <c r="P722" s="88" t="str">
        <f t="shared" si="127"/>
        <v/>
      </c>
      <c r="Q722" s="87" t="str">
        <f t="shared" si="128"/>
        <v/>
      </c>
      <c r="R722" s="87" t="str">
        <f t="shared" si="129"/>
        <v/>
      </c>
    </row>
    <row r="723" spans="1:18" ht="15" thickBot="1" x14ac:dyDescent="0.25">
      <c r="A723" s="219"/>
      <c r="B723" s="219"/>
      <c r="C723" s="219"/>
      <c r="D723" s="219"/>
      <c r="E723" s="219"/>
      <c r="F723" s="220"/>
      <c r="G723" s="219"/>
      <c r="H723" s="294"/>
      <c r="I723" s="294"/>
      <c r="J723" s="220"/>
      <c r="L723" s="52">
        <f t="shared" si="130"/>
        <v>55</v>
      </c>
      <c r="M723" s="86" t="str">
        <f t="shared" si="124"/>
        <v/>
      </c>
      <c r="N723" s="87" t="str">
        <f t="shared" si="125"/>
        <v/>
      </c>
      <c r="O723" s="87" t="str">
        <f t="shared" si="126"/>
        <v/>
      </c>
      <c r="P723" s="88" t="str">
        <f t="shared" si="127"/>
        <v/>
      </c>
      <c r="Q723" s="87" t="str">
        <f t="shared" si="128"/>
        <v/>
      </c>
      <c r="R723" s="87" t="str">
        <f t="shared" si="129"/>
        <v/>
      </c>
    </row>
    <row r="724" spans="1:18" ht="38.25" customHeight="1" thickTop="1" x14ac:dyDescent="0.2">
      <c r="A724" s="224"/>
      <c r="B724" s="224"/>
      <c r="C724" s="224"/>
      <c r="D724" s="224"/>
      <c r="E724" s="224"/>
      <c r="F724" s="224"/>
      <c r="G724" s="224"/>
      <c r="H724" s="224"/>
      <c r="I724" s="224"/>
      <c r="J724" s="224"/>
      <c r="L724" s="52">
        <f t="shared" si="130"/>
        <v>56</v>
      </c>
      <c r="M724" s="86" t="str">
        <f t="shared" si="124"/>
        <v/>
      </c>
      <c r="N724" s="87" t="str">
        <f t="shared" si="125"/>
        <v/>
      </c>
      <c r="O724" s="87" t="str">
        <f t="shared" si="126"/>
        <v/>
      </c>
      <c r="P724" s="88" t="str">
        <f t="shared" si="127"/>
        <v/>
      </c>
      <c r="Q724" s="87" t="str">
        <f t="shared" si="128"/>
        <v/>
      </c>
      <c r="R724" s="87" t="str">
        <f t="shared" si="129"/>
        <v/>
      </c>
    </row>
    <row r="725" spans="1:18" ht="38.25" customHeight="1" x14ac:dyDescent="0.2">
      <c r="A725" s="206" t="s">
        <v>1207</v>
      </c>
      <c r="B725" s="207" t="s">
        <v>1</v>
      </c>
      <c r="C725" s="206" t="s">
        <v>2</v>
      </c>
      <c r="D725" s="206" t="s">
        <v>3</v>
      </c>
      <c r="E725" s="290" t="s">
        <v>18</v>
      </c>
      <c r="F725" s="290"/>
      <c r="G725" s="208" t="s">
        <v>4</v>
      </c>
      <c r="H725" s="207" t="s">
        <v>5</v>
      </c>
      <c r="I725" s="207" t="s">
        <v>6</v>
      </c>
      <c r="J725" s="207" t="s">
        <v>7</v>
      </c>
      <c r="L725" s="52">
        <f t="shared" si="130"/>
        <v>56</v>
      </c>
      <c r="M725" s="86" t="str">
        <f t="shared" si="124"/>
        <v/>
      </c>
      <c r="N725" s="87" t="str">
        <f t="shared" si="125"/>
        <v/>
      </c>
      <c r="O725" s="87" t="str">
        <f t="shared" si="126"/>
        <v/>
      </c>
      <c r="P725" s="88" t="str">
        <f t="shared" si="127"/>
        <v/>
      </c>
      <c r="Q725" s="87" t="str">
        <f t="shared" si="128"/>
        <v/>
      </c>
      <c r="R725" s="87" t="str">
        <f t="shared" si="129"/>
        <v/>
      </c>
    </row>
    <row r="726" spans="1:18" x14ac:dyDescent="0.2">
      <c r="A726" s="209" t="s">
        <v>19</v>
      </c>
      <c r="B726" s="210" t="s">
        <v>1208</v>
      </c>
      <c r="C726" s="209" t="s">
        <v>9</v>
      </c>
      <c r="D726" s="209" t="s">
        <v>1209</v>
      </c>
      <c r="E726" s="291" t="s">
        <v>887</v>
      </c>
      <c r="F726" s="291"/>
      <c r="G726" s="211" t="s">
        <v>17</v>
      </c>
      <c r="H726" s="212">
        <v>1</v>
      </c>
      <c r="I726" s="213">
        <f>SUMIF(L:L,$L726,M:M)</f>
        <v>24.919999999999998</v>
      </c>
      <c r="J726" s="213">
        <f>TRUNC(H726*I726,2)</f>
        <v>24.92</v>
      </c>
      <c r="L726" s="52">
        <f t="shared" si="130"/>
        <v>56</v>
      </c>
      <c r="M726" s="86" t="str">
        <f t="shared" si="124"/>
        <v/>
      </c>
      <c r="N726" s="87" t="str">
        <f t="shared" si="125"/>
        <v/>
      </c>
      <c r="O726" s="87" t="str">
        <f t="shared" si="126"/>
        <v/>
      </c>
      <c r="P726" s="88" t="str">
        <f t="shared" si="127"/>
        <v xml:space="preserve"> 104737 </v>
      </c>
      <c r="Q726" s="87">
        <f t="shared" si="128"/>
        <v>0</v>
      </c>
      <c r="R726" s="87">
        <f t="shared" si="129"/>
        <v>24.919999999999998</v>
      </c>
    </row>
    <row r="727" spans="1:18" ht="25.5" customHeight="1" x14ac:dyDescent="0.2">
      <c r="A727" s="225" t="s">
        <v>21</v>
      </c>
      <c r="B727" s="226" t="s">
        <v>26</v>
      </c>
      <c r="C727" s="225" t="s">
        <v>9</v>
      </c>
      <c r="D727" s="225" t="s">
        <v>27</v>
      </c>
      <c r="E727" s="292" t="s">
        <v>875</v>
      </c>
      <c r="F727" s="292"/>
      <c r="G727" s="227" t="s">
        <v>25</v>
      </c>
      <c r="H727" s="228">
        <v>0.88090000000000002</v>
      </c>
      <c r="I727" s="229">
        <f>SUMIFS(J:J,A:A,"Composição",B:B,$B727)</f>
        <v>25.11</v>
      </c>
      <c r="J727" s="229">
        <f>TRUNC(H727*I727,2)</f>
        <v>22.11</v>
      </c>
      <c r="L727" s="52">
        <f t="shared" si="130"/>
        <v>56</v>
      </c>
      <c r="M727" s="86">
        <f t="shared" si="124"/>
        <v>22.11</v>
      </c>
      <c r="N727" s="87" t="str">
        <f t="shared" si="125"/>
        <v/>
      </c>
      <c r="O727" s="87">
        <f t="shared" si="126"/>
        <v>22.11</v>
      </c>
      <c r="P727" s="88" t="str">
        <f t="shared" si="127"/>
        <v/>
      </c>
      <c r="Q727" s="87" t="str">
        <f t="shared" si="128"/>
        <v/>
      </c>
      <c r="R727" s="87" t="str">
        <f t="shared" si="129"/>
        <v/>
      </c>
    </row>
    <row r="728" spans="1:18" ht="38.25" x14ac:dyDescent="0.2">
      <c r="A728" s="225" t="s">
        <v>21</v>
      </c>
      <c r="B728" s="226" t="s">
        <v>1778</v>
      </c>
      <c r="C728" s="225" t="s">
        <v>9</v>
      </c>
      <c r="D728" s="225" t="s">
        <v>1779</v>
      </c>
      <c r="E728" s="292" t="s">
        <v>893</v>
      </c>
      <c r="F728" s="292"/>
      <c r="G728" s="227" t="s">
        <v>41</v>
      </c>
      <c r="H728" s="228">
        <v>9.4200000000000006E-2</v>
      </c>
      <c r="I728" s="229">
        <f>SUMIFS(J:J,A:A,"Composição",B:B,$B728)</f>
        <v>10.9</v>
      </c>
      <c r="J728" s="229">
        <f>TRUNC(H728*I728,2)</f>
        <v>1.02</v>
      </c>
      <c r="L728" s="52">
        <f t="shared" si="130"/>
        <v>56</v>
      </c>
      <c r="M728" s="86">
        <f t="shared" si="124"/>
        <v>1.02</v>
      </c>
      <c r="N728" s="87" t="str">
        <f t="shared" si="125"/>
        <v/>
      </c>
      <c r="O728" s="87">
        <f t="shared" si="126"/>
        <v>1.02</v>
      </c>
      <c r="P728" s="88" t="str">
        <f t="shared" si="127"/>
        <v/>
      </c>
      <c r="Q728" s="87" t="str">
        <f t="shared" si="128"/>
        <v/>
      </c>
      <c r="R728" s="87" t="str">
        <f t="shared" si="129"/>
        <v/>
      </c>
    </row>
    <row r="729" spans="1:18" ht="51" x14ac:dyDescent="0.2">
      <c r="A729" s="225" t="s">
        <v>21</v>
      </c>
      <c r="B729" s="226" t="s">
        <v>689</v>
      </c>
      <c r="C729" s="225" t="s">
        <v>9</v>
      </c>
      <c r="D729" s="225" t="s">
        <v>690</v>
      </c>
      <c r="E729" s="292" t="s">
        <v>893</v>
      </c>
      <c r="F729" s="292"/>
      <c r="G729" s="227" t="s">
        <v>42</v>
      </c>
      <c r="H729" s="228">
        <v>5.9999999999999995E-4</v>
      </c>
      <c r="I729" s="229">
        <f>SUMIFS(J:J,A:A,"Composição",B:B,$B729)</f>
        <v>78.53</v>
      </c>
      <c r="J729" s="229">
        <f>TRUNC(H729*I729,2)</f>
        <v>0.04</v>
      </c>
      <c r="L729" s="52">
        <f t="shared" si="130"/>
        <v>56</v>
      </c>
      <c r="M729" s="86">
        <f t="shared" si="124"/>
        <v>0.04</v>
      </c>
      <c r="N729" s="87" t="str">
        <f t="shared" si="125"/>
        <v/>
      </c>
      <c r="O729" s="87">
        <f t="shared" si="126"/>
        <v>0.04</v>
      </c>
      <c r="P729" s="88" t="str">
        <f t="shared" si="127"/>
        <v/>
      </c>
      <c r="Q729" s="87" t="str">
        <f t="shared" si="128"/>
        <v/>
      </c>
      <c r="R729" s="87" t="str">
        <f t="shared" si="129"/>
        <v/>
      </c>
    </row>
    <row r="730" spans="1:18" ht="25.5" customHeight="1" x14ac:dyDescent="0.2">
      <c r="A730" s="225" t="s">
        <v>21</v>
      </c>
      <c r="B730" s="226" t="s">
        <v>687</v>
      </c>
      <c r="C730" s="225" t="s">
        <v>9</v>
      </c>
      <c r="D730" s="225" t="s">
        <v>688</v>
      </c>
      <c r="E730" s="292" t="s">
        <v>893</v>
      </c>
      <c r="F730" s="292"/>
      <c r="G730" s="227" t="s">
        <v>41</v>
      </c>
      <c r="H730" s="228">
        <v>5.4000000000000003E-3</v>
      </c>
      <c r="I730" s="229">
        <f>SUMIFS(J:J,A:A,"Composição",B:B,$B730)</f>
        <v>324.77999999999997</v>
      </c>
      <c r="J730" s="229">
        <f>TRUNC(H730*I730,2)</f>
        <v>1.75</v>
      </c>
      <c r="L730" s="52">
        <f t="shared" si="130"/>
        <v>56</v>
      </c>
      <c r="M730" s="86">
        <f t="shared" si="124"/>
        <v>1.75</v>
      </c>
      <c r="N730" s="87" t="str">
        <f t="shared" si="125"/>
        <v/>
      </c>
      <c r="O730" s="87">
        <f t="shared" si="126"/>
        <v>1.75</v>
      </c>
      <c r="P730" s="88" t="str">
        <f t="shared" si="127"/>
        <v/>
      </c>
      <c r="Q730" s="87" t="str">
        <f t="shared" si="128"/>
        <v/>
      </c>
      <c r="R730" s="87" t="str">
        <f t="shared" si="129"/>
        <v/>
      </c>
    </row>
    <row r="731" spans="1:18" ht="25.5" customHeight="1" x14ac:dyDescent="0.2">
      <c r="A731" s="219"/>
      <c r="B731" s="219"/>
      <c r="C731" s="219"/>
      <c r="D731" s="219"/>
      <c r="E731" s="219"/>
      <c r="F731" s="220"/>
      <c r="G731" s="219"/>
      <c r="H731" s="220"/>
      <c r="I731" s="219"/>
      <c r="J731" s="220"/>
      <c r="L731" s="52">
        <f t="shared" si="130"/>
        <v>56</v>
      </c>
      <c r="M731" s="86" t="str">
        <f t="shared" si="124"/>
        <v/>
      </c>
      <c r="N731" s="87" t="str">
        <f t="shared" si="125"/>
        <v/>
      </c>
      <c r="O731" s="87" t="str">
        <f t="shared" si="126"/>
        <v/>
      </c>
      <c r="P731" s="88" t="str">
        <f t="shared" si="127"/>
        <v/>
      </c>
      <c r="Q731" s="87" t="str">
        <f t="shared" si="128"/>
        <v/>
      </c>
      <c r="R731" s="87" t="str">
        <f t="shared" si="129"/>
        <v/>
      </c>
    </row>
    <row r="732" spans="1:18" ht="15" thickBot="1" x14ac:dyDescent="0.25">
      <c r="A732" s="219"/>
      <c r="B732" s="219"/>
      <c r="C732" s="219"/>
      <c r="D732" s="219"/>
      <c r="E732" s="219"/>
      <c r="F732" s="220"/>
      <c r="G732" s="219"/>
      <c r="H732" s="294"/>
      <c r="I732" s="294"/>
      <c r="J732" s="220"/>
      <c r="L732" s="52">
        <f t="shared" si="130"/>
        <v>56</v>
      </c>
      <c r="M732" s="86" t="str">
        <f t="shared" si="124"/>
        <v/>
      </c>
      <c r="N732" s="87" t="str">
        <f t="shared" si="125"/>
        <v/>
      </c>
      <c r="O732" s="87" t="str">
        <f t="shared" si="126"/>
        <v/>
      </c>
      <c r="P732" s="88" t="str">
        <f t="shared" si="127"/>
        <v/>
      </c>
      <c r="Q732" s="87" t="str">
        <f t="shared" si="128"/>
        <v/>
      </c>
      <c r="R732" s="87" t="str">
        <f t="shared" si="129"/>
        <v/>
      </c>
    </row>
    <row r="733" spans="1:18" ht="14.25" customHeight="1" thickTop="1" x14ac:dyDescent="0.2">
      <c r="A733" s="224"/>
      <c r="B733" s="224"/>
      <c r="C733" s="224"/>
      <c r="D733" s="224"/>
      <c r="E733" s="224"/>
      <c r="F733" s="224"/>
      <c r="G733" s="224"/>
      <c r="H733" s="224"/>
      <c r="I733" s="224"/>
      <c r="J733" s="224"/>
      <c r="L733" s="52">
        <f t="shared" si="130"/>
        <v>57</v>
      </c>
      <c r="M733" s="86" t="str">
        <f t="shared" si="124"/>
        <v/>
      </c>
      <c r="N733" s="87" t="str">
        <f t="shared" si="125"/>
        <v/>
      </c>
      <c r="O733" s="87" t="str">
        <f t="shared" si="126"/>
        <v/>
      </c>
      <c r="P733" s="88" t="str">
        <f t="shared" si="127"/>
        <v/>
      </c>
      <c r="Q733" s="87" t="str">
        <f t="shared" si="128"/>
        <v/>
      </c>
      <c r="R733" s="87" t="str">
        <f t="shared" si="129"/>
        <v/>
      </c>
    </row>
    <row r="734" spans="1:18" ht="15" x14ac:dyDescent="0.2">
      <c r="A734" s="206" t="s">
        <v>1213</v>
      </c>
      <c r="B734" s="207" t="s">
        <v>1</v>
      </c>
      <c r="C734" s="206" t="s">
        <v>2</v>
      </c>
      <c r="D734" s="206" t="s">
        <v>3</v>
      </c>
      <c r="E734" s="290" t="s">
        <v>18</v>
      </c>
      <c r="F734" s="290"/>
      <c r="G734" s="208" t="s">
        <v>4</v>
      </c>
      <c r="H734" s="207" t="s">
        <v>5</v>
      </c>
      <c r="I734" s="207" t="s">
        <v>6</v>
      </c>
      <c r="J734" s="207" t="s">
        <v>7</v>
      </c>
      <c r="L734" s="52">
        <f t="shared" si="130"/>
        <v>57</v>
      </c>
      <c r="M734" s="86" t="str">
        <f t="shared" si="124"/>
        <v/>
      </c>
      <c r="N734" s="87" t="str">
        <f t="shared" si="125"/>
        <v/>
      </c>
      <c r="O734" s="87" t="str">
        <f t="shared" si="126"/>
        <v/>
      </c>
      <c r="P734" s="88" t="str">
        <f t="shared" si="127"/>
        <v/>
      </c>
      <c r="Q734" s="87" t="str">
        <f t="shared" si="128"/>
        <v/>
      </c>
      <c r="R734" s="87" t="str">
        <f t="shared" si="129"/>
        <v/>
      </c>
    </row>
    <row r="735" spans="1:18" ht="25.5" x14ac:dyDescent="0.2">
      <c r="A735" s="209" t="s">
        <v>19</v>
      </c>
      <c r="B735" s="210" t="s">
        <v>1214</v>
      </c>
      <c r="C735" s="209" t="s">
        <v>11</v>
      </c>
      <c r="D735" s="209" t="s">
        <v>1215</v>
      </c>
      <c r="E735" s="291" t="s">
        <v>213</v>
      </c>
      <c r="F735" s="291"/>
      <c r="G735" s="211" t="s">
        <v>12</v>
      </c>
      <c r="H735" s="212">
        <v>1</v>
      </c>
      <c r="I735" s="213">
        <f>SUMIF(L:L,$L735,M:M)</f>
        <v>299.65000000000003</v>
      </c>
      <c r="J735" s="213">
        <f t="shared" ref="J735:J742" si="131">TRUNC(H735*I735,2)</f>
        <v>299.64999999999998</v>
      </c>
      <c r="L735" s="52">
        <f t="shared" si="130"/>
        <v>57</v>
      </c>
      <c r="M735" s="86" t="str">
        <f t="shared" si="124"/>
        <v/>
      </c>
      <c r="N735" s="87" t="str">
        <f t="shared" si="125"/>
        <v/>
      </c>
      <c r="O735" s="87" t="str">
        <f t="shared" si="126"/>
        <v/>
      </c>
      <c r="P735" s="88" t="str">
        <f t="shared" si="127"/>
        <v xml:space="preserve"> IG-CI660 </v>
      </c>
      <c r="Q735" s="87">
        <f t="shared" si="128"/>
        <v>0</v>
      </c>
      <c r="R735" s="87">
        <f t="shared" si="129"/>
        <v>299.65000000000003</v>
      </c>
    </row>
    <row r="736" spans="1:18" ht="25.5" x14ac:dyDescent="0.2">
      <c r="A736" s="225" t="s">
        <v>21</v>
      </c>
      <c r="B736" s="226" t="s">
        <v>214</v>
      </c>
      <c r="C736" s="225" t="s">
        <v>9</v>
      </c>
      <c r="D736" s="225" t="s">
        <v>215</v>
      </c>
      <c r="E736" s="292" t="s">
        <v>875</v>
      </c>
      <c r="F736" s="292"/>
      <c r="G736" s="227" t="s">
        <v>25</v>
      </c>
      <c r="H736" s="228">
        <v>1</v>
      </c>
      <c r="I736" s="229">
        <f>SUMIFS(J:J,A:A,"Composição",B:B,$B736)</f>
        <v>32.270000000000003</v>
      </c>
      <c r="J736" s="229">
        <f t="shared" si="131"/>
        <v>32.270000000000003</v>
      </c>
      <c r="L736" s="52">
        <f t="shared" si="130"/>
        <v>57</v>
      </c>
      <c r="M736" s="86">
        <f t="shared" si="124"/>
        <v>32.270000000000003</v>
      </c>
      <c r="N736" s="87" t="str">
        <f t="shared" si="125"/>
        <v/>
      </c>
      <c r="O736" s="87">
        <f t="shared" si="126"/>
        <v>32.270000000000003</v>
      </c>
      <c r="P736" s="88" t="str">
        <f t="shared" si="127"/>
        <v/>
      </c>
      <c r="Q736" s="87" t="str">
        <f t="shared" si="128"/>
        <v/>
      </c>
      <c r="R736" s="87" t="str">
        <f t="shared" si="129"/>
        <v/>
      </c>
    </row>
    <row r="737" spans="1:18" ht="25.5" x14ac:dyDescent="0.2">
      <c r="A737" s="225" t="s">
        <v>21</v>
      </c>
      <c r="B737" s="226" t="s">
        <v>45</v>
      </c>
      <c r="C737" s="225" t="s">
        <v>9</v>
      </c>
      <c r="D737" s="225" t="s">
        <v>46</v>
      </c>
      <c r="E737" s="292" t="s">
        <v>875</v>
      </c>
      <c r="F737" s="292"/>
      <c r="G737" s="227" t="s">
        <v>25</v>
      </c>
      <c r="H737" s="228">
        <v>1.5</v>
      </c>
      <c r="I737" s="229">
        <f>SUMIFS(J:J,A:A,"Composição",B:B,$B737)</f>
        <v>32.840000000000003</v>
      </c>
      <c r="J737" s="229">
        <f t="shared" si="131"/>
        <v>49.26</v>
      </c>
      <c r="L737" s="52">
        <f t="shared" si="130"/>
        <v>57</v>
      </c>
      <c r="M737" s="86">
        <f t="shared" si="124"/>
        <v>49.26</v>
      </c>
      <c r="N737" s="87" t="str">
        <f t="shared" si="125"/>
        <v/>
      </c>
      <c r="O737" s="87">
        <f t="shared" si="126"/>
        <v>49.26</v>
      </c>
      <c r="P737" s="88" t="str">
        <f t="shared" si="127"/>
        <v/>
      </c>
      <c r="Q737" s="87" t="str">
        <f t="shared" si="128"/>
        <v/>
      </c>
      <c r="R737" s="87" t="str">
        <f t="shared" si="129"/>
        <v/>
      </c>
    </row>
    <row r="738" spans="1:18" ht="25.5" customHeight="1" x14ac:dyDescent="0.2">
      <c r="A738" s="225" t="s">
        <v>21</v>
      </c>
      <c r="B738" s="226" t="s">
        <v>209</v>
      </c>
      <c r="C738" s="225" t="s">
        <v>9</v>
      </c>
      <c r="D738" s="225" t="s">
        <v>210</v>
      </c>
      <c r="E738" s="292" t="s">
        <v>875</v>
      </c>
      <c r="F738" s="292"/>
      <c r="G738" s="227" t="s">
        <v>25</v>
      </c>
      <c r="H738" s="228">
        <v>1</v>
      </c>
      <c r="I738" s="229">
        <f>SUMIFS(J:J,A:A,"Composição",B:B,$B738)</f>
        <v>25.57</v>
      </c>
      <c r="J738" s="229">
        <f t="shared" si="131"/>
        <v>25.57</v>
      </c>
      <c r="L738" s="52">
        <f t="shared" si="130"/>
        <v>57</v>
      </c>
      <c r="M738" s="86">
        <f t="shared" si="124"/>
        <v>25.57</v>
      </c>
      <c r="N738" s="87" t="str">
        <f t="shared" si="125"/>
        <v/>
      </c>
      <c r="O738" s="87">
        <f t="shared" si="126"/>
        <v>25.57</v>
      </c>
      <c r="P738" s="88" t="str">
        <f t="shared" si="127"/>
        <v/>
      </c>
      <c r="Q738" s="87" t="str">
        <f t="shared" si="128"/>
        <v/>
      </c>
      <c r="R738" s="87" t="str">
        <f t="shared" si="129"/>
        <v/>
      </c>
    </row>
    <row r="739" spans="1:18" ht="25.5" customHeight="1" x14ac:dyDescent="0.2">
      <c r="A739" s="225" t="s">
        <v>21</v>
      </c>
      <c r="B739" s="226" t="s">
        <v>26</v>
      </c>
      <c r="C739" s="225" t="s">
        <v>9</v>
      </c>
      <c r="D739" s="225" t="s">
        <v>27</v>
      </c>
      <c r="E739" s="292" t="s">
        <v>875</v>
      </c>
      <c r="F739" s="292"/>
      <c r="G739" s="227" t="s">
        <v>25</v>
      </c>
      <c r="H739" s="228">
        <v>1.5</v>
      </c>
      <c r="I739" s="229">
        <f>SUMIFS(J:J,A:A,"Composição",B:B,$B739)</f>
        <v>25.11</v>
      </c>
      <c r="J739" s="229">
        <f t="shared" si="131"/>
        <v>37.659999999999997</v>
      </c>
      <c r="L739" s="52">
        <f t="shared" si="130"/>
        <v>57</v>
      </c>
      <c r="M739" s="86">
        <f t="shared" si="124"/>
        <v>37.659999999999997</v>
      </c>
      <c r="N739" s="87" t="str">
        <f t="shared" si="125"/>
        <v/>
      </c>
      <c r="O739" s="87">
        <f t="shared" si="126"/>
        <v>37.659999999999997</v>
      </c>
      <c r="P739" s="88" t="str">
        <f t="shared" si="127"/>
        <v/>
      </c>
      <c r="Q739" s="87" t="str">
        <f t="shared" si="128"/>
        <v/>
      </c>
      <c r="R739" s="87" t="str">
        <f t="shared" si="129"/>
        <v/>
      </c>
    </row>
    <row r="740" spans="1:18" ht="25.5" customHeight="1" x14ac:dyDescent="0.2">
      <c r="A740" s="214" t="s">
        <v>28</v>
      </c>
      <c r="B740" s="215" t="s">
        <v>87</v>
      </c>
      <c r="C740" s="214" t="str">
        <f>VLOOKUP(B740,INSUMOS!$A:$I,2,FALSE)</f>
        <v>SINAPI</v>
      </c>
      <c r="D740" s="214" t="str">
        <f>VLOOKUP(B740,INSUMOS!$A:$I,3,FALSE)</f>
        <v>CIMENTO PORTLAND COMPOSTO CP II-32</v>
      </c>
      <c r="E740" s="293" t="str">
        <f>VLOOKUP(B740,INSUMOS!$A:$I,4,FALSE)</f>
        <v>Material</v>
      </c>
      <c r="F740" s="293"/>
      <c r="G740" s="216" t="str">
        <f>VLOOKUP(B740,INSUMOS!$A:$I,5,FALSE)</f>
        <v>KG</v>
      </c>
      <c r="H740" s="217">
        <v>2</v>
      </c>
      <c r="I740" s="218">
        <f>VLOOKUP(B740,INSUMOS!$A:$I,8,FALSE)</f>
        <v>0.68</v>
      </c>
      <c r="J740" s="218">
        <f t="shared" si="131"/>
        <v>1.36</v>
      </c>
      <c r="L740" s="52">
        <f t="shared" si="130"/>
        <v>57</v>
      </c>
      <c r="M740" s="86">
        <f t="shared" si="124"/>
        <v>1.36</v>
      </c>
      <c r="N740" s="87" t="str">
        <f t="shared" si="125"/>
        <v/>
      </c>
      <c r="O740" s="87">
        <f t="shared" si="126"/>
        <v>1.36</v>
      </c>
      <c r="P740" s="88" t="str">
        <f t="shared" si="127"/>
        <v/>
      </c>
      <c r="Q740" s="87" t="str">
        <f t="shared" si="128"/>
        <v/>
      </c>
      <c r="R740" s="87" t="str">
        <f t="shared" si="129"/>
        <v/>
      </c>
    </row>
    <row r="741" spans="1:18" ht="25.5" x14ac:dyDescent="0.2">
      <c r="A741" s="214" t="s">
        <v>28</v>
      </c>
      <c r="B741" s="215" t="s">
        <v>1781</v>
      </c>
      <c r="C741" s="214" t="str">
        <f>VLOOKUP(B741,INSUMOS!$A:$I,2,FALSE)</f>
        <v>SINAPI</v>
      </c>
      <c r="D741" s="214" t="str">
        <f>VLOOKUP(B741,INSUMOS!$A:$I,3,FALSE)</f>
        <v>CAIXA INSPECAO, CONCRETO PRE MOLDADO, CIRCULAR, COM TAMPA, D = 60* CM, H= 60* CM</v>
      </c>
      <c r="E741" s="293" t="str">
        <f>VLOOKUP(B741,INSUMOS!$A:$I,4,FALSE)</f>
        <v>Material</v>
      </c>
      <c r="F741" s="293"/>
      <c r="G741" s="216" t="str">
        <f>VLOOKUP(B741,INSUMOS!$A:$I,5,FALSE)</f>
        <v>UN</v>
      </c>
      <c r="H741" s="217">
        <v>1</v>
      </c>
      <c r="I741" s="218">
        <f>VLOOKUP(B741,INSUMOS!$A:$I,8,FALSE)</f>
        <v>153.11000000000001</v>
      </c>
      <c r="J741" s="218">
        <f t="shared" si="131"/>
        <v>153.11000000000001</v>
      </c>
      <c r="L741" s="52">
        <f t="shared" si="130"/>
        <v>57</v>
      </c>
      <c r="M741" s="86">
        <f t="shared" si="124"/>
        <v>153.11000000000001</v>
      </c>
      <c r="N741" s="87" t="str">
        <f t="shared" si="125"/>
        <v/>
      </c>
      <c r="O741" s="87">
        <f t="shared" si="126"/>
        <v>153.11000000000001</v>
      </c>
      <c r="P741" s="88" t="str">
        <f t="shared" si="127"/>
        <v/>
      </c>
      <c r="Q741" s="87" t="str">
        <f t="shared" si="128"/>
        <v/>
      </c>
      <c r="R741" s="87" t="str">
        <f t="shared" si="129"/>
        <v/>
      </c>
    </row>
    <row r="742" spans="1:18" ht="25.5" x14ac:dyDescent="0.2">
      <c r="A742" s="214" t="s">
        <v>28</v>
      </c>
      <c r="B742" s="215" t="s">
        <v>86</v>
      </c>
      <c r="C742" s="214" t="str">
        <f>VLOOKUP(B742,INSUMOS!$A:$I,2,FALSE)</f>
        <v>SINAPI</v>
      </c>
      <c r="D742" s="214" t="str">
        <f>VLOOKUP(B742,INSUMOS!$A:$I,3,FALSE)</f>
        <v>AREIA MEDIA - POSTO JAZIDA/FORNECEDOR (RETIRADO NA JAZIDA, SEM TRANSPORTE)</v>
      </c>
      <c r="E742" s="293" t="str">
        <f>VLOOKUP(B742,INSUMOS!$A:$I,4,FALSE)</f>
        <v>Material</v>
      </c>
      <c r="F742" s="293"/>
      <c r="G742" s="216" t="str">
        <f>VLOOKUP(B742,INSUMOS!$A:$I,5,FALSE)</f>
        <v>m³</v>
      </c>
      <c r="H742" s="217">
        <v>2E-3</v>
      </c>
      <c r="I742" s="218">
        <f>VLOOKUP(B742,INSUMOS!$A:$I,8,FALSE)</f>
        <v>210.23</v>
      </c>
      <c r="J742" s="218">
        <f t="shared" si="131"/>
        <v>0.42</v>
      </c>
      <c r="L742" s="52">
        <f t="shared" si="130"/>
        <v>57</v>
      </c>
      <c r="M742" s="86">
        <f t="shared" si="124"/>
        <v>0.42</v>
      </c>
      <c r="N742" s="87" t="str">
        <f t="shared" si="125"/>
        <v/>
      </c>
      <c r="O742" s="87">
        <f t="shared" si="126"/>
        <v>0.42</v>
      </c>
      <c r="P742" s="88" t="str">
        <f t="shared" si="127"/>
        <v/>
      </c>
      <c r="Q742" s="87" t="str">
        <f t="shared" si="128"/>
        <v/>
      </c>
      <c r="R742" s="87" t="str">
        <f t="shared" si="129"/>
        <v/>
      </c>
    </row>
    <row r="743" spans="1:18" ht="38.25" customHeight="1" x14ac:dyDescent="0.2">
      <c r="A743" s="219"/>
      <c r="B743" s="219"/>
      <c r="C743" s="219"/>
      <c r="D743" s="219"/>
      <c r="E743" s="219"/>
      <c r="F743" s="220"/>
      <c r="G743" s="219"/>
      <c r="H743" s="220"/>
      <c r="I743" s="219"/>
      <c r="J743" s="220"/>
      <c r="L743" s="52">
        <f t="shared" si="130"/>
        <v>57</v>
      </c>
      <c r="M743" s="86" t="str">
        <f t="shared" si="124"/>
        <v/>
      </c>
      <c r="N743" s="87" t="str">
        <f t="shared" si="125"/>
        <v/>
      </c>
      <c r="O743" s="87" t="str">
        <f t="shared" si="126"/>
        <v/>
      </c>
      <c r="P743" s="88" t="str">
        <f t="shared" si="127"/>
        <v/>
      </c>
      <c r="Q743" s="87" t="str">
        <f t="shared" si="128"/>
        <v/>
      </c>
      <c r="R743" s="87" t="str">
        <f t="shared" si="129"/>
        <v/>
      </c>
    </row>
    <row r="744" spans="1:18" ht="15" thickBot="1" x14ac:dyDescent="0.25">
      <c r="A744" s="219"/>
      <c r="B744" s="219"/>
      <c r="C744" s="219"/>
      <c r="D744" s="219"/>
      <c r="E744" s="219"/>
      <c r="F744" s="220"/>
      <c r="G744" s="219"/>
      <c r="H744" s="294"/>
      <c r="I744" s="294"/>
      <c r="J744" s="220"/>
      <c r="L744" s="52">
        <f t="shared" si="130"/>
        <v>57</v>
      </c>
      <c r="M744" s="86" t="str">
        <f t="shared" si="124"/>
        <v/>
      </c>
      <c r="N744" s="87" t="str">
        <f t="shared" si="125"/>
        <v/>
      </c>
      <c r="O744" s="87" t="str">
        <f t="shared" si="126"/>
        <v/>
      </c>
      <c r="P744" s="88" t="str">
        <f t="shared" si="127"/>
        <v/>
      </c>
      <c r="Q744" s="87" t="str">
        <f t="shared" si="128"/>
        <v/>
      </c>
      <c r="R744" s="87" t="str">
        <f t="shared" si="129"/>
        <v/>
      </c>
    </row>
    <row r="745" spans="1:18" ht="15" thickTop="1" x14ac:dyDescent="0.2">
      <c r="A745" s="224"/>
      <c r="B745" s="224"/>
      <c r="C745" s="224"/>
      <c r="D745" s="224"/>
      <c r="E745" s="224"/>
      <c r="F745" s="224"/>
      <c r="G745" s="224"/>
      <c r="H745" s="224"/>
      <c r="I745" s="224"/>
      <c r="J745" s="224"/>
      <c r="L745" s="52">
        <f t="shared" si="130"/>
        <v>58</v>
      </c>
      <c r="M745" s="86" t="str">
        <f t="shared" si="124"/>
        <v/>
      </c>
      <c r="N745" s="87" t="str">
        <f t="shared" si="125"/>
        <v/>
      </c>
      <c r="O745" s="87" t="str">
        <f t="shared" si="126"/>
        <v/>
      </c>
      <c r="P745" s="88" t="str">
        <f t="shared" si="127"/>
        <v/>
      </c>
      <c r="Q745" s="87" t="str">
        <f t="shared" si="128"/>
        <v/>
      </c>
      <c r="R745" s="87" t="str">
        <f t="shared" si="129"/>
        <v/>
      </c>
    </row>
    <row r="746" spans="1:18" ht="25.5" customHeight="1" x14ac:dyDescent="0.2">
      <c r="A746" s="206" t="s">
        <v>1217</v>
      </c>
      <c r="B746" s="207" t="s">
        <v>1</v>
      </c>
      <c r="C746" s="206" t="s">
        <v>2</v>
      </c>
      <c r="D746" s="206" t="s">
        <v>3</v>
      </c>
      <c r="E746" s="290" t="s">
        <v>18</v>
      </c>
      <c r="F746" s="290"/>
      <c r="G746" s="208" t="s">
        <v>4</v>
      </c>
      <c r="H746" s="207" t="s">
        <v>5</v>
      </c>
      <c r="I746" s="207" t="s">
        <v>6</v>
      </c>
      <c r="J746" s="207" t="s">
        <v>7</v>
      </c>
      <c r="L746" s="52">
        <f t="shared" si="130"/>
        <v>58</v>
      </c>
      <c r="M746" s="86" t="str">
        <f t="shared" si="124"/>
        <v/>
      </c>
      <c r="N746" s="87" t="str">
        <f t="shared" si="125"/>
        <v/>
      </c>
      <c r="O746" s="87" t="str">
        <f t="shared" si="126"/>
        <v/>
      </c>
      <c r="P746" s="88" t="str">
        <f t="shared" si="127"/>
        <v/>
      </c>
      <c r="Q746" s="87" t="str">
        <f t="shared" si="128"/>
        <v/>
      </c>
      <c r="R746" s="87" t="str">
        <f t="shared" si="129"/>
        <v/>
      </c>
    </row>
    <row r="747" spans="1:18" ht="25.5" customHeight="1" x14ac:dyDescent="0.2">
      <c r="A747" s="209" t="s">
        <v>19</v>
      </c>
      <c r="B747" s="210" t="s">
        <v>1218</v>
      </c>
      <c r="C747" s="209" t="s">
        <v>9</v>
      </c>
      <c r="D747" s="209" t="s">
        <v>1219</v>
      </c>
      <c r="E747" s="291" t="s">
        <v>918</v>
      </c>
      <c r="F747" s="291"/>
      <c r="G747" s="211" t="s">
        <v>12</v>
      </c>
      <c r="H747" s="212">
        <v>1</v>
      </c>
      <c r="I747" s="213">
        <f>SUMIF(L:L,$L747,M:M)</f>
        <v>65.259999999999991</v>
      </c>
      <c r="J747" s="213">
        <f t="shared" ref="J747:J753" si="132">TRUNC(H747*I747,2)</f>
        <v>65.260000000000005</v>
      </c>
      <c r="L747" s="52">
        <f t="shared" si="130"/>
        <v>58</v>
      </c>
      <c r="M747" s="86" t="str">
        <f t="shared" si="124"/>
        <v/>
      </c>
      <c r="N747" s="87" t="str">
        <f t="shared" si="125"/>
        <v/>
      </c>
      <c r="O747" s="87" t="str">
        <f t="shared" si="126"/>
        <v/>
      </c>
      <c r="P747" s="88" t="str">
        <f t="shared" si="127"/>
        <v xml:space="preserve"> 89707 </v>
      </c>
      <c r="Q747" s="87">
        <f t="shared" si="128"/>
        <v>0</v>
      </c>
      <c r="R747" s="87">
        <f t="shared" si="129"/>
        <v>65.259999999999991</v>
      </c>
    </row>
    <row r="748" spans="1:18" ht="14.25" customHeight="1" x14ac:dyDescent="0.2">
      <c r="A748" s="225" t="s">
        <v>21</v>
      </c>
      <c r="B748" s="226" t="s">
        <v>214</v>
      </c>
      <c r="C748" s="225" t="s">
        <v>9</v>
      </c>
      <c r="D748" s="225" t="s">
        <v>215</v>
      </c>
      <c r="E748" s="292" t="s">
        <v>875</v>
      </c>
      <c r="F748" s="292"/>
      <c r="G748" s="227" t="s">
        <v>25</v>
      </c>
      <c r="H748" s="228">
        <v>0.3987</v>
      </c>
      <c r="I748" s="229">
        <f>SUMIFS(J:J,A:A,"Composição",B:B,$B748)</f>
        <v>32.270000000000003</v>
      </c>
      <c r="J748" s="229">
        <f t="shared" si="132"/>
        <v>12.86</v>
      </c>
      <c r="L748" s="52">
        <f t="shared" si="130"/>
        <v>58</v>
      </c>
      <c r="M748" s="86">
        <f t="shared" si="124"/>
        <v>12.86</v>
      </c>
      <c r="N748" s="87" t="str">
        <f t="shared" si="125"/>
        <v/>
      </c>
      <c r="O748" s="87">
        <f t="shared" si="126"/>
        <v>12.86</v>
      </c>
      <c r="P748" s="88" t="str">
        <f t="shared" si="127"/>
        <v/>
      </c>
      <c r="Q748" s="87" t="str">
        <f t="shared" si="128"/>
        <v/>
      </c>
      <c r="R748" s="87" t="str">
        <f t="shared" si="129"/>
        <v/>
      </c>
    </row>
    <row r="749" spans="1:18" ht="25.5" customHeight="1" x14ac:dyDescent="0.2">
      <c r="A749" s="225" t="s">
        <v>21</v>
      </c>
      <c r="B749" s="226" t="s">
        <v>209</v>
      </c>
      <c r="C749" s="225" t="s">
        <v>9</v>
      </c>
      <c r="D749" s="225" t="s">
        <v>210</v>
      </c>
      <c r="E749" s="292" t="s">
        <v>875</v>
      </c>
      <c r="F749" s="292"/>
      <c r="G749" s="227" t="s">
        <v>25</v>
      </c>
      <c r="H749" s="228">
        <v>0.3987</v>
      </c>
      <c r="I749" s="229">
        <f>SUMIFS(J:J,A:A,"Composição",B:B,$B749)</f>
        <v>25.57</v>
      </c>
      <c r="J749" s="229">
        <f t="shared" si="132"/>
        <v>10.19</v>
      </c>
      <c r="L749" s="52">
        <f t="shared" si="130"/>
        <v>58</v>
      </c>
      <c r="M749" s="86">
        <f t="shared" si="124"/>
        <v>10.19</v>
      </c>
      <c r="N749" s="87" t="str">
        <f t="shared" si="125"/>
        <v/>
      </c>
      <c r="O749" s="87">
        <f t="shared" si="126"/>
        <v>10.19</v>
      </c>
      <c r="P749" s="88" t="str">
        <f t="shared" si="127"/>
        <v/>
      </c>
      <c r="Q749" s="87" t="str">
        <f t="shared" si="128"/>
        <v/>
      </c>
      <c r="R749" s="87" t="str">
        <f t="shared" si="129"/>
        <v/>
      </c>
    </row>
    <row r="750" spans="1:18" ht="38.25" customHeight="1" x14ac:dyDescent="0.2">
      <c r="A750" s="214" t="s">
        <v>28</v>
      </c>
      <c r="B750" s="215" t="s">
        <v>1783</v>
      </c>
      <c r="C750" s="214" t="str">
        <f>VLOOKUP(B750,INSUMOS!$A:$I,2,FALSE)</f>
        <v>SINAPI</v>
      </c>
      <c r="D750" s="214" t="str">
        <f>VLOOKUP(B750,INSUMOS!$A:$I,3,FALSE)</f>
        <v>CAIXA SIFONADA PVC, 100 X 100 X 50 MM, COM GRELHA REDONDA, BRANCA</v>
      </c>
      <c r="E750" s="293" t="str">
        <f>VLOOKUP(B750,INSUMOS!$A:$I,4,FALSE)</f>
        <v>Material</v>
      </c>
      <c r="F750" s="293"/>
      <c r="G750" s="216" t="str">
        <f>VLOOKUP(B750,INSUMOS!$A:$I,5,FALSE)</f>
        <v>UN</v>
      </c>
      <c r="H750" s="217">
        <v>1</v>
      </c>
      <c r="I750" s="218">
        <f>VLOOKUP(B750,INSUMOS!$A:$I,8,FALSE)</f>
        <v>36.049999999999997</v>
      </c>
      <c r="J750" s="218">
        <f t="shared" si="132"/>
        <v>36.049999999999997</v>
      </c>
      <c r="L750" s="52">
        <f t="shared" si="130"/>
        <v>58</v>
      </c>
      <c r="M750" s="86">
        <f t="shared" si="124"/>
        <v>36.049999999999997</v>
      </c>
      <c r="N750" s="87" t="str">
        <f t="shared" si="125"/>
        <v/>
      </c>
      <c r="O750" s="87">
        <f t="shared" si="126"/>
        <v>36.049999999999997</v>
      </c>
      <c r="P750" s="88" t="str">
        <f t="shared" si="127"/>
        <v/>
      </c>
      <c r="Q750" s="87" t="str">
        <f t="shared" si="128"/>
        <v/>
      </c>
      <c r="R750" s="87" t="str">
        <f t="shared" si="129"/>
        <v/>
      </c>
    </row>
    <row r="751" spans="1:18" ht="25.5" x14ac:dyDescent="0.2">
      <c r="A751" s="214" t="s">
        <v>28</v>
      </c>
      <c r="B751" s="215" t="s">
        <v>200</v>
      </c>
      <c r="C751" s="214" t="str">
        <f>VLOOKUP(B751,INSUMOS!$A:$I,2,FALSE)</f>
        <v>SINAPI</v>
      </c>
      <c r="D751" s="214" t="str">
        <f>VLOOKUP(B751,INSUMOS!$A:$I,3,FALSE)</f>
        <v>SOLUCAO PREPARADORA / LIMPADORA PARA PVC, FRASCO COM 1000 CM3</v>
      </c>
      <c r="E751" s="293" t="str">
        <f>VLOOKUP(B751,INSUMOS!$A:$I,4,FALSE)</f>
        <v>Material</v>
      </c>
      <c r="F751" s="293"/>
      <c r="G751" s="216" t="str">
        <f>VLOOKUP(B751,INSUMOS!$A:$I,5,FALSE)</f>
        <v>UN</v>
      </c>
      <c r="H751" s="217">
        <v>4.3999999999999997E-2</v>
      </c>
      <c r="I751" s="218">
        <f>VLOOKUP(B751,INSUMOS!$A:$I,8,FALSE)</f>
        <v>88.04</v>
      </c>
      <c r="J751" s="218">
        <f t="shared" si="132"/>
        <v>3.87</v>
      </c>
      <c r="L751" s="52">
        <f t="shared" si="130"/>
        <v>58</v>
      </c>
      <c r="M751" s="86">
        <f t="shared" si="124"/>
        <v>3.87</v>
      </c>
      <c r="N751" s="87" t="str">
        <f t="shared" si="125"/>
        <v/>
      </c>
      <c r="O751" s="87">
        <f t="shared" si="126"/>
        <v>3.87</v>
      </c>
      <c r="P751" s="88" t="str">
        <f t="shared" si="127"/>
        <v/>
      </c>
      <c r="Q751" s="87" t="str">
        <f t="shared" si="128"/>
        <v/>
      </c>
      <c r="R751" s="87" t="str">
        <f t="shared" si="129"/>
        <v/>
      </c>
    </row>
    <row r="752" spans="1:18" x14ac:dyDescent="0.2">
      <c r="A752" s="214" t="s">
        <v>28</v>
      </c>
      <c r="B752" s="215" t="s">
        <v>201</v>
      </c>
      <c r="C752" s="214" t="str">
        <f>VLOOKUP(B752,INSUMOS!$A:$I,2,FALSE)</f>
        <v>SINAPI</v>
      </c>
      <c r="D752" s="214" t="str">
        <f>VLOOKUP(B752,INSUMOS!$A:$I,3,FALSE)</f>
        <v>ADESIVO PLASTICO PARA PVC, FRASCO COM *850* GR</v>
      </c>
      <c r="E752" s="293" t="str">
        <f>VLOOKUP(B752,INSUMOS!$A:$I,4,FALSE)</f>
        <v>Material</v>
      </c>
      <c r="F752" s="293"/>
      <c r="G752" s="216" t="str">
        <f>VLOOKUP(B752,INSUMOS!$A:$I,5,FALSE)</f>
        <v>UN</v>
      </c>
      <c r="H752" s="217">
        <v>2.92E-2</v>
      </c>
      <c r="I752" s="218">
        <f>VLOOKUP(B752,INSUMOS!$A:$I,8,FALSE)</f>
        <v>77.709999999999994</v>
      </c>
      <c r="J752" s="218">
        <f t="shared" si="132"/>
        <v>2.2599999999999998</v>
      </c>
      <c r="L752" s="52">
        <f t="shared" si="130"/>
        <v>58</v>
      </c>
      <c r="M752" s="86">
        <f t="shared" si="124"/>
        <v>2.2599999999999998</v>
      </c>
      <c r="N752" s="87" t="str">
        <f t="shared" si="125"/>
        <v/>
      </c>
      <c r="O752" s="87">
        <f t="shared" si="126"/>
        <v>2.2599999999999998</v>
      </c>
      <c r="P752" s="88" t="str">
        <f t="shared" si="127"/>
        <v/>
      </c>
      <c r="Q752" s="87" t="str">
        <f t="shared" si="128"/>
        <v/>
      </c>
      <c r="R752" s="87" t="str">
        <f t="shared" si="129"/>
        <v/>
      </c>
    </row>
    <row r="753" spans="1:18" ht="25.5" customHeight="1" x14ac:dyDescent="0.2">
      <c r="A753" s="214" t="s">
        <v>28</v>
      </c>
      <c r="B753" s="215" t="s">
        <v>496</v>
      </c>
      <c r="C753" s="214" t="str">
        <f>VLOOKUP(B753,INSUMOS!$A:$I,2,FALSE)</f>
        <v>SINAPI</v>
      </c>
      <c r="D753" s="214" t="str">
        <f>VLOOKUP(B753,INSUMOS!$A:$I,3,FALSE)</f>
        <v>LIXA D'AGUA EM FOLHA, COR PRETA, GRAO 100</v>
      </c>
      <c r="E753" s="293" t="str">
        <f>VLOOKUP(B753,INSUMOS!$A:$I,4,FALSE)</f>
        <v>Material</v>
      </c>
      <c r="F753" s="293"/>
      <c r="G753" s="216" t="str">
        <f>VLOOKUP(B753,INSUMOS!$A:$I,5,FALSE)</f>
        <v>UN</v>
      </c>
      <c r="H753" s="217">
        <v>1.54E-2</v>
      </c>
      <c r="I753" s="218">
        <f>VLOOKUP(B753,INSUMOS!$A:$I,8,FALSE)</f>
        <v>2.3199999999999998</v>
      </c>
      <c r="J753" s="218">
        <f t="shared" si="132"/>
        <v>0.03</v>
      </c>
      <c r="L753" s="52">
        <f t="shared" si="130"/>
        <v>58</v>
      </c>
      <c r="M753" s="86">
        <f t="shared" si="124"/>
        <v>0.03</v>
      </c>
      <c r="N753" s="87" t="str">
        <f t="shared" si="125"/>
        <v/>
      </c>
      <c r="O753" s="87">
        <f t="shared" si="126"/>
        <v>0.03</v>
      </c>
      <c r="P753" s="88" t="str">
        <f t="shared" si="127"/>
        <v/>
      </c>
      <c r="Q753" s="87" t="str">
        <f t="shared" si="128"/>
        <v/>
      </c>
      <c r="R753" s="87" t="str">
        <f t="shared" si="129"/>
        <v/>
      </c>
    </row>
    <row r="754" spans="1:18" x14ac:dyDescent="0.2">
      <c r="A754" s="219"/>
      <c r="B754" s="219"/>
      <c r="C754" s="219"/>
      <c r="D754" s="219"/>
      <c r="E754" s="219"/>
      <c r="F754" s="220"/>
      <c r="G754" s="219"/>
      <c r="H754" s="220"/>
      <c r="I754" s="219"/>
      <c r="J754" s="220"/>
      <c r="L754" s="52">
        <f t="shared" si="130"/>
        <v>58</v>
      </c>
      <c r="M754" s="86" t="str">
        <f t="shared" ref="M754:M817" si="133">IF(OR(A754="Insumo",A754="Composição Auxiliar"),J754,"")</f>
        <v/>
      </c>
      <c r="N754" s="87" t="str">
        <f t="shared" ref="N754:N817" si="134">IF(E754="Mão de Obra",J754,"")</f>
        <v/>
      </c>
      <c r="O754" s="87" t="str">
        <f t="shared" ref="O754:O817" si="135">IF(N754&lt;&gt;"","",M754)</f>
        <v/>
      </c>
      <c r="P754" s="88" t="str">
        <f t="shared" ref="P754:P817" si="136">IF(A754="Composição",B754,"")</f>
        <v/>
      </c>
      <c r="Q754" s="87" t="str">
        <f t="shared" ref="Q754:Q817" si="137">IF(P754&lt;&gt;"",SUMIF(L754:L854,L754,N754:N854),"")</f>
        <v/>
      </c>
      <c r="R754" s="87" t="str">
        <f t="shared" ref="R754:R817" si="138">IF(P754&lt;&gt;"",SUMIF(L754:L854,L754,O754:O854),"")</f>
        <v/>
      </c>
    </row>
    <row r="755" spans="1:18" ht="15" thickBot="1" x14ac:dyDescent="0.25">
      <c r="A755" s="219"/>
      <c r="B755" s="219"/>
      <c r="C755" s="219"/>
      <c r="D755" s="219"/>
      <c r="E755" s="219"/>
      <c r="F755" s="220"/>
      <c r="G755" s="219"/>
      <c r="H755" s="294"/>
      <c r="I755" s="294"/>
      <c r="J755" s="220"/>
      <c r="L755" s="52">
        <f t="shared" si="130"/>
        <v>58</v>
      </c>
      <c r="M755" s="86" t="str">
        <f t="shared" si="133"/>
        <v/>
      </c>
      <c r="N755" s="87" t="str">
        <f t="shared" si="134"/>
        <v/>
      </c>
      <c r="O755" s="87" t="str">
        <f t="shared" si="135"/>
        <v/>
      </c>
      <c r="P755" s="88" t="str">
        <f t="shared" si="136"/>
        <v/>
      </c>
      <c r="Q755" s="87" t="str">
        <f t="shared" si="137"/>
        <v/>
      </c>
      <c r="R755" s="87" t="str">
        <f t="shared" si="138"/>
        <v/>
      </c>
    </row>
    <row r="756" spans="1:18" ht="25.5" customHeight="1" thickTop="1" x14ac:dyDescent="0.2">
      <c r="A756" s="224"/>
      <c r="B756" s="224"/>
      <c r="C756" s="224"/>
      <c r="D756" s="224"/>
      <c r="E756" s="224"/>
      <c r="F756" s="224"/>
      <c r="G756" s="224"/>
      <c r="H756" s="224"/>
      <c r="I756" s="224"/>
      <c r="J756" s="224"/>
      <c r="L756" s="52">
        <f t="shared" si="130"/>
        <v>59</v>
      </c>
      <c r="M756" s="86" t="str">
        <f t="shared" si="133"/>
        <v/>
      </c>
      <c r="N756" s="87" t="str">
        <f t="shared" si="134"/>
        <v/>
      </c>
      <c r="O756" s="87" t="str">
        <f t="shared" si="135"/>
        <v/>
      </c>
      <c r="P756" s="88" t="str">
        <f t="shared" si="136"/>
        <v/>
      </c>
      <c r="Q756" s="87" t="str">
        <f t="shared" si="137"/>
        <v/>
      </c>
      <c r="R756" s="87" t="str">
        <f t="shared" si="138"/>
        <v/>
      </c>
    </row>
    <row r="757" spans="1:18" ht="15" x14ac:dyDescent="0.2">
      <c r="A757" s="206" t="s">
        <v>1222</v>
      </c>
      <c r="B757" s="207" t="s">
        <v>1</v>
      </c>
      <c r="C757" s="206" t="s">
        <v>2</v>
      </c>
      <c r="D757" s="206" t="s">
        <v>3</v>
      </c>
      <c r="E757" s="290" t="s">
        <v>18</v>
      </c>
      <c r="F757" s="290"/>
      <c r="G757" s="208" t="s">
        <v>4</v>
      </c>
      <c r="H757" s="207" t="s">
        <v>5</v>
      </c>
      <c r="I757" s="207" t="s">
        <v>6</v>
      </c>
      <c r="J757" s="207" t="s">
        <v>7</v>
      </c>
      <c r="L757" s="52">
        <f t="shared" si="130"/>
        <v>59</v>
      </c>
      <c r="M757" s="86" t="str">
        <f t="shared" si="133"/>
        <v/>
      </c>
      <c r="N757" s="87" t="str">
        <f t="shared" si="134"/>
        <v/>
      </c>
      <c r="O757" s="87" t="str">
        <f t="shared" si="135"/>
        <v/>
      </c>
      <c r="P757" s="88" t="str">
        <f t="shared" si="136"/>
        <v/>
      </c>
      <c r="Q757" s="87" t="str">
        <f t="shared" si="137"/>
        <v/>
      </c>
      <c r="R757" s="87" t="str">
        <f t="shared" si="138"/>
        <v/>
      </c>
    </row>
    <row r="758" spans="1:18" x14ac:dyDescent="0.2">
      <c r="A758" s="209" t="s">
        <v>19</v>
      </c>
      <c r="B758" s="210" t="s">
        <v>1223</v>
      </c>
      <c r="C758" s="209" t="s">
        <v>9</v>
      </c>
      <c r="D758" s="209" t="s">
        <v>1224</v>
      </c>
      <c r="E758" s="291" t="s">
        <v>213</v>
      </c>
      <c r="F758" s="291"/>
      <c r="G758" s="211" t="s">
        <v>12</v>
      </c>
      <c r="H758" s="212">
        <v>1</v>
      </c>
      <c r="I758" s="213">
        <f>SUMIF(L:L,$L758,M:M)</f>
        <v>18.04</v>
      </c>
      <c r="J758" s="213">
        <f t="shared" ref="J758:J763" si="139">TRUNC(H758*I758,2)</f>
        <v>18.04</v>
      </c>
      <c r="L758" s="52">
        <f t="shared" si="130"/>
        <v>59</v>
      </c>
      <c r="M758" s="86" t="str">
        <f t="shared" si="133"/>
        <v/>
      </c>
      <c r="N758" s="87" t="str">
        <f t="shared" si="134"/>
        <v/>
      </c>
      <c r="O758" s="87" t="str">
        <f t="shared" si="135"/>
        <v/>
      </c>
      <c r="P758" s="88" t="str">
        <f t="shared" si="136"/>
        <v xml:space="preserve"> 72558 </v>
      </c>
      <c r="Q758" s="87">
        <f t="shared" si="137"/>
        <v>0</v>
      </c>
      <c r="R758" s="87">
        <f t="shared" si="138"/>
        <v>18.04</v>
      </c>
    </row>
    <row r="759" spans="1:18" ht="14.25" customHeight="1" x14ac:dyDescent="0.2">
      <c r="A759" s="225" t="s">
        <v>21</v>
      </c>
      <c r="B759" s="226" t="s">
        <v>26</v>
      </c>
      <c r="C759" s="225" t="s">
        <v>9</v>
      </c>
      <c r="D759" s="225" t="s">
        <v>27</v>
      </c>
      <c r="E759" s="292" t="s">
        <v>875</v>
      </c>
      <c r="F759" s="292"/>
      <c r="G759" s="227" t="s">
        <v>25</v>
      </c>
      <c r="H759" s="228">
        <v>0.25</v>
      </c>
      <c r="I759" s="229">
        <f>SUMIFS(J:J,A:A,"Composição",B:B,$B759)</f>
        <v>25.11</v>
      </c>
      <c r="J759" s="229">
        <f t="shared" si="139"/>
        <v>6.27</v>
      </c>
      <c r="L759" s="52">
        <f t="shared" si="130"/>
        <v>59</v>
      </c>
      <c r="M759" s="86">
        <f t="shared" si="133"/>
        <v>6.27</v>
      </c>
      <c r="N759" s="87" t="str">
        <f t="shared" si="134"/>
        <v/>
      </c>
      <c r="O759" s="87">
        <f t="shared" si="135"/>
        <v>6.27</v>
      </c>
      <c r="P759" s="88" t="str">
        <f t="shared" si="136"/>
        <v/>
      </c>
      <c r="Q759" s="87" t="str">
        <f t="shared" si="137"/>
        <v/>
      </c>
      <c r="R759" s="87" t="str">
        <f t="shared" si="138"/>
        <v/>
      </c>
    </row>
    <row r="760" spans="1:18" ht="51" customHeight="1" x14ac:dyDescent="0.2">
      <c r="A760" s="225" t="s">
        <v>21</v>
      </c>
      <c r="B760" s="226" t="s">
        <v>214</v>
      </c>
      <c r="C760" s="225" t="s">
        <v>9</v>
      </c>
      <c r="D760" s="225" t="s">
        <v>215</v>
      </c>
      <c r="E760" s="292" t="s">
        <v>875</v>
      </c>
      <c r="F760" s="292"/>
      <c r="G760" s="227" t="s">
        <v>25</v>
      </c>
      <c r="H760" s="228">
        <v>0.25</v>
      </c>
      <c r="I760" s="229">
        <f>SUMIFS(J:J,A:A,"Composição",B:B,$B760)</f>
        <v>32.270000000000003</v>
      </c>
      <c r="J760" s="229">
        <f t="shared" si="139"/>
        <v>8.06</v>
      </c>
      <c r="L760" s="52">
        <f t="shared" si="130"/>
        <v>59</v>
      </c>
      <c r="M760" s="86">
        <f t="shared" si="133"/>
        <v>8.06</v>
      </c>
      <c r="N760" s="87" t="str">
        <f t="shared" si="134"/>
        <v/>
      </c>
      <c r="O760" s="87">
        <f t="shared" si="135"/>
        <v>8.06</v>
      </c>
      <c r="P760" s="88" t="str">
        <f t="shared" si="136"/>
        <v/>
      </c>
      <c r="Q760" s="87" t="str">
        <f t="shared" si="137"/>
        <v/>
      </c>
      <c r="R760" s="87" t="str">
        <f t="shared" si="138"/>
        <v/>
      </c>
    </row>
    <row r="761" spans="1:18" ht="25.5" customHeight="1" x14ac:dyDescent="0.2">
      <c r="A761" s="214" t="s">
        <v>28</v>
      </c>
      <c r="B761" s="215" t="s">
        <v>201</v>
      </c>
      <c r="C761" s="214" t="str">
        <f>VLOOKUP(B761,INSUMOS!$A:$I,2,FALSE)</f>
        <v>SINAPI</v>
      </c>
      <c r="D761" s="214" t="str">
        <f>VLOOKUP(B761,INSUMOS!$A:$I,3,FALSE)</f>
        <v>ADESIVO PLASTICO PARA PVC, FRASCO COM *850* GR</v>
      </c>
      <c r="E761" s="293" t="str">
        <f>VLOOKUP(B761,INSUMOS!$A:$I,4,FALSE)</f>
        <v>Material</v>
      </c>
      <c r="F761" s="293"/>
      <c r="G761" s="216" t="str">
        <f>VLOOKUP(B761,INSUMOS!$A:$I,5,FALSE)</f>
        <v>UN</v>
      </c>
      <c r="H761" s="217">
        <v>1.18E-2</v>
      </c>
      <c r="I761" s="218">
        <f>VLOOKUP(B761,INSUMOS!$A:$I,8,FALSE)</f>
        <v>77.709999999999994</v>
      </c>
      <c r="J761" s="218">
        <f t="shared" si="139"/>
        <v>0.91</v>
      </c>
      <c r="L761" s="52">
        <f t="shared" si="130"/>
        <v>59</v>
      </c>
      <c r="M761" s="86">
        <f t="shared" si="133"/>
        <v>0.91</v>
      </c>
      <c r="N761" s="87" t="str">
        <f t="shared" si="134"/>
        <v/>
      </c>
      <c r="O761" s="87">
        <f t="shared" si="135"/>
        <v>0.91</v>
      </c>
      <c r="P761" s="88" t="str">
        <f t="shared" si="136"/>
        <v/>
      </c>
      <c r="Q761" s="87" t="str">
        <f t="shared" si="137"/>
        <v/>
      </c>
      <c r="R761" s="87" t="str">
        <f t="shared" si="138"/>
        <v/>
      </c>
    </row>
    <row r="762" spans="1:18" ht="25.5" customHeight="1" x14ac:dyDescent="0.2">
      <c r="A762" s="214" t="s">
        <v>28</v>
      </c>
      <c r="B762" s="215" t="s">
        <v>200</v>
      </c>
      <c r="C762" s="214" t="str">
        <f>VLOOKUP(B762,INSUMOS!$A:$I,2,FALSE)</f>
        <v>SINAPI</v>
      </c>
      <c r="D762" s="214" t="str">
        <f>VLOOKUP(B762,INSUMOS!$A:$I,3,FALSE)</f>
        <v>SOLUCAO PREPARADORA / LIMPADORA PARA PVC, FRASCO COM 1000 CM3</v>
      </c>
      <c r="E762" s="293" t="str">
        <f>VLOOKUP(B762,INSUMOS!$A:$I,4,FALSE)</f>
        <v>Material</v>
      </c>
      <c r="F762" s="293"/>
      <c r="G762" s="216" t="str">
        <f>VLOOKUP(B762,INSUMOS!$A:$I,5,FALSE)</f>
        <v>UN</v>
      </c>
      <c r="H762" s="217">
        <v>5.0000000000000001E-3</v>
      </c>
      <c r="I762" s="218">
        <f>VLOOKUP(B762,INSUMOS!$A:$I,8,FALSE)</f>
        <v>88.04</v>
      </c>
      <c r="J762" s="218">
        <f t="shared" si="139"/>
        <v>0.44</v>
      </c>
      <c r="L762" s="52">
        <f t="shared" si="130"/>
        <v>59</v>
      </c>
      <c r="M762" s="86">
        <f t="shared" si="133"/>
        <v>0.44</v>
      </c>
      <c r="N762" s="87" t="str">
        <f t="shared" si="134"/>
        <v/>
      </c>
      <c r="O762" s="87">
        <f t="shared" si="135"/>
        <v>0.44</v>
      </c>
      <c r="P762" s="88" t="str">
        <f t="shared" si="136"/>
        <v/>
      </c>
      <c r="Q762" s="87" t="str">
        <f t="shared" si="137"/>
        <v/>
      </c>
      <c r="R762" s="87" t="str">
        <f t="shared" si="138"/>
        <v/>
      </c>
    </row>
    <row r="763" spans="1:18" ht="25.5" x14ac:dyDescent="0.2">
      <c r="A763" s="214" t="s">
        <v>28</v>
      </c>
      <c r="B763" s="215" t="s">
        <v>517</v>
      </c>
      <c r="C763" s="214" t="str">
        <f>VLOOKUP(B763,INSUMOS!$A:$I,2,FALSE)</f>
        <v>SINAPI</v>
      </c>
      <c r="D763" s="214" t="str">
        <f>VLOOKUP(B763,INSUMOS!$A:$I,3,FALSE)</f>
        <v>JOELHO PVC, SOLDAVEL, BB, 90 GRAUS, SEM ANEL, DN 40 MM, PARA ESGOTO PREDIAL SECUNDARIO</v>
      </c>
      <c r="E763" s="293" t="str">
        <f>VLOOKUP(B763,INSUMOS!$A:$I,4,FALSE)</f>
        <v>Material</v>
      </c>
      <c r="F763" s="293"/>
      <c r="G763" s="216" t="str">
        <f>VLOOKUP(B763,INSUMOS!$A:$I,5,FALSE)</f>
        <v>UN</v>
      </c>
      <c r="H763" s="217">
        <v>1</v>
      </c>
      <c r="I763" s="218">
        <f>VLOOKUP(B763,INSUMOS!$A:$I,8,FALSE)</f>
        <v>2.36</v>
      </c>
      <c r="J763" s="218">
        <f t="shared" si="139"/>
        <v>2.36</v>
      </c>
      <c r="L763" s="52">
        <f t="shared" si="130"/>
        <v>59</v>
      </c>
      <c r="M763" s="86">
        <f t="shared" si="133"/>
        <v>2.36</v>
      </c>
      <c r="N763" s="87" t="str">
        <f t="shared" si="134"/>
        <v/>
      </c>
      <c r="O763" s="87">
        <f t="shared" si="135"/>
        <v>2.36</v>
      </c>
      <c r="P763" s="88" t="str">
        <f t="shared" si="136"/>
        <v/>
      </c>
      <c r="Q763" s="87" t="str">
        <f t="shared" si="137"/>
        <v/>
      </c>
      <c r="R763" s="87" t="str">
        <f t="shared" si="138"/>
        <v/>
      </c>
    </row>
    <row r="764" spans="1:18" x14ac:dyDescent="0.2">
      <c r="A764" s="219"/>
      <c r="B764" s="219"/>
      <c r="C764" s="219"/>
      <c r="D764" s="219"/>
      <c r="E764" s="219"/>
      <c r="F764" s="220"/>
      <c r="G764" s="219"/>
      <c r="H764" s="220"/>
      <c r="I764" s="219"/>
      <c r="J764" s="220"/>
      <c r="L764" s="52">
        <f t="shared" si="130"/>
        <v>59</v>
      </c>
      <c r="M764" s="86" t="str">
        <f t="shared" si="133"/>
        <v/>
      </c>
      <c r="N764" s="87" t="str">
        <f t="shared" si="134"/>
        <v/>
      </c>
      <c r="O764" s="87" t="str">
        <f t="shared" si="135"/>
        <v/>
      </c>
      <c r="P764" s="88" t="str">
        <f t="shared" si="136"/>
        <v/>
      </c>
      <c r="Q764" s="87" t="str">
        <f t="shared" si="137"/>
        <v/>
      </c>
      <c r="R764" s="87" t="str">
        <f t="shared" si="138"/>
        <v/>
      </c>
    </row>
    <row r="765" spans="1:18" ht="15" thickBot="1" x14ac:dyDescent="0.25">
      <c r="A765" s="219"/>
      <c r="B765" s="219"/>
      <c r="C765" s="219"/>
      <c r="D765" s="219"/>
      <c r="E765" s="219"/>
      <c r="F765" s="220"/>
      <c r="G765" s="219"/>
      <c r="H765" s="294"/>
      <c r="I765" s="294"/>
      <c r="J765" s="220"/>
      <c r="L765" s="52">
        <f t="shared" si="130"/>
        <v>59</v>
      </c>
      <c r="M765" s="86" t="str">
        <f t="shared" si="133"/>
        <v/>
      </c>
      <c r="N765" s="87" t="str">
        <f t="shared" si="134"/>
        <v/>
      </c>
      <c r="O765" s="87" t="str">
        <f t="shared" si="135"/>
        <v/>
      </c>
      <c r="P765" s="88" t="str">
        <f t="shared" si="136"/>
        <v/>
      </c>
      <c r="Q765" s="87" t="str">
        <f t="shared" si="137"/>
        <v/>
      </c>
      <c r="R765" s="87" t="str">
        <f t="shared" si="138"/>
        <v/>
      </c>
    </row>
    <row r="766" spans="1:18" ht="15" thickTop="1" x14ac:dyDescent="0.2">
      <c r="A766" s="224"/>
      <c r="B766" s="224"/>
      <c r="C766" s="224"/>
      <c r="D766" s="224"/>
      <c r="E766" s="224"/>
      <c r="F766" s="224"/>
      <c r="G766" s="224"/>
      <c r="H766" s="224"/>
      <c r="I766" s="224"/>
      <c r="J766" s="224"/>
      <c r="L766" s="52">
        <f t="shared" si="130"/>
        <v>60</v>
      </c>
      <c r="M766" s="86" t="str">
        <f t="shared" si="133"/>
        <v/>
      </c>
      <c r="N766" s="87" t="str">
        <f t="shared" si="134"/>
        <v/>
      </c>
      <c r="O766" s="87" t="str">
        <f t="shared" si="135"/>
        <v/>
      </c>
      <c r="P766" s="88" t="str">
        <f t="shared" si="136"/>
        <v/>
      </c>
      <c r="Q766" s="87" t="str">
        <f t="shared" si="137"/>
        <v/>
      </c>
      <c r="R766" s="87" t="str">
        <f t="shared" si="138"/>
        <v/>
      </c>
    </row>
    <row r="767" spans="1:18" ht="15" x14ac:dyDescent="0.2">
      <c r="A767" s="206" t="s">
        <v>1225</v>
      </c>
      <c r="B767" s="207" t="s">
        <v>1</v>
      </c>
      <c r="C767" s="206" t="s">
        <v>2</v>
      </c>
      <c r="D767" s="206" t="s">
        <v>3</v>
      </c>
      <c r="E767" s="290" t="s">
        <v>18</v>
      </c>
      <c r="F767" s="290"/>
      <c r="G767" s="208" t="s">
        <v>4</v>
      </c>
      <c r="H767" s="207" t="s">
        <v>5</v>
      </c>
      <c r="I767" s="207" t="s">
        <v>6</v>
      </c>
      <c r="J767" s="207" t="s">
        <v>7</v>
      </c>
      <c r="L767" s="52">
        <f t="shared" si="130"/>
        <v>60</v>
      </c>
      <c r="M767" s="86" t="str">
        <f t="shared" si="133"/>
        <v/>
      </c>
      <c r="N767" s="87" t="str">
        <f t="shared" si="134"/>
        <v/>
      </c>
      <c r="O767" s="87" t="str">
        <f t="shared" si="135"/>
        <v/>
      </c>
      <c r="P767" s="88" t="str">
        <f t="shared" si="136"/>
        <v/>
      </c>
      <c r="Q767" s="87" t="str">
        <f t="shared" si="137"/>
        <v/>
      </c>
      <c r="R767" s="87" t="str">
        <f t="shared" si="138"/>
        <v/>
      </c>
    </row>
    <row r="768" spans="1:18" ht="25.5" customHeight="1" x14ac:dyDescent="0.2">
      <c r="A768" s="209" t="s">
        <v>19</v>
      </c>
      <c r="B768" s="210" t="s">
        <v>615</v>
      </c>
      <c r="C768" s="209" t="s">
        <v>9</v>
      </c>
      <c r="D768" s="209" t="s">
        <v>616</v>
      </c>
      <c r="E768" s="291" t="s">
        <v>914</v>
      </c>
      <c r="F768" s="291"/>
      <c r="G768" s="211" t="s">
        <v>12</v>
      </c>
      <c r="H768" s="212">
        <v>1</v>
      </c>
      <c r="I768" s="213">
        <f>SUMIF(L:L,$L768,M:M)</f>
        <v>12.04</v>
      </c>
      <c r="J768" s="213">
        <f t="shared" ref="J768:J774" si="140">TRUNC(H768*I768,2)</f>
        <v>12.04</v>
      </c>
      <c r="L768" s="52">
        <f t="shared" si="130"/>
        <v>60</v>
      </c>
      <c r="M768" s="86" t="str">
        <f t="shared" si="133"/>
        <v/>
      </c>
      <c r="N768" s="87" t="str">
        <f t="shared" si="134"/>
        <v/>
      </c>
      <c r="O768" s="87" t="str">
        <f t="shared" si="135"/>
        <v/>
      </c>
      <c r="P768" s="88" t="str">
        <f t="shared" si="136"/>
        <v xml:space="preserve"> 89726 </v>
      </c>
      <c r="Q768" s="87">
        <f t="shared" si="137"/>
        <v>0</v>
      </c>
      <c r="R768" s="87">
        <f t="shared" si="138"/>
        <v>12.04</v>
      </c>
    </row>
    <row r="769" spans="1:18" ht="25.5" x14ac:dyDescent="0.2">
      <c r="A769" s="225" t="s">
        <v>21</v>
      </c>
      <c r="B769" s="226" t="s">
        <v>214</v>
      </c>
      <c r="C769" s="225" t="s">
        <v>9</v>
      </c>
      <c r="D769" s="225" t="s">
        <v>215</v>
      </c>
      <c r="E769" s="292" t="s">
        <v>875</v>
      </c>
      <c r="F769" s="292"/>
      <c r="G769" s="227" t="s">
        <v>25</v>
      </c>
      <c r="H769" s="228">
        <v>0.127</v>
      </c>
      <c r="I769" s="229">
        <f>SUMIFS(J:J,A:A,"Composição",B:B,$B769)</f>
        <v>32.270000000000003</v>
      </c>
      <c r="J769" s="229">
        <f t="shared" si="140"/>
        <v>4.09</v>
      </c>
      <c r="L769" s="52">
        <f t="shared" si="130"/>
        <v>60</v>
      </c>
      <c r="M769" s="86">
        <f t="shared" si="133"/>
        <v>4.09</v>
      </c>
      <c r="N769" s="87" t="str">
        <f t="shared" si="134"/>
        <v/>
      </c>
      <c r="O769" s="87">
        <f t="shared" si="135"/>
        <v>4.09</v>
      </c>
      <c r="P769" s="88" t="str">
        <f t="shared" si="136"/>
        <v/>
      </c>
      <c r="Q769" s="87" t="str">
        <f t="shared" si="137"/>
        <v/>
      </c>
      <c r="R769" s="87" t="str">
        <f t="shared" si="138"/>
        <v/>
      </c>
    </row>
    <row r="770" spans="1:18" ht="25.5" x14ac:dyDescent="0.2">
      <c r="A770" s="225" t="s">
        <v>21</v>
      </c>
      <c r="B770" s="226" t="s">
        <v>209</v>
      </c>
      <c r="C770" s="225" t="s">
        <v>9</v>
      </c>
      <c r="D770" s="225" t="s">
        <v>210</v>
      </c>
      <c r="E770" s="292" t="s">
        <v>875</v>
      </c>
      <c r="F770" s="292"/>
      <c r="G770" s="227" t="s">
        <v>25</v>
      </c>
      <c r="H770" s="228">
        <v>0.127</v>
      </c>
      <c r="I770" s="229">
        <f>SUMIFS(J:J,A:A,"Composição",B:B,$B770)</f>
        <v>25.57</v>
      </c>
      <c r="J770" s="229">
        <f t="shared" si="140"/>
        <v>3.24</v>
      </c>
      <c r="L770" s="52">
        <f t="shared" si="130"/>
        <v>60</v>
      </c>
      <c r="M770" s="86">
        <f t="shared" si="133"/>
        <v>3.24</v>
      </c>
      <c r="N770" s="87" t="str">
        <f t="shared" si="134"/>
        <v/>
      </c>
      <c r="O770" s="87">
        <f t="shared" si="135"/>
        <v>3.24</v>
      </c>
      <c r="P770" s="88" t="str">
        <f t="shared" si="136"/>
        <v/>
      </c>
      <c r="Q770" s="87" t="str">
        <f t="shared" si="137"/>
        <v/>
      </c>
      <c r="R770" s="87" t="str">
        <f t="shared" si="138"/>
        <v/>
      </c>
    </row>
    <row r="771" spans="1:18" ht="25.5" x14ac:dyDescent="0.2">
      <c r="A771" s="214" t="s">
        <v>28</v>
      </c>
      <c r="B771" s="215" t="s">
        <v>200</v>
      </c>
      <c r="C771" s="214" t="str">
        <f>VLOOKUP(B771,INSUMOS!$A:$I,2,FALSE)</f>
        <v>SINAPI</v>
      </c>
      <c r="D771" s="214" t="str">
        <f>VLOOKUP(B771,INSUMOS!$A:$I,3,FALSE)</f>
        <v>SOLUCAO PREPARADORA / LIMPADORA PARA PVC, FRASCO COM 1000 CM3</v>
      </c>
      <c r="E771" s="293" t="str">
        <f>VLOOKUP(B771,INSUMOS!$A:$I,4,FALSE)</f>
        <v>Material</v>
      </c>
      <c r="F771" s="293"/>
      <c r="G771" s="216" t="str">
        <f>VLOOKUP(B771,INSUMOS!$A:$I,5,FALSE)</f>
        <v>UN</v>
      </c>
      <c r="H771" s="217">
        <v>1.4999999999999999E-2</v>
      </c>
      <c r="I771" s="218">
        <f>VLOOKUP(B771,INSUMOS!$A:$I,8,FALSE)</f>
        <v>88.04</v>
      </c>
      <c r="J771" s="218">
        <f t="shared" si="140"/>
        <v>1.32</v>
      </c>
      <c r="L771" s="52">
        <f t="shared" si="130"/>
        <v>60</v>
      </c>
      <c r="M771" s="86">
        <f t="shared" si="133"/>
        <v>1.32</v>
      </c>
      <c r="N771" s="87" t="str">
        <f t="shared" si="134"/>
        <v/>
      </c>
      <c r="O771" s="87">
        <f t="shared" si="135"/>
        <v>1.32</v>
      </c>
      <c r="P771" s="88" t="str">
        <f t="shared" si="136"/>
        <v/>
      </c>
      <c r="Q771" s="87" t="str">
        <f t="shared" si="137"/>
        <v/>
      </c>
      <c r="R771" s="87" t="str">
        <f t="shared" si="138"/>
        <v/>
      </c>
    </row>
    <row r="772" spans="1:18" x14ac:dyDescent="0.2">
      <c r="A772" s="214" t="s">
        <v>28</v>
      </c>
      <c r="B772" s="215" t="s">
        <v>496</v>
      </c>
      <c r="C772" s="214" t="str">
        <f>VLOOKUP(B772,INSUMOS!$A:$I,2,FALSE)</f>
        <v>SINAPI</v>
      </c>
      <c r="D772" s="214" t="str">
        <f>VLOOKUP(B772,INSUMOS!$A:$I,3,FALSE)</f>
        <v>LIXA D'AGUA EM FOLHA, COR PRETA, GRAO 100</v>
      </c>
      <c r="E772" s="293" t="str">
        <f>VLOOKUP(B772,INSUMOS!$A:$I,4,FALSE)</f>
        <v>Material</v>
      </c>
      <c r="F772" s="293"/>
      <c r="G772" s="216" t="str">
        <f>VLOOKUP(B772,INSUMOS!$A:$I,5,FALSE)</f>
        <v>UN</v>
      </c>
      <c r="H772" s="217">
        <v>7.1000000000000004E-3</v>
      </c>
      <c r="I772" s="218">
        <f>VLOOKUP(B772,INSUMOS!$A:$I,8,FALSE)</f>
        <v>2.3199999999999998</v>
      </c>
      <c r="J772" s="218">
        <f t="shared" si="140"/>
        <v>0.01</v>
      </c>
      <c r="L772" s="52">
        <f t="shared" si="130"/>
        <v>60</v>
      </c>
      <c r="M772" s="86">
        <f t="shared" si="133"/>
        <v>0.01</v>
      </c>
      <c r="N772" s="87" t="str">
        <f t="shared" si="134"/>
        <v/>
      </c>
      <c r="O772" s="87">
        <f t="shared" si="135"/>
        <v>0.01</v>
      </c>
      <c r="P772" s="88" t="str">
        <f t="shared" si="136"/>
        <v/>
      </c>
      <c r="Q772" s="87" t="str">
        <f t="shared" si="137"/>
        <v/>
      </c>
      <c r="R772" s="87" t="str">
        <f t="shared" si="138"/>
        <v/>
      </c>
    </row>
    <row r="773" spans="1:18" x14ac:dyDescent="0.2">
      <c r="A773" s="214" t="s">
        <v>28</v>
      </c>
      <c r="B773" s="215" t="s">
        <v>201</v>
      </c>
      <c r="C773" s="214" t="str">
        <f>VLOOKUP(B773,INSUMOS!$A:$I,2,FALSE)</f>
        <v>SINAPI</v>
      </c>
      <c r="D773" s="214" t="str">
        <f>VLOOKUP(B773,INSUMOS!$A:$I,3,FALSE)</f>
        <v>ADESIVO PLASTICO PARA PVC, FRASCO COM *850* GR</v>
      </c>
      <c r="E773" s="293" t="str">
        <f>VLOOKUP(B773,INSUMOS!$A:$I,4,FALSE)</f>
        <v>Material</v>
      </c>
      <c r="F773" s="293"/>
      <c r="G773" s="216" t="str">
        <f>VLOOKUP(B773,INSUMOS!$A:$I,5,FALSE)</f>
        <v>UN</v>
      </c>
      <c r="H773" s="217">
        <v>9.9000000000000008E-3</v>
      </c>
      <c r="I773" s="218">
        <f>VLOOKUP(B773,INSUMOS!$A:$I,8,FALSE)</f>
        <v>77.709999999999994</v>
      </c>
      <c r="J773" s="218">
        <f t="shared" si="140"/>
        <v>0.76</v>
      </c>
      <c r="L773" s="52">
        <f t="shared" si="130"/>
        <v>60</v>
      </c>
      <c r="M773" s="86">
        <f t="shared" si="133"/>
        <v>0.76</v>
      </c>
      <c r="N773" s="87" t="str">
        <f t="shared" si="134"/>
        <v/>
      </c>
      <c r="O773" s="87">
        <f t="shared" si="135"/>
        <v>0.76</v>
      </c>
      <c r="P773" s="88" t="str">
        <f t="shared" si="136"/>
        <v/>
      </c>
      <c r="Q773" s="87" t="str">
        <f t="shared" si="137"/>
        <v/>
      </c>
      <c r="R773" s="87" t="str">
        <f t="shared" si="138"/>
        <v/>
      </c>
    </row>
    <row r="774" spans="1:18" ht="14.25" customHeight="1" x14ac:dyDescent="0.2">
      <c r="A774" s="214" t="s">
        <v>28</v>
      </c>
      <c r="B774" s="215" t="s">
        <v>562</v>
      </c>
      <c r="C774" s="214" t="str">
        <f>VLOOKUP(B774,INSUMOS!$A:$I,2,FALSE)</f>
        <v>SINAPI</v>
      </c>
      <c r="D774" s="214" t="str">
        <f>VLOOKUP(B774,INSUMOS!$A:$I,3,FALSE)</f>
        <v>JOELHO PVC, SOLDAVEL, BB, 45 GRAUS, DN 40 MM, PARA ESGOTO PREDIAL</v>
      </c>
      <c r="E774" s="293" t="str">
        <f>VLOOKUP(B774,INSUMOS!$A:$I,4,FALSE)</f>
        <v>Material</v>
      </c>
      <c r="F774" s="293"/>
      <c r="G774" s="216" t="str">
        <f>VLOOKUP(B774,INSUMOS!$A:$I,5,FALSE)</f>
        <v>UN</v>
      </c>
      <c r="H774" s="217">
        <v>1</v>
      </c>
      <c r="I774" s="218">
        <f>VLOOKUP(B774,INSUMOS!$A:$I,8,FALSE)</f>
        <v>2.62</v>
      </c>
      <c r="J774" s="218">
        <f t="shared" si="140"/>
        <v>2.62</v>
      </c>
      <c r="L774" s="52">
        <f t="shared" si="130"/>
        <v>60</v>
      </c>
      <c r="M774" s="86">
        <f t="shared" si="133"/>
        <v>2.62</v>
      </c>
      <c r="N774" s="87" t="str">
        <f t="shared" si="134"/>
        <v/>
      </c>
      <c r="O774" s="87">
        <f t="shared" si="135"/>
        <v>2.62</v>
      </c>
      <c r="P774" s="88" t="str">
        <f t="shared" si="136"/>
        <v/>
      </c>
      <c r="Q774" s="87" t="str">
        <f t="shared" si="137"/>
        <v/>
      </c>
      <c r="R774" s="87" t="str">
        <f t="shared" si="138"/>
        <v/>
      </c>
    </row>
    <row r="775" spans="1:18" ht="25.5" customHeight="1" x14ac:dyDescent="0.2">
      <c r="A775" s="219"/>
      <c r="B775" s="219"/>
      <c r="C775" s="219"/>
      <c r="D775" s="219"/>
      <c r="E775" s="219"/>
      <c r="F775" s="220"/>
      <c r="G775" s="219"/>
      <c r="H775" s="220"/>
      <c r="I775" s="219"/>
      <c r="J775" s="220"/>
      <c r="L775" s="52">
        <f t="shared" si="130"/>
        <v>60</v>
      </c>
      <c r="M775" s="86" t="str">
        <f t="shared" si="133"/>
        <v/>
      </c>
      <c r="N775" s="87" t="str">
        <f t="shared" si="134"/>
        <v/>
      </c>
      <c r="O775" s="87" t="str">
        <f t="shared" si="135"/>
        <v/>
      </c>
      <c r="P775" s="88" t="str">
        <f t="shared" si="136"/>
        <v/>
      </c>
      <c r="Q775" s="87" t="str">
        <f t="shared" si="137"/>
        <v/>
      </c>
      <c r="R775" s="87" t="str">
        <f t="shared" si="138"/>
        <v/>
      </c>
    </row>
    <row r="776" spans="1:18" ht="25.5" customHeight="1" thickBot="1" x14ac:dyDescent="0.25">
      <c r="A776" s="219"/>
      <c r="B776" s="219"/>
      <c r="C776" s="219"/>
      <c r="D776" s="219"/>
      <c r="E776" s="219"/>
      <c r="F776" s="220"/>
      <c r="G776" s="219"/>
      <c r="H776" s="294"/>
      <c r="I776" s="294"/>
      <c r="J776" s="220"/>
      <c r="L776" s="52">
        <f t="shared" si="130"/>
        <v>60</v>
      </c>
      <c r="M776" s="86" t="str">
        <f t="shared" si="133"/>
        <v/>
      </c>
      <c r="N776" s="87" t="str">
        <f t="shared" si="134"/>
        <v/>
      </c>
      <c r="O776" s="87" t="str">
        <f t="shared" si="135"/>
        <v/>
      </c>
      <c r="P776" s="88" t="str">
        <f t="shared" si="136"/>
        <v/>
      </c>
      <c r="Q776" s="87" t="str">
        <f t="shared" si="137"/>
        <v/>
      </c>
      <c r="R776" s="87" t="str">
        <f t="shared" si="138"/>
        <v/>
      </c>
    </row>
    <row r="777" spans="1:18" ht="15" thickTop="1" x14ac:dyDescent="0.2">
      <c r="A777" s="224"/>
      <c r="B777" s="224"/>
      <c r="C777" s="224"/>
      <c r="D777" s="224"/>
      <c r="E777" s="224"/>
      <c r="F777" s="224"/>
      <c r="G777" s="224"/>
      <c r="H777" s="224"/>
      <c r="I777" s="224"/>
      <c r="J777" s="224"/>
      <c r="L777" s="52">
        <f t="shared" si="130"/>
        <v>61</v>
      </c>
      <c r="M777" s="86" t="str">
        <f t="shared" si="133"/>
        <v/>
      </c>
      <c r="N777" s="87" t="str">
        <f t="shared" si="134"/>
        <v/>
      </c>
      <c r="O777" s="87" t="str">
        <f t="shared" si="135"/>
        <v/>
      </c>
      <c r="P777" s="88" t="str">
        <f t="shared" si="136"/>
        <v/>
      </c>
      <c r="Q777" s="87" t="str">
        <f t="shared" si="137"/>
        <v/>
      </c>
      <c r="R777" s="87" t="str">
        <f t="shared" si="138"/>
        <v/>
      </c>
    </row>
    <row r="778" spans="1:18" ht="15" x14ac:dyDescent="0.2">
      <c r="A778" s="206" t="s">
        <v>1226</v>
      </c>
      <c r="B778" s="207" t="s">
        <v>1</v>
      </c>
      <c r="C778" s="206" t="s">
        <v>2</v>
      </c>
      <c r="D778" s="206" t="s">
        <v>3</v>
      </c>
      <c r="E778" s="290" t="s">
        <v>18</v>
      </c>
      <c r="F778" s="290"/>
      <c r="G778" s="208" t="s">
        <v>4</v>
      </c>
      <c r="H778" s="207" t="s">
        <v>5</v>
      </c>
      <c r="I778" s="207" t="s">
        <v>6</v>
      </c>
      <c r="J778" s="207" t="s">
        <v>7</v>
      </c>
      <c r="L778" s="52">
        <f t="shared" si="130"/>
        <v>61</v>
      </c>
      <c r="M778" s="86" t="str">
        <f t="shared" si="133"/>
        <v/>
      </c>
      <c r="N778" s="87" t="str">
        <f t="shared" si="134"/>
        <v/>
      </c>
      <c r="O778" s="87" t="str">
        <f t="shared" si="135"/>
        <v/>
      </c>
      <c r="P778" s="88" t="str">
        <f t="shared" si="136"/>
        <v/>
      </c>
      <c r="Q778" s="87" t="str">
        <f t="shared" si="137"/>
        <v/>
      </c>
      <c r="R778" s="87" t="str">
        <f t="shared" si="138"/>
        <v/>
      </c>
    </row>
    <row r="779" spans="1:18" ht="38.25" x14ac:dyDescent="0.2">
      <c r="A779" s="209" t="s">
        <v>19</v>
      </c>
      <c r="B779" s="210" t="s">
        <v>1227</v>
      </c>
      <c r="C779" s="209" t="s">
        <v>9</v>
      </c>
      <c r="D779" s="209" t="s">
        <v>1228</v>
      </c>
      <c r="E779" s="291" t="s">
        <v>914</v>
      </c>
      <c r="F779" s="291"/>
      <c r="G779" s="211" t="s">
        <v>12</v>
      </c>
      <c r="H779" s="212">
        <v>1</v>
      </c>
      <c r="I779" s="213">
        <f>SUMIF(L:L,$L779,M:M)</f>
        <v>10.93</v>
      </c>
      <c r="J779" s="213">
        <f t="shared" ref="J779:J784" si="141">TRUNC(H779*I779,2)</f>
        <v>10.93</v>
      </c>
      <c r="L779" s="52">
        <f t="shared" si="130"/>
        <v>61</v>
      </c>
      <c r="M779" s="86" t="str">
        <f t="shared" si="133"/>
        <v/>
      </c>
      <c r="N779" s="87" t="str">
        <f t="shared" si="134"/>
        <v/>
      </c>
      <c r="O779" s="87" t="str">
        <f t="shared" si="135"/>
        <v/>
      </c>
      <c r="P779" s="88" t="str">
        <f t="shared" si="136"/>
        <v xml:space="preserve"> 89802 </v>
      </c>
      <c r="Q779" s="87">
        <f t="shared" si="137"/>
        <v>0</v>
      </c>
      <c r="R779" s="87">
        <f t="shared" si="138"/>
        <v>10.93</v>
      </c>
    </row>
    <row r="780" spans="1:18" ht="25.5" customHeight="1" x14ac:dyDescent="0.2">
      <c r="A780" s="225" t="s">
        <v>21</v>
      </c>
      <c r="B780" s="226" t="s">
        <v>214</v>
      </c>
      <c r="C780" s="225" t="s">
        <v>9</v>
      </c>
      <c r="D780" s="225" t="s">
        <v>215</v>
      </c>
      <c r="E780" s="292" t="s">
        <v>875</v>
      </c>
      <c r="F780" s="292"/>
      <c r="G780" s="227" t="s">
        <v>25</v>
      </c>
      <c r="H780" s="228">
        <v>3.4299999999999997E-2</v>
      </c>
      <c r="I780" s="229">
        <f>SUMIFS(J:J,A:A,"Composição",B:B,$B780)</f>
        <v>32.270000000000003</v>
      </c>
      <c r="J780" s="229">
        <f t="shared" si="141"/>
        <v>1.1000000000000001</v>
      </c>
      <c r="L780" s="52">
        <f t="shared" si="130"/>
        <v>61</v>
      </c>
      <c r="M780" s="86">
        <f t="shared" si="133"/>
        <v>1.1000000000000001</v>
      </c>
      <c r="N780" s="87" t="str">
        <f t="shared" si="134"/>
        <v/>
      </c>
      <c r="O780" s="87">
        <f t="shared" si="135"/>
        <v>1.1000000000000001</v>
      </c>
      <c r="P780" s="88" t="str">
        <f t="shared" si="136"/>
        <v/>
      </c>
      <c r="Q780" s="87" t="str">
        <f t="shared" si="137"/>
        <v/>
      </c>
      <c r="R780" s="87" t="str">
        <f t="shared" si="138"/>
        <v/>
      </c>
    </row>
    <row r="781" spans="1:18" ht="25.5" customHeight="1" x14ac:dyDescent="0.2">
      <c r="A781" s="225" t="s">
        <v>21</v>
      </c>
      <c r="B781" s="226" t="s">
        <v>209</v>
      </c>
      <c r="C781" s="225" t="s">
        <v>9</v>
      </c>
      <c r="D781" s="225" t="s">
        <v>210</v>
      </c>
      <c r="E781" s="292" t="s">
        <v>875</v>
      </c>
      <c r="F781" s="292"/>
      <c r="G781" s="227" t="s">
        <v>25</v>
      </c>
      <c r="H781" s="228">
        <v>3.4299999999999997E-2</v>
      </c>
      <c r="I781" s="229">
        <f>SUMIFS(J:J,A:A,"Composição",B:B,$B781)</f>
        <v>25.57</v>
      </c>
      <c r="J781" s="229">
        <f t="shared" si="141"/>
        <v>0.87</v>
      </c>
      <c r="L781" s="52">
        <f t="shared" si="130"/>
        <v>61</v>
      </c>
      <c r="M781" s="86">
        <f t="shared" si="133"/>
        <v>0.87</v>
      </c>
      <c r="N781" s="87" t="str">
        <f t="shared" si="134"/>
        <v/>
      </c>
      <c r="O781" s="87">
        <f t="shared" si="135"/>
        <v>0.87</v>
      </c>
      <c r="P781" s="88" t="str">
        <f t="shared" si="136"/>
        <v/>
      </c>
      <c r="Q781" s="87" t="str">
        <f t="shared" si="137"/>
        <v/>
      </c>
      <c r="R781" s="87" t="str">
        <f t="shared" si="138"/>
        <v/>
      </c>
    </row>
    <row r="782" spans="1:18" ht="25.5" customHeight="1" x14ac:dyDescent="0.2">
      <c r="A782" s="214" t="s">
        <v>28</v>
      </c>
      <c r="B782" s="215" t="s">
        <v>477</v>
      </c>
      <c r="C782" s="214" t="str">
        <f>VLOOKUP(B782,INSUMOS!$A:$I,2,FALSE)</f>
        <v>SINAPI</v>
      </c>
      <c r="D782" s="214" t="str">
        <f>VLOOKUP(B782,INSUMOS!$A:$I,3,FALSE)</f>
        <v>ANEL BORRACHA PARA TUBO ESGOTO PREDIAL, DN 50 MM (NBR 5688)</v>
      </c>
      <c r="E782" s="293" t="str">
        <f>VLOOKUP(B782,INSUMOS!$A:$I,4,FALSE)</f>
        <v>Material</v>
      </c>
      <c r="F782" s="293"/>
      <c r="G782" s="216" t="str">
        <f>VLOOKUP(B782,INSUMOS!$A:$I,5,FALSE)</f>
        <v>UN</v>
      </c>
      <c r="H782" s="217">
        <v>2</v>
      </c>
      <c r="I782" s="218">
        <f>VLOOKUP(B782,INSUMOS!$A:$I,8,FALSE)</f>
        <v>1.56</v>
      </c>
      <c r="J782" s="218">
        <f t="shared" si="141"/>
        <v>3.12</v>
      </c>
      <c r="L782" s="52">
        <f t="shared" si="130"/>
        <v>61</v>
      </c>
      <c r="M782" s="86">
        <f t="shared" si="133"/>
        <v>3.12</v>
      </c>
      <c r="N782" s="87" t="str">
        <f t="shared" si="134"/>
        <v/>
      </c>
      <c r="O782" s="87">
        <f t="shared" si="135"/>
        <v>3.12</v>
      </c>
      <c r="P782" s="88" t="str">
        <f t="shared" si="136"/>
        <v/>
      </c>
      <c r="Q782" s="87" t="str">
        <f t="shared" si="137"/>
        <v/>
      </c>
      <c r="R782" s="87" t="str">
        <f t="shared" si="138"/>
        <v/>
      </c>
    </row>
    <row r="783" spans="1:18" ht="38.25" x14ac:dyDescent="0.2">
      <c r="A783" s="214" t="s">
        <v>28</v>
      </c>
      <c r="B783" s="215" t="s">
        <v>455</v>
      </c>
      <c r="C783" s="214" t="str">
        <f>VLOOKUP(B783,INSUMOS!$A:$I,2,FALSE)</f>
        <v>SINAPI</v>
      </c>
      <c r="D783" s="214" t="str">
        <f>VLOOKUP(B783,INSUMOS!$A:$I,3,FALSE)</f>
        <v>PASTA LUBRIFICANTE PARA TUBOS E CONEXOES COM JUNTA ELASTICA, EMBALAGEM DE *400* GR (USO EM PVC, ACO, POLIETILENO E OUTROS)</v>
      </c>
      <c r="E783" s="293" t="str">
        <f>VLOOKUP(B783,INSUMOS!$A:$I,4,FALSE)</f>
        <v>Material</v>
      </c>
      <c r="F783" s="293"/>
      <c r="G783" s="216" t="str">
        <f>VLOOKUP(B783,INSUMOS!$A:$I,5,FALSE)</f>
        <v>UN</v>
      </c>
      <c r="H783" s="217">
        <v>0.05</v>
      </c>
      <c r="I783" s="218">
        <f>VLOOKUP(B783,INSUMOS!$A:$I,8,FALSE)</f>
        <v>32.07</v>
      </c>
      <c r="J783" s="218">
        <f t="shared" si="141"/>
        <v>1.6</v>
      </c>
      <c r="L783" s="52">
        <f t="shared" si="130"/>
        <v>61</v>
      </c>
      <c r="M783" s="86">
        <f t="shared" si="133"/>
        <v>1.6</v>
      </c>
      <c r="N783" s="87" t="str">
        <f t="shared" si="134"/>
        <v/>
      </c>
      <c r="O783" s="87">
        <f t="shared" si="135"/>
        <v>1.6</v>
      </c>
      <c r="P783" s="88" t="str">
        <f t="shared" si="136"/>
        <v/>
      </c>
      <c r="Q783" s="87" t="str">
        <f t="shared" si="137"/>
        <v/>
      </c>
      <c r="R783" s="87" t="str">
        <f t="shared" si="138"/>
        <v/>
      </c>
    </row>
    <row r="784" spans="1:18" ht="25.5" customHeight="1" x14ac:dyDescent="0.2">
      <c r="A784" s="214" t="s">
        <v>28</v>
      </c>
      <c r="B784" s="215" t="s">
        <v>1786</v>
      </c>
      <c r="C784" s="214" t="str">
        <f>VLOOKUP(B784,INSUMOS!$A:$I,2,FALSE)</f>
        <v>SINAPI</v>
      </c>
      <c r="D784" s="214" t="str">
        <f>VLOOKUP(B784,INSUMOS!$A:$I,3,FALSE)</f>
        <v>JOELHO PVC, SOLDAVEL, PB, 45 GRAUS, DN 50 MM, PARA ESGOTO PREDIAL</v>
      </c>
      <c r="E784" s="293" t="str">
        <f>VLOOKUP(B784,INSUMOS!$A:$I,4,FALSE)</f>
        <v>Material</v>
      </c>
      <c r="F784" s="293"/>
      <c r="G784" s="216" t="str">
        <f>VLOOKUP(B784,INSUMOS!$A:$I,5,FALSE)</f>
        <v>UN</v>
      </c>
      <c r="H784" s="217">
        <v>1</v>
      </c>
      <c r="I784" s="218">
        <f>VLOOKUP(B784,INSUMOS!$A:$I,8,FALSE)</f>
        <v>4.24</v>
      </c>
      <c r="J784" s="218">
        <f t="shared" si="141"/>
        <v>4.24</v>
      </c>
      <c r="L784" s="52">
        <f t="shared" si="130"/>
        <v>61</v>
      </c>
      <c r="M784" s="86">
        <f t="shared" si="133"/>
        <v>4.24</v>
      </c>
      <c r="N784" s="87" t="str">
        <f t="shared" si="134"/>
        <v/>
      </c>
      <c r="O784" s="87">
        <f t="shared" si="135"/>
        <v>4.24</v>
      </c>
      <c r="P784" s="88" t="str">
        <f t="shared" si="136"/>
        <v/>
      </c>
      <c r="Q784" s="87" t="str">
        <f t="shared" si="137"/>
        <v/>
      </c>
      <c r="R784" s="87" t="str">
        <f t="shared" si="138"/>
        <v/>
      </c>
    </row>
    <row r="785" spans="1:18" ht="14.25" customHeight="1" x14ac:dyDescent="0.2">
      <c r="A785" s="219"/>
      <c r="B785" s="219"/>
      <c r="C785" s="219"/>
      <c r="D785" s="219"/>
      <c r="E785" s="219"/>
      <c r="F785" s="220"/>
      <c r="G785" s="219"/>
      <c r="H785" s="220"/>
      <c r="I785" s="219"/>
      <c r="J785" s="220"/>
      <c r="L785" s="52">
        <f t="shared" ref="L785:L848" si="142">IF(AND(A786&lt;&gt;"",A785=""),L784+1,L784)</f>
        <v>61</v>
      </c>
      <c r="M785" s="86" t="str">
        <f t="shared" si="133"/>
        <v/>
      </c>
      <c r="N785" s="87" t="str">
        <f t="shared" si="134"/>
        <v/>
      </c>
      <c r="O785" s="87" t="str">
        <f t="shared" si="135"/>
        <v/>
      </c>
      <c r="P785" s="88" t="str">
        <f t="shared" si="136"/>
        <v/>
      </c>
      <c r="Q785" s="87" t="str">
        <f t="shared" si="137"/>
        <v/>
      </c>
      <c r="R785" s="87" t="str">
        <f t="shared" si="138"/>
        <v/>
      </c>
    </row>
    <row r="786" spans="1:18" ht="15" thickBot="1" x14ac:dyDescent="0.25">
      <c r="A786" s="219"/>
      <c r="B786" s="219"/>
      <c r="C786" s="219"/>
      <c r="D786" s="219"/>
      <c r="E786" s="219"/>
      <c r="F786" s="220"/>
      <c r="G786" s="219"/>
      <c r="H786" s="294"/>
      <c r="I786" s="294"/>
      <c r="J786" s="220"/>
      <c r="L786" s="52">
        <f t="shared" si="142"/>
        <v>61</v>
      </c>
      <c r="M786" s="86" t="str">
        <f t="shared" si="133"/>
        <v/>
      </c>
      <c r="N786" s="87" t="str">
        <f t="shared" si="134"/>
        <v/>
      </c>
      <c r="O786" s="87" t="str">
        <f t="shared" si="135"/>
        <v/>
      </c>
      <c r="P786" s="88" t="str">
        <f t="shared" si="136"/>
        <v/>
      </c>
      <c r="Q786" s="87" t="str">
        <f t="shared" si="137"/>
        <v/>
      </c>
      <c r="R786" s="87" t="str">
        <f t="shared" si="138"/>
        <v/>
      </c>
    </row>
    <row r="787" spans="1:18" ht="14.25" customHeight="1" thickTop="1" x14ac:dyDescent="0.2">
      <c r="A787" s="224"/>
      <c r="B787" s="224"/>
      <c r="C787" s="224"/>
      <c r="D787" s="224"/>
      <c r="E787" s="224"/>
      <c r="F787" s="224"/>
      <c r="G787" s="224"/>
      <c r="H787" s="224"/>
      <c r="I787" s="224"/>
      <c r="J787" s="224"/>
      <c r="L787" s="52">
        <f t="shared" si="142"/>
        <v>62</v>
      </c>
      <c r="M787" s="86" t="str">
        <f t="shared" si="133"/>
        <v/>
      </c>
      <c r="N787" s="87" t="str">
        <f t="shared" si="134"/>
        <v/>
      </c>
      <c r="O787" s="87" t="str">
        <f t="shared" si="135"/>
        <v/>
      </c>
      <c r="P787" s="88" t="str">
        <f t="shared" si="136"/>
        <v/>
      </c>
      <c r="Q787" s="87" t="str">
        <f t="shared" si="137"/>
        <v/>
      </c>
      <c r="R787" s="87" t="str">
        <f t="shared" si="138"/>
        <v/>
      </c>
    </row>
    <row r="788" spans="1:18" ht="25.5" customHeight="1" x14ac:dyDescent="0.2">
      <c r="A788" s="206" t="s">
        <v>1229</v>
      </c>
      <c r="B788" s="207" t="s">
        <v>1</v>
      </c>
      <c r="C788" s="206" t="s">
        <v>2</v>
      </c>
      <c r="D788" s="206" t="s">
        <v>3</v>
      </c>
      <c r="E788" s="290" t="s">
        <v>18</v>
      </c>
      <c r="F788" s="290"/>
      <c r="G788" s="208" t="s">
        <v>4</v>
      </c>
      <c r="H788" s="207" t="s">
        <v>5</v>
      </c>
      <c r="I788" s="207" t="s">
        <v>6</v>
      </c>
      <c r="J788" s="207" t="s">
        <v>7</v>
      </c>
      <c r="L788" s="52">
        <f t="shared" si="142"/>
        <v>62</v>
      </c>
      <c r="M788" s="86" t="str">
        <f t="shared" si="133"/>
        <v/>
      </c>
      <c r="N788" s="87" t="str">
        <f t="shared" si="134"/>
        <v/>
      </c>
      <c r="O788" s="87" t="str">
        <f t="shared" si="135"/>
        <v/>
      </c>
      <c r="P788" s="88" t="str">
        <f t="shared" si="136"/>
        <v/>
      </c>
      <c r="Q788" s="87" t="str">
        <f t="shared" si="137"/>
        <v/>
      </c>
      <c r="R788" s="87" t="str">
        <f t="shared" si="138"/>
        <v/>
      </c>
    </row>
    <row r="789" spans="1:18" ht="25.5" customHeight="1" x14ac:dyDescent="0.2">
      <c r="A789" s="209" t="s">
        <v>19</v>
      </c>
      <c r="B789" s="210" t="s">
        <v>607</v>
      </c>
      <c r="C789" s="209" t="s">
        <v>9</v>
      </c>
      <c r="D789" s="209" t="s">
        <v>608</v>
      </c>
      <c r="E789" s="291" t="s">
        <v>914</v>
      </c>
      <c r="F789" s="291"/>
      <c r="G789" s="211" t="s">
        <v>14</v>
      </c>
      <c r="H789" s="212">
        <v>1</v>
      </c>
      <c r="I789" s="213">
        <f>SUMIF(L:L,$L789,M:M)</f>
        <v>24.64</v>
      </c>
      <c r="J789" s="213">
        <f>TRUNC(H789*I789,2)</f>
        <v>24.64</v>
      </c>
      <c r="L789" s="52">
        <f t="shared" si="142"/>
        <v>62</v>
      </c>
      <c r="M789" s="86" t="str">
        <f t="shared" si="133"/>
        <v/>
      </c>
      <c r="N789" s="87" t="str">
        <f t="shared" si="134"/>
        <v/>
      </c>
      <c r="O789" s="87" t="str">
        <f t="shared" si="135"/>
        <v/>
      </c>
      <c r="P789" s="88" t="str">
        <f t="shared" si="136"/>
        <v xml:space="preserve"> 89711 </v>
      </c>
      <c r="Q789" s="87">
        <f t="shared" si="137"/>
        <v>0</v>
      </c>
      <c r="R789" s="87">
        <f t="shared" si="138"/>
        <v>24.64</v>
      </c>
    </row>
    <row r="790" spans="1:18" ht="25.5" customHeight="1" x14ac:dyDescent="0.2">
      <c r="A790" s="225" t="s">
        <v>21</v>
      </c>
      <c r="B790" s="226" t="s">
        <v>214</v>
      </c>
      <c r="C790" s="225" t="s">
        <v>9</v>
      </c>
      <c r="D790" s="225" t="s">
        <v>215</v>
      </c>
      <c r="E790" s="292" t="s">
        <v>875</v>
      </c>
      <c r="F790" s="292"/>
      <c r="G790" s="227" t="s">
        <v>25</v>
      </c>
      <c r="H790" s="228">
        <v>0.29299999999999998</v>
      </c>
      <c r="I790" s="229">
        <f>SUMIFS(J:J,A:A,"Composição",B:B,$B790)</f>
        <v>32.270000000000003</v>
      </c>
      <c r="J790" s="229">
        <f>TRUNC(H790*I790,2)</f>
        <v>9.4499999999999993</v>
      </c>
      <c r="L790" s="52">
        <f t="shared" si="142"/>
        <v>62</v>
      </c>
      <c r="M790" s="86">
        <f t="shared" si="133"/>
        <v>9.4499999999999993</v>
      </c>
      <c r="N790" s="87" t="str">
        <f t="shared" si="134"/>
        <v/>
      </c>
      <c r="O790" s="87">
        <f t="shared" si="135"/>
        <v>9.4499999999999993</v>
      </c>
      <c r="P790" s="88" t="str">
        <f t="shared" si="136"/>
        <v/>
      </c>
      <c r="Q790" s="87" t="str">
        <f t="shared" si="137"/>
        <v/>
      </c>
      <c r="R790" s="87" t="str">
        <f t="shared" si="138"/>
        <v/>
      </c>
    </row>
    <row r="791" spans="1:18" ht="25.5" customHeight="1" x14ac:dyDescent="0.2">
      <c r="A791" s="225" t="s">
        <v>21</v>
      </c>
      <c r="B791" s="226" t="s">
        <v>209</v>
      </c>
      <c r="C791" s="225" t="s">
        <v>9</v>
      </c>
      <c r="D791" s="225" t="s">
        <v>210</v>
      </c>
      <c r="E791" s="292" t="s">
        <v>875</v>
      </c>
      <c r="F791" s="292"/>
      <c r="G791" s="227" t="s">
        <v>25</v>
      </c>
      <c r="H791" s="228">
        <v>0.29299999999999998</v>
      </c>
      <c r="I791" s="229">
        <f>SUMIFS(J:J,A:A,"Composição",B:B,$B791)</f>
        <v>25.57</v>
      </c>
      <c r="J791" s="229">
        <f>TRUNC(H791*I791,2)</f>
        <v>7.49</v>
      </c>
      <c r="L791" s="52">
        <f t="shared" si="142"/>
        <v>62</v>
      </c>
      <c r="M791" s="86">
        <f t="shared" si="133"/>
        <v>7.49</v>
      </c>
      <c r="N791" s="87" t="str">
        <f t="shared" si="134"/>
        <v/>
      </c>
      <c r="O791" s="87">
        <f t="shared" si="135"/>
        <v>7.49</v>
      </c>
      <c r="P791" s="88" t="str">
        <f t="shared" si="136"/>
        <v/>
      </c>
      <c r="Q791" s="87" t="str">
        <f t="shared" si="137"/>
        <v/>
      </c>
      <c r="R791" s="87" t="str">
        <f t="shared" si="138"/>
        <v/>
      </c>
    </row>
    <row r="792" spans="1:18" ht="25.5" x14ac:dyDescent="0.2">
      <c r="A792" s="214" t="s">
        <v>28</v>
      </c>
      <c r="B792" s="215" t="s">
        <v>448</v>
      </c>
      <c r="C792" s="214" t="str">
        <f>VLOOKUP(B792,INSUMOS!$A:$I,2,FALSE)</f>
        <v>SINAPI</v>
      </c>
      <c r="D792" s="214" t="str">
        <f>VLOOKUP(B792,INSUMOS!$A:$I,3,FALSE)</f>
        <v>TUBO PVC SERIE NORMAL, DN 40 MM, PARA ESGOTO PREDIAL (NBR 5688)</v>
      </c>
      <c r="E792" s="293" t="str">
        <f>VLOOKUP(B792,INSUMOS!$A:$I,4,FALSE)</f>
        <v>Material</v>
      </c>
      <c r="F792" s="293"/>
      <c r="G792" s="216" t="str">
        <f>VLOOKUP(B792,INSUMOS!$A:$I,5,FALSE)</f>
        <v>M</v>
      </c>
      <c r="H792" s="217">
        <v>1.0548999999999999</v>
      </c>
      <c r="I792" s="218">
        <f>VLOOKUP(B792,INSUMOS!$A:$I,8,FALSE)</f>
        <v>7.28</v>
      </c>
      <c r="J792" s="218">
        <f>TRUNC(H792*I792,2)</f>
        <v>7.67</v>
      </c>
      <c r="L792" s="52">
        <f t="shared" si="142"/>
        <v>62</v>
      </c>
      <c r="M792" s="86">
        <f t="shared" si="133"/>
        <v>7.67</v>
      </c>
      <c r="N792" s="87" t="str">
        <f t="shared" si="134"/>
        <v/>
      </c>
      <c r="O792" s="87">
        <f t="shared" si="135"/>
        <v>7.67</v>
      </c>
      <c r="P792" s="88" t="str">
        <f t="shared" si="136"/>
        <v/>
      </c>
      <c r="Q792" s="87" t="str">
        <f t="shared" si="137"/>
        <v/>
      </c>
      <c r="R792" s="87" t="str">
        <f t="shared" si="138"/>
        <v/>
      </c>
    </row>
    <row r="793" spans="1:18" ht="25.5" customHeight="1" x14ac:dyDescent="0.2">
      <c r="A793" s="214" t="s">
        <v>28</v>
      </c>
      <c r="B793" s="215" t="s">
        <v>496</v>
      </c>
      <c r="C793" s="214" t="str">
        <f>VLOOKUP(B793,INSUMOS!$A:$I,2,FALSE)</f>
        <v>SINAPI</v>
      </c>
      <c r="D793" s="214" t="str">
        <f>VLOOKUP(B793,INSUMOS!$A:$I,3,FALSE)</f>
        <v>LIXA D'AGUA EM FOLHA, COR PRETA, GRAO 100</v>
      </c>
      <c r="E793" s="293" t="str">
        <f>VLOOKUP(B793,INSUMOS!$A:$I,4,FALSE)</f>
        <v>Material</v>
      </c>
      <c r="F793" s="293"/>
      <c r="G793" s="216" t="str">
        <f>VLOOKUP(B793,INSUMOS!$A:$I,5,FALSE)</f>
        <v>UN</v>
      </c>
      <c r="H793" s="217">
        <v>1.6299999999999999E-2</v>
      </c>
      <c r="I793" s="218">
        <f>VLOOKUP(B793,INSUMOS!$A:$I,8,FALSE)</f>
        <v>2.3199999999999998</v>
      </c>
      <c r="J793" s="218">
        <f>TRUNC(H793*I793,2)</f>
        <v>0.03</v>
      </c>
      <c r="L793" s="52">
        <f t="shared" si="142"/>
        <v>62</v>
      </c>
      <c r="M793" s="86">
        <f t="shared" si="133"/>
        <v>0.03</v>
      </c>
      <c r="N793" s="87" t="str">
        <f t="shared" si="134"/>
        <v/>
      </c>
      <c r="O793" s="87">
        <f t="shared" si="135"/>
        <v>0.03</v>
      </c>
      <c r="P793" s="88" t="str">
        <f t="shared" si="136"/>
        <v/>
      </c>
      <c r="Q793" s="87" t="str">
        <f t="shared" si="137"/>
        <v/>
      </c>
      <c r="R793" s="87" t="str">
        <f t="shared" si="138"/>
        <v/>
      </c>
    </row>
    <row r="794" spans="1:18" ht="25.5" customHeight="1" x14ac:dyDescent="0.2">
      <c r="A794" s="219"/>
      <c r="B794" s="219"/>
      <c r="C794" s="219"/>
      <c r="D794" s="219"/>
      <c r="E794" s="219"/>
      <c r="F794" s="220"/>
      <c r="G794" s="219"/>
      <c r="H794" s="220"/>
      <c r="I794" s="219"/>
      <c r="J794" s="220"/>
      <c r="L794" s="52">
        <f t="shared" si="142"/>
        <v>62</v>
      </c>
      <c r="M794" s="86" t="str">
        <f t="shared" si="133"/>
        <v/>
      </c>
      <c r="N794" s="87" t="str">
        <f t="shared" si="134"/>
        <v/>
      </c>
      <c r="O794" s="87" t="str">
        <f t="shared" si="135"/>
        <v/>
      </c>
      <c r="P794" s="88" t="str">
        <f t="shared" si="136"/>
        <v/>
      </c>
      <c r="Q794" s="87" t="str">
        <f t="shared" si="137"/>
        <v/>
      </c>
      <c r="R794" s="87" t="str">
        <f t="shared" si="138"/>
        <v/>
      </c>
    </row>
    <row r="795" spans="1:18" ht="15" thickBot="1" x14ac:dyDescent="0.25">
      <c r="A795" s="219"/>
      <c r="B795" s="219"/>
      <c r="C795" s="219"/>
      <c r="D795" s="219"/>
      <c r="E795" s="219"/>
      <c r="F795" s="220"/>
      <c r="G795" s="219"/>
      <c r="H795" s="294"/>
      <c r="I795" s="294"/>
      <c r="J795" s="220"/>
      <c r="L795" s="52">
        <f t="shared" si="142"/>
        <v>62</v>
      </c>
      <c r="M795" s="86" t="str">
        <f t="shared" si="133"/>
        <v/>
      </c>
      <c r="N795" s="87" t="str">
        <f t="shared" si="134"/>
        <v/>
      </c>
      <c r="O795" s="87" t="str">
        <f t="shared" si="135"/>
        <v/>
      </c>
      <c r="P795" s="88" t="str">
        <f t="shared" si="136"/>
        <v/>
      </c>
      <c r="Q795" s="87" t="str">
        <f t="shared" si="137"/>
        <v/>
      </c>
      <c r="R795" s="87" t="str">
        <f t="shared" si="138"/>
        <v/>
      </c>
    </row>
    <row r="796" spans="1:18" ht="15" thickTop="1" x14ac:dyDescent="0.2">
      <c r="A796" s="224"/>
      <c r="B796" s="224"/>
      <c r="C796" s="224"/>
      <c r="D796" s="224"/>
      <c r="E796" s="224"/>
      <c r="F796" s="224"/>
      <c r="G796" s="224"/>
      <c r="H796" s="224"/>
      <c r="I796" s="224"/>
      <c r="J796" s="224"/>
      <c r="L796" s="52">
        <f t="shared" si="142"/>
        <v>63</v>
      </c>
      <c r="M796" s="86" t="str">
        <f t="shared" si="133"/>
        <v/>
      </c>
      <c r="N796" s="87" t="str">
        <f t="shared" si="134"/>
        <v/>
      </c>
      <c r="O796" s="87" t="str">
        <f t="shared" si="135"/>
        <v/>
      </c>
      <c r="P796" s="88" t="str">
        <f t="shared" si="136"/>
        <v/>
      </c>
      <c r="Q796" s="87" t="str">
        <f t="shared" si="137"/>
        <v/>
      </c>
      <c r="R796" s="87" t="str">
        <f t="shared" si="138"/>
        <v/>
      </c>
    </row>
    <row r="797" spans="1:18" ht="25.5" customHeight="1" x14ac:dyDescent="0.2">
      <c r="A797" s="206" t="s">
        <v>1230</v>
      </c>
      <c r="B797" s="207" t="s">
        <v>1</v>
      </c>
      <c r="C797" s="206" t="s">
        <v>2</v>
      </c>
      <c r="D797" s="206" t="s">
        <v>3</v>
      </c>
      <c r="E797" s="290" t="s">
        <v>18</v>
      </c>
      <c r="F797" s="290"/>
      <c r="G797" s="208" t="s">
        <v>4</v>
      </c>
      <c r="H797" s="207" t="s">
        <v>5</v>
      </c>
      <c r="I797" s="207" t="s">
        <v>6</v>
      </c>
      <c r="J797" s="207" t="s">
        <v>7</v>
      </c>
      <c r="L797" s="52">
        <f t="shared" si="142"/>
        <v>63</v>
      </c>
      <c r="M797" s="86" t="str">
        <f t="shared" si="133"/>
        <v/>
      </c>
      <c r="N797" s="87" t="str">
        <f t="shared" si="134"/>
        <v/>
      </c>
      <c r="O797" s="87" t="str">
        <f t="shared" si="135"/>
        <v/>
      </c>
      <c r="P797" s="88" t="str">
        <f t="shared" si="136"/>
        <v/>
      </c>
      <c r="Q797" s="87" t="str">
        <f t="shared" si="137"/>
        <v/>
      </c>
      <c r="R797" s="87" t="str">
        <f t="shared" si="138"/>
        <v/>
      </c>
    </row>
    <row r="798" spans="1:18" ht="38.25" x14ac:dyDescent="0.2">
      <c r="A798" s="209" t="s">
        <v>19</v>
      </c>
      <c r="B798" s="210" t="s">
        <v>609</v>
      </c>
      <c r="C798" s="209" t="s">
        <v>9</v>
      </c>
      <c r="D798" s="209" t="s">
        <v>610</v>
      </c>
      <c r="E798" s="291" t="s">
        <v>914</v>
      </c>
      <c r="F798" s="291"/>
      <c r="G798" s="211" t="s">
        <v>14</v>
      </c>
      <c r="H798" s="212">
        <v>1</v>
      </c>
      <c r="I798" s="213">
        <f>SUMIF(L:L,$L798,M:M)</f>
        <v>31.119999999999997</v>
      </c>
      <c r="J798" s="213">
        <f>TRUNC(H798*I798,2)</f>
        <v>31.12</v>
      </c>
      <c r="L798" s="52">
        <f t="shared" si="142"/>
        <v>63</v>
      </c>
      <c r="M798" s="86" t="str">
        <f t="shared" si="133"/>
        <v/>
      </c>
      <c r="N798" s="87" t="str">
        <f t="shared" si="134"/>
        <v/>
      </c>
      <c r="O798" s="87" t="str">
        <f t="shared" si="135"/>
        <v/>
      </c>
      <c r="P798" s="88" t="str">
        <f t="shared" si="136"/>
        <v xml:space="preserve"> 89712 </v>
      </c>
      <c r="Q798" s="87">
        <f t="shared" si="137"/>
        <v>0</v>
      </c>
      <c r="R798" s="87">
        <f t="shared" si="138"/>
        <v>31.119999999999997</v>
      </c>
    </row>
    <row r="799" spans="1:18" ht="25.5" x14ac:dyDescent="0.2">
      <c r="A799" s="225" t="s">
        <v>21</v>
      </c>
      <c r="B799" s="226" t="s">
        <v>209</v>
      </c>
      <c r="C799" s="225" t="s">
        <v>9</v>
      </c>
      <c r="D799" s="225" t="s">
        <v>210</v>
      </c>
      <c r="E799" s="292" t="s">
        <v>875</v>
      </c>
      <c r="F799" s="292"/>
      <c r="G799" s="227" t="s">
        <v>25</v>
      </c>
      <c r="H799" s="228">
        <v>0.31819999999999998</v>
      </c>
      <c r="I799" s="229">
        <f>SUMIFS(J:J,A:A,"Composição",B:B,$B799)</f>
        <v>25.57</v>
      </c>
      <c r="J799" s="229">
        <f>TRUNC(H799*I799,2)</f>
        <v>8.1300000000000008</v>
      </c>
      <c r="L799" s="52">
        <f t="shared" si="142"/>
        <v>63</v>
      </c>
      <c r="M799" s="86">
        <f t="shared" si="133"/>
        <v>8.1300000000000008</v>
      </c>
      <c r="N799" s="87" t="str">
        <f t="shared" si="134"/>
        <v/>
      </c>
      <c r="O799" s="87">
        <f t="shared" si="135"/>
        <v>8.1300000000000008</v>
      </c>
      <c r="P799" s="88" t="str">
        <f t="shared" si="136"/>
        <v/>
      </c>
      <c r="Q799" s="87" t="str">
        <f t="shared" si="137"/>
        <v/>
      </c>
      <c r="R799" s="87" t="str">
        <f t="shared" si="138"/>
        <v/>
      </c>
    </row>
    <row r="800" spans="1:18" ht="25.5" customHeight="1" x14ac:dyDescent="0.2">
      <c r="A800" s="225" t="s">
        <v>21</v>
      </c>
      <c r="B800" s="226" t="s">
        <v>214</v>
      </c>
      <c r="C800" s="225" t="s">
        <v>9</v>
      </c>
      <c r="D800" s="225" t="s">
        <v>215</v>
      </c>
      <c r="E800" s="292" t="s">
        <v>875</v>
      </c>
      <c r="F800" s="292"/>
      <c r="G800" s="227" t="s">
        <v>25</v>
      </c>
      <c r="H800" s="228">
        <v>0.31819999999999998</v>
      </c>
      <c r="I800" s="229">
        <f>SUMIFS(J:J,A:A,"Composição",B:B,$B800)</f>
        <v>32.270000000000003</v>
      </c>
      <c r="J800" s="229">
        <f>TRUNC(H800*I800,2)</f>
        <v>10.26</v>
      </c>
      <c r="L800" s="52">
        <f t="shared" si="142"/>
        <v>63</v>
      </c>
      <c r="M800" s="86">
        <f t="shared" si="133"/>
        <v>10.26</v>
      </c>
      <c r="N800" s="87" t="str">
        <f t="shared" si="134"/>
        <v/>
      </c>
      <c r="O800" s="87">
        <f t="shared" si="135"/>
        <v>10.26</v>
      </c>
      <c r="P800" s="88" t="str">
        <f t="shared" si="136"/>
        <v/>
      </c>
      <c r="Q800" s="87" t="str">
        <f t="shared" si="137"/>
        <v/>
      </c>
      <c r="R800" s="87" t="str">
        <f t="shared" si="138"/>
        <v/>
      </c>
    </row>
    <row r="801" spans="1:18" ht="25.5" customHeight="1" x14ac:dyDescent="0.2">
      <c r="A801" s="214" t="s">
        <v>28</v>
      </c>
      <c r="B801" s="215" t="s">
        <v>496</v>
      </c>
      <c r="C801" s="214" t="str">
        <f>VLOOKUP(B801,INSUMOS!$A:$I,2,FALSE)</f>
        <v>SINAPI</v>
      </c>
      <c r="D801" s="214" t="str">
        <f>VLOOKUP(B801,INSUMOS!$A:$I,3,FALSE)</f>
        <v>LIXA D'AGUA EM FOLHA, COR PRETA, GRAO 100</v>
      </c>
      <c r="E801" s="293" t="str">
        <f>VLOOKUP(B801,INSUMOS!$A:$I,4,FALSE)</f>
        <v>Material</v>
      </c>
      <c r="F801" s="293"/>
      <c r="G801" s="216" t="str">
        <f>VLOOKUP(B801,INSUMOS!$A:$I,5,FALSE)</f>
        <v>UN</v>
      </c>
      <c r="H801" s="217">
        <v>1.77E-2</v>
      </c>
      <c r="I801" s="218">
        <f>VLOOKUP(B801,INSUMOS!$A:$I,8,FALSE)</f>
        <v>2.3199999999999998</v>
      </c>
      <c r="J801" s="218">
        <f>TRUNC(H801*I801,2)</f>
        <v>0.04</v>
      </c>
      <c r="L801" s="52">
        <f t="shared" si="142"/>
        <v>63</v>
      </c>
      <c r="M801" s="86">
        <f t="shared" si="133"/>
        <v>0.04</v>
      </c>
      <c r="N801" s="87" t="str">
        <f t="shared" si="134"/>
        <v/>
      </c>
      <c r="O801" s="87">
        <f t="shared" si="135"/>
        <v>0.04</v>
      </c>
      <c r="P801" s="88" t="str">
        <f t="shared" si="136"/>
        <v/>
      </c>
      <c r="Q801" s="87" t="str">
        <f t="shared" si="137"/>
        <v/>
      </c>
      <c r="R801" s="87" t="str">
        <f t="shared" si="138"/>
        <v/>
      </c>
    </row>
    <row r="802" spans="1:18" ht="25.5" customHeight="1" x14ac:dyDescent="0.2">
      <c r="A802" s="214" t="s">
        <v>28</v>
      </c>
      <c r="B802" s="215" t="s">
        <v>436</v>
      </c>
      <c r="C802" s="214" t="str">
        <f>VLOOKUP(B802,INSUMOS!$A:$I,2,FALSE)</f>
        <v>SINAPI</v>
      </c>
      <c r="D802" s="214" t="str">
        <f>VLOOKUP(B802,INSUMOS!$A:$I,3,FALSE)</f>
        <v>TUBO PVC SERIE NORMAL, DN 50 MM, PARA ESGOTO PREDIAL (NBR 5688)</v>
      </c>
      <c r="E802" s="293" t="str">
        <f>VLOOKUP(B802,INSUMOS!$A:$I,4,FALSE)</f>
        <v>Material</v>
      </c>
      <c r="F802" s="293"/>
      <c r="G802" s="216" t="str">
        <f>VLOOKUP(B802,INSUMOS!$A:$I,5,FALSE)</f>
        <v>M</v>
      </c>
      <c r="H802" s="217">
        <v>1.0548999999999999</v>
      </c>
      <c r="I802" s="218">
        <f>VLOOKUP(B802,INSUMOS!$A:$I,8,FALSE)</f>
        <v>12.03</v>
      </c>
      <c r="J802" s="218">
        <f>TRUNC(H802*I802,2)</f>
        <v>12.69</v>
      </c>
      <c r="L802" s="52">
        <f t="shared" si="142"/>
        <v>63</v>
      </c>
      <c r="M802" s="86">
        <f t="shared" si="133"/>
        <v>12.69</v>
      </c>
      <c r="N802" s="87" t="str">
        <f t="shared" si="134"/>
        <v/>
      </c>
      <c r="O802" s="87">
        <f t="shared" si="135"/>
        <v>12.69</v>
      </c>
      <c r="P802" s="88" t="str">
        <f t="shared" si="136"/>
        <v/>
      </c>
      <c r="Q802" s="87" t="str">
        <f t="shared" si="137"/>
        <v/>
      </c>
      <c r="R802" s="87" t="str">
        <f t="shared" si="138"/>
        <v/>
      </c>
    </row>
    <row r="803" spans="1:18" ht="25.5" customHeight="1" x14ac:dyDescent="0.2">
      <c r="A803" s="219"/>
      <c r="B803" s="219"/>
      <c r="C803" s="219"/>
      <c r="D803" s="219"/>
      <c r="E803" s="219"/>
      <c r="F803" s="220"/>
      <c r="G803" s="219"/>
      <c r="H803" s="220"/>
      <c r="I803" s="219"/>
      <c r="J803" s="220"/>
      <c r="L803" s="52">
        <f t="shared" si="142"/>
        <v>63</v>
      </c>
      <c r="M803" s="86" t="str">
        <f t="shared" si="133"/>
        <v/>
      </c>
      <c r="N803" s="87" t="str">
        <f t="shared" si="134"/>
        <v/>
      </c>
      <c r="O803" s="87" t="str">
        <f t="shared" si="135"/>
        <v/>
      </c>
      <c r="P803" s="88" t="str">
        <f t="shared" si="136"/>
        <v/>
      </c>
      <c r="Q803" s="87" t="str">
        <f t="shared" si="137"/>
        <v/>
      </c>
      <c r="R803" s="87" t="str">
        <f t="shared" si="138"/>
        <v/>
      </c>
    </row>
    <row r="804" spans="1:18" ht="15" thickBot="1" x14ac:dyDescent="0.25">
      <c r="A804" s="219"/>
      <c r="B804" s="219"/>
      <c r="C804" s="219"/>
      <c r="D804" s="219"/>
      <c r="E804" s="219"/>
      <c r="F804" s="220"/>
      <c r="G804" s="219"/>
      <c r="H804" s="294"/>
      <c r="I804" s="294"/>
      <c r="J804" s="220"/>
      <c r="L804" s="52">
        <f t="shared" si="142"/>
        <v>63</v>
      </c>
      <c r="M804" s="86" t="str">
        <f t="shared" si="133"/>
        <v/>
      </c>
      <c r="N804" s="87" t="str">
        <f t="shared" si="134"/>
        <v/>
      </c>
      <c r="O804" s="87" t="str">
        <f t="shared" si="135"/>
        <v/>
      </c>
      <c r="P804" s="88" t="str">
        <f t="shared" si="136"/>
        <v/>
      </c>
      <c r="Q804" s="87" t="str">
        <f t="shared" si="137"/>
        <v/>
      </c>
      <c r="R804" s="87" t="str">
        <f t="shared" si="138"/>
        <v/>
      </c>
    </row>
    <row r="805" spans="1:18" ht="15" thickTop="1" x14ac:dyDescent="0.2">
      <c r="A805" s="224"/>
      <c r="B805" s="224"/>
      <c r="C805" s="224"/>
      <c r="D805" s="224"/>
      <c r="E805" s="224"/>
      <c r="F805" s="224"/>
      <c r="G805" s="224"/>
      <c r="H805" s="224"/>
      <c r="I805" s="224"/>
      <c r="J805" s="224"/>
      <c r="L805" s="52">
        <f t="shared" si="142"/>
        <v>64</v>
      </c>
      <c r="M805" s="86" t="str">
        <f t="shared" si="133"/>
        <v/>
      </c>
      <c r="N805" s="87" t="str">
        <f t="shared" si="134"/>
        <v/>
      </c>
      <c r="O805" s="87" t="str">
        <f t="shared" si="135"/>
        <v/>
      </c>
      <c r="P805" s="88" t="str">
        <f t="shared" si="136"/>
        <v/>
      </c>
      <c r="Q805" s="87" t="str">
        <f t="shared" si="137"/>
        <v/>
      </c>
      <c r="R805" s="87" t="str">
        <f t="shared" si="138"/>
        <v/>
      </c>
    </row>
    <row r="806" spans="1:18" ht="15" x14ac:dyDescent="0.2">
      <c r="A806" s="206" t="s">
        <v>1231</v>
      </c>
      <c r="B806" s="207" t="s">
        <v>1</v>
      </c>
      <c r="C806" s="206" t="s">
        <v>2</v>
      </c>
      <c r="D806" s="206" t="s">
        <v>3</v>
      </c>
      <c r="E806" s="290" t="s">
        <v>18</v>
      </c>
      <c r="F806" s="290"/>
      <c r="G806" s="208" t="s">
        <v>4</v>
      </c>
      <c r="H806" s="207" t="s">
        <v>5</v>
      </c>
      <c r="I806" s="207" t="s">
        <v>6</v>
      </c>
      <c r="J806" s="207" t="s">
        <v>7</v>
      </c>
      <c r="L806" s="52">
        <f t="shared" si="142"/>
        <v>64</v>
      </c>
      <c r="M806" s="86" t="str">
        <f t="shared" si="133"/>
        <v/>
      </c>
      <c r="N806" s="87" t="str">
        <f t="shared" si="134"/>
        <v/>
      </c>
      <c r="O806" s="87" t="str">
        <f t="shared" si="135"/>
        <v/>
      </c>
      <c r="P806" s="88" t="str">
        <f t="shared" si="136"/>
        <v/>
      </c>
      <c r="Q806" s="87" t="str">
        <f t="shared" si="137"/>
        <v/>
      </c>
      <c r="R806" s="87" t="str">
        <f t="shared" si="138"/>
        <v/>
      </c>
    </row>
    <row r="807" spans="1:18" ht="25.5" customHeight="1" x14ac:dyDescent="0.2">
      <c r="A807" s="209" t="s">
        <v>19</v>
      </c>
      <c r="B807" s="210" t="s">
        <v>1232</v>
      </c>
      <c r="C807" s="209" t="s">
        <v>9</v>
      </c>
      <c r="D807" s="209" t="s">
        <v>1233</v>
      </c>
      <c r="E807" s="291" t="s">
        <v>915</v>
      </c>
      <c r="F807" s="291"/>
      <c r="G807" s="211" t="s">
        <v>14</v>
      </c>
      <c r="H807" s="212">
        <v>1</v>
      </c>
      <c r="I807" s="213">
        <f>SUMIF(L:L,$L807,M:M)</f>
        <v>83.320000000000007</v>
      </c>
      <c r="J807" s="213">
        <f>TRUNC(H807*I807,2)</f>
        <v>83.32</v>
      </c>
      <c r="L807" s="52">
        <f t="shared" si="142"/>
        <v>64</v>
      </c>
      <c r="M807" s="86" t="str">
        <f t="shared" si="133"/>
        <v/>
      </c>
      <c r="N807" s="87" t="str">
        <f t="shared" si="134"/>
        <v/>
      </c>
      <c r="O807" s="87" t="str">
        <f t="shared" si="135"/>
        <v/>
      </c>
      <c r="P807" s="88" t="str">
        <f t="shared" si="136"/>
        <v xml:space="preserve"> 104166 </v>
      </c>
      <c r="Q807" s="87">
        <f t="shared" si="137"/>
        <v>0</v>
      </c>
      <c r="R807" s="87">
        <f t="shared" si="138"/>
        <v>83.320000000000007</v>
      </c>
    </row>
    <row r="808" spans="1:18" ht="25.5" x14ac:dyDescent="0.2">
      <c r="A808" s="225" t="s">
        <v>21</v>
      </c>
      <c r="B808" s="226" t="s">
        <v>209</v>
      </c>
      <c r="C808" s="225" t="s">
        <v>9</v>
      </c>
      <c r="D808" s="225" t="s">
        <v>210</v>
      </c>
      <c r="E808" s="292" t="s">
        <v>875</v>
      </c>
      <c r="F808" s="292"/>
      <c r="G808" s="227" t="s">
        <v>25</v>
      </c>
      <c r="H808" s="228">
        <v>0.25330000000000003</v>
      </c>
      <c r="I808" s="229">
        <f>SUMIFS(J:J,A:A,"Composição",B:B,$B808)</f>
        <v>25.57</v>
      </c>
      <c r="J808" s="229">
        <f>TRUNC(H808*I808,2)</f>
        <v>6.47</v>
      </c>
      <c r="L808" s="52">
        <f t="shared" si="142"/>
        <v>64</v>
      </c>
      <c r="M808" s="86">
        <f t="shared" si="133"/>
        <v>6.47</v>
      </c>
      <c r="N808" s="87" t="str">
        <f t="shared" si="134"/>
        <v/>
      </c>
      <c r="O808" s="87">
        <f t="shared" si="135"/>
        <v>6.47</v>
      </c>
      <c r="P808" s="88" t="str">
        <f t="shared" si="136"/>
        <v/>
      </c>
      <c r="Q808" s="87" t="str">
        <f t="shared" si="137"/>
        <v/>
      </c>
      <c r="R808" s="87" t="str">
        <f t="shared" si="138"/>
        <v/>
      </c>
    </row>
    <row r="809" spans="1:18" ht="25.5" customHeight="1" x14ac:dyDescent="0.2">
      <c r="A809" s="225" t="s">
        <v>21</v>
      </c>
      <c r="B809" s="226" t="s">
        <v>214</v>
      </c>
      <c r="C809" s="225" t="s">
        <v>9</v>
      </c>
      <c r="D809" s="225" t="s">
        <v>215</v>
      </c>
      <c r="E809" s="292" t="s">
        <v>875</v>
      </c>
      <c r="F809" s="292"/>
      <c r="G809" s="227" t="s">
        <v>25</v>
      </c>
      <c r="H809" s="228">
        <v>0.25330000000000003</v>
      </c>
      <c r="I809" s="229">
        <f>SUMIFS(J:J,A:A,"Composição",B:B,$B809)</f>
        <v>32.270000000000003</v>
      </c>
      <c r="J809" s="229">
        <f>TRUNC(H809*I809,2)</f>
        <v>8.17</v>
      </c>
      <c r="L809" s="52">
        <f t="shared" si="142"/>
        <v>64</v>
      </c>
      <c r="M809" s="86">
        <f t="shared" si="133"/>
        <v>8.17</v>
      </c>
      <c r="N809" s="87" t="str">
        <f t="shared" si="134"/>
        <v/>
      </c>
      <c r="O809" s="87">
        <f t="shared" si="135"/>
        <v>8.17</v>
      </c>
      <c r="P809" s="88" t="str">
        <f t="shared" si="136"/>
        <v/>
      </c>
      <c r="Q809" s="87" t="str">
        <f t="shared" si="137"/>
        <v/>
      </c>
      <c r="R809" s="87" t="str">
        <f t="shared" si="138"/>
        <v/>
      </c>
    </row>
    <row r="810" spans="1:18" ht="25.5" x14ac:dyDescent="0.2">
      <c r="A810" s="214" t="s">
        <v>28</v>
      </c>
      <c r="B810" s="215" t="s">
        <v>1791</v>
      </c>
      <c r="C810" s="214" t="str">
        <f>VLOOKUP(B810,INSUMOS!$A:$I,2,FALSE)</f>
        <v>SINAPI</v>
      </c>
      <c r="D810" s="214" t="str">
        <f>VLOOKUP(B810,INSUMOS!$A:$I,3,FALSE)</f>
        <v>TUBO PVC, SERIE R, DN 150 MM, PARA ESGOTO OU AGUAS PLUVIAIS PREDIAL (NBR 5688)</v>
      </c>
      <c r="E810" s="293" t="str">
        <f>VLOOKUP(B810,INSUMOS!$A:$I,4,FALSE)</f>
        <v>Material</v>
      </c>
      <c r="F810" s="293"/>
      <c r="G810" s="216" t="str">
        <f>VLOOKUP(B810,INSUMOS!$A:$I,5,FALSE)</f>
        <v>M</v>
      </c>
      <c r="H810" s="217">
        <v>1.0353000000000001</v>
      </c>
      <c r="I810" s="218">
        <f>VLOOKUP(B810,INSUMOS!$A:$I,8,FALSE)</f>
        <v>66.31</v>
      </c>
      <c r="J810" s="218">
        <f>TRUNC(H810*I810,2)</f>
        <v>68.650000000000006</v>
      </c>
      <c r="L810" s="52">
        <f t="shared" si="142"/>
        <v>64</v>
      </c>
      <c r="M810" s="86">
        <f t="shared" si="133"/>
        <v>68.650000000000006</v>
      </c>
      <c r="N810" s="87" t="str">
        <f t="shared" si="134"/>
        <v/>
      </c>
      <c r="O810" s="87">
        <f t="shared" si="135"/>
        <v>68.650000000000006</v>
      </c>
      <c r="P810" s="88" t="str">
        <f t="shared" si="136"/>
        <v/>
      </c>
      <c r="Q810" s="87" t="str">
        <f t="shared" si="137"/>
        <v/>
      </c>
      <c r="R810" s="87" t="str">
        <f t="shared" si="138"/>
        <v/>
      </c>
    </row>
    <row r="811" spans="1:18" ht="14.25" customHeight="1" x14ac:dyDescent="0.2">
      <c r="A811" s="214" t="s">
        <v>28</v>
      </c>
      <c r="B811" s="215" t="s">
        <v>496</v>
      </c>
      <c r="C811" s="214" t="str">
        <f>VLOOKUP(B811,INSUMOS!$A:$I,2,FALSE)</f>
        <v>SINAPI</v>
      </c>
      <c r="D811" s="214" t="str">
        <f>VLOOKUP(B811,INSUMOS!$A:$I,3,FALSE)</f>
        <v>LIXA D'AGUA EM FOLHA, COR PRETA, GRAO 100</v>
      </c>
      <c r="E811" s="293" t="str">
        <f>VLOOKUP(B811,INSUMOS!$A:$I,4,FALSE)</f>
        <v>Material</v>
      </c>
      <c r="F811" s="293"/>
      <c r="G811" s="216" t="str">
        <f>VLOOKUP(B811,INSUMOS!$A:$I,5,FALSE)</f>
        <v>UN</v>
      </c>
      <c r="H811" s="217">
        <v>1.41E-2</v>
      </c>
      <c r="I811" s="218">
        <f>VLOOKUP(B811,INSUMOS!$A:$I,8,FALSE)</f>
        <v>2.3199999999999998</v>
      </c>
      <c r="J811" s="218">
        <f>TRUNC(H811*I811,2)</f>
        <v>0.03</v>
      </c>
      <c r="L811" s="52">
        <f t="shared" si="142"/>
        <v>64</v>
      </c>
      <c r="M811" s="86">
        <f t="shared" si="133"/>
        <v>0.03</v>
      </c>
      <c r="N811" s="87" t="str">
        <f t="shared" si="134"/>
        <v/>
      </c>
      <c r="O811" s="87">
        <f t="shared" si="135"/>
        <v>0.03</v>
      </c>
      <c r="P811" s="88" t="str">
        <f t="shared" si="136"/>
        <v/>
      </c>
      <c r="Q811" s="87" t="str">
        <f t="shared" si="137"/>
        <v/>
      </c>
      <c r="R811" s="87" t="str">
        <f t="shared" si="138"/>
        <v/>
      </c>
    </row>
    <row r="812" spans="1:18" ht="25.5" customHeight="1" x14ac:dyDescent="0.2">
      <c r="A812" s="219"/>
      <c r="B812" s="219"/>
      <c r="C812" s="219"/>
      <c r="D812" s="219"/>
      <c r="E812" s="219"/>
      <c r="F812" s="220"/>
      <c r="G812" s="219"/>
      <c r="H812" s="220"/>
      <c r="I812" s="219"/>
      <c r="J812" s="220"/>
      <c r="L812" s="52">
        <f t="shared" si="142"/>
        <v>64</v>
      </c>
      <c r="M812" s="86" t="str">
        <f t="shared" si="133"/>
        <v/>
      </c>
      <c r="N812" s="87" t="str">
        <f t="shared" si="134"/>
        <v/>
      </c>
      <c r="O812" s="87" t="str">
        <f t="shared" si="135"/>
        <v/>
      </c>
      <c r="P812" s="88" t="str">
        <f t="shared" si="136"/>
        <v/>
      </c>
      <c r="Q812" s="87" t="str">
        <f t="shared" si="137"/>
        <v/>
      </c>
      <c r="R812" s="87" t="str">
        <f t="shared" si="138"/>
        <v/>
      </c>
    </row>
    <row r="813" spans="1:18" ht="25.5" customHeight="1" thickBot="1" x14ac:dyDescent="0.25">
      <c r="A813" s="219"/>
      <c r="B813" s="219"/>
      <c r="C813" s="219"/>
      <c r="D813" s="219"/>
      <c r="E813" s="219"/>
      <c r="F813" s="220"/>
      <c r="G813" s="219"/>
      <c r="H813" s="294"/>
      <c r="I813" s="294"/>
      <c r="J813" s="220"/>
      <c r="L813" s="52">
        <f t="shared" si="142"/>
        <v>64</v>
      </c>
      <c r="M813" s="86" t="str">
        <f t="shared" si="133"/>
        <v/>
      </c>
      <c r="N813" s="87" t="str">
        <f t="shared" si="134"/>
        <v/>
      </c>
      <c r="O813" s="87" t="str">
        <f t="shared" si="135"/>
        <v/>
      </c>
      <c r="P813" s="88" t="str">
        <f t="shared" si="136"/>
        <v/>
      </c>
      <c r="Q813" s="87" t="str">
        <f t="shared" si="137"/>
        <v/>
      </c>
      <c r="R813" s="87" t="str">
        <f t="shared" si="138"/>
        <v/>
      </c>
    </row>
    <row r="814" spans="1:18" ht="15" thickTop="1" x14ac:dyDescent="0.2">
      <c r="A814" s="224"/>
      <c r="B814" s="224"/>
      <c r="C814" s="224"/>
      <c r="D814" s="224"/>
      <c r="E814" s="224"/>
      <c r="F814" s="224"/>
      <c r="G814" s="224"/>
      <c r="H814" s="224"/>
      <c r="I814" s="224"/>
      <c r="J814" s="224"/>
      <c r="L814" s="52">
        <f t="shared" si="142"/>
        <v>65</v>
      </c>
      <c r="M814" s="86" t="str">
        <f t="shared" si="133"/>
        <v/>
      </c>
      <c r="N814" s="87" t="str">
        <f t="shared" si="134"/>
        <v/>
      </c>
      <c r="O814" s="87" t="str">
        <f t="shared" si="135"/>
        <v/>
      </c>
      <c r="P814" s="88" t="str">
        <f t="shared" si="136"/>
        <v/>
      </c>
      <c r="Q814" s="87" t="str">
        <f t="shared" si="137"/>
        <v/>
      </c>
      <c r="R814" s="87" t="str">
        <f t="shared" si="138"/>
        <v/>
      </c>
    </row>
    <row r="815" spans="1:18" ht="51" customHeight="1" x14ac:dyDescent="0.2">
      <c r="A815" s="206" t="s">
        <v>1234</v>
      </c>
      <c r="B815" s="207" t="s">
        <v>1</v>
      </c>
      <c r="C815" s="206" t="s">
        <v>2</v>
      </c>
      <c r="D815" s="206" t="s">
        <v>3</v>
      </c>
      <c r="E815" s="290" t="s">
        <v>18</v>
      </c>
      <c r="F815" s="290"/>
      <c r="G815" s="208" t="s">
        <v>4</v>
      </c>
      <c r="H815" s="207" t="s">
        <v>5</v>
      </c>
      <c r="I815" s="207" t="s">
        <v>6</v>
      </c>
      <c r="J815" s="207" t="s">
        <v>7</v>
      </c>
      <c r="L815" s="52">
        <f t="shared" si="142"/>
        <v>65</v>
      </c>
      <c r="M815" s="86" t="str">
        <f t="shared" si="133"/>
        <v/>
      </c>
      <c r="N815" s="87" t="str">
        <f t="shared" si="134"/>
        <v/>
      </c>
      <c r="O815" s="87" t="str">
        <f t="shared" si="135"/>
        <v/>
      </c>
      <c r="P815" s="88" t="str">
        <f t="shared" si="136"/>
        <v/>
      </c>
      <c r="Q815" s="87" t="str">
        <f t="shared" si="137"/>
        <v/>
      </c>
      <c r="R815" s="87" t="str">
        <f t="shared" si="138"/>
        <v/>
      </c>
    </row>
    <row r="816" spans="1:18" ht="38.25" x14ac:dyDescent="0.2">
      <c r="A816" s="209" t="s">
        <v>19</v>
      </c>
      <c r="B816" s="210" t="s">
        <v>1235</v>
      </c>
      <c r="C816" s="209" t="s">
        <v>9</v>
      </c>
      <c r="D816" s="209" t="s">
        <v>1236</v>
      </c>
      <c r="E816" s="291" t="s">
        <v>915</v>
      </c>
      <c r="F816" s="291"/>
      <c r="G816" s="211" t="s">
        <v>12</v>
      </c>
      <c r="H816" s="212">
        <v>1</v>
      </c>
      <c r="I816" s="213">
        <f>SUMIF(L:L,$L816,M:M)</f>
        <v>208.02</v>
      </c>
      <c r="J816" s="213">
        <f t="shared" ref="J816:J821" si="143">TRUNC(H816*I816,2)</f>
        <v>208.02</v>
      </c>
      <c r="L816" s="52">
        <f t="shared" si="142"/>
        <v>65</v>
      </c>
      <c r="M816" s="86" t="str">
        <f t="shared" si="133"/>
        <v/>
      </c>
      <c r="N816" s="87" t="str">
        <f t="shared" si="134"/>
        <v/>
      </c>
      <c r="O816" s="87" t="str">
        <f t="shared" si="135"/>
        <v/>
      </c>
      <c r="P816" s="88" t="str">
        <f t="shared" si="136"/>
        <v xml:space="preserve"> 89701 </v>
      </c>
      <c r="Q816" s="87">
        <f t="shared" si="137"/>
        <v>0</v>
      </c>
      <c r="R816" s="87">
        <f t="shared" si="138"/>
        <v>208.02</v>
      </c>
    </row>
    <row r="817" spans="1:18" ht="25.5" x14ac:dyDescent="0.2">
      <c r="A817" s="225" t="s">
        <v>21</v>
      </c>
      <c r="B817" s="226" t="s">
        <v>209</v>
      </c>
      <c r="C817" s="225" t="s">
        <v>9</v>
      </c>
      <c r="D817" s="225" t="s">
        <v>210</v>
      </c>
      <c r="E817" s="292" t="s">
        <v>875</v>
      </c>
      <c r="F817" s="292"/>
      <c r="G817" s="227" t="s">
        <v>25</v>
      </c>
      <c r="H817" s="228">
        <v>0.62839999999999996</v>
      </c>
      <c r="I817" s="229">
        <f>SUMIFS(J:J,A:A,"Composição",B:B,$B817)</f>
        <v>25.57</v>
      </c>
      <c r="J817" s="229">
        <f t="shared" si="143"/>
        <v>16.059999999999999</v>
      </c>
      <c r="L817" s="52">
        <f t="shared" si="142"/>
        <v>65</v>
      </c>
      <c r="M817" s="86">
        <f t="shared" si="133"/>
        <v>16.059999999999999</v>
      </c>
      <c r="N817" s="87" t="str">
        <f t="shared" si="134"/>
        <v/>
      </c>
      <c r="O817" s="87">
        <f t="shared" si="135"/>
        <v>16.059999999999999</v>
      </c>
      <c r="P817" s="88" t="str">
        <f t="shared" si="136"/>
        <v/>
      </c>
      <c r="Q817" s="87" t="str">
        <f t="shared" si="137"/>
        <v/>
      </c>
      <c r="R817" s="87" t="str">
        <f t="shared" si="138"/>
        <v/>
      </c>
    </row>
    <row r="818" spans="1:18" ht="25.5" x14ac:dyDescent="0.2">
      <c r="A818" s="225" t="s">
        <v>21</v>
      </c>
      <c r="B818" s="226" t="s">
        <v>214</v>
      </c>
      <c r="C818" s="225" t="s">
        <v>9</v>
      </c>
      <c r="D818" s="225" t="s">
        <v>215</v>
      </c>
      <c r="E818" s="292" t="s">
        <v>875</v>
      </c>
      <c r="F818" s="292"/>
      <c r="G818" s="227" t="s">
        <v>25</v>
      </c>
      <c r="H818" s="228">
        <v>0.62839999999999996</v>
      </c>
      <c r="I818" s="229">
        <f>SUMIFS(J:J,A:A,"Composição",B:B,$B818)</f>
        <v>32.270000000000003</v>
      </c>
      <c r="J818" s="229">
        <f t="shared" si="143"/>
        <v>20.27</v>
      </c>
      <c r="L818" s="52">
        <f t="shared" si="142"/>
        <v>65</v>
      </c>
      <c r="M818" s="86">
        <f t="shared" ref="M818:M881" si="144">IF(OR(A818="Insumo",A818="Composição Auxiliar"),J818,"")</f>
        <v>20.27</v>
      </c>
      <c r="N818" s="87" t="str">
        <f t="shared" ref="N818:N881" si="145">IF(E818="Mão de Obra",J818,"")</f>
        <v/>
      </c>
      <c r="O818" s="87">
        <f t="shared" ref="O818:O881" si="146">IF(N818&lt;&gt;"","",M818)</f>
        <v>20.27</v>
      </c>
      <c r="P818" s="88" t="str">
        <f t="shared" ref="P818:P881" si="147">IF(A818="Composição",B818,"")</f>
        <v/>
      </c>
      <c r="Q818" s="87" t="str">
        <f t="shared" ref="Q818:Q881" si="148">IF(P818&lt;&gt;"",SUMIF(L818:L918,L818,N818:N918),"")</f>
        <v/>
      </c>
      <c r="R818" s="87" t="str">
        <f t="shared" ref="R818:R881" si="149">IF(P818&lt;&gt;"",SUMIF(L818:L918,L818,O818:O918),"")</f>
        <v/>
      </c>
    </row>
    <row r="819" spans="1:18" ht="38.25" customHeight="1" x14ac:dyDescent="0.2">
      <c r="A819" s="214" t="s">
        <v>28</v>
      </c>
      <c r="B819" s="215" t="s">
        <v>1794</v>
      </c>
      <c r="C819" s="214" t="str">
        <f>VLOOKUP(B819,INSUMOS!$A:$I,2,FALSE)</f>
        <v>SINAPI</v>
      </c>
      <c r="D819" s="214" t="str">
        <f>VLOOKUP(B819,INSUMOS!$A:$I,3,FALSE)</f>
        <v>ANEL BORRACHA, DN 150 MM, PARA TUBO SERIE REFORCADA ESGOTO PREDIAL</v>
      </c>
      <c r="E819" s="293" t="str">
        <f>VLOOKUP(B819,INSUMOS!$A:$I,4,FALSE)</f>
        <v>Material</v>
      </c>
      <c r="F819" s="293"/>
      <c r="G819" s="216" t="str">
        <f>VLOOKUP(B819,INSUMOS!$A:$I,5,FALSE)</f>
        <v>UN</v>
      </c>
      <c r="H819" s="217">
        <v>3</v>
      </c>
      <c r="I819" s="218">
        <f>VLOOKUP(B819,INSUMOS!$A:$I,8,FALSE)</f>
        <v>11.2</v>
      </c>
      <c r="J819" s="218">
        <f t="shared" si="143"/>
        <v>33.6</v>
      </c>
      <c r="L819" s="52">
        <f t="shared" si="142"/>
        <v>65</v>
      </c>
      <c r="M819" s="86">
        <f t="shared" si="144"/>
        <v>33.6</v>
      </c>
      <c r="N819" s="87" t="str">
        <f t="shared" si="145"/>
        <v/>
      </c>
      <c r="O819" s="87">
        <f t="shared" si="146"/>
        <v>33.6</v>
      </c>
      <c r="P819" s="88" t="str">
        <f t="shared" si="147"/>
        <v/>
      </c>
      <c r="Q819" s="87" t="str">
        <f t="shared" si="148"/>
        <v/>
      </c>
      <c r="R819" s="87" t="str">
        <f t="shared" si="149"/>
        <v/>
      </c>
    </row>
    <row r="820" spans="1:18" ht="25.5" customHeight="1" x14ac:dyDescent="0.2">
      <c r="A820" s="214" t="s">
        <v>28</v>
      </c>
      <c r="B820" s="215" t="s">
        <v>455</v>
      </c>
      <c r="C820" s="214" t="str">
        <f>VLOOKUP(B820,INSUMOS!$A:$I,2,FALSE)</f>
        <v>SINAPI</v>
      </c>
      <c r="D820" s="214" t="str">
        <f>VLOOKUP(B820,INSUMOS!$A:$I,3,FALSE)</f>
        <v>PASTA LUBRIFICANTE PARA TUBOS E CONEXOES COM JUNTA ELASTICA, EMBALAGEM DE *400* GR (USO EM PVC, ACO, POLIETILENO E OUTROS)</v>
      </c>
      <c r="E820" s="293" t="str">
        <f>VLOOKUP(B820,INSUMOS!$A:$I,4,FALSE)</f>
        <v>Material</v>
      </c>
      <c r="F820" s="293"/>
      <c r="G820" s="216" t="str">
        <f>VLOOKUP(B820,INSUMOS!$A:$I,5,FALSE)</f>
        <v>UN</v>
      </c>
      <c r="H820" s="217">
        <v>0.26250000000000001</v>
      </c>
      <c r="I820" s="218">
        <f>VLOOKUP(B820,INSUMOS!$A:$I,8,FALSE)</f>
        <v>32.07</v>
      </c>
      <c r="J820" s="218">
        <f t="shared" si="143"/>
        <v>8.41</v>
      </c>
      <c r="L820" s="52">
        <f t="shared" si="142"/>
        <v>65</v>
      </c>
      <c r="M820" s="86">
        <f t="shared" si="144"/>
        <v>8.41</v>
      </c>
      <c r="N820" s="87" t="str">
        <f t="shared" si="145"/>
        <v/>
      </c>
      <c r="O820" s="87">
        <f t="shared" si="146"/>
        <v>8.41</v>
      </c>
      <c r="P820" s="88" t="str">
        <f t="shared" si="147"/>
        <v/>
      </c>
      <c r="Q820" s="87" t="str">
        <f t="shared" si="148"/>
        <v/>
      </c>
      <c r="R820" s="87" t="str">
        <f t="shared" si="149"/>
        <v/>
      </c>
    </row>
    <row r="821" spans="1:18" x14ac:dyDescent="0.2">
      <c r="A821" s="214" t="s">
        <v>28</v>
      </c>
      <c r="B821" s="215" t="s">
        <v>1796</v>
      </c>
      <c r="C821" s="214" t="str">
        <f>VLOOKUP(B821,INSUMOS!$A:$I,2,FALSE)</f>
        <v>SINAPI</v>
      </c>
      <c r="D821" s="214" t="str">
        <f>VLOOKUP(B821,INSUMOS!$A:$I,3,FALSE)</f>
        <v>TE, PVC, SERIE R, 150 X 150 MM, PARA ESGOTO PREDIAL</v>
      </c>
      <c r="E821" s="293" t="str">
        <f>VLOOKUP(B821,INSUMOS!$A:$I,4,FALSE)</f>
        <v>Material</v>
      </c>
      <c r="F821" s="293"/>
      <c r="G821" s="216" t="str">
        <f>VLOOKUP(B821,INSUMOS!$A:$I,5,FALSE)</f>
        <v>UN</v>
      </c>
      <c r="H821" s="217">
        <v>1</v>
      </c>
      <c r="I821" s="218">
        <f>VLOOKUP(B821,INSUMOS!$A:$I,8,FALSE)</f>
        <v>129.68</v>
      </c>
      <c r="J821" s="218">
        <f t="shared" si="143"/>
        <v>129.68</v>
      </c>
      <c r="L821" s="52">
        <f t="shared" si="142"/>
        <v>65</v>
      </c>
      <c r="M821" s="86">
        <f t="shared" si="144"/>
        <v>129.68</v>
      </c>
      <c r="N821" s="87" t="str">
        <f t="shared" si="145"/>
        <v/>
      </c>
      <c r="O821" s="87">
        <f t="shared" si="146"/>
        <v>129.68</v>
      </c>
      <c r="P821" s="88" t="str">
        <f t="shared" si="147"/>
        <v/>
      </c>
      <c r="Q821" s="87" t="str">
        <f t="shared" si="148"/>
        <v/>
      </c>
      <c r="R821" s="87" t="str">
        <f t="shared" si="149"/>
        <v/>
      </c>
    </row>
    <row r="822" spans="1:18" ht="38.25" customHeight="1" x14ac:dyDescent="0.2">
      <c r="A822" s="219"/>
      <c r="B822" s="219"/>
      <c r="C822" s="219"/>
      <c r="D822" s="219"/>
      <c r="E822" s="219"/>
      <c r="F822" s="220"/>
      <c r="G822" s="219"/>
      <c r="H822" s="220"/>
      <c r="I822" s="219"/>
      <c r="J822" s="220"/>
      <c r="L822" s="52">
        <f t="shared" si="142"/>
        <v>65</v>
      </c>
      <c r="M822" s="86" t="str">
        <f t="shared" si="144"/>
        <v/>
      </c>
      <c r="N822" s="87" t="str">
        <f t="shared" si="145"/>
        <v/>
      </c>
      <c r="O822" s="87" t="str">
        <f t="shared" si="146"/>
        <v/>
      </c>
      <c r="P822" s="88" t="str">
        <f t="shared" si="147"/>
        <v/>
      </c>
      <c r="Q822" s="87" t="str">
        <f t="shared" si="148"/>
        <v/>
      </c>
      <c r="R822" s="87" t="str">
        <f t="shared" si="149"/>
        <v/>
      </c>
    </row>
    <row r="823" spans="1:18" ht="38.25" customHeight="1" thickBot="1" x14ac:dyDescent="0.25">
      <c r="A823" s="219"/>
      <c r="B823" s="219"/>
      <c r="C823" s="219"/>
      <c r="D823" s="219"/>
      <c r="E823" s="219"/>
      <c r="F823" s="220"/>
      <c r="G823" s="219"/>
      <c r="H823" s="294"/>
      <c r="I823" s="294"/>
      <c r="J823" s="220"/>
      <c r="L823" s="52">
        <f t="shared" si="142"/>
        <v>65</v>
      </c>
      <c r="M823" s="86" t="str">
        <f t="shared" si="144"/>
        <v/>
      </c>
      <c r="N823" s="87" t="str">
        <f t="shared" si="145"/>
        <v/>
      </c>
      <c r="O823" s="87" t="str">
        <f t="shared" si="146"/>
        <v/>
      </c>
      <c r="P823" s="88" t="str">
        <f t="shared" si="147"/>
        <v/>
      </c>
      <c r="Q823" s="87" t="str">
        <f t="shared" si="148"/>
        <v/>
      </c>
      <c r="R823" s="87" t="str">
        <f t="shared" si="149"/>
        <v/>
      </c>
    </row>
    <row r="824" spans="1:18" ht="38.25" customHeight="1" thickTop="1" x14ac:dyDescent="0.2">
      <c r="A824" s="224"/>
      <c r="B824" s="224"/>
      <c r="C824" s="224"/>
      <c r="D824" s="224"/>
      <c r="E824" s="224"/>
      <c r="F824" s="224"/>
      <c r="G824" s="224"/>
      <c r="H824" s="224"/>
      <c r="I824" s="224"/>
      <c r="J824" s="224"/>
      <c r="L824" s="52">
        <f t="shared" si="142"/>
        <v>66</v>
      </c>
      <c r="M824" s="86" t="str">
        <f t="shared" si="144"/>
        <v/>
      </c>
      <c r="N824" s="87" t="str">
        <f t="shared" si="145"/>
        <v/>
      </c>
      <c r="O824" s="87" t="str">
        <f t="shared" si="146"/>
        <v/>
      </c>
      <c r="P824" s="88" t="str">
        <f t="shared" si="147"/>
        <v/>
      </c>
      <c r="Q824" s="87" t="str">
        <f t="shared" si="148"/>
        <v/>
      </c>
      <c r="R824" s="87" t="str">
        <f t="shared" si="149"/>
        <v/>
      </c>
    </row>
    <row r="825" spans="1:18" ht="15" x14ac:dyDescent="0.2">
      <c r="A825" s="206" t="s">
        <v>1237</v>
      </c>
      <c r="B825" s="207" t="s">
        <v>1</v>
      </c>
      <c r="C825" s="206" t="s">
        <v>2</v>
      </c>
      <c r="D825" s="206" t="s">
        <v>3</v>
      </c>
      <c r="E825" s="290" t="s">
        <v>18</v>
      </c>
      <c r="F825" s="290"/>
      <c r="G825" s="208" t="s">
        <v>4</v>
      </c>
      <c r="H825" s="207" t="s">
        <v>5</v>
      </c>
      <c r="I825" s="207" t="s">
        <v>6</v>
      </c>
      <c r="J825" s="207" t="s">
        <v>7</v>
      </c>
      <c r="L825" s="52">
        <f t="shared" si="142"/>
        <v>66</v>
      </c>
      <c r="M825" s="86" t="str">
        <f t="shared" si="144"/>
        <v/>
      </c>
      <c r="N825" s="87" t="str">
        <f t="shared" si="145"/>
        <v/>
      </c>
      <c r="O825" s="87" t="str">
        <f t="shared" si="146"/>
        <v/>
      </c>
      <c r="P825" s="88" t="str">
        <f t="shared" si="147"/>
        <v/>
      </c>
      <c r="Q825" s="87" t="str">
        <f t="shared" si="148"/>
        <v/>
      </c>
      <c r="R825" s="87" t="str">
        <f t="shared" si="149"/>
        <v/>
      </c>
    </row>
    <row r="826" spans="1:18" ht="25.5" customHeight="1" x14ac:dyDescent="0.2">
      <c r="A826" s="209" t="s">
        <v>19</v>
      </c>
      <c r="B826" s="210" t="s">
        <v>1238</v>
      </c>
      <c r="C826" s="209" t="s">
        <v>9</v>
      </c>
      <c r="D826" s="209" t="s">
        <v>1239</v>
      </c>
      <c r="E826" s="291" t="s">
        <v>915</v>
      </c>
      <c r="F826" s="291"/>
      <c r="G826" s="211" t="s">
        <v>12</v>
      </c>
      <c r="H826" s="212">
        <v>1</v>
      </c>
      <c r="I826" s="213">
        <f>SUMIF(L:L,$L826,M:M)</f>
        <v>129.25</v>
      </c>
      <c r="J826" s="213">
        <f t="shared" ref="J826:J831" si="150">TRUNC(H826*I826,2)</f>
        <v>129.25</v>
      </c>
      <c r="L826" s="52">
        <f t="shared" si="142"/>
        <v>66</v>
      </c>
      <c r="M826" s="86" t="str">
        <f t="shared" si="144"/>
        <v/>
      </c>
      <c r="N826" s="87" t="str">
        <f t="shared" si="145"/>
        <v/>
      </c>
      <c r="O826" s="87" t="str">
        <f t="shared" si="146"/>
        <v/>
      </c>
      <c r="P826" s="88" t="str">
        <f t="shared" si="147"/>
        <v xml:space="preserve"> 104167 </v>
      </c>
      <c r="Q826" s="87">
        <f t="shared" si="148"/>
        <v>0</v>
      </c>
      <c r="R826" s="87">
        <f t="shared" si="149"/>
        <v>129.25</v>
      </c>
    </row>
    <row r="827" spans="1:18" ht="25.5" customHeight="1" x14ac:dyDescent="0.2">
      <c r="A827" s="225" t="s">
        <v>21</v>
      </c>
      <c r="B827" s="226" t="s">
        <v>214</v>
      </c>
      <c r="C827" s="225" t="s">
        <v>9</v>
      </c>
      <c r="D827" s="225" t="s">
        <v>215</v>
      </c>
      <c r="E827" s="292" t="s">
        <v>875</v>
      </c>
      <c r="F827" s="292"/>
      <c r="G827" s="227" t="s">
        <v>25</v>
      </c>
      <c r="H827" s="228">
        <v>0.2601</v>
      </c>
      <c r="I827" s="229">
        <f>SUMIFS(J:J,A:A,"Composição",B:B,$B827)</f>
        <v>32.270000000000003</v>
      </c>
      <c r="J827" s="229">
        <f t="shared" si="150"/>
        <v>8.39</v>
      </c>
      <c r="L827" s="52">
        <f t="shared" si="142"/>
        <v>66</v>
      </c>
      <c r="M827" s="86">
        <f t="shared" si="144"/>
        <v>8.39</v>
      </c>
      <c r="N827" s="87" t="str">
        <f t="shared" si="145"/>
        <v/>
      </c>
      <c r="O827" s="87">
        <f t="shared" si="146"/>
        <v>8.39</v>
      </c>
      <c r="P827" s="88" t="str">
        <f t="shared" si="147"/>
        <v/>
      </c>
      <c r="Q827" s="87" t="str">
        <f t="shared" si="148"/>
        <v/>
      </c>
      <c r="R827" s="87" t="str">
        <f t="shared" si="149"/>
        <v/>
      </c>
    </row>
    <row r="828" spans="1:18" ht="25.5" customHeight="1" x14ac:dyDescent="0.2">
      <c r="A828" s="225" t="s">
        <v>21</v>
      </c>
      <c r="B828" s="226" t="s">
        <v>209</v>
      </c>
      <c r="C828" s="225" t="s">
        <v>9</v>
      </c>
      <c r="D828" s="225" t="s">
        <v>210</v>
      </c>
      <c r="E828" s="292" t="s">
        <v>875</v>
      </c>
      <c r="F828" s="292"/>
      <c r="G828" s="227" t="s">
        <v>25</v>
      </c>
      <c r="H828" s="228">
        <v>0.2601</v>
      </c>
      <c r="I828" s="229">
        <f>SUMIFS(J:J,A:A,"Composição",B:B,$B828)</f>
        <v>25.57</v>
      </c>
      <c r="J828" s="229">
        <f t="shared" si="150"/>
        <v>6.65</v>
      </c>
      <c r="L828" s="52">
        <f t="shared" si="142"/>
        <v>66</v>
      </c>
      <c r="M828" s="86">
        <f t="shared" si="144"/>
        <v>6.65</v>
      </c>
      <c r="N828" s="87" t="str">
        <f t="shared" si="145"/>
        <v/>
      </c>
      <c r="O828" s="87">
        <f t="shared" si="146"/>
        <v>6.65</v>
      </c>
      <c r="P828" s="88" t="str">
        <f t="shared" si="147"/>
        <v/>
      </c>
      <c r="Q828" s="87" t="str">
        <f t="shared" si="148"/>
        <v/>
      </c>
      <c r="R828" s="87" t="str">
        <f t="shared" si="149"/>
        <v/>
      </c>
    </row>
    <row r="829" spans="1:18" ht="38.25" customHeight="1" x14ac:dyDescent="0.2">
      <c r="A829" s="214" t="s">
        <v>28</v>
      </c>
      <c r="B829" s="215" t="s">
        <v>455</v>
      </c>
      <c r="C829" s="214" t="str">
        <f>VLOOKUP(B829,INSUMOS!$A:$I,2,FALSE)</f>
        <v>SINAPI</v>
      </c>
      <c r="D829" s="214" t="str">
        <f>VLOOKUP(B829,INSUMOS!$A:$I,3,FALSE)</f>
        <v>PASTA LUBRIFICANTE PARA TUBOS E CONEXOES COM JUNTA ELASTICA, EMBALAGEM DE *400* GR (USO EM PVC, ACO, POLIETILENO E OUTROS)</v>
      </c>
      <c r="E829" s="293" t="str">
        <f>VLOOKUP(B829,INSUMOS!$A:$I,4,FALSE)</f>
        <v>Material</v>
      </c>
      <c r="F829" s="293"/>
      <c r="G829" s="216" t="str">
        <f>VLOOKUP(B829,INSUMOS!$A:$I,5,FALSE)</f>
        <v>UN</v>
      </c>
      <c r="H829" s="217">
        <v>0.17499999999999999</v>
      </c>
      <c r="I829" s="218">
        <f>VLOOKUP(B829,INSUMOS!$A:$I,8,FALSE)</f>
        <v>32.07</v>
      </c>
      <c r="J829" s="218">
        <f t="shared" si="150"/>
        <v>5.61</v>
      </c>
      <c r="L829" s="52">
        <f t="shared" si="142"/>
        <v>66</v>
      </c>
      <c r="M829" s="86">
        <f t="shared" si="144"/>
        <v>5.61</v>
      </c>
      <c r="N829" s="87" t="str">
        <f t="shared" si="145"/>
        <v/>
      </c>
      <c r="O829" s="87">
        <f t="shared" si="146"/>
        <v>5.61</v>
      </c>
      <c r="P829" s="88" t="str">
        <f t="shared" si="147"/>
        <v/>
      </c>
      <c r="Q829" s="87" t="str">
        <f t="shared" si="148"/>
        <v/>
      </c>
      <c r="R829" s="87" t="str">
        <f t="shared" si="149"/>
        <v/>
      </c>
    </row>
    <row r="830" spans="1:18" ht="38.25" customHeight="1" x14ac:dyDescent="0.2">
      <c r="A830" s="214" t="s">
        <v>28</v>
      </c>
      <c r="B830" s="215" t="s">
        <v>1794</v>
      </c>
      <c r="C830" s="214" t="str">
        <f>VLOOKUP(B830,INSUMOS!$A:$I,2,FALSE)</f>
        <v>SINAPI</v>
      </c>
      <c r="D830" s="214" t="str">
        <f>VLOOKUP(B830,INSUMOS!$A:$I,3,FALSE)</f>
        <v>ANEL BORRACHA, DN 150 MM, PARA TUBO SERIE REFORCADA ESGOTO PREDIAL</v>
      </c>
      <c r="E830" s="293" t="str">
        <f>VLOOKUP(B830,INSUMOS!$A:$I,4,FALSE)</f>
        <v>Material</v>
      </c>
      <c r="F830" s="293"/>
      <c r="G830" s="216" t="str">
        <f>VLOOKUP(B830,INSUMOS!$A:$I,5,FALSE)</f>
        <v>UN</v>
      </c>
      <c r="H830" s="217">
        <v>2</v>
      </c>
      <c r="I830" s="218">
        <f>VLOOKUP(B830,INSUMOS!$A:$I,8,FALSE)</f>
        <v>11.2</v>
      </c>
      <c r="J830" s="218">
        <f t="shared" si="150"/>
        <v>22.4</v>
      </c>
      <c r="L830" s="52">
        <f t="shared" si="142"/>
        <v>66</v>
      </c>
      <c r="M830" s="86">
        <f t="shared" si="144"/>
        <v>22.4</v>
      </c>
      <c r="N830" s="87" t="str">
        <f t="shared" si="145"/>
        <v/>
      </c>
      <c r="O830" s="87">
        <f t="shared" si="146"/>
        <v>22.4</v>
      </c>
      <c r="P830" s="88" t="str">
        <f t="shared" si="147"/>
        <v/>
      </c>
      <c r="Q830" s="87" t="str">
        <f t="shared" si="148"/>
        <v/>
      </c>
      <c r="R830" s="87" t="str">
        <f t="shared" si="149"/>
        <v/>
      </c>
    </row>
    <row r="831" spans="1:18" ht="38.25" customHeight="1" x14ac:dyDescent="0.2">
      <c r="A831" s="214" t="s">
        <v>28</v>
      </c>
      <c r="B831" s="215" t="s">
        <v>1798</v>
      </c>
      <c r="C831" s="214" t="str">
        <f>VLOOKUP(B831,INSUMOS!$A:$I,2,FALSE)</f>
        <v>SINAPI</v>
      </c>
      <c r="D831" s="214" t="str">
        <f>VLOOKUP(B831,INSUMOS!$A:$I,3,FALSE)</f>
        <v>JOELHO, PVC SERIE R, 90 GRAUS, DN 150 MM, PARA ESGOTO PREDIAL</v>
      </c>
      <c r="E831" s="293" t="str">
        <f>VLOOKUP(B831,INSUMOS!$A:$I,4,FALSE)</f>
        <v>Material</v>
      </c>
      <c r="F831" s="293"/>
      <c r="G831" s="216" t="str">
        <f>VLOOKUP(B831,INSUMOS!$A:$I,5,FALSE)</f>
        <v>UN</v>
      </c>
      <c r="H831" s="217">
        <v>1</v>
      </c>
      <c r="I831" s="218">
        <f>VLOOKUP(B831,INSUMOS!$A:$I,8,FALSE)</f>
        <v>86.2</v>
      </c>
      <c r="J831" s="218">
        <f t="shared" si="150"/>
        <v>86.2</v>
      </c>
      <c r="L831" s="52">
        <f t="shared" si="142"/>
        <v>66</v>
      </c>
      <c r="M831" s="86">
        <f t="shared" si="144"/>
        <v>86.2</v>
      </c>
      <c r="N831" s="87" t="str">
        <f t="shared" si="145"/>
        <v/>
      </c>
      <c r="O831" s="87">
        <f t="shared" si="146"/>
        <v>86.2</v>
      </c>
      <c r="P831" s="88" t="str">
        <f t="shared" si="147"/>
        <v/>
      </c>
      <c r="Q831" s="87" t="str">
        <f t="shared" si="148"/>
        <v/>
      </c>
      <c r="R831" s="87" t="str">
        <f t="shared" si="149"/>
        <v/>
      </c>
    </row>
    <row r="832" spans="1:18" ht="38.25" customHeight="1" x14ac:dyDescent="0.2">
      <c r="A832" s="219"/>
      <c r="B832" s="219"/>
      <c r="C832" s="219"/>
      <c r="D832" s="219"/>
      <c r="E832" s="219"/>
      <c r="F832" s="220"/>
      <c r="G832" s="219"/>
      <c r="H832" s="220"/>
      <c r="I832" s="219"/>
      <c r="J832" s="220"/>
      <c r="L832" s="52">
        <f t="shared" si="142"/>
        <v>66</v>
      </c>
      <c r="M832" s="86" t="str">
        <f t="shared" si="144"/>
        <v/>
      </c>
      <c r="N832" s="87" t="str">
        <f t="shared" si="145"/>
        <v/>
      </c>
      <c r="O832" s="87" t="str">
        <f t="shared" si="146"/>
        <v/>
      </c>
      <c r="P832" s="88" t="str">
        <f t="shared" si="147"/>
        <v/>
      </c>
      <c r="Q832" s="87" t="str">
        <f t="shared" si="148"/>
        <v/>
      </c>
      <c r="R832" s="87" t="str">
        <f t="shared" si="149"/>
        <v/>
      </c>
    </row>
    <row r="833" spans="1:18" ht="38.25" customHeight="1" thickBot="1" x14ac:dyDescent="0.25">
      <c r="A833" s="219"/>
      <c r="B833" s="219"/>
      <c r="C833" s="219"/>
      <c r="D833" s="219"/>
      <c r="E833" s="219"/>
      <c r="F833" s="220"/>
      <c r="G833" s="219"/>
      <c r="H833" s="294"/>
      <c r="I833" s="294"/>
      <c r="J833" s="220"/>
      <c r="L833" s="52">
        <f t="shared" si="142"/>
        <v>66</v>
      </c>
      <c r="M833" s="86" t="str">
        <f t="shared" si="144"/>
        <v/>
      </c>
      <c r="N833" s="87" t="str">
        <f t="shared" si="145"/>
        <v/>
      </c>
      <c r="O833" s="87" t="str">
        <f t="shared" si="146"/>
        <v/>
      </c>
      <c r="P833" s="88" t="str">
        <f t="shared" si="147"/>
        <v/>
      </c>
      <c r="Q833" s="87" t="str">
        <f t="shared" si="148"/>
        <v/>
      </c>
      <c r="R833" s="87" t="str">
        <f t="shared" si="149"/>
        <v/>
      </c>
    </row>
    <row r="834" spans="1:18" ht="25.5" customHeight="1" thickTop="1" x14ac:dyDescent="0.2">
      <c r="A834" s="224"/>
      <c r="B834" s="224"/>
      <c r="C834" s="224"/>
      <c r="D834" s="224"/>
      <c r="E834" s="224"/>
      <c r="F834" s="224"/>
      <c r="G834" s="224"/>
      <c r="H834" s="224"/>
      <c r="I834" s="224"/>
      <c r="J834" s="224"/>
      <c r="L834" s="52">
        <f t="shared" si="142"/>
        <v>67</v>
      </c>
      <c r="M834" s="86" t="str">
        <f t="shared" si="144"/>
        <v/>
      </c>
      <c r="N834" s="87" t="str">
        <f t="shared" si="145"/>
        <v/>
      </c>
      <c r="O834" s="87" t="str">
        <f t="shared" si="146"/>
        <v/>
      </c>
      <c r="P834" s="88" t="str">
        <f t="shared" si="147"/>
        <v/>
      </c>
      <c r="Q834" s="87" t="str">
        <f t="shared" si="148"/>
        <v/>
      </c>
      <c r="R834" s="87" t="str">
        <f t="shared" si="149"/>
        <v/>
      </c>
    </row>
    <row r="835" spans="1:18" ht="25.5" customHeight="1" x14ac:dyDescent="0.2">
      <c r="A835" s="206" t="s">
        <v>1246</v>
      </c>
      <c r="B835" s="207" t="s">
        <v>1</v>
      </c>
      <c r="C835" s="206" t="s">
        <v>2</v>
      </c>
      <c r="D835" s="206" t="s">
        <v>3</v>
      </c>
      <c r="E835" s="290" t="s">
        <v>18</v>
      </c>
      <c r="F835" s="290"/>
      <c r="G835" s="208" t="s">
        <v>4</v>
      </c>
      <c r="H835" s="207" t="s">
        <v>5</v>
      </c>
      <c r="I835" s="207" t="s">
        <v>6</v>
      </c>
      <c r="J835" s="207" t="s">
        <v>7</v>
      </c>
      <c r="L835" s="52">
        <f t="shared" si="142"/>
        <v>67</v>
      </c>
      <c r="M835" s="86" t="str">
        <f t="shared" si="144"/>
        <v/>
      </c>
      <c r="N835" s="87" t="str">
        <f t="shared" si="145"/>
        <v/>
      </c>
      <c r="O835" s="87" t="str">
        <f t="shared" si="146"/>
        <v/>
      </c>
      <c r="P835" s="88" t="str">
        <f t="shared" si="147"/>
        <v/>
      </c>
      <c r="Q835" s="87" t="str">
        <f t="shared" si="148"/>
        <v/>
      </c>
      <c r="R835" s="87" t="str">
        <f t="shared" si="149"/>
        <v/>
      </c>
    </row>
    <row r="836" spans="1:18" ht="25.5" customHeight="1" x14ac:dyDescent="0.2">
      <c r="A836" s="209" t="s">
        <v>19</v>
      </c>
      <c r="B836" s="210" t="s">
        <v>1247</v>
      </c>
      <c r="C836" s="209" t="s">
        <v>9</v>
      </c>
      <c r="D836" s="209" t="s">
        <v>1947</v>
      </c>
      <c r="E836" s="291" t="s">
        <v>921</v>
      </c>
      <c r="F836" s="291"/>
      <c r="G836" s="211" t="s">
        <v>12</v>
      </c>
      <c r="H836" s="212">
        <v>1</v>
      </c>
      <c r="I836" s="213">
        <f>SUMIF(L:L,$L836,M:M)</f>
        <v>701.47</v>
      </c>
      <c r="J836" s="213">
        <f>TRUNC(H836*I836,2)</f>
        <v>701.47</v>
      </c>
      <c r="L836" s="52">
        <f t="shared" si="142"/>
        <v>67</v>
      </c>
      <c r="M836" s="86" t="str">
        <f t="shared" si="144"/>
        <v/>
      </c>
      <c r="N836" s="87" t="str">
        <f t="shared" si="145"/>
        <v/>
      </c>
      <c r="O836" s="87" t="str">
        <f t="shared" si="146"/>
        <v/>
      </c>
      <c r="P836" s="88" t="str">
        <f t="shared" si="147"/>
        <v xml:space="preserve"> 101880 </v>
      </c>
      <c r="Q836" s="87">
        <f t="shared" si="148"/>
        <v>0</v>
      </c>
      <c r="R836" s="87">
        <f t="shared" si="149"/>
        <v>701.47</v>
      </c>
    </row>
    <row r="837" spans="1:18" ht="38.25" x14ac:dyDescent="0.2">
      <c r="A837" s="225" t="s">
        <v>21</v>
      </c>
      <c r="B837" s="226" t="s">
        <v>726</v>
      </c>
      <c r="C837" s="225" t="s">
        <v>9</v>
      </c>
      <c r="D837" s="225" t="s">
        <v>727</v>
      </c>
      <c r="E837" s="292" t="s">
        <v>706</v>
      </c>
      <c r="F837" s="292"/>
      <c r="G837" s="227" t="s">
        <v>17</v>
      </c>
      <c r="H837" s="228">
        <v>1.9199999999999998E-2</v>
      </c>
      <c r="I837" s="229">
        <f>SUMIFS(J:J,A:A,"Composição",B:B,$B837)</f>
        <v>890.16</v>
      </c>
      <c r="J837" s="229">
        <f>TRUNC(H837*I837,2)</f>
        <v>17.09</v>
      </c>
      <c r="L837" s="52">
        <f t="shared" si="142"/>
        <v>67</v>
      </c>
      <c r="M837" s="86">
        <f t="shared" si="144"/>
        <v>17.09</v>
      </c>
      <c r="N837" s="87" t="str">
        <f t="shared" si="145"/>
        <v/>
      </c>
      <c r="O837" s="87">
        <f t="shared" si="146"/>
        <v>17.09</v>
      </c>
      <c r="P837" s="88" t="str">
        <f t="shared" si="147"/>
        <v/>
      </c>
      <c r="Q837" s="87" t="str">
        <f t="shared" si="148"/>
        <v/>
      </c>
      <c r="R837" s="87" t="str">
        <f t="shared" si="149"/>
        <v/>
      </c>
    </row>
    <row r="838" spans="1:18" ht="38.25" customHeight="1" x14ac:dyDescent="0.2">
      <c r="A838" s="225" t="s">
        <v>21</v>
      </c>
      <c r="B838" s="226" t="s">
        <v>205</v>
      </c>
      <c r="C838" s="225" t="s">
        <v>9</v>
      </c>
      <c r="D838" s="225" t="s">
        <v>206</v>
      </c>
      <c r="E838" s="292" t="s">
        <v>875</v>
      </c>
      <c r="F838" s="292"/>
      <c r="G838" s="227" t="s">
        <v>25</v>
      </c>
      <c r="H838" s="228">
        <v>2.0377000000000001</v>
      </c>
      <c r="I838" s="229">
        <f>SUMIFS(J:J,A:A,"Composição",B:B,$B838)</f>
        <v>26.42</v>
      </c>
      <c r="J838" s="229">
        <f>TRUNC(H838*I838,2)</f>
        <v>53.83</v>
      </c>
      <c r="L838" s="52">
        <f t="shared" si="142"/>
        <v>67</v>
      </c>
      <c r="M838" s="86">
        <f t="shared" si="144"/>
        <v>53.83</v>
      </c>
      <c r="N838" s="87" t="str">
        <f t="shared" si="145"/>
        <v/>
      </c>
      <c r="O838" s="87">
        <f t="shared" si="146"/>
        <v>53.83</v>
      </c>
      <c r="P838" s="88" t="str">
        <f t="shared" si="147"/>
        <v/>
      </c>
      <c r="Q838" s="87" t="str">
        <f t="shared" si="148"/>
        <v/>
      </c>
      <c r="R838" s="87" t="str">
        <f t="shared" si="149"/>
        <v/>
      </c>
    </row>
    <row r="839" spans="1:18" ht="25.5" x14ac:dyDescent="0.2">
      <c r="A839" s="225" t="s">
        <v>21</v>
      </c>
      <c r="B839" s="226" t="s">
        <v>220</v>
      </c>
      <c r="C839" s="225" t="s">
        <v>9</v>
      </c>
      <c r="D839" s="225" t="s">
        <v>221</v>
      </c>
      <c r="E839" s="292" t="s">
        <v>875</v>
      </c>
      <c r="F839" s="292"/>
      <c r="G839" s="227" t="s">
        <v>25</v>
      </c>
      <c r="H839" s="228">
        <v>2.0377000000000001</v>
      </c>
      <c r="I839" s="229">
        <f>SUMIFS(J:J,A:A,"Composição",B:B,$B839)</f>
        <v>33.25</v>
      </c>
      <c r="J839" s="229">
        <f>TRUNC(H839*I839,2)</f>
        <v>67.75</v>
      </c>
      <c r="L839" s="52">
        <f t="shared" si="142"/>
        <v>67</v>
      </c>
      <c r="M839" s="86">
        <f t="shared" si="144"/>
        <v>67.75</v>
      </c>
      <c r="N839" s="87" t="str">
        <f t="shared" si="145"/>
        <v/>
      </c>
      <c r="O839" s="87">
        <f t="shared" si="146"/>
        <v>67.75</v>
      </c>
      <c r="P839" s="88" t="str">
        <f t="shared" si="147"/>
        <v/>
      </c>
      <c r="Q839" s="87" t="str">
        <f t="shared" si="148"/>
        <v/>
      </c>
      <c r="R839" s="87" t="str">
        <f t="shared" si="149"/>
        <v/>
      </c>
    </row>
    <row r="840" spans="1:18" ht="38.25" x14ac:dyDescent="0.2">
      <c r="A840" s="214" t="s">
        <v>28</v>
      </c>
      <c r="B840" s="215" t="s">
        <v>1800</v>
      </c>
      <c r="C840" s="214" t="str">
        <f>VLOOKUP(B840,INSUMOS!$A:$I,2,FALSE)</f>
        <v>SINAPI</v>
      </c>
      <c r="D840" s="214" t="str">
        <f>VLOOKUP(B840,INSUMOS!$A:$I,3,FALSE)</f>
        <v>QUADRO DE DISTRIBUICAO COM BARRAMENTO TRIFASICO, DE EMBUTIR, EM CHAPA DE ACO GALVANIZADO, PARA 30 DISJUNTORES DIN, 150 A</v>
      </c>
      <c r="E840" s="293" t="str">
        <f>VLOOKUP(B840,INSUMOS!$A:$I,4,FALSE)</f>
        <v>Material</v>
      </c>
      <c r="F840" s="293"/>
      <c r="G840" s="216" t="str">
        <f>VLOOKUP(B840,INSUMOS!$A:$I,5,FALSE)</f>
        <v>UN</v>
      </c>
      <c r="H840" s="217">
        <v>1</v>
      </c>
      <c r="I840" s="218">
        <f>VLOOKUP(B840,INSUMOS!$A:$I,8,FALSE)</f>
        <v>562.79999999999995</v>
      </c>
      <c r="J840" s="218">
        <f>TRUNC(H840*I840,2)</f>
        <v>562.79999999999995</v>
      </c>
      <c r="L840" s="52">
        <f t="shared" si="142"/>
        <v>67</v>
      </c>
      <c r="M840" s="86">
        <f t="shared" si="144"/>
        <v>562.79999999999995</v>
      </c>
      <c r="N840" s="87" t="str">
        <f t="shared" si="145"/>
        <v/>
      </c>
      <c r="O840" s="87">
        <f t="shared" si="146"/>
        <v>562.79999999999995</v>
      </c>
      <c r="P840" s="88" t="str">
        <f t="shared" si="147"/>
        <v/>
      </c>
      <c r="Q840" s="87" t="str">
        <f t="shared" si="148"/>
        <v/>
      </c>
      <c r="R840" s="87" t="str">
        <f t="shared" si="149"/>
        <v/>
      </c>
    </row>
    <row r="841" spans="1:18" ht="14.25" customHeight="1" x14ac:dyDescent="0.2">
      <c r="A841" s="219"/>
      <c r="B841" s="219"/>
      <c r="C841" s="219"/>
      <c r="D841" s="219"/>
      <c r="E841" s="219"/>
      <c r="F841" s="220"/>
      <c r="G841" s="219"/>
      <c r="H841" s="220"/>
      <c r="I841" s="219"/>
      <c r="J841" s="220"/>
      <c r="L841" s="52">
        <f t="shared" si="142"/>
        <v>67</v>
      </c>
      <c r="M841" s="86" t="str">
        <f t="shared" si="144"/>
        <v/>
      </c>
      <c r="N841" s="87" t="str">
        <f t="shared" si="145"/>
        <v/>
      </c>
      <c r="O841" s="87" t="str">
        <f t="shared" si="146"/>
        <v/>
      </c>
      <c r="P841" s="88" t="str">
        <f t="shared" si="147"/>
        <v/>
      </c>
      <c r="Q841" s="87" t="str">
        <f t="shared" si="148"/>
        <v/>
      </c>
      <c r="R841" s="87" t="str">
        <f t="shared" si="149"/>
        <v/>
      </c>
    </row>
    <row r="842" spans="1:18" ht="15" thickBot="1" x14ac:dyDescent="0.25">
      <c r="A842" s="219"/>
      <c r="B842" s="219"/>
      <c r="C842" s="219"/>
      <c r="D842" s="219"/>
      <c r="E842" s="219"/>
      <c r="F842" s="220"/>
      <c r="G842" s="219"/>
      <c r="H842" s="294"/>
      <c r="I842" s="294"/>
      <c r="J842" s="220"/>
      <c r="L842" s="52">
        <f t="shared" si="142"/>
        <v>67</v>
      </c>
      <c r="M842" s="86" t="str">
        <f t="shared" si="144"/>
        <v/>
      </c>
      <c r="N842" s="87" t="str">
        <f t="shared" si="145"/>
        <v/>
      </c>
      <c r="O842" s="87" t="str">
        <f t="shared" si="146"/>
        <v/>
      </c>
      <c r="P842" s="88" t="str">
        <f t="shared" si="147"/>
        <v/>
      </c>
      <c r="Q842" s="87" t="str">
        <f t="shared" si="148"/>
        <v/>
      </c>
      <c r="R842" s="87" t="str">
        <f t="shared" si="149"/>
        <v/>
      </c>
    </row>
    <row r="843" spans="1:18" ht="15" thickTop="1" x14ac:dyDescent="0.2">
      <c r="A843" s="224"/>
      <c r="B843" s="224"/>
      <c r="C843" s="224"/>
      <c r="D843" s="224"/>
      <c r="E843" s="224"/>
      <c r="F843" s="224"/>
      <c r="G843" s="224"/>
      <c r="H843" s="224"/>
      <c r="I843" s="224"/>
      <c r="J843" s="224"/>
      <c r="L843" s="52">
        <f t="shared" si="142"/>
        <v>68</v>
      </c>
      <c r="M843" s="86" t="str">
        <f t="shared" si="144"/>
        <v/>
      </c>
      <c r="N843" s="87" t="str">
        <f t="shared" si="145"/>
        <v/>
      </c>
      <c r="O843" s="87" t="str">
        <f t="shared" si="146"/>
        <v/>
      </c>
      <c r="P843" s="88" t="str">
        <f t="shared" si="147"/>
        <v/>
      </c>
      <c r="Q843" s="87" t="str">
        <f t="shared" si="148"/>
        <v/>
      </c>
      <c r="R843" s="87" t="str">
        <f t="shared" si="149"/>
        <v/>
      </c>
    </row>
    <row r="844" spans="1:18" ht="38.25" customHeight="1" x14ac:dyDescent="0.2">
      <c r="A844" s="206" t="s">
        <v>1249</v>
      </c>
      <c r="B844" s="207" t="s">
        <v>1</v>
      </c>
      <c r="C844" s="206" t="s">
        <v>2</v>
      </c>
      <c r="D844" s="206" t="s">
        <v>3</v>
      </c>
      <c r="E844" s="290" t="s">
        <v>18</v>
      </c>
      <c r="F844" s="290"/>
      <c r="G844" s="208" t="s">
        <v>4</v>
      </c>
      <c r="H844" s="207" t="s">
        <v>5</v>
      </c>
      <c r="I844" s="207" t="s">
        <v>6</v>
      </c>
      <c r="J844" s="207" t="s">
        <v>7</v>
      </c>
      <c r="L844" s="52">
        <f t="shared" si="142"/>
        <v>68</v>
      </c>
      <c r="M844" s="86" t="str">
        <f t="shared" si="144"/>
        <v/>
      </c>
      <c r="N844" s="87" t="str">
        <f t="shared" si="145"/>
        <v/>
      </c>
      <c r="O844" s="87" t="str">
        <f t="shared" si="146"/>
        <v/>
      </c>
      <c r="P844" s="88" t="str">
        <f t="shared" si="147"/>
        <v/>
      </c>
      <c r="Q844" s="87" t="str">
        <f t="shared" si="148"/>
        <v/>
      </c>
      <c r="R844" s="87" t="str">
        <f t="shared" si="149"/>
        <v/>
      </c>
    </row>
    <row r="845" spans="1:18" ht="25.5" customHeight="1" x14ac:dyDescent="0.2">
      <c r="A845" s="209" t="s">
        <v>19</v>
      </c>
      <c r="B845" s="210" t="s">
        <v>1250</v>
      </c>
      <c r="C845" s="209" t="s">
        <v>9</v>
      </c>
      <c r="D845" s="209" t="s">
        <v>1948</v>
      </c>
      <c r="E845" s="291" t="s">
        <v>921</v>
      </c>
      <c r="F845" s="291"/>
      <c r="G845" s="211" t="s">
        <v>12</v>
      </c>
      <c r="H845" s="212">
        <v>1</v>
      </c>
      <c r="I845" s="213">
        <f>SUMIF(L:L,$L845,M:M)</f>
        <v>1327.23</v>
      </c>
      <c r="J845" s="213">
        <f>TRUNC(H845*I845,2)</f>
        <v>1327.23</v>
      </c>
      <c r="L845" s="52">
        <f t="shared" si="142"/>
        <v>68</v>
      </c>
      <c r="M845" s="86" t="str">
        <f t="shared" si="144"/>
        <v/>
      </c>
      <c r="N845" s="87" t="str">
        <f t="shared" si="145"/>
        <v/>
      </c>
      <c r="O845" s="87" t="str">
        <f t="shared" si="146"/>
        <v/>
      </c>
      <c r="P845" s="88" t="str">
        <f t="shared" si="147"/>
        <v xml:space="preserve"> 101882 </v>
      </c>
      <c r="Q845" s="87">
        <f t="shared" si="148"/>
        <v>0</v>
      </c>
      <c r="R845" s="87">
        <f t="shared" si="149"/>
        <v>1327.23</v>
      </c>
    </row>
    <row r="846" spans="1:18" ht="25.5" x14ac:dyDescent="0.2">
      <c r="A846" s="225" t="s">
        <v>21</v>
      </c>
      <c r="B846" s="226" t="s">
        <v>205</v>
      </c>
      <c r="C846" s="225" t="s">
        <v>9</v>
      </c>
      <c r="D846" s="225" t="s">
        <v>206</v>
      </c>
      <c r="E846" s="292" t="s">
        <v>875</v>
      </c>
      <c r="F846" s="292"/>
      <c r="G846" s="227" t="s">
        <v>25</v>
      </c>
      <c r="H846" s="228">
        <v>2.0396999999999998</v>
      </c>
      <c r="I846" s="229">
        <f>SUMIFS(J:J,A:A,"Composição",B:B,$B846)</f>
        <v>26.42</v>
      </c>
      <c r="J846" s="229">
        <f>TRUNC(H846*I846,2)</f>
        <v>53.88</v>
      </c>
      <c r="L846" s="52">
        <f t="shared" si="142"/>
        <v>68</v>
      </c>
      <c r="M846" s="86">
        <f t="shared" si="144"/>
        <v>53.88</v>
      </c>
      <c r="N846" s="87" t="str">
        <f t="shared" si="145"/>
        <v/>
      </c>
      <c r="O846" s="87">
        <f t="shared" si="146"/>
        <v>53.88</v>
      </c>
      <c r="P846" s="88" t="str">
        <f t="shared" si="147"/>
        <v/>
      </c>
      <c r="Q846" s="87" t="str">
        <f t="shared" si="148"/>
        <v/>
      </c>
      <c r="R846" s="87" t="str">
        <f t="shared" si="149"/>
        <v/>
      </c>
    </row>
    <row r="847" spans="1:18" ht="25.5" x14ac:dyDescent="0.2">
      <c r="A847" s="225" t="s">
        <v>21</v>
      </c>
      <c r="B847" s="226" t="s">
        <v>220</v>
      </c>
      <c r="C847" s="225" t="s">
        <v>9</v>
      </c>
      <c r="D847" s="225" t="s">
        <v>221</v>
      </c>
      <c r="E847" s="292" t="s">
        <v>875</v>
      </c>
      <c r="F847" s="292"/>
      <c r="G847" s="227" t="s">
        <v>25</v>
      </c>
      <c r="H847" s="228">
        <v>2.0396999999999998</v>
      </c>
      <c r="I847" s="229">
        <f>SUMIFS(J:J,A:A,"Composição",B:B,$B847)</f>
        <v>33.25</v>
      </c>
      <c r="J847" s="229">
        <f>TRUNC(H847*I847,2)</f>
        <v>67.819999999999993</v>
      </c>
      <c r="L847" s="52">
        <f t="shared" si="142"/>
        <v>68</v>
      </c>
      <c r="M847" s="86">
        <f t="shared" si="144"/>
        <v>67.819999999999993</v>
      </c>
      <c r="N847" s="87" t="str">
        <f t="shared" si="145"/>
        <v/>
      </c>
      <c r="O847" s="87">
        <f t="shared" si="146"/>
        <v>67.819999999999993</v>
      </c>
      <c r="P847" s="88" t="str">
        <f t="shared" si="147"/>
        <v/>
      </c>
      <c r="Q847" s="87" t="str">
        <f t="shared" si="148"/>
        <v/>
      </c>
      <c r="R847" s="87" t="str">
        <f t="shared" si="149"/>
        <v/>
      </c>
    </row>
    <row r="848" spans="1:18" ht="38.25" x14ac:dyDescent="0.2">
      <c r="A848" s="225" t="s">
        <v>21</v>
      </c>
      <c r="B848" s="226" t="s">
        <v>726</v>
      </c>
      <c r="C848" s="225" t="s">
        <v>9</v>
      </c>
      <c r="D848" s="225" t="s">
        <v>727</v>
      </c>
      <c r="E848" s="292" t="s">
        <v>706</v>
      </c>
      <c r="F848" s="292"/>
      <c r="G848" s="227" t="s">
        <v>17</v>
      </c>
      <c r="H848" s="228">
        <v>1.9400000000000001E-2</v>
      </c>
      <c r="I848" s="229">
        <f>SUMIFS(J:J,A:A,"Composição",B:B,$B848)</f>
        <v>890.16</v>
      </c>
      <c r="J848" s="229">
        <f>TRUNC(H848*I848,2)</f>
        <v>17.260000000000002</v>
      </c>
      <c r="L848" s="52">
        <f t="shared" si="142"/>
        <v>68</v>
      </c>
      <c r="M848" s="86">
        <f t="shared" si="144"/>
        <v>17.260000000000002</v>
      </c>
      <c r="N848" s="87" t="str">
        <f t="shared" si="145"/>
        <v/>
      </c>
      <c r="O848" s="87">
        <f t="shared" si="146"/>
        <v>17.260000000000002</v>
      </c>
      <c r="P848" s="88" t="str">
        <f t="shared" si="147"/>
        <v/>
      </c>
      <c r="Q848" s="87" t="str">
        <f t="shared" si="148"/>
        <v/>
      </c>
      <c r="R848" s="87" t="str">
        <f t="shared" si="149"/>
        <v/>
      </c>
    </row>
    <row r="849" spans="1:18" ht="38.25" x14ac:dyDescent="0.2">
      <c r="A849" s="214" t="s">
        <v>28</v>
      </c>
      <c r="B849" s="215" t="s">
        <v>1802</v>
      </c>
      <c r="C849" s="214" t="str">
        <f>VLOOKUP(B849,INSUMOS!$A:$I,2,FALSE)</f>
        <v>SINAPI</v>
      </c>
      <c r="D849" s="214" t="str">
        <f>VLOOKUP(B849,INSUMOS!$A:$I,3,FALSE)</f>
        <v>QUADRO DE DISTRIBUICAO COM BARRAMENTO TRIFASICO, DE EMBUTIR, EM CHAPA DE ACO GALVANIZADO, PARA 30 DISJUNTORES DIN, 225 A</v>
      </c>
      <c r="E849" s="293" t="str">
        <f>VLOOKUP(B849,INSUMOS!$A:$I,4,FALSE)</f>
        <v>Material</v>
      </c>
      <c r="F849" s="293"/>
      <c r="G849" s="216" t="str">
        <f>VLOOKUP(B849,INSUMOS!$A:$I,5,FALSE)</f>
        <v>UN</v>
      </c>
      <c r="H849" s="217">
        <v>1</v>
      </c>
      <c r="I849" s="218">
        <f>VLOOKUP(B849,INSUMOS!$A:$I,8,FALSE)</f>
        <v>1188.27</v>
      </c>
      <c r="J849" s="218">
        <f>TRUNC(H849*I849,2)</f>
        <v>1188.27</v>
      </c>
      <c r="L849" s="52">
        <f t="shared" ref="L849:L898" si="151">IF(AND(A850&lt;&gt;"",A849=""),L848+1,L848)</f>
        <v>68</v>
      </c>
      <c r="M849" s="86">
        <f t="shared" si="144"/>
        <v>1188.27</v>
      </c>
      <c r="N849" s="87" t="str">
        <f t="shared" si="145"/>
        <v/>
      </c>
      <c r="O849" s="87">
        <f t="shared" si="146"/>
        <v>1188.27</v>
      </c>
      <c r="P849" s="88" t="str">
        <f t="shared" si="147"/>
        <v/>
      </c>
      <c r="Q849" s="87" t="str">
        <f t="shared" si="148"/>
        <v/>
      </c>
      <c r="R849" s="87" t="str">
        <f t="shared" si="149"/>
        <v/>
      </c>
    </row>
    <row r="850" spans="1:18" ht="38.25" customHeight="1" x14ac:dyDescent="0.2">
      <c r="A850" s="219"/>
      <c r="B850" s="219"/>
      <c r="C850" s="219"/>
      <c r="D850" s="219"/>
      <c r="E850" s="219"/>
      <c r="F850" s="220"/>
      <c r="G850" s="219"/>
      <c r="H850" s="220"/>
      <c r="I850" s="219"/>
      <c r="J850" s="220"/>
      <c r="L850" s="52">
        <f t="shared" si="151"/>
        <v>68</v>
      </c>
      <c r="M850" s="86" t="str">
        <f t="shared" si="144"/>
        <v/>
      </c>
      <c r="N850" s="87" t="str">
        <f t="shared" si="145"/>
        <v/>
      </c>
      <c r="O850" s="87" t="str">
        <f t="shared" si="146"/>
        <v/>
      </c>
      <c r="P850" s="88" t="str">
        <f t="shared" si="147"/>
        <v/>
      </c>
      <c r="Q850" s="87" t="str">
        <f t="shared" si="148"/>
        <v/>
      </c>
      <c r="R850" s="87" t="str">
        <f t="shared" si="149"/>
        <v/>
      </c>
    </row>
    <row r="851" spans="1:18" ht="15" thickBot="1" x14ac:dyDescent="0.25">
      <c r="A851" s="219"/>
      <c r="B851" s="219"/>
      <c r="C851" s="219"/>
      <c r="D851" s="219"/>
      <c r="E851" s="219"/>
      <c r="F851" s="220"/>
      <c r="G851" s="219"/>
      <c r="H851" s="294"/>
      <c r="I851" s="294"/>
      <c r="J851" s="220"/>
      <c r="L851" s="52">
        <f t="shared" si="151"/>
        <v>68</v>
      </c>
      <c r="M851" s="86" t="str">
        <f t="shared" si="144"/>
        <v/>
      </c>
      <c r="N851" s="87" t="str">
        <f t="shared" si="145"/>
        <v/>
      </c>
      <c r="O851" s="87" t="str">
        <f t="shared" si="146"/>
        <v/>
      </c>
      <c r="P851" s="88" t="str">
        <f t="shared" si="147"/>
        <v/>
      </c>
      <c r="Q851" s="87" t="str">
        <f t="shared" si="148"/>
        <v/>
      </c>
      <c r="R851" s="87" t="str">
        <f t="shared" si="149"/>
        <v/>
      </c>
    </row>
    <row r="852" spans="1:18" ht="25.5" customHeight="1" thickTop="1" x14ac:dyDescent="0.2">
      <c r="A852" s="224"/>
      <c r="B852" s="224"/>
      <c r="C852" s="224"/>
      <c r="D852" s="224"/>
      <c r="E852" s="224"/>
      <c r="F852" s="224"/>
      <c r="G852" s="224"/>
      <c r="H852" s="224"/>
      <c r="I852" s="224"/>
      <c r="J852" s="224"/>
      <c r="L852" s="52">
        <f t="shared" si="151"/>
        <v>69</v>
      </c>
      <c r="M852" s="86" t="str">
        <f t="shared" si="144"/>
        <v/>
      </c>
      <c r="N852" s="87" t="str">
        <f t="shared" si="145"/>
        <v/>
      </c>
      <c r="O852" s="87" t="str">
        <f t="shared" si="146"/>
        <v/>
      </c>
      <c r="P852" s="88" t="str">
        <f t="shared" si="147"/>
        <v/>
      </c>
      <c r="Q852" s="87" t="str">
        <f t="shared" si="148"/>
        <v/>
      </c>
      <c r="R852" s="87" t="str">
        <f t="shared" si="149"/>
        <v/>
      </c>
    </row>
    <row r="853" spans="1:18" ht="15" x14ac:dyDescent="0.2">
      <c r="A853" s="206" t="s">
        <v>1252</v>
      </c>
      <c r="B853" s="207" t="s">
        <v>1</v>
      </c>
      <c r="C853" s="206" t="s">
        <v>2</v>
      </c>
      <c r="D853" s="206" t="s">
        <v>3</v>
      </c>
      <c r="E853" s="290" t="s">
        <v>18</v>
      </c>
      <c r="F853" s="290"/>
      <c r="G853" s="208" t="s">
        <v>4</v>
      </c>
      <c r="H853" s="207" t="s">
        <v>5</v>
      </c>
      <c r="I853" s="207" t="s">
        <v>6</v>
      </c>
      <c r="J853" s="207" t="s">
        <v>7</v>
      </c>
      <c r="L853" s="52">
        <f t="shared" si="151"/>
        <v>69</v>
      </c>
      <c r="M853" s="86" t="str">
        <f t="shared" si="144"/>
        <v/>
      </c>
      <c r="N853" s="87" t="str">
        <f t="shared" si="145"/>
        <v/>
      </c>
      <c r="O853" s="87" t="str">
        <f t="shared" si="146"/>
        <v/>
      </c>
      <c r="P853" s="88" t="str">
        <f t="shared" si="147"/>
        <v/>
      </c>
      <c r="Q853" s="87" t="str">
        <f t="shared" si="148"/>
        <v/>
      </c>
      <c r="R853" s="87" t="str">
        <f t="shared" si="149"/>
        <v/>
      </c>
    </row>
    <row r="854" spans="1:18" ht="25.5" customHeight="1" x14ac:dyDescent="0.2">
      <c r="A854" s="209" t="s">
        <v>19</v>
      </c>
      <c r="B854" s="210" t="s">
        <v>1247</v>
      </c>
      <c r="C854" s="209" t="s">
        <v>9</v>
      </c>
      <c r="D854" s="209" t="s">
        <v>1947</v>
      </c>
      <c r="E854" s="291" t="s">
        <v>921</v>
      </c>
      <c r="F854" s="291"/>
      <c r="G854" s="211" t="s">
        <v>12</v>
      </c>
      <c r="H854" s="212">
        <v>1</v>
      </c>
      <c r="I854" s="213">
        <f>SUMIF(L:L,$L854,M:M)</f>
        <v>701.47</v>
      </c>
      <c r="J854" s="213">
        <f>TRUNC(H854*I854,2)</f>
        <v>701.47</v>
      </c>
      <c r="L854" s="52">
        <f t="shared" si="151"/>
        <v>69</v>
      </c>
      <c r="M854" s="86" t="str">
        <f t="shared" si="144"/>
        <v/>
      </c>
      <c r="N854" s="87" t="str">
        <f t="shared" si="145"/>
        <v/>
      </c>
      <c r="O854" s="87" t="str">
        <f t="shared" si="146"/>
        <v/>
      </c>
      <c r="P854" s="88" t="str">
        <f t="shared" si="147"/>
        <v xml:space="preserve"> 101880 </v>
      </c>
      <c r="Q854" s="87">
        <f t="shared" si="148"/>
        <v>0</v>
      </c>
      <c r="R854" s="87">
        <f t="shared" si="149"/>
        <v>701.47</v>
      </c>
    </row>
    <row r="855" spans="1:18" ht="25.5" customHeight="1" x14ac:dyDescent="0.2">
      <c r="A855" s="225" t="s">
        <v>21</v>
      </c>
      <c r="B855" s="226" t="s">
        <v>726</v>
      </c>
      <c r="C855" s="225" t="s">
        <v>9</v>
      </c>
      <c r="D855" s="225" t="s">
        <v>727</v>
      </c>
      <c r="E855" s="292" t="s">
        <v>706</v>
      </c>
      <c r="F855" s="292"/>
      <c r="G855" s="227" t="s">
        <v>17</v>
      </c>
      <c r="H855" s="228">
        <v>1.9199999999999998E-2</v>
      </c>
      <c r="I855" s="229">
        <f>SUMIFS(J:J,A:A,"Composição",B:B,$B855)</f>
        <v>890.16</v>
      </c>
      <c r="J855" s="229">
        <f>TRUNC(H855*I855,2)</f>
        <v>17.09</v>
      </c>
      <c r="L855" s="52">
        <f t="shared" si="151"/>
        <v>69</v>
      </c>
      <c r="M855" s="86">
        <f t="shared" si="144"/>
        <v>17.09</v>
      </c>
      <c r="N855" s="87" t="str">
        <f t="shared" si="145"/>
        <v/>
      </c>
      <c r="O855" s="87">
        <f t="shared" si="146"/>
        <v>17.09</v>
      </c>
      <c r="P855" s="88" t="str">
        <f t="shared" si="147"/>
        <v/>
      </c>
      <c r="Q855" s="87" t="str">
        <f t="shared" si="148"/>
        <v/>
      </c>
      <c r="R855" s="87" t="str">
        <f t="shared" si="149"/>
        <v/>
      </c>
    </row>
    <row r="856" spans="1:18" ht="38.25" customHeight="1" x14ac:dyDescent="0.2">
      <c r="A856" s="225" t="s">
        <v>21</v>
      </c>
      <c r="B856" s="226" t="s">
        <v>205</v>
      </c>
      <c r="C856" s="225" t="s">
        <v>9</v>
      </c>
      <c r="D856" s="225" t="s">
        <v>206</v>
      </c>
      <c r="E856" s="292" t="s">
        <v>875</v>
      </c>
      <c r="F856" s="292"/>
      <c r="G856" s="227" t="s">
        <v>25</v>
      </c>
      <c r="H856" s="228">
        <v>2.0377000000000001</v>
      </c>
      <c r="I856" s="229">
        <f>SUMIFS(J:J,A:A,"Composição",B:B,$B856)</f>
        <v>26.42</v>
      </c>
      <c r="J856" s="229">
        <f>TRUNC(H856*I856,2)</f>
        <v>53.83</v>
      </c>
      <c r="L856" s="52">
        <f t="shared" si="151"/>
        <v>69</v>
      </c>
      <c r="M856" s="86">
        <f t="shared" si="144"/>
        <v>53.83</v>
      </c>
      <c r="N856" s="87" t="str">
        <f t="shared" si="145"/>
        <v/>
      </c>
      <c r="O856" s="87">
        <f t="shared" si="146"/>
        <v>53.83</v>
      </c>
      <c r="P856" s="88" t="str">
        <f t="shared" si="147"/>
        <v/>
      </c>
      <c r="Q856" s="87" t="str">
        <f t="shared" si="148"/>
        <v/>
      </c>
      <c r="R856" s="87" t="str">
        <f t="shared" si="149"/>
        <v/>
      </c>
    </row>
    <row r="857" spans="1:18" ht="25.5" x14ac:dyDescent="0.2">
      <c r="A857" s="225" t="s">
        <v>21</v>
      </c>
      <c r="B857" s="226" t="s">
        <v>220</v>
      </c>
      <c r="C857" s="225" t="s">
        <v>9</v>
      </c>
      <c r="D857" s="225" t="s">
        <v>221</v>
      </c>
      <c r="E857" s="292" t="s">
        <v>875</v>
      </c>
      <c r="F857" s="292"/>
      <c r="G857" s="227" t="s">
        <v>25</v>
      </c>
      <c r="H857" s="228">
        <v>2.0377000000000001</v>
      </c>
      <c r="I857" s="229">
        <f>SUMIFS(J:J,A:A,"Composição",B:B,$B857)</f>
        <v>33.25</v>
      </c>
      <c r="J857" s="229">
        <f>TRUNC(H857*I857,2)</f>
        <v>67.75</v>
      </c>
      <c r="L857" s="52">
        <f t="shared" si="151"/>
        <v>69</v>
      </c>
      <c r="M857" s="86">
        <f t="shared" si="144"/>
        <v>67.75</v>
      </c>
      <c r="N857" s="87" t="str">
        <f t="shared" si="145"/>
        <v/>
      </c>
      <c r="O857" s="87">
        <f t="shared" si="146"/>
        <v>67.75</v>
      </c>
      <c r="P857" s="88" t="str">
        <f t="shared" si="147"/>
        <v/>
      </c>
      <c r="Q857" s="87" t="str">
        <f t="shared" si="148"/>
        <v/>
      </c>
      <c r="R857" s="87" t="str">
        <f t="shared" si="149"/>
        <v/>
      </c>
    </row>
    <row r="858" spans="1:18" ht="38.25" x14ac:dyDescent="0.2">
      <c r="A858" s="214" t="s">
        <v>28</v>
      </c>
      <c r="B858" s="215" t="s">
        <v>1800</v>
      </c>
      <c r="C858" s="214" t="str">
        <f>VLOOKUP(B858,INSUMOS!$A:$I,2,FALSE)</f>
        <v>SINAPI</v>
      </c>
      <c r="D858" s="214" t="str">
        <f>VLOOKUP(B858,INSUMOS!$A:$I,3,FALSE)</f>
        <v>QUADRO DE DISTRIBUICAO COM BARRAMENTO TRIFASICO, DE EMBUTIR, EM CHAPA DE ACO GALVANIZADO, PARA 30 DISJUNTORES DIN, 150 A</v>
      </c>
      <c r="E858" s="293" t="str">
        <f>VLOOKUP(B858,INSUMOS!$A:$I,4,FALSE)</f>
        <v>Material</v>
      </c>
      <c r="F858" s="293"/>
      <c r="G858" s="216" t="str">
        <f>VLOOKUP(B858,INSUMOS!$A:$I,5,FALSE)</f>
        <v>UN</v>
      </c>
      <c r="H858" s="217">
        <v>1</v>
      </c>
      <c r="I858" s="218">
        <f>VLOOKUP(B858,INSUMOS!$A:$I,8,FALSE)</f>
        <v>562.79999999999995</v>
      </c>
      <c r="J858" s="218">
        <f>TRUNC(H858*I858,2)</f>
        <v>562.79999999999995</v>
      </c>
      <c r="L858" s="52">
        <f t="shared" si="151"/>
        <v>69</v>
      </c>
      <c r="M858" s="86">
        <f t="shared" si="144"/>
        <v>562.79999999999995</v>
      </c>
      <c r="N858" s="87" t="str">
        <f t="shared" si="145"/>
        <v/>
      </c>
      <c r="O858" s="87">
        <f t="shared" si="146"/>
        <v>562.79999999999995</v>
      </c>
      <c r="P858" s="88" t="str">
        <f t="shared" si="147"/>
        <v/>
      </c>
      <c r="Q858" s="87" t="str">
        <f t="shared" si="148"/>
        <v/>
      </c>
      <c r="R858" s="87" t="str">
        <f t="shared" si="149"/>
        <v/>
      </c>
    </row>
    <row r="859" spans="1:18" x14ac:dyDescent="0.2">
      <c r="A859" s="219"/>
      <c r="B859" s="219"/>
      <c r="C859" s="219"/>
      <c r="D859" s="219"/>
      <c r="E859" s="219"/>
      <c r="F859" s="220"/>
      <c r="G859" s="219"/>
      <c r="H859" s="220"/>
      <c r="I859" s="219"/>
      <c r="J859" s="220"/>
      <c r="L859" s="52">
        <f t="shared" si="151"/>
        <v>69</v>
      </c>
      <c r="M859" s="86" t="str">
        <f t="shared" si="144"/>
        <v/>
      </c>
      <c r="N859" s="87" t="str">
        <f t="shared" si="145"/>
        <v/>
      </c>
      <c r="O859" s="87" t="str">
        <f t="shared" si="146"/>
        <v/>
      </c>
      <c r="P859" s="88" t="str">
        <f t="shared" si="147"/>
        <v/>
      </c>
      <c r="Q859" s="87" t="str">
        <f t="shared" si="148"/>
        <v/>
      </c>
      <c r="R859" s="87" t="str">
        <f t="shared" si="149"/>
        <v/>
      </c>
    </row>
    <row r="860" spans="1:18" ht="25.5" customHeight="1" thickBot="1" x14ac:dyDescent="0.25">
      <c r="A860" s="219"/>
      <c r="B860" s="219"/>
      <c r="C860" s="219"/>
      <c r="D860" s="219"/>
      <c r="E860" s="219"/>
      <c r="F860" s="220"/>
      <c r="G860" s="219"/>
      <c r="H860" s="294"/>
      <c r="I860" s="294"/>
      <c r="J860" s="220"/>
      <c r="L860" s="52">
        <f t="shared" si="151"/>
        <v>69</v>
      </c>
      <c r="M860" s="86" t="str">
        <f t="shared" si="144"/>
        <v/>
      </c>
      <c r="N860" s="87" t="str">
        <f t="shared" si="145"/>
        <v/>
      </c>
      <c r="O860" s="87" t="str">
        <f t="shared" si="146"/>
        <v/>
      </c>
      <c r="P860" s="88" t="str">
        <f t="shared" si="147"/>
        <v/>
      </c>
      <c r="Q860" s="87" t="str">
        <f t="shared" si="148"/>
        <v/>
      </c>
      <c r="R860" s="87" t="str">
        <f t="shared" si="149"/>
        <v/>
      </c>
    </row>
    <row r="861" spans="1:18" ht="15" thickTop="1" x14ac:dyDescent="0.2">
      <c r="A861" s="224"/>
      <c r="B861" s="224"/>
      <c r="C861" s="224"/>
      <c r="D861" s="224"/>
      <c r="E861" s="224"/>
      <c r="F861" s="224"/>
      <c r="G861" s="224"/>
      <c r="H861" s="224"/>
      <c r="I861" s="224"/>
      <c r="J861" s="224"/>
      <c r="L861" s="52">
        <f t="shared" si="151"/>
        <v>70</v>
      </c>
      <c r="M861" s="86" t="str">
        <f t="shared" si="144"/>
        <v/>
      </c>
      <c r="N861" s="87" t="str">
        <f t="shared" si="145"/>
        <v/>
      </c>
      <c r="O861" s="87" t="str">
        <f t="shared" si="146"/>
        <v/>
      </c>
      <c r="P861" s="88" t="str">
        <f t="shared" si="147"/>
        <v/>
      </c>
      <c r="Q861" s="87" t="str">
        <f t="shared" si="148"/>
        <v/>
      </c>
      <c r="R861" s="87" t="str">
        <f t="shared" si="149"/>
        <v/>
      </c>
    </row>
    <row r="862" spans="1:18" ht="14.25" customHeight="1" x14ac:dyDescent="0.2">
      <c r="A862" s="206" t="s">
        <v>1254</v>
      </c>
      <c r="B862" s="207" t="s">
        <v>1</v>
      </c>
      <c r="C862" s="206" t="s">
        <v>2</v>
      </c>
      <c r="D862" s="206" t="s">
        <v>3</v>
      </c>
      <c r="E862" s="290" t="s">
        <v>18</v>
      </c>
      <c r="F862" s="290"/>
      <c r="G862" s="208" t="s">
        <v>4</v>
      </c>
      <c r="H862" s="207" t="s">
        <v>5</v>
      </c>
      <c r="I862" s="207" t="s">
        <v>6</v>
      </c>
      <c r="J862" s="207" t="s">
        <v>7</v>
      </c>
      <c r="L862" s="52">
        <f t="shared" si="151"/>
        <v>70</v>
      </c>
      <c r="M862" s="86" t="str">
        <f t="shared" si="144"/>
        <v/>
      </c>
      <c r="N862" s="87" t="str">
        <f t="shared" si="145"/>
        <v/>
      </c>
      <c r="O862" s="87" t="str">
        <f t="shared" si="146"/>
        <v/>
      </c>
      <c r="P862" s="88" t="str">
        <f t="shared" si="147"/>
        <v/>
      </c>
      <c r="Q862" s="87" t="str">
        <f t="shared" si="148"/>
        <v/>
      </c>
      <c r="R862" s="87" t="str">
        <f t="shared" si="149"/>
        <v/>
      </c>
    </row>
    <row r="863" spans="1:18" ht="25.5" x14ac:dyDescent="0.2">
      <c r="A863" s="209" t="s">
        <v>19</v>
      </c>
      <c r="B863" s="210" t="s">
        <v>920</v>
      </c>
      <c r="C863" s="209" t="s">
        <v>9</v>
      </c>
      <c r="D863" s="209" t="s">
        <v>1949</v>
      </c>
      <c r="E863" s="291" t="s">
        <v>921</v>
      </c>
      <c r="F863" s="291"/>
      <c r="G863" s="211" t="s">
        <v>12</v>
      </c>
      <c r="H863" s="212">
        <v>1</v>
      </c>
      <c r="I863" s="213">
        <f>SUMIF(L:L,$L863,M:M)</f>
        <v>18.34</v>
      </c>
      <c r="J863" s="213">
        <f>TRUNC(H863*I863,2)</f>
        <v>18.34</v>
      </c>
      <c r="L863" s="52">
        <f t="shared" si="151"/>
        <v>70</v>
      </c>
      <c r="M863" s="86" t="str">
        <f t="shared" si="144"/>
        <v/>
      </c>
      <c r="N863" s="87" t="str">
        <f t="shared" si="145"/>
        <v/>
      </c>
      <c r="O863" s="87" t="str">
        <f t="shared" si="146"/>
        <v/>
      </c>
      <c r="P863" s="88" t="str">
        <f t="shared" si="147"/>
        <v xml:space="preserve"> 93655 </v>
      </c>
      <c r="Q863" s="87">
        <f t="shared" si="148"/>
        <v>0</v>
      </c>
      <c r="R863" s="87">
        <f t="shared" si="149"/>
        <v>18.34</v>
      </c>
    </row>
    <row r="864" spans="1:18" ht="25.5" x14ac:dyDescent="0.2">
      <c r="A864" s="225" t="s">
        <v>21</v>
      </c>
      <c r="B864" s="226" t="s">
        <v>205</v>
      </c>
      <c r="C864" s="225" t="s">
        <v>9</v>
      </c>
      <c r="D864" s="225" t="s">
        <v>206</v>
      </c>
      <c r="E864" s="292" t="s">
        <v>875</v>
      </c>
      <c r="F864" s="292"/>
      <c r="G864" s="227" t="s">
        <v>25</v>
      </c>
      <c r="H864" s="228">
        <v>4.6843000000000003E-2</v>
      </c>
      <c r="I864" s="229">
        <f>SUMIFS(J:J,A:A,"Composição",B:B,$B864)</f>
        <v>26.42</v>
      </c>
      <c r="J864" s="229">
        <f>TRUNC(H864*I864,2)</f>
        <v>1.23</v>
      </c>
      <c r="L864" s="52">
        <f t="shared" si="151"/>
        <v>70</v>
      </c>
      <c r="M864" s="86">
        <f t="shared" si="144"/>
        <v>1.23</v>
      </c>
      <c r="N864" s="87" t="str">
        <f t="shared" si="145"/>
        <v/>
      </c>
      <c r="O864" s="87">
        <f t="shared" si="146"/>
        <v>1.23</v>
      </c>
      <c r="P864" s="88" t="str">
        <f t="shared" si="147"/>
        <v/>
      </c>
      <c r="Q864" s="87" t="str">
        <f t="shared" si="148"/>
        <v/>
      </c>
      <c r="R864" s="87" t="str">
        <f t="shared" si="149"/>
        <v/>
      </c>
    </row>
    <row r="865" spans="1:18" ht="25.5" x14ac:dyDescent="0.2">
      <c r="A865" s="225" t="s">
        <v>21</v>
      </c>
      <c r="B865" s="226" t="s">
        <v>220</v>
      </c>
      <c r="C865" s="225" t="s">
        <v>9</v>
      </c>
      <c r="D865" s="225" t="s">
        <v>221</v>
      </c>
      <c r="E865" s="292" t="s">
        <v>875</v>
      </c>
      <c r="F865" s="292"/>
      <c r="G865" s="227" t="s">
        <v>25</v>
      </c>
      <c r="H865" s="228">
        <v>4.6843000000000003E-2</v>
      </c>
      <c r="I865" s="229">
        <f>SUMIFS(J:J,A:A,"Composição",B:B,$B865)</f>
        <v>33.25</v>
      </c>
      <c r="J865" s="229">
        <f>TRUNC(H865*I865,2)</f>
        <v>1.55</v>
      </c>
      <c r="L865" s="52">
        <f t="shared" si="151"/>
        <v>70</v>
      </c>
      <c r="M865" s="86">
        <f t="shared" si="144"/>
        <v>1.55</v>
      </c>
      <c r="N865" s="87" t="str">
        <f t="shared" si="145"/>
        <v/>
      </c>
      <c r="O865" s="87">
        <f t="shared" si="146"/>
        <v>1.55</v>
      </c>
      <c r="P865" s="88" t="str">
        <f t="shared" si="147"/>
        <v/>
      </c>
      <c r="Q865" s="87" t="str">
        <f t="shared" si="148"/>
        <v/>
      </c>
      <c r="R865" s="87" t="str">
        <f t="shared" si="149"/>
        <v/>
      </c>
    </row>
    <row r="866" spans="1:18" ht="38.25" customHeight="1" x14ac:dyDescent="0.2">
      <c r="A866" s="214" t="s">
        <v>28</v>
      </c>
      <c r="B866" s="215" t="s">
        <v>924</v>
      </c>
      <c r="C866" s="214" t="str">
        <f>VLOOKUP(B866,INSUMOS!$A:$I,2,FALSE)</f>
        <v>SINAPI</v>
      </c>
      <c r="D866" s="214" t="str">
        <f>VLOOKUP(B866,INSUMOS!$A:$I,3,FALSE)</f>
        <v>DISJUNTOR TERMOMAGNETICO PARA TRILHO DIN (IEC), MONOPOLAR, 6 - 32 A</v>
      </c>
      <c r="E866" s="293" t="str">
        <f>VLOOKUP(B866,INSUMOS!$A:$I,4,FALSE)</f>
        <v>Material</v>
      </c>
      <c r="F866" s="293"/>
      <c r="G866" s="216" t="str">
        <f>VLOOKUP(B866,INSUMOS!$A:$I,5,FALSE)</f>
        <v>UN</v>
      </c>
      <c r="H866" s="217">
        <v>1</v>
      </c>
      <c r="I866" s="218">
        <f>VLOOKUP(B866,INSUMOS!$A:$I,8,FALSE)</f>
        <v>14.08</v>
      </c>
      <c r="J866" s="218">
        <f>TRUNC(H866*I866,2)</f>
        <v>14.08</v>
      </c>
      <c r="L866" s="52">
        <f t="shared" si="151"/>
        <v>70</v>
      </c>
      <c r="M866" s="86">
        <f t="shared" si="144"/>
        <v>14.08</v>
      </c>
      <c r="N866" s="87" t="str">
        <f t="shared" si="145"/>
        <v/>
      </c>
      <c r="O866" s="87">
        <f t="shared" si="146"/>
        <v>14.08</v>
      </c>
      <c r="P866" s="88" t="str">
        <f t="shared" si="147"/>
        <v/>
      </c>
      <c r="Q866" s="87" t="str">
        <f t="shared" si="148"/>
        <v/>
      </c>
      <c r="R866" s="87" t="str">
        <f t="shared" si="149"/>
        <v/>
      </c>
    </row>
    <row r="867" spans="1:18" ht="14.25" customHeight="1" x14ac:dyDescent="0.2">
      <c r="A867" s="214" t="s">
        <v>28</v>
      </c>
      <c r="B867" s="215" t="s">
        <v>922</v>
      </c>
      <c r="C867" s="214" t="str">
        <f>VLOOKUP(B867,INSUMOS!$A:$I,2,FALSE)</f>
        <v>SINAPI</v>
      </c>
      <c r="D867" s="214" t="str">
        <f>VLOOKUP(B867,INSUMOS!$A:$I,3,FALSE)</f>
        <v>TERMINAL A COMPRESSAO EM COBRE ESTANHADO PARA CABO 4 MM2, 1 FURO E 1 COMPRESSAO, PARA PARAFUSO DE FIXACAO M5</v>
      </c>
      <c r="E867" s="293" t="str">
        <f>VLOOKUP(B867,INSUMOS!$A:$I,4,FALSE)</f>
        <v>Material</v>
      </c>
      <c r="F867" s="293"/>
      <c r="G867" s="216" t="str">
        <f>VLOOKUP(B867,INSUMOS!$A:$I,5,FALSE)</f>
        <v>UN</v>
      </c>
      <c r="H867" s="217">
        <v>1</v>
      </c>
      <c r="I867" s="218">
        <f>VLOOKUP(B867,INSUMOS!$A:$I,8,FALSE)</f>
        <v>1.48</v>
      </c>
      <c r="J867" s="218">
        <f>TRUNC(H867*I867,2)</f>
        <v>1.48</v>
      </c>
      <c r="L867" s="52">
        <f t="shared" si="151"/>
        <v>70</v>
      </c>
      <c r="M867" s="86">
        <f t="shared" si="144"/>
        <v>1.48</v>
      </c>
      <c r="N867" s="87" t="str">
        <f t="shared" si="145"/>
        <v/>
      </c>
      <c r="O867" s="87">
        <f t="shared" si="146"/>
        <v>1.48</v>
      </c>
      <c r="P867" s="88" t="str">
        <f t="shared" si="147"/>
        <v/>
      </c>
      <c r="Q867" s="87" t="str">
        <f t="shared" si="148"/>
        <v/>
      </c>
      <c r="R867" s="87" t="str">
        <f t="shared" si="149"/>
        <v/>
      </c>
    </row>
    <row r="868" spans="1:18" ht="25.5" customHeight="1" x14ac:dyDescent="0.2">
      <c r="A868" s="219"/>
      <c r="B868" s="219"/>
      <c r="C868" s="219"/>
      <c r="D868" s="219"/>
      <c r="E868" s="219"/>
      <c r="F868" s="220"/>
      <c r="G868" s="219"/>
      <c r="H868" s="220"/>
      <c r="I868" s="219"/>
      <c r="J868" s="220"/>
      <c r="L868" s="52">
        <f t="shared" si="151"/>
        <v>70</v>
      </c>
      <c r="M868" s="86" t="str">
        <f t="shared" si="144"/>
        <v/>
      </c>
      <c r="N868" s="87" t="str">
        <f t="shared" si="145"/>
        <v/>
      </c>
      <c r="O868" s="87" t="str">
        <f t="shared" si="146"/>
        <v/>
      </c>
      <c r="P868" s="88" t="str">
        <f t="shared" si="147"/>
        <v/>
      </c>
      <c r="Q868" s="87" t="str">
        <f t="shared" si="148"/>
        <v/>
      </c>
      <c r="R868" s="87" t="str">
        <f t="shared" si="149"/>
        <v/>
      </c>
    </row>
    <row r="869" spans="1:18" ht="15" thickBot="1" x14ac:dyDescent="0.25">
      <c r="A869" s="219"/>
      <c r="B869" s="219"/>
      <c r="C869" s="219"/>
      <c r="D869" s="219"/>
      <c r="E869" s="219"/>
      <c r="F869" s="220"/>
      <c r="G869" s="219"/>
      <c r="H869" s="294"/>
      <c r="I869" s="294"/>
      <c r="J869" s="220"/>
      <c r="L869" s="52">
        <f t="shared" si="151"/>
        <v>70</v>
      </c>
      <c r="M869" s="86" t="str">
        <f t="shared" si="144"/>
        <v/>
      </c>
      <c r="N869" s="87" t="str">
        <f t="shared" si="145"/>
        <v/>
      </c>
      <c r="O869" s="87" t="str">
        <f t="shared" si="146"/>
        <v/>
      </c>
      <c r="P869" s="88" t="str">
        <f t="shared" si="147"/>
        <v/>
      </c>
      <c r="Q869" s="87" t="str">
        <f t="shared" si="148"/>
        <v/>
      </c>
      <c r="R869" s="87" t="str">
        <f t="shared" si="149"/>
        <v/>
      </c>
    </row>
    <row r="870" spans="1:18" ht="15" thickTop="1" x14ac:dyDescent="0.2">
      <c r="A870" s="224"/>
      <c r="B870" s="224"/>
      <c r="C870" s="224"/>
      <c r="D870" s="224"/>
      <c r="E870" s="224"/>
      <c r="F870" s="224"/>
      <c r="G870" s="224"/>
      <c r="H870" s="224"/>
      <c r="I870" s="224"/>
      <c r="J870" s="224"/>
      <c r="L870" s="52">
        <f t="shared" si="151"/>
        <v>71</v>
      </c>
      <c r="M870" s="86" t="str">
        <f t="shared" si="144"/>
        <v/>
      </c>
      <c r="N870" s="87" t="str">
        <f t="shared" si="145"/>
        <v/>
      </c>
      <c r="O870" s="87" t="str">
        <f t="shared" si="146"/>
        <v/>
      </c>
      <c r="P870" s="88" t="str">
        <f t="shared" si="147"/>
        <v/>
      </c>
      <c r="Q870" s="87" t="str">
        <f t="shared" si="148"/>
        <v/>
      </c>
      <c r="R870" s="87" t="str">
        <f t="shared" si="149"/>
        <v/>
      </c>
    </row>
    <row r="871" spans="1:18" ht="15" x14ac:dyDescent="0.2">
      <c r="A871" s="206" t="s">
        <v>1256</v>
      </c>
      <c r="B871" s="207" t="s">
        <v>1</v>
      </c>
      <c r="C871" s="206" t="s">
        <v>2</v>
      </c>
      <c r="D871" s="206" t="s">
        <v>3</v>
      </c>
      <c r="E871" s="290" t="s">
        <v>18</v>
      </c>
      <c r="F871" s="290"/>
      <c r="G871" s="208" t="s">
        <v>4</v>
      </c>
      <c r="H871" s="207" t="s">
        <v>5</v>
      </c>
      <c r="I871" s="207" t="s">
        <v>6</v>
      </c>
      <c r="J871" s="207" t="s">
        <v>7</v>
      </c>
      <c r="L871" s="52">
        <f t="shared" si="151"/>
        <v>71</v>
      </c>
      <c r="M871" s="86" t="str">
        <f t="shared" si="144"/>
        <v/>
      </c>
      <c r="N871" s="87" t="str">
        <f t="shared" si="145"/>
        <v/>
      </c>
      <c r="O871" s="87" t="str">
        <f t="shared" si="146"/>
        <v/>
      </c>
      <c r="P871" s="88" t="str">
        <f t="shared" si="147"/>
        <v/>
      </c>
      <c r="Q871" s="87" t="str">
        <f t="shared" si="148"/>
        <v/>
      </c>
      <c r="R871" s="87" t="str">
        <f t="shared" si="149"/>
        <v/>
      </c>
    </row>
    <row r="872" spans="1:18" ht="25.5" x14ac:dyDescent="0.2">
      <c r="A872" s="209" t="s">
        <v>19</v>
      </c>
      <c r="B872" s="210" t="s">
        <v>927</v>
      </c>
      <c r="C872" s="209" t="s">
        <v>11</v>
      </c>
      <c r="D872" s="209" t="s">
        <v>928</v>
      </c>
      <c r="E872" s="291" t="s">
        <v>222</v>
      </c>
      <c r="F872" s="291"/>
      <c r="G872" s="211" t="s">
        <v>12</v>
      </c>
      <c r="H872" s="212">
        <v>1</v>
      </c>
      <c r="I872" s="213">
        <f>SUMIF(L:L,$L872,M:M)</f>
        <v>690.98</v>
      </c>
      <c r="J872" s="213">
        <f>TRUNC(H872*I872,2)</f>
        <v>690.98</v>
      </c>
      <c r="L872" s="52">
        <f t="shared" si="151"/>
        <v>71</v>
      </c>
      <c r="M872" s="86" t="str">
        <f t="shared" si="144"/>
        <v/>
      </c>
      <c r="N872" s="87" t="str">
        <f t="shared" si="145"/>
        <v/>
      </c>
      <c r="O872" s="87" t="str">
        <f t="shared" si="146"/>
        <v/>
      </c>
      <c r="P872" s="88" t="str">
        <f t="shared" si="147"/>
        <v xml:space="preserve"> IG-INS-ELE-DIS-TRI-160 </v>
      </c>
      <c r="Q872" s="87">
        <f t="shared" si="148"/>
        <v>0</v>
      </c>
      <c r="R872" s="87">
        <f t="shared" si="149"/>
        <v>690.98</v>
      </c>
    </row>
    <row r="873" spans="1:18" ht="25.5" x14ac:dyDescent="0.2">
      <c r="A873" s="225" t="s">
        <v>21</v>
      </c>
      <c r="B873" s="226" t="s">
        <v>220</v>
      </c>
      <c r="C873" s="225" t="s">
        <v>9</v>
      </c>
      <c r="D873" s="225" t="s">
        <v>221</v>
      </c>
      <c r="E873" s="292" t="s">
        <v>875</v>
      </c>
      <c r="F873" s="292"/>
      <c r="G873" s="227" t="s">
        <v>25</v>
      </c>
      <c r="H873" s="228">
        <v>1.3231999999999999</v>
      </c>
      <c r="I873" s="229">
        <f>SUMIFS(J:J,A:A,"Composição",B:B,$B873)</f>
        <v>33.25</v>
      </c>
      <c r="J873" s="229">
        <f>TRUNC(H873*I873,2)</f>
        <v>43.99</v>
      </c>
      <c r="L873" s="52">
        <f t="shared" si="151"/>
        <v>71</v>
      </c>
      <c r="M873" s="86">
        <f t="shared" si="144"/>
        <v>43.99</v>
      </c>
      <c r="N873" s="87" t="str">
        <f t="shared" si="145"/>
        <v/>
      </c>
      <c r="O873" s="87">
        <f t="shared" si="146"/>
        <v>43.99</v>
      </c>
      <c r="P873" s="88" t="str">
        <f t="shared" si="147"/>
        <v/>
      </c>
      <c r="Q873" s="87" t="str">
        <f t="shared" si="148"/>
        <v/>
      </c>
      <c r="R873" s="87" t="str">
        <f t="shared" si="149"/>
        <v/>
      </c>
    </row>
    <row r="874" spans="1:18" ht="25.5" x14ac:dyDescent="0.2">
      <c r="A874" s="225" t="s">
        <v>21</v>
      </c>
      <c r="B874" s="226" t="s">
        <v>205</v>
      </c>
      <c r="C874" s="225" t="s">
        <v>9</v>
      </c>
      <c r="D874" s="225" t="s">
        <v>206</v>
      </c>
      <c r="E874" s="292" t="s">
        <v>875</v>
      </c>
      <c r="F874" s="292"/>
      <c r="G874" s="227" t="s">
        <v>25</v>
      </c>
      <c r="H874" s="228">
        <v>1.3231999999999999</v>
      </c>
      <c r="I874" s="229">
        <f>SUMIFS(J:J,A:A,"Composição",B:B,$B874)</f>
        <v>26.42</v>
      </c>
      <c r="J874" s="229">
        <f>TRUNC(H874*I874,2)</f>
        <v>34.950000000000003</v>
      </c>
      <c r="L874" s="52">
        <f t="shared" si="151"/>
        <v>71</v>
      </c>
      <c r="M874" s="86">
        <f t="shared" si="144"/>
        <v>34.950000000000003</v>
      </c>
      <c r="N874" s="87" t="str">
        <f t="shared" si="145"/>
        <v/>
      </c>
      <c r="O874" s="87">
        <f t="shared" si="146"/>
        <v>34.950000000000003</v>
      </c>
      <c r="P874" s="88" t="str">
        <f t="shared" si="147"/>
        <v/>
      </c>
      <c r="Q874" s="87" t="str">
        <f t="shared" si="148"/>
        <v/>
      </c>
      <c r="R874" s="87" t="str">
        <f t="shared" si="149"/>
        <v/>
      </c>
    </row>
    <row r="875" spans="1:18" ht="14.25" customHeight="1" x14ac:dyDescent="0.2">
      <c r="A875" s="214" t="s">
        <v>28</v>
      </c>
      <c r="B875" s="215" t="s">
        <v>929</v>
      </c>
      <c r="C875" s="214" t="str">
        <f>VLOOKUP(B875,INSUMOS!$A:$I,2,FALSE)</f>
        <v>SINAPI</v>
      </c>
      <c r="D875" s="214" t="str">
        <f>VLOOKUP(B875,INSUMOS!$A:$I,3,FALSE)</f>
        <v>DISJUNTOR TERMOMAGNETICO TRIPOLAR 150 A / 600 V, TIPO FXD / ICC - 35 KA</v>
      </c>
      <c r="E875" s="293" t="str">
        <f>VLOOKUP(B875,INSUMOS!$A:$I,4,FALSE)</f>
        <v>Material</v>
      </c>
      <c r="F875" s="293"/>
      <c r="G875" s="216" t="str">
        <f>VLOOKUP(B875,INSUMOS!$A:$I,5,FALSE)</f>
        <v>UN</v>
      </c>
      <c r="H875" s="217">
        <v>1</v>
      </c>
      <c r="I875" s="218">
        <f>VLOOKUP(B875,INSUMOS!$A:$I,8,FALSE)</f>
        <v>612.04</v>
      </c>
      <c r="J875" s="218">
        <f>TRUNC(H875*I875,2)</f>
        <v>612.04</v>
      </c>
      <c r="L875" s="52">
        <f t="shared" si="151"/>
        <v>71</v>
      </c>
      <c r="M875" s="86">
        <f t="shared" si="144"/>
        <v>612.04</v>
      </c>
      <c r="N875" s="87" t="str">
        <f t="shared" si="145"/>
        <v/>
      </c>
      <c r="O875" s="87">
        <f t="shared" si="146"/>
        <v>612.04</v>
      </c>
      <c r="P875" s="88" t="str">
        <f t="shared" si="147"/>
        <v/>
      </c>
      <c r="Q875" s="87" t="str">
        <f t="shared" si="148"/>
        <v/>
      </c>
      <c r="R875" s="87" t="str">
        <f t="shared" si="149"/>
        <v/>
      </c>
    </row>
    <row r="876" spans="1:18" ht="25.5" customHeight="1" x14ac:dyDescent="0.2">
      <c r="A876" s="219"/>
      <c r="B876" s="219"/>
      <c r="C876" s="219"/>
      <c r="D876" s="219"/>
      <c r="E876" s="219"/>
      <c r="F876" s="220"/>
      <c r="G876" s="219"/>
      <c r="H876" s="220"/>
      <c r="I876" s="219"/>
      <c r="J876" s="220"/>
      <c r="L876" s="52">
        <f t="shared" si="151"/>
        <v>71</v>
      </c>
      <c r="M876" s="86" t="str">
        <f t="shared" si="144"/>
        <v/>
      </c>
      <c r="N876" s="87" t="str">
        <f t="shared" si="145"/>
        <v/>
      </c>
      <c r="O876" s="87" t="str">
        <f t="shared" si="146"/>
        <v/>
      </c>
      <c r="P876" s="88" t="str">
        <f t="shared" si="147"/>
        <v/>
      </c>
      <c r="Q876" s="87" t="str">
        <f t="shared" si="148"/>
        <v/>
      </c>
      <c r="R876" s="87" t="str">
        <f t="shared" si="149"/>
        <v/>
      </c>
    </row>
    <row r="877" spans="1:18" ht="25.5" customHeight="1" thickBot="1" x14ac:dyDescent="0.25">
      <c r="A877" s="219"/>
      <c r="B877" s="219"/>
      <c r="C877" s="219"/>
      <c r="D877" s="219"/>
      <c r="E877" s="219"/>
      <c r="F877" s="220"/>
      <c r="G877" s="219"/>
      <c r="H877" s="294"/>
      <c r="I877" s="294"/>
      <c r="J877" s="220"/>
      <c r="L877" s="52">
        <f t="shared" si="151"/>
        <v>71</v>
      </c>
      <c r="M877" s="86" t="str">
        <f t="shared" si="144"/>
        <v/>
      </c>
      <c r="N877" s="87" t="str">
        <f t="shared" si="145"/>
        <v/>
      </c>
      <c r="O877" s="87" t="str">
        <f t="shared" si="146"/>
        <v/>
      </c>
      <c r="P877" s="88" t="str">
        <f t="shared" si="147"/>
        <v/>
      </c>
      <c r="Q877" s="87" t="str">
        <f t="shared" si="148"/>
        <v/>
      </c>
      <c r="R877" s="87" t="str">
        <f t="shared" si="149"/>
        <v/>
      </c>
    </row>
    <row r="878" spans="1:18" ht="15" thickTop="1" x14ac:dyDescent="0.2">
      <c r="A878" s="224"/>
      <c r="B878" s="224"/>
      <c r="C878" s="224"/>
      <c r="D878" s="224"/>
      <c r="E878" s="224"/>
      <c r="F878" s="224"/>
      <c r="G878" s="224"/>
      <c r="H878" s="224"/>
      <c r="I878" s="224"/>
      <c r="J878" s="224"/>
      <c r="L878" s="52">
        <f t="shared" si="151"/>
        <v>72</v>
      </c>
      <c r="M878" s="86" t="str">
        <f t="shared" si="144"/>
        <v/>
      </c>
      <c r="N878" s="87" t="str">
        <f t="shared" si="145"/>
        <v/>
      </c>
      <c r="O878" s="87" t="str">
        <f t="shared" si="146"/>
        <v/>
      </c>
      <c r="P878" s="88" t="str">
        <f t="shared" si="147"/>
        <v/>
      </c>
      <c r="Q878" s="87" t="str">
        <f t="shared" si="148"/>
        <v/>
      </c>
      <c r="R878" s="87" t="str">
        <f t="shared" si="149"/>
        <v/>
      </c>
    </row>
    <row r="879" spans="1:18" ht="15" x14ac:dyDescent="0.2">
      <c r="A879" s="206" t="s">
        <v>1258</v>
      </c>
      <c r="B879" s="207" t="s">
        <v>1</v>
      </c>
      <c r="C879" s="206" t="s">
        <v>2</v>
      </c>
      <c r="D879" s="206" t="s">
        <v>3</v>
      </c>
      <c r="E879" s="290" t="s">
        <v>18</v>
      </c>
      <c r="F879" s="290"/>
      <c r="G879" s="208" t="s">
        <v>4</v>
      </c>
      <c r="H879" s="207" t="s">
        <v>5</v>
      </c>
      <c r="I879" s="207" t="s">
        <v>6</v>
      </c>
      <c r="J879" s="207" t="s">
        <v>7</v>
      </c>
      <c r="L879" s="52">
        <f t="shared" si="151"/>
        <v>72</v>
      </c>
      <c r="M879" s="86" t="str">
        <f t="shared" si="144"/>
        <v/>
      </c>
      <c r="N879" s="87" t="str">
        <f t="shared" si="145"/>
        <v/>
      </c>
      <c r="O879" s="87" t="str">
        <f t="shared" si="146"/>
        <v/>
      </c>
      <c r="P879" s="88" t="str">
        <f t="shared" si="147"/>
        <v/>
      </c>
      <c r="Q879" s="87" t="str">
        <f t="shared" si="148"/>
        <v/>
      </c>
      <c r="R879" s="87" t="str">
        <f t="shared" si="149"/>
        <v/>
      </c>
    </row>
    <row r="880" spans="1:18" ht="14.25" customHeight="1" x14ac:dyDescent="0.2">
      <c r="A880" s="209" t="s">
        <v>19</v>
      </c>
      <c r="B880" s="210" t="s">
        <v>920</v>
      </c>
      <c r="C880" s="209" t="s">
        <v>9</v>
      </c>
      <c r="D880" s="209" t="s">
        <v>1949</v>
      </c>
      <c r="E880" s="291" t="s">
        <v>921</v>
      </c>
      <c r="F880" s="291"/>
      <c r="G880" s="211" t="s">
        <v>12</v>
      </c>
      <c r="H880" s="212">
        <v>1</v>
      </c>
      <c r="I880" s="213">
        <f>SUMIF(L:L,$L880,M:M)</f>
        <v>18.34</v>
      </c>
      <c r="J880" s="213">
        <f>TRUNC(H880*I880,2)</f>
        <v>18.34</v>
      </c>
      <c r="L880" s="52">
        <f t="shared" si="151"/>
        <v>72</v>
      </c>
      <c r="M880" s="86" t="str">
        <f t="shared" si="144"/>
        <v/>
      </c>
      <c r="N880" s="87" t="str">
        <f t="shared" si="145"/>
        <v/>
      </c>
      <c r="O880" s="87" t="str">
        <f t="shared" si="146"/>
        <v/>
      </c>
      <c r="P880" s="88" t="str">
        <f t="shared" si="147"/>
        <v xml:space="preserve"> 93655 </v>
      </c>
      <c r="Q880" s="87">
        <f t="shared" si="148"/>
        <v>0</v>
      </c>
      <c r="R880" s="87">
        <f t="shared" si="149"/>
        <v>18.34</v>
      </c>
    </row>
    <row r="881" spans="1:18" ht="25.5" x14ac:dyDescent="0.2">
      <c r="A881" s="225" t="s">
        <v>21</v>
      </c>
      <c r="B881" s="226" t="s">
        <v>205</v>
      </c>
      <c r="C881" s="225" t="s">
        <v>9</v>
      </c>
      <c r="D881" s="225" t="s">
        <v>206</v>
      </c>
      <c r="E881" s="292" t="s">
        <v>875</v>
      </c>
      <c r="F881" s="292"/>
      <c r="G881" s="227" t="s">
        <v>25</v>
      </c>
      <c r="H881" s="228">
        <v>4.6843000000000003E-2</v>
      </c>
      <c r="I881" s="229">
        <f>SUMIFS(J:J,A:A,"Composição",B:B,$B881)</f>
        <v>26.42</v>
      </c>
      <c r="J881" s="229">
        <f>TRUNC(H881*I881,2)</f>
        <v>1.23</v>
      </c>
      <c r="L881" s="52">
        <f t="shared" si="151"/>
        <v>72</v>
      </c>
      <c r="M881" s="86">
        <f t="shared" si="144"/>
        <v>1.23</v>
      </c>
      <c r="N881" s="87" t="str">
        <f t="shared" si="145"/>
        <v/>
      </c>
      <c r="O881" s="87">
        <f t="shared" si="146"/>
        <v>1.23</v>
      </c>
      <c r="P881" s="88" t="str">
        <f t="shared" si="147"/>
        <v/>
      </c>
      <c r="Q881" s="87" t="str">
        <f t="shared" si="148"/>
        <v/>
      </c>
      <c r="R881" s="87" t="str">
        <f t="shared" si="149"/>
        <v/>
      </c>
    </row>
    <row r="882" spans="1:18" ht="25.5" x14ac:dyDescent="0.2">
      <c r="A882" s="225" t="s">
        <v>21</v>
      </c>
      <c r="B882" s="226" t="s">
        <v>220</v>
      </c>
      <c r="C882" s="225" t="s">
        <v>9</v>
      </c>
      <c r="D882" s="225" t="s">
        <v>221</v>
      </c>
      <c r="E882" s="292" t="s">
        <v>875</v>
      </c>
      <c r="F882" s="292"/>
      <c r="G882" s="227" t="s">
        <v>25</v>
      </c>
      <c r="H882" s="228">
        <v>4.6843000000000003E-2</v>
      </c>
      <c r="I882" s="229">
        <f>SUMIFS(J:J,A:A,"Composição",B:B,$B882)</f>
        <v>33.25</v>
      </c>
      <c r="J882" s="229">
        <f>TRUNC(H882*I882,2)</f>
        <v>1.55</v>
      </c>
      <c r="L882" s="52">
        <f t="shared" si="151"/>
        <v>72</v>
      </c>
      <c r="M882" s="86">
        <f t="shared" ref="M882:M945" si="152">IF(OR(A882="Insumo",A882="Composição Auxiliar"),J882,"")</f>
        <v>1.55</v>
      </c>
      <c r="N882" s="87" t="str">
        <f t="shared" ref="N882:N945" si="153">IF(E882="Mão de Obra",J882,"")</f>
        <v/>
      </c>
      <c r="O882" s="87">
        <f t="shared" ref="O882:O945" si="154">IF(N882&lt;&gt;"","",M882)</f>
        <v>1.55</v>
      </c>
      <c r="P882" s="88" t="str">
        <f t="shared" ref="P882:P945" si="155">IF(A882="Composição",B882,"")</f>
        <v/>
      </c>
      <c r="Q882" s="87" t="str">
        <f t="shared" ref="Q882:Q945" si="156">IF(P882&lt;&gt;"",SUMIF(L882:L982,L882,N882:N982),"")</f>
        <v/>
      </c>
      <c r="R882" s="87" t="str">
        <f t="shared" ref="R882:R945" si="157">IF(P882&lt;&gt;"",SUMIF(L882:L982,L882,O882:O982),"")</f>
        <v/>
      </c>
    </row>
    <row r="883" spans="1:18" ht="25.5" x14ac:dyDescent="0.2">
      <c r="A883" s="214" t="s">
        <v>28</v>
      </c>
      <c r="B883" s="215" t="s">
        <v>924</v>
      </c>
      <c r="C883" s="214" t="str">
        <f>VLOOKUP(B883,INSUMOS!$A:$I,2,FALSE)</f>
        <v>SINAPI</v>
      </c>
      <c r="D883" s="214" t="str">
        <f>VLOOKUP(B883,INSUMOS!$A:$I,3,FALSE)</f>
        <v>DISJUNTOR TERMOMAGNETICO PARA TRILHO DIN (IEC), MONOPOLAR, 6 - 32 A</v>
      </c>
      <c r="E883" s="293" t="str">
        <f>VLOOKUP(B883,INSUMOS!$A:$I,4,FALSE)</f>
        <v>Material</v>
      </c>
      <c r="F883" s="293"/>
      <c r="G883" s="216" t="str">
        <f>VLOOKUP(B883,INSUMOS!$A:$I,5,FALSE)</f>
        <v>UN</v>
      </c>
      <c r="H883" s="217">
        <v>1</v>
      </c>
      <c r="I883" s="218">
        <f>VLOOKUP(B883,INSUMOS!$A:$I,8,FALSE)</f>
        <v>14.08</v>
      </c>
      <c r="J883" s="218">
        <f>TRUNC(H883*I883,2)</f>
        <v>14.08</v>
      </c>
      <c r="L883" s="52">
        <f t="shared" si="151"/>
        <v>72</v>
      </c>
      <c r="M883" s="86">
        <f t="shared" si="152"/>
        <v>14.08</v>
      </c>
      <c r="N883" s="87" t="str">
        <f t="shared" si="153"/>
        <v/>
      </c>
      <c r="O883" s="87">
        <f t="shared" si="154"/>
        <v>14.08</v>
      </c>
      <c r="P883" s="88" t="str">
        <f t="shared" si="155"/>
        <v/>
      </c>
      <c r="Q883" s="87" t="str">
        <f t="shared" si="156"/>
        <v/>
      </c>
      <c r="R883" s="87" t="str">
        <f t="shared" si="157"/>
        <v/>
      </c>
    </row>
    <row r="884" spans="1:18" ht="38.25" customHeight="1" x14ac:dyDescent="0.2">
      <c r="A884" s="214" t="s">
        <v>28</v>
      </c>
      <c r="B884" s="215" t="s">
        <v>922</v>
      </c>
      <c r="C884" s="214" t="str">
        <f>VLOOKUP(B884,INSUMOS!$A:$I,2,FALSE)</f>
        <v>SINAPI</v>
      </c>
      <c r="D884" s="214" t="str">
        <f>VLOOKUP(B884,INSUMOS!$A:$I,3,FALSE)</f>
        <v>TERMINAL A COMPRESSAO EM COBRE ESTANHADO PARA CABO 4 MM2, 1 FURO E 1 COMPRESSAO, PARA PARAFUSO DE FIXACAO M5</v>
      </c>
      <c r="E884" s="293" t="str">
        <f>VLOOKUP(B884,INSUMOS!$A:$I,4,FALSE)</f>
        <v>Material</v>
      </c>
      <c r="F884" s="293"/>
      <c r="G884" s="216" t="str">
        <f>VLOOKUP(B884,INSUMOS!$A:$I,5,FALSE)</f>
        <v>UN</v>
      </c>
      <c r="H884" s="217">
        <v>1</v>
      </c>
      <c r="I884" s="218">
        <f>VLOOKUP(B884,INSUMOS!$A:$I,8,FALSE)</f>
        <v>1.48</v>
      </c>
      <c r="J884" s="218">
        <f>TRUNC(H884*I884,2)</f>
        <v>1.48</v>
      </c>
      <c r="L884" s="52">
        <f t="shared" si="151"/>
        <v>72</v>
      </c>
      <c r="M884" s="86">
        <f t="shared" si="152"/>
        <v>1.48</v>
      </c>
      <c r="N884" s="87" t="str">
        <f t="shared" si="153"/>
        <v/>
      </c>
      <c r="O884" s="87">
        <f t="shared" si="154"/>
        <v>1.48</v>
      </c>
      <c r="P884" s="88" t="str">
        <f t="shared" si="155"/>
        <v/>
      </c>
      <c r="Q884" s="87" t="str">
        <f t="shared" si="156"/>
        <v/>
      </c>
      <c r="R884" s="87" t="str">
        <f t="shared" si="157"/>
        <v/>
      </c>
    </row>
    <row r="885" spans="1:18" ht="25.5" customHeight="1" x14ac:dyDescent="0.2">
      <c r="A885" s="219"/>
      <c r="B885" s="219"/>
      <c r="C885" s="219"/>
      <c r="D885" s="219"/>
      <c r="E885" s="219"/>
      <c r="F885" s="220"/>
      <c r="G885" s="219"/>
      <c r="H885" s="220"/>
      <c r="I885" s="219"/>
      <c r="J885" s="220"/>
      <c r="L885" s="52">
        <f t="shared" si="151"/>
        <v>72</v>
      </c>
      <c r="M885" s="86" t="str">
        <f t="shared" si="152"/>
        <v/>
      </c>
      <c r="N885" s="87" t="str">
        <f t="shared" si="153"/>
        <v/>
      </c>
      <c r="O885" s="87" t="str">
        <f t="shared" si="154"/>
        <v/>
      </c>
      <c r="P885" s="88" t="str">
        <f t="shared" si="155"/>
        <v/>
      </c>
      <c r="Q885" s="87" t="str">
        <f t="shared" si="156"/>
        <v/>
      </c>
      <c r="R885" s="87" t="str">
        <f t="shared" si="157"/>
        <v/>
      </c>
    </row>
    <row r="886" spans="1:18" ht="25.5" customHeight="1" thickBot="1" x14ac:dyDescent="0.25">
      <c r="A886" s="219"/>
      <c r="B886" s="219"/>
      <c r="C886" s="219"/>
      <c r="D886" s="219"/>
      <c r="E886" s="219"/>
      <c r="F886" s="220"/>
      <c r="G886" s="219"/>
      <c r="H886" s="294"/>
      <c r="I886" s="294"/>
      <c r="J886" s="220"/>
      <c r="L886" s="52">
        <f t="shared" si="151"/>
        <v>72</v>
      </c>
      <c r="M886" s="86" t="str">
        <f t="shared" si="152"/>
        <v/>
      </c>
      <c r="N886" s="87" t="str">
        <f t="shared" si="153"/>
        <v/>
      </c>
      <c r="O886" s="87" t="str">
        <f t="shared" si="154"/>
        <v/>
      </c>
      <c r="P886" s="88" t="str">
        <f t="shared" si="155"/>
        <v/>
      </c>
      <c r="Q886" s="87" t="str">
        <f t="shared" si="156"/>
        <v/>
      </c>
      <c r="R886" s="87" t="str">
        <f t="shared" si="157"/>
        <v/>
      </c>
    </row>
    <row r="887" spans="1:18" ht="15" thickTop="1" x14ac:dyDescent="0.2">
      <c r="A887" s="224"/>
      <c r="B887" s="224"/>
      <c r="C887" s="224"/>
      <c r="D887" s="224"/>
      <c r="E887" s="224"/>
      <c r="F887" s="224"/>
      <c r="G887" s="224"/>
      <c r="H887" s="224"/>
      <c r="I887" s="224"/>
      <c r="J887" s="224"/>
      <c r="L887" s="52">
        <f t="shared" si="151"/>
        <v>73</v>
      </c>
      <c r="M887" s="86" t="str">
        <f t="shared" si="152"/>
        <v/>
      </c>
      <c r="N887" s="87" t="str">
        <f t="shared" si="153"/>
        <v/>
      </c>
      <c r="O887" s="87" t="str">
        <f t="shared" si="154"/>
        <v/>
      </c>
      <c r="P887" s="88" t="str">
        <f t="shared" si="155"/>
        <v/>
      </c>
      <c r="Q887" s="87" t="str">
        <f t="shared" si="156"/>
        <v/>
      </c>
      <c r="R887" s="87" t="str">
        <f t="shared" si="157"/>
        <v/>
      </c>
    </row>
    <row r="888" spans="1:18" ht="25.5" customHeight="1" x14ac:dyDescent="0.2">
      <c r="A888" s="206" t="s">
        <v>1260</v>
      </c>
      <c r="B888" s="207" t="s">
        <v>1</v>
      </c>
      <c r="C888" s="206" t="s">
        <v>2</v>
      </c>
      <c r="D888" s="206" t="s">
        <v>3</v>
      </c>
      <c r="E888" s="290" t="s">
        <v>18</v>
      </c>
      <c r="F888" s="290"/>
      <c r="G888" s="208" t="s">
        <v>4</v>
      </c>
      <c r="H888" s="207" t="s">
        <v>5</v>
      </c>
      <c r="I888" s="207" t="s">
        <v>6</v>
      </c>
      <c r="J888" s="207" t="s">
        <v>7</v>
      </c>
      <c r="L888" s="52">
        <f t="shared" si="151"/>
        <v>73</v>
      </c>
      <c r="M888" s="86" t="str">
        <f t="shared" si="152"/>
        <v/>
      </c>
      <c r="N888" s="87" t="str">
        <f t="shared" si="153"/>
        <v/>
      </c>
      <c r="O888" s="87" t="str">
        <f t="shared" si="154"/>
        <v/>
      </c>
      <c r="P888" s="88" t="str">
        <f t="shared" si="155"/>
        <v/>
      </c>
      <c r="Q888" s="87" t="str">
        <f t="shared" si="156"/>
        <v/>
      </c>
      <c r="R888" s="87" t="str">
        <f t="shared" si="157"/>
        <v/>
      </c>
    </row>
    <row r="889" spans="1:18" ht="25.5" x14ac:dyDescent="0.2">
      <c r="A889" s="209" t="s">
        <v>19</v>
      </c>
      <c r="B889" s="210" t="s">
        <v>1261</v>
      </c>
      <c r="C889" s="209" t="s">
        <v>11</v>
      </c>
      <c r="D889" s="209" t="s">
        <v>1950</v>
      </c>
      <c r="E889" s="291" t="s">
        <v>222</v>
      </c>
      <c r="F889" s="291"/>
      <c r="G889" s="211" t="s">
        <v>12</v>
      </c>
      <c r="H889" s="212">
        <v>1</v>
      </c>
      <c r="I889" s="213">
        <f>SUMIF(L:L,$L889,M:M)</f>
        <v>221.81</v>
      </c>
      <c r="J889" s="213">
        <f>TRUNC(H889*I889,2)</f>
        <v>221.81</v>
      </c>
      <c r="L889" s="52">
        <f t="shared" si="151"/>
        <v>73</v>
      </c>
      <c r="M889" s="86" t="str">
        <f t="shared" si="152"/>
        <v/>
      </c>
      <c r="N889" s="87" t="str">
        <f t="shared" si="153"/>
        <v/>
      </c>
      <c r="O889" s="87" t="str">
        <f t="shared" si="154"/>
        <v/>
      </c>
      <c r="P889" s="88" t="str">
        <f t="shared" si="155"/>
        <v xml:space="preserve"> IG-INS-ELE-IT-DR-25-30MA </v>
      </c>
      <c r="Q889" s="87">
        <f t="shared" si="156"/>
        <v>0</v>
      </c>
      <c r="R889" s="87">
        <f t="shared" si="157"/>
        <v>221.81</v>
      </c>
    </row>
    <row r="890" spans="1:18" ht="25.5" x14ac:dyDescent="0.2">
      <c r="A890" s="225" t="s">
        <v>21</v>
      </c>
      <c r="B890" s="226" t="s">
        <v>205</v>
      </c>
      <c r="C890" s="225" t="s">
        <v>9</v>
      </c>
      <c r="D890" s="225" t="s">
        <v>206</v>
      </c>
      <c r="E890" s="292" t="s">
        <v>875</v>
      </c>
      <c r="F890" s="292"/>
      <c r="G890" s="227" t="s">
        <v>25</v>
      </c>
      <c r="H890" s="228">
        <v>1</v>
      </c>
      <c r="I890" s="229">
        <f>SUMIFS(J:J,A:A,"Composição",B:B,$B890)</f>
        <v>26.42</v>
      </c>
      <c r="J890" s="229">
        <f>TRUNC(H890*I890,2)</f>
        <v>26.42</v>
      </c>
      <c r="L890" s="52">
        <f t="shared" si="151"/>
        <v>73</v>
      </c>
      <c r="M890" s="86">
        <f t="shared" si="152"/>
        <v>26.42</v>
      </c>
      <c r="N890" s="87" t="str">
        <f t="shared" si="153"/>
        <v/>
      </c>
      <c r="O890" s="87">
        <f t="shared" si="154"/>
        <v>26.42</v>
      </c>
      <c r="P890" s="88" t="str">
        <f t="shared" si="155"/>
        <v/>
      </c>
      <c r="Q890" s="87" t="str">
        <f t="shared" si="156"/>
        <v/>
      </c>
      <c r="R890" s="87" t="str">
        <f t="shared" si="157"/>
        <v/>
      </c>
    </row>
    <row r="891" spans="1:18" ht="25.5" x14ac:dyDescent="0.2">
      <c r="A891" s="225" t="s">
        <v>21</v>
      </c>
      <c r="B891" s="226" t="s">
        <v>220</v>
      </c>
      <c r="C891" s="225" t="s">
        <v>9</v>
      </c>
      <c r="D891" s="225" t="s">
        <v>221</v>
      </c>
      <c r="E891" s="292" t="s">
        <v>875</v>
      </c>
      <c r="F891" s="292"/>
      <c r="G891" s="227" t="s">
        <v>25</v>
      </c>
      <c r="H891" s="228">
        <v>1</v>
      </c>
      <c r="I891" s="229">
        <f>SUMIFS(J:J,A:A,"Composição",B:B,$B891)</f>
        <v>33.25</v>
      </c>
      <c r="J891" s="229">
        <f>TRUNC(H891*I891,2)</f>
        <v>33.25</v>
      </c>
      <c r="L891" s="52">
        <f t="shared" si="151"/>
        <v>73</v>
      </c>
      <c r="M891" s="86">
        <f t="shared" si="152"/>
        <v>33.25</v>
      </c>
      <c r="N891" s="87" t="str">
        <f t="shared" si="153"/>
        <v/>
      </c>
      <c r="O891" s="87">
        <f t="shared" si="154"/>
        <v>33.25</v>
      </c>
      <c r="P891" s="88" t="str">
        <f t="shared" si="155"/>
        <v/>
      </c>
      <c r="Q891" s="87" t="str">
        <f t="shared" si="156"/>
        <v/>
      </c>
      <c r="R891" s="87" t="str">
        <f t="shared" si="157"/>
        <v/>
      </c>
    </row>
    <row r="892" spans="1:18" ht="25.5" x14ac:dyDescent="0.2">
      <c r="A892" s="214" t="s">
        <v>28</v>
      </c>
      <c r="B892" s="215" t="s">
        <v>1805</v>
      </c>
      <c r="C892" s="214" t="str">
        <f>VLOOKUP(B892,INSUMOS!$A:$I,2,FALSE)</f>
        <v>AGETOP CIVIL</v>
      </c>
      <c r="D892" s="214" t="str">
        <f>VLOOKUP(B892,INSUMOS!$A:$I,3,FALSE)</f>
        <v>INTERRUPTOR DIFERENCIAL RESIDUAL(DR) TETRAPOLAR DE 25A-30mA</v>
      </c>
      <c r="E892" s="293" t="str">
        <f>VLOOKUP(B892,INSUMOS!$A:$I,4,FALSE)</f>
        <v>Material</v>
      </c>
      <c r="F892" s="293"/>
      <c r="G892" s="216" t="str">
        <f>VLOOKUP(B892,INSUMOS!$A:$I,5,FALSE)</f>
        <v>un</v>
      </c>
      <c r="H892" s="217">
        <v>1</v>
      </c>
      <c r="I892" s="218">
        <f>VLOOKUP(B892,INSUMOS!$A:$I,8,FALSE)</f>
        <v>162.13999999999999</v>
      </c>
      <c r="J892" s="218">
        <f>TRUNC(H892*I892,2)</f>
        <v>162.13999999999999</v>
      </c>
      <c r="L892" s="52">
        <f t="shared" si="151"/>
        <v>73</v>
      </c>
      <c r="M892" s="86">
        <f t="shared" si="152"/>
        <v>162.13999999999999</v>
      </c>
      <c r="N892" s="87" t="str">
        <f t="shared" si="153"/>
        <v/>
      </c>
      <c r="O892" s="87">
        <f t="shared" si="154"/>
        <v>162.13999999999999</v>
      </c>
      <c r="P892" s="88" t="str">
        <f t="shared" si="155"/>
        <v/>
      </c>
      <c r="Q892" s="87" t="str">
        <f t="shared" si="156"/>
        <v/>
      </c>
      <c r="R892" s="87" t="str">
        <f t="shared" si="157"/>
        <v/>
      </c>
    </row>
    <row r="893" spans="1:18" ht="14.25" customHeight="1" x14ac:dyDescent="0.2">
      <c r="A893" s="219"/>
      <c r="B893" s="219"/>
      <c r="C893" s="219"/>
      <c r="D893" s="219"/>
      <c r="E893" s="219"/>
      <c r="F893" s="220"/>
      <c r="G893" s="219"/>
      <c r="H893" s="220"/>
      <c r="I893" s="219"/>
      <c r="J893" s="220"/>
      <c r="L893" s="52">
        <f t="shared" si="151"/>
        <v>73</v>
      </c>
      <c r="M893" s="86" t="str">
        <f t="shared" si="152"/>
        <v/>
      </c>
      <c r="N893" s="87" t="str">
        <f t="shared" si="153"/>
        <v/>
      </c>
      <c r="O893" s="87" t="str">
        <f t="shared" si="154"/>
        <v/>
      </c>
      <c r="P893" s="88" t="str">
        <f t="shared" si="155"/>
        <v/>
      </c>
      <c r="Q893" s="87" t="str">
        <f t="shared" si="156"/>
        <v/>
      </c>
      <c r="R893" s="87" t="str">
        <f t="shared" si="157"/>
        <v/>
      </c>
    </row>
    <row r="894" spans="1:18" ht="25.5" customHeight="1" thickBot="1" x14ac:dyDescent="0.25">
      <c r="A894" s="219"/>
      <c r="B894" s="219"/>
      <c r="C894" s="219"/>
      <c r="D894" s="219"/>
      <c r="E894" s="219"/>
      <c r="F894" s="220"/>
      <c r="G894" s="219"/>
      <c r="H894" s="294"/>
      <c r="I894" s="294"/>
      <c r="J894" s="220"/>
      <c r="L894" s="52">
        <f t="shared" si="151"/>
        <v>73</v>
      </c>
      <c r="M894" s="86" t="str">
        <f t="shared" si="152"/>
        <v/>
      </c>
      <c r="N894" s="87" t="str">
        <f t="shared" si="153"/>
        <v/>
      </c>
      <c r="O894" s="87" t="str">
        <f t="shared" si="154"/>
        <v/>
      </c>
      <c r="P894" s="88" t="str">
        <f t="shared" si="155"/>
        <v/>
      </c>
      <c r="Q894" s="87" t="str">
        <f t="shared" si="156"/>
        <v/>
      </c>
      <c r="R894" s="87" t="str">
        <f t="shared" si="157"/>
        <v/>
      </c>
    </row>
    <row r="895" spans="1:18" ht="25.5" customHeight="1" thickTop="1" x14ac:dyDescent="0.2">
      <c r="A895" s="224"/>
      <c r="B895" s="224"/>
      <c r="C895" s="224"/>
      <c r="D895" s="224"/>
      <c r="E895" s="224"/>
      <c r="F895" s="224"/>
      <c r="G895" s="224"/>
      <c r="H895" s="224"/>
      <c r="I895" s="224"/>
      <c r="J895" s="224"/>
      <c r="L895" s="52">
        <f t="shared" si="151"/>
        <v>74</v>
      </c>
      <c r="M895" s="86" t="str">
        <f t="shared" si="152"/>
        <v/>
      </c>
      <c r="N895" s="87" t="str">
        <f t="shared" si="153"/>
        <v/>
      </c>
      <c r="O895" s="87" t="str">
        <f t="shared" si="154"/>
        <v/>
      </c>
      <c r="P895" s="88" t="str">
        <f t="shared" si="155"/>
        <v/>
      </c>
      <c r="Q895" s="87" t="str">
        <f t="shared" si="156"/>
        <v/>
      </c>
      <c r="R895" s="87" t="str">
        <f t="shared" si="157"/>
        <v/>
      </c>
    </row>
    <row r="896" spans="1:18" ht="15" x14ac:dyDescent="0.2">
      <c r="A896" s="206" t="s">
        <v>1263</v>
      </c>
      <c r="B896" s="207" t="s">
        <v>1</v>
      </c>
      <c r="C896" s="206" t="s">
        <v>2</v>
      </c>
      <c r="D896" s="206" t="s">
        <v>3</v>
      </c>
      <c r="E896" s="290" t="s">
        <v>18</v>
      </c>
      <c r="F896" s="290"/>
      <c r="G896" s="208" t="s">
        <v>4</v>
      </c>
      <c r="H896" s="207" t="s">
        <v>5</v>
      </c>
      <c r="I896" s="207" t="s">
        <v>6</v>
      </c>
      <c r="J896" s="207" t="s">
        <v>7</v>
      </c>
      <c r="L896" s="52">
        <f t="shared" si="151"/>
        <v>74</v>
      </c>
      <c r="M896" s="86" t="str">
        <f t="shared" si="152"/>
        <v/>
      </c>
      <c r="N896" s="87" t="str">
        <f t="shared" si="153"/>
        <v/>
      </c>
      <c r="O896" s="87" t="str">
        <f t="shared" si="154"/>
        <v/>
      </c>
      <c r="P896" s="88" t="str">
        <f t="shared" si="155"/>
        <v/>
      </c>
      <c r="Q896" s="87" t="str">
        <f t="shared" si="156"/>
        <v/>
      </c>
      <c r="R896" s="87" t="str">
        <f t="shared" si="157"/>
        <v/>
      </c>
    </row>
    <row r="897" spans="1:18" ht="25.5" x14ac:dyDescent="0.2">
      <c r="A897" s="209" t="s">
        <v>19</v>
      </c>
      <c r="B897" s="210" t="s">
        <v>1264</v>
      </c>
      <c r="C897" s="209" t="s">
        <v>9</v>
      </c>
      <c r="D897" s="209" t="s">
        <v>1951</v>
      </c>
      <c r="E897" s="291" t="s">
        <v>921</v>
      </c>
      <c r="F897" s="291"/>
      <c r="G897" s="211" t="s">
        <v>12</v>
      </c>
      <c r="H897" s="212">
        <v>1</v>
      </c>
      <c r="I897" s="213">
        <f>SUMIF(L:L,$L897,M:M)</f>
        <v>119.74</v>
      </c>
      <c r="J897" s="213">
        <f>TRUNC(H897*I897,2)</f>
        <v>119.74</v>
      </c>
      <c r="L897" s="52">
        <f t="shared" si="151"/>
        <v>74</v>
      </c>
      <c r="M897" s="86" t="str">
        <f t="shared" si="152"/>
        <v/>
      </c>
      <c r="N897" s="87" t="str">
        <f t="shared" si="153"/>
        <v/>
      </c>
      <c r="O897" s="87" t="str">
        <f t="shared" si="154"/>
        <v/>
      </c>
      <c r="P897" s="88" t="str">
        <f t="shared" si="155"/>
        <v xml:space="preserve"> 93671 </v>
      </c>
      <c r="Q897" s="87">
        <f t="shared" si="156"/>
        <v>0</v>
      </c>
      <c r="R897" s="87">
        <f t="shared" si="157"/>
        <v>119.74</v>
      </c>
    </row>
    <row r="898" spans="1:18" ht="38.25" customHeight="1" x14ac:dyDescent="0.2">
      <c r="A898" s="225" t="s">
        <v>21</v>
      </c>
      <c r="B898" s="226" t="s">
        <v>205</v>
      </c>
      <c r="C898" s="225" t="s">
        <v>9</v>
      </c>
      <c r="D898" s="225" t="s">
        <v>206</v>
      </c>
      <c r="E898" s="292" t="s">
        <v>875</v>
      </c>
      <c r="F898" s="292"/>
      <c r="G898" s="227" t="s">
        <v>25</v>
      </c>
      <c r="H898" s="228">
        <v>0.26037700000000003</v>
      </c>
      <c r="I898" s="229">
        <f>SUMIFS(J:J,A:A,"Composição",B:B,$B898)</f>
        <v>26.42</v>
      </c>
      <c r="J898" s="229">
        <f>TRUNC(H898*I898,2)</f>
        <v>6.87</v>
      </c>
      <c r="L898" s="52">
        <f t="shared" si="151"/>
        <v>74</v>
      </c>
      <c r="M898" s="86">
        <f t="shared" si="152"/>
        <v>6.87</v>
      </c>
      <c r="N898" s="87" t="str">
        <f t="shared" si="153"/>
        <v/>
      </c>
      <c r="O898" s="87">
        <f t="shared" si="154"/>
        <v>6.87</v>
      </c>
      <c r="P898" s="88" t="str">
        <f t="shared" si="155"/>
        <v/>
      </c>
      <c r="Q898" s="87" t="str">
        <f t="shared" si="156"/>
        <v/>
      </c>
      <c r="R898" s="87" t="str">
        <f t="shared" si="157"/>
        <v/>
      </c>
    </row>
    <row r="899" spans="1:18" ht="38.25" customHeight="1" x14ac:dyDescent="0.2">
      <c r="A899" s="225" t="s">
        <v>21</v>
      </c>
      <c r="B899" s="226" t="s">
        <v>220</v>
      </c>
      <c r="C899" s="225" t="s">
        <v>9</v>
      </c>
      <c r="D899" s="225" t="s">
        <v>221</v>
      </c>
      <c r="E899" s="292" t="s">
        <v>875</v>
      </c>
      <c r="F899" s="292"/>
      <c r="G899" s="227" t="s">
        <v>25</v>
      </c>
      <c r="H899" s="228">
        <v>0.26037700000000003</v>
      </c>
      <c r="I899" s="229">
        <f>SUMIFS(J:J,A:A,"Composição",B:B,$B899)</f>
        <v>33.25</v>
      </c>
      <c r="J899" s="229">
        <f>TRUNC(H899*I899,2)</f>
        <v>8.65</v>
      </c>
      <c r="L899" s="52">
        <f t="shared" ref="L899:L962" si="158">IF(AND(A900&lt;&gt;"",A899=""),L898+1,L898)</f>
        <v>74</v>
      </c>
      <c r="M899" s="86">
        <f t="shared" si="152"/>
        <v>8.65</v>
      </c>
      <c r="N899" s="87" t="str">
        <f t="shared" si="153"/>
        <v/>
      </c>
      <c r="O899" s="87">
        <f t="shared" si="154"/>
        <v>8.65</v>
      </c>
      <c r="P899" s="88" t="str">
        <f t="shared" si="155"/>
        <v/>
      </c>
      <c r="Q899" s="87" t="str">
        <f t="shared" si="156"/>
        <v/>
      </c>
      <c r="R899" s="87" t="str">
        <f t="shared" si="157"/>
        <v/>
      </c>
    </row>
    <row r="900" spans="1:18" ht="25.5" x14ac:dyDescent="0.2">
      <c r="A900" s="214" t="s">
        <v>28</v>
      </c>
      <c r="B900" s="215" t="s">
        <v>937</v>
      </c>
      <c r="C900" s="214" t="str">
        <f>VLOOKUP(B900,INSUMOS!$A:$I,2,FALSE)</f>
        <v>SINAPI</v>
      </c>
      <c r="D900" s="214" t="str">
        <f>VLOOKUP(B900,INSUMOS!$A:$I,3,FALSE)</f>
        <v>DISJUNTOR TERMOMAGNETICO PARA TRILHO DIN (IEC), TRIPOLAR, 10 - 50 A</v>
      </c>
      <c r="E900" s="293" t="str">
        <f>VLOOKUP(B900,INSUMOS!$A:$I,4,FALSE)</f>
        <v>Material</v>
      </c>
      <c r="F900" s="293"/>
      <c r="G900" s="216" t="str">
        <f>VLOOKUP(B900,INSUMOS!$A:$I,5,FALSE)</f>
        <v>UN</v>
      </c>
      <c r="H900" s="217">
        <v>1</v>
      </c>
      <c r="I900" s="218">
        <f>VLOOKUP(B900,INSUMOS!$A:$I,8,FALSE)</f>
        <v>98.91</v>
      </c>
      <c r="J900" s="218">
        <f>TRUNC(H900*I900,2)</f>
        <v>98.91</v>
      </c>
      <c r="L900" s="52">
        <f t="shared" si="158"/>
        <v>74</v>
      </c>
      <c r="M900" s="86">
        <f t="shared" si="152"/>
        <v>98.91</v>
      </c>
      <c r="N900" s="87" t="str">
        <f t="shared" si="153"/>
        <v/>
      </c>
      <c r="O900" s="87">
        <f t="shared" si="154"/>
        <v>98.91</v>
      </c>
      <c r="P900" s="88" t="str">
        <f t="shared" si="155"/>
        <v/>
      </c>
      <c r="Q900" s="87" t="str">
        <f t="shared" si="156"/>
        <v/>
      </c>
      <c r="R900" s="87" t="str">
        <f t="shared" si="157"/>
        <v/>
      </c>
    </row>
    <row r="901" spans="1:18" ht="25.5" x14ac:dyDescent="0.2">
      <c r="A901" s="214" t="s">
        <v>28</v>
      </c>
      <c r="B901" s="215" t="s">
        <v>1807</v>
      </c>
      <c r="C901" s="214" t="str">
        <f>VLOOKUP(B901,INSUMOS!$A:$I,2,FALSE)</f>
        <v>SINAPI</v>
      </c>
      <c r="D901" s="214" t="str">
        <f>VLOOKUP(B901,INSUMOS!$A:$I,3,FALSE)</f>
        <v>TERMINAL A COMPRESSAO EM COBRE ESTANHADO PARA CABO 6 MM2, 1 FURO E 1 COMPRESSAO, PARA PARAFUSO DE FIXACAO M6</v>
      </c>
      <c r="E901" s="293" t="str">
        <f>VLOOKUP(B901,INSUMOS!$A:$I,4,FALSE)</f>
        <v>Material</v>
      </c>
      <c r="F901" s="293"/>
      <c r="G901" s="216" t="str">
        <f>VLOOKUP(B901,INSUMOS!$A:$I,5,FALSE)</f>
        <v>UN</v>
      </c>
      <c r="H901" s="217">
        <v>3</v>
      </c>
      <c r="I901" s="218">
        <f>VLOOKUP(B901,INSUMOS!$A:$I,8,FALSE)</f>
        <v>1.77</v>
      </c>
      <c r="J901" s="218">
        <f>TRUNC(H901*I901,2)</f>
        <v>5.31</v>
      </c>
      <c r="L901" s="52">
        <f t="shared" si="158"/>
        <v>74</v>
      </c>
      <c r="M901" s="86">
        <f t="shared" si="152"/>
        <v>5.31</v>
      </c>
      <c r="N901" s="87" t="str">
        <f t="shared" si="153"/>
        <v/>
      </c>
      <c r="O901" s="87">
        <f t="shared" si="154"/>
        <v>5.31</v>
      </c>
      <c r="P901" s="88" t="str">
        <f t="shared" si="155"/>
        <v/>
      </c>
      <c r="Q901" s="87" t="str">
        <f t="shared" si="156"/>
        <v/>
      </c>
      <c r="R901" s="87" t="str">
        <f t="shared" si="157"/>
        <v/>
      </c>
    </row>
    <row r="902" spans="1:18" ht="38.25" customHeight="1" x14ac:dyDescent="0.2">
      <c r="A902" s="219"/>
      <c r="B902" s="219"/>
      <c r="C902" s="219"/>
      <c r="D902" s="219"/>
      <c r="E902" s="219"/>
      <c r="F902" s="220"/>
      <c r="G902" s="219"/>
      <c r="H902" s="220"/>
      <c r="I902" s="219"/>
      <c r="J902" s="220"/>
      <c r="L902" s="52">
        <f t="shared" si="158"/>
        <v>74</v>
      </c>
      <c r="M902" s="86" t="str">
        <f t="shared" si="152"/>
        <v/>
      </c>
      <c r="N902" s="87" t="str">
        <f t="shared" si="153"/>
        <v/>
      </c>
      <c r="O902" s="87" t="str">
        <f t="shared" si="154"/>
        <v/>
      </c>
      <c r="P902" s="88" t="str">
        <f t="shared" si="155"/>
        <v/>
      </c>
      <c r="Q902" s="87" t="str">
        <f t="shared" si="156"/>
        <v/>
      </c>
      <c r="R902" s="87" t="str">
        <f t="shared" si="157"/>
        <v/>
      </c>
    </row>
    <row r="903" spans="1:18" ht="25.5" customHeight="1" thickBot="1" x14ac:dyDescent="0.25">
      <c r="A903" s="219"/>
      <c r="B903" s="219"/>
      <c r="C903" s="219"/>
      <c r="D903" s="219"/>
      <c r="E903" s="219"/>
      <c r="F903" s="220"/>
      <c r="G903" s="219"/>
      <c r="H903" s="294"/>
      <c r="I903" s="294"/>
      <c r="J903" s="220"/>
      <c r="L903" s="52">
        <f t="shared" si="158"/>
        <v>74</v>
      </c>
      <c r="M903" s="86" t="str">
        <f t="shared" si="152"/>
        <v/>
      </c>
      <c r="N903" s="87" t="str">
        <f t="shared" si="153"/>
        <v/>
      </c>
      <c r="O903" s="87" t="str">
        <f t="shared" si="154"/>
        <v/>
      </c>
      <c r="P903" s="88" t="str">
        <f t="shared" si="155"/>
        <v/>
      </c>
      <c r="Q903" s="87" t="str">
        <f t="shared" si="156"/>
        <v/>
      </c>
      <c r="R903" s="87" t="str">
        <f t="shared" si="157"/>
        <v/>
      </c>
    </row>
    <row r="904" spans="1:18" ht="25.5" customHeight="1" thickTop="1" x14ac:dyDescent="0.2">
      <c r="A904" s="224"/>
      <c r="B904" s="224"/>
      <c r="C904" s="224"/>
      <c r="D904" s="224"/>
      <c r="E904" s="224"/>
      <c r="F904" s="224"/>
      <c r="G904" s="224"/>
      <c r="H904" s="224"/>
      <c r="I904" s="224"/>
      <c r="J904" s="224"/>
      <c r="L904" s="52">
        <f t="shared" si="158"/>
        <v>75</v>
      </c>
      <c r="M904" s="86" t="str">
        <f t="shared" si="152"/>
        <v/>
      </c>
      <c r="N904" s="87" t="str">
        <f t="shared" si="153"/>
        <v/>
      </c>
      <c r="O904" s="87" t="str">
        <f t="shared" si="154"/>
        <v/>
      </c>
      <c r="P904" s="88" t="str">
        <f t="shared" si="155"/>
        <v/>
      </c>
      <c r="Q904" s="87" t="str">
        <f t="shared" si="156"/>
        <v/>
      </c>
      <c r="R904" s="87" t="str">
        <f t="shared" si="157"/>
        <v/>
      </c>
    </row>
    <row r="905" spans="1:18" ht="15" x14ac:dyDescent="0.2">
      <c r="A905" s="206" t="s">
        <v>1266</v>
      </c>
      <c r="B905" s="207" t="s">
        <v>1</v>
      </c>
      <c r="C905" s="206" t="s">
        <v>2</v>
      </c>
      <c r="D905" s="206" t="s">
        <v>3</v>
      </c>
      <c r="E905" s="290" t="s">
        <v>18</v>
      </c>
      <c r="F905" s="290"/>
      <c r="G905" s="208" t="s">
        <v>4</v>
      </c>
      <c r="H905" s="207" t="s">
        <v>5</v>
      </c>
      <c r="I905" s="207" t="s">
        <v>6</v>
      </c>
      <c r="J905" s="207" t="s">
        <v>7</v>
      </c>
      <c r="L905" s="52">
        <f t="shared" si="158"/>
        <v>75</v>
      </c>
      <c r="M905" s="86" t="str">
        <f t="shared" si="152"/>
        <v/>
      </c>
      <c r="N905" s="87" t="str">
        <f t="shared" si="153"/>
        <v/>
      </c>
      <c r="O905" s="87" t="str">
        <f t="shared" si="154"/>
        <v/>
      </c>
      <c r="P905" s="88" t="str">
        <f t="shared" si="155"/>
        <v/>
      </c>
      <c r="Q905" s="87" t="str">
        <f t="shared" si="156"/>
        <v/>
      </c>
      <c r="R905" s="87" t="str">
        <f t="shared" si="157"/>
        <v/>
      </c>
    </row>
    <row r="906" spans="1:18" ht="14.25" customHeight="1" x14ac:dyDescent="0.2">
      <c r="A906" s="209" t="s">
        <v>19</v>
      </c>
      <c r="B906" s="210" t="s">
        <v>934</v>
      </c>
      <c r="C906" s="209" t="s">
        <v>9</v>
      </c>
      <c r="D906" s="209" t="s">
        <v>1267</v>
      </c>
      <c r="E906" s="291" t="s">
        <v>921</v>
      </c>
      <c r="F906" s="291"/>
      <c r="G906" s="211" t="s">
        <v>12</v>
      </c>
      <c r="H906" s="212">
        <v>1</v>
      </c>
      <c r="I906" s="213">
        <f>SUMIF(L:L,$L906,M:M)</f>
        <v>137.32</v>
      </c>
      <c r="J906" s="213">
        <f>TRUNC(H906*I906,2)</f>
        <v>137.32</v>
      </c>
      <c r="L906" s="52">
        <f t="shared" si="158"/>
        <v>75</v>
      </c>
      <c r="M906" s="86" t="str">
        <f t="shared" si="152"/>
        <v/>
      </c>
      <c r="N906" s="87" t="str">
        <f t="shared" si="153"/>
        <v/>
      </c>
      <c r="O906" s="87" t="str">
        <f t="shared" si="154"/>
        <v/>
      </c>
      <c r="P906" s="88" t="str">
        <f t="shared" si="155"/>
        <v xml:space="preserve"> 93673 </v>
      </c>
      <c r="Q906" s="87">
        <f t="shared" si="156"/>
        <v>0</v>
      </c>
      <c r="R906" s="87">
        <f t="shared" si="157"/>
        <v>137.32</v>
      </c>
    </row>
    <row r="907" spans="1:18" ht="25.5" x14ac:dyDescent="0.2">
      <c r="A907" s="225" t="s">
        <v>21</v>
      </c>
      <c r="B907" s="226" t="s">
        <v>220</v>
      </c>
      <c r="C907" s="225" t="s">
        <v>9</v>
      </c>
      <c r="D907" s="225" t="s">
        <v>221</v>
      </c>
      <c r="E907" s="292" t="s">
        <v>875</v>
      </c>
      <c r="F907" s="292"/>
      <c r="G907" s="227" t="s">
        <v>25</v>
      </c>
      <c r="H907" s="228">
        <v>0.52974500000000002</v>
      </c>
      <c r="I907" s="229">
        <f>SUMIFS(J:J,A:A,"Composição",B:B,$B907)</f>
        <v>33.25</v>
      </c>
      <c r="J907" s="229">
        <f>TRUNC(H907*I907,2)</f>
        <v>17.61</v>
      </c>
      <c r="L907" s="52">
        <f t="shared" si="158"/>
        <v>75</v>
      </c>
      <c r="M907" s="86">
        <f t="shared" si="152"/>
        <v>17.61</v>
      </c>
      <c r="N907" s="87" t="str">
        <f t="shared" si="153"/>
        <v/>
      </c>
      <c r="O907" s="87">
        <f t="shared" si="154"/>
        <v>17.61</v>
      </c>
      <c r="P907" s="88" t="str">
        <f t="shared" si="155"/>
        <v/>
      </c>
      <c r="Q907" s="87" t="str">
        <f t="shared" si="156"/>
        <v/>
      </c>
      <c r="R907" s="87" t="str">
        <f t="shared" si="157"/>
        <v/>
      </c>
    </row>
    <row r="908" spans="1:18" ht="25.5" x14ac:dyDescent="0.2">
      <c r="A908" s="225" t="s">
        <v>21</v>
      </c>
      <c r="B908" s="226" t="s">
        <v>205</v>
      </c>
      <c r="C908" s="225" t="s">
        <v>9</v>
      </c>
      <c r="D908" s="225" t="s">
        <v>206</v>
      </c>
      <c r="E908" s="292" t="s">
        <v>875</v>
      </c>
      <c r="F908" s="292"/>
      <c r="G908" s="227" t="s">
        <v>25</v>
      </c>
      <c r="H908" s="228">
        <v>0.52974500000000002</v>
      </c>
      <c r="I908" s="229">
        <f>SUMIFS(J:J,A:A,"Composição",B:B,$B908)</f>
        <v>26.42</v>
      </c>
      <c r="J908" s="229">
        <f>TRUNC(H908*I908,2)</f>
        <v>13.99</v>
      </c>
      <c r="L908" s="52">
        <f t="shared" si="158"/>
        <v>75</v>
      </c>
      <c r="M908" s="86">
        <f t="shared" si="152"/>
        <v>13.99</v>
      </c>
      <c r="N908" s="87" t="str">
        <f t="shared" si="153"/>
        <v/>
      </c>
      <c r="O908" s="87">
        <f t="shared" si="154"/>
        <v>13.99</v>
      </c>
      <c r="P908" s="88" t="str">
        <f t="shared" si="155"/>
        <v/>
      </c>
      <c r="Q908" s="87" t="str">
        <f t="shared" si="156"/>
        <v/>
      </c>
      <c r="R908" s="87" t="str">
        <f t="shared" si="157"/>
        <v/>
      </c>
    </row>
    <row r="909" spans="1:18" ht="25.5" x14ac:dyDescent="0.2">
      <c r="A909" s="214" t="s">
        <v>28</v>
      </c>
      <c r="B909" s="215" t="s">
        <v>937</v>
      </c>
      <c r="C909" s="214" t="str">
        <f>VLOOKUP(B909,INSUMOS!$A:$I,2,FALSE)</f>
        <v>SINAPI</v>
      </c>
      <c r="D909" s="214" t="str">
        <f>VLOOKUP(B909,INSUMOS!$A:$I,3,FALSE)</f>
        <v>DISJUNTOR TERMOMAGNETICO PARA TRILHO DIN (IEC), TRIPOLAR, 10 - 50 A</v>
      </c>
      <c r="E909" s="293" t="str">
        <f>VLOOKUP(B909,INSUMOS!$A:$I,4,FALSE)</f>
        <v>Material</v>
      </c>
      <c r="F909" s="293"/>
      <c r="G909" s="216" t="str">
        <f>VLOOKUP(B909,INSUMOS!$A:$I,5,FALSE)</f>
        <v>UN</v>
      </c>
      <c r="H909" s="217">
        <v>1</v>
      </c>
      <c r="I909" s="218">
        <f>VLOOKUP(B909,INSUMOS!$A:$I,8,FALSE)</f>
        <v>98.91</v>
      </c>
      <c r="J909" s="218">
        <f>TRUNC(H909*I909,2)</f>
        <v>98.91</v>
      </c>
      <c r="L909" s="52">
        <f t="shared" si="158"/>
        <v>75</v>
      </c>
      <c r="M909" s="86">
        <f t="shared" si="152"/>
        <v>98.91</v>
      </c>
      <c r="N909" s="87" t="str">
        <f t="shared" si="153"/>
        <v/>
      </c>
      <c r="O909" s="87">
        <f t="shared" si="154"/>
        <v>98.91</v>
      </c>
      <c r="P909" s="88" t="str">
        <f t="shared" si="155"/>
        <v/>
      </c>
      <c r="Q909" s="87" t="str">
        <f t="shared" si="156"/>
        <v/>
      </c>
      <c r="R909" s="87" t="str">
        <f t="shared" si="157"/>
        <v/>
      </c>
    </row>
    <row r="910" spans="1:18" ht="25.5" x14ac:dyDescent="0.2">
      <c r="A910" s="214" t="s">
        <v>28</v>
      </c>
      <c r="B910" s="215" t="s">
        <v>935</v>
      </c>
      <c r="C910" s="214" t="str">
        <f>VLOOKUP(B910,INSUMOS!$A:$I,2,FALSE)</f>
        <v>SINAPI</v>
      </c>
      <c r="D910" s="214" t="str">
        <f>VLOOKUP(B910,INSUMOS!$A:$I,3,FALSE)</f>
        <v>TERMINAL A COMPRESSAO EM COBRE ESTANHADO PARA CABO 16 MM2, 1 FURO E 1 COMPRESSAO, PARA PARAFUSO DE FIXACAO M6</v>
      </c>
      <c r="E910" s="293" t="str">
        <f>VLOOKUP(B910,INSUMOS!$A:$I,4,FALSE)</f>
        <v>Material</v>
      </c>
      <c r="F910" s="293"/>
      <c r="G910" s="216" t="str">
        <f>VLOOKUP(B910,INSUMOS!$A:$I,5,FALSE)</f>
        <v>UN</v>
      </c>
      <c r="H910" s="217">
        <v>3</v>
      </c>
      <c r="I910" s="218">
        <f>VLOOKUP(B910,INSUMOS!$A:$I,8,FALSE)</f>
        <v>2.27</v>
      </c>
      <c r="J910" s="218">
        <f>TRUNC(H910*I910,2)</f>
        <v>6.81</v>
      </c>
      <c r="L910" s="52">
        <f t="shared" si="158"/>
        <v>75</v>
      </c>
      <c r="M910" s="86">
        <f t="shared" si="152"/>
        <v>6.81</v>
      </c>
      <c r="N910" s="87" t="str">
        <f t="shared" si="153"/>
        <v/>
      </c>
      <c r="O910" s="87">
        <f t="shared" si="154"/>
        <v>6.81</v>
      </c>
      <c r="P910" s="88" t="str">
        <f t="shared" si="155"/>
        <v/>
      </c>
      <c r="Q910" s="87" t="str">
        <f t="shared" si="156"/>
        <v/>
      </c>
      <c r="R910" s="87" t="str">
        <f t="shared" si="157"/>
        <v/>
      </c>
    </row>
    <row r="911" spans="1:18" ht="38.25" customHeight="1" x14ac:dyDescent="0.2">
      <c r="A911" s="219"/>
      <c r="B911" s="219"/>
      <c r="C911" s="219"/>
      <c r="D911" s="219"/>
      <c r="E911" s="219"/>
      <c r="F911" s="220"/>
      <c r="G911" s="219"/>
      <c r="H911" s="220"/>
      <c r="I911" s="219"/>
      <c r="J911" s="220"/>
      <c r="L911" s="52">
        <f t="shared" si="158"/>
        <v>75</v>
      </c>
      <c r="M911" s="86" t="str">
        <f t="shared" si="152"/>
        <v/>
      </c>
      <c r="N911" s="87" t="str">
        <f t="shared" si="153"/>
        <v/>
      </c>
      <c r="O911" s="87" t="str">
        <f t="shared" si="154"/>
        <v/>
      </c>
      <c r="P911" s="88" t="str">
        <f t="shared" si="155"/>
        <v/>
      </c>
      <c r="Q911" s="87" t="str">
        <f t="shared" si="156"/>
        <v/>
      </c>
      <c r="R911" s="87" t="str">
        <f t="shared" si="157"/>
        <v/>
      </c>
    </row>
    <row r="912" spans="1:18" ht="25.5" customHeight="1" thickBot="1" x14ac:dyDescent="0.25">
      <c r="A912" s="219"/>
      <c r="B912" s="219"/>
      <c r="C912" s="219"/>
      <c r="D912" s="219"/>
      <c r="E912" s="219"/>
      <c r="F912" s="220"/>
      <c r="G912" s="219"/>
      <c r="H912" s="294"/>
      <c r="I912" s="294"/>
      <c r="J912" s="220"/>
      <c r="L912" s="52">
        <f t="shared" si="158"/>
        <v>75</v>
      </c>
      <c r="M912" s="86" t="str">
        <f t="shared" si="152"/>
        <v/>
      </c>
      <c r="N912" s="87" t="str">
        <f t="shared" si="153"/>
        <v/>
      </c>
      <c r="O912" s="87" t="str">
        <f t="shared" si="154"/>
        <v/>
      </c>
      <c r="P912" s="88" t="str">
        <f t="shared" si="155"/>
        <v/>
      </c>
      <c r="Q912" s="87" t="str">
        <f t="shared" si="156"/>
        <v/>
      </c>
      <c r="R912" s="87" t="str">
        <f t="shared" si="157"/>
        <v/>
      </c>
    </row>
    <row r="913" spans="1:18" ht="25.5" customHeight="1" thickTop="1" x14ac:dyDescent="0.2">
      <c r="A913" s="224"/>
      <c r="B913" s="224"/>
      <c r="C913" s="224"/>
      <c r="D913" s="224"/>
      <c r="E913" s="224"/>
      <c r="F913" s="224"/>
      <c r="G913" s="224"/>
      <c r="H913" s="224"/>
      <c r="I913" s="224"/>
      <c r="J913" s="224"/>
      <c r="L913" s="52">
        <f t="shared" si="158"/>
        <v>76</v>
      </c>
      <c r="M913" s="86" t="str">
        <f t="shared" si="152"/>
        <v/>
      </c>
      <c r="N913" s="87" t="str">
        <f t="shared" si="153"/>
        <v/>
      </c>
      <c r="O913" s="87" t="str">
        <f t="shared" si="154"/>
        <v/>
      </c>
      <c r="P913" s="88" t="str">
        <f t="shared" si="155"/>
        <v/>
      </c>
      <c r="Q913" s="87" t="str">
        <f t="shared" si="156"/>
        <v/>
      </c>
      <c r="R913" s="87" t="str">
        <f t="shared" si="157"/>
        <v/>
      </c>
    </row>
    <row r="914" spans="1:18" ht="45" x14ac:dyDescent="0.2">
      <c r="A914" s="206" t="s">
        <v>1268</v>
      </c>
      <c r="B914" s="207" t="s">
        <v>1</v>
      </c>
      <c r="C914" s="206" t="s">
        <v>2</v>
      </c>
      <c r="D914" s="206" t="s">
        <v>3</v>
      </c>
      <c r="E914" s="290" t="s">
        <v>18</v>
      </c>
      <c r="F914" s="290"/>
      <c r="G914" s="208" t="s">
        <v>4</v>
      </c>
      <c r="H914" s="207" t="s">
        <v>5</v>
      </c>
      <c r="I914" s="207" t="s">
        <v>6</v>
      </c>
      <c r="J914" s="207" t="s">
        <v>7</v>
      </c>
      <c r="L914" s="52">
        <f t="shared" si="158"/>
        <v>76</v>
      </c>
      <c r="M914" s="86" t="str">
        <f t="shared" si="152"/>
        <v/>
      </c>
      <c r="N914" s="87" t="str">
        <f t="shared" si="153"/>
        <v/>
      </c>
      <c r="O914" s="87" t="str">
        <f t="shared" si="154"/>
        <v/>
      </c>
      <c r="P914" s="88" t="str">
        <f t="shared" si="155"/>
        <v/>
      </c>
      <c r="Q914" s="87" t="str">
        <f t="shared" si="156"/>
        <v/>
      </c>
      <c r="R914" s="87" t="str">
        <f t="shared" si="157"/>
        <v/>
      </c>
    </row>
    <row r="915" spans="1:18" ht="25.5" x14ac:dyDescent="0.2">
      <c r="A915" s="209" t="s">
        <v>19</v>
      </c>
      <c r="B915" s="210" t="s">
        <v>931</v>
      </c>
      <c r="C915" s="209" t="s">
        <v>11</v>
      </c>
      <c r="D915" s="209" t="s">
        <v>932</v>
      </c>
      <c r="E915" s="291" t="s">
        <v>222</v>
      </c>
      <c r="F915" s="291"/>
      <c r="G915" s="211" t="s">
        <v>12</v>
      </c>
      <c r="H915" s="212">
        <v>1</v>
      </c>
      <c r="I915" s="213">
        <f>SUMIF(L:L,$L915,M:M)</f>
        <v>645.29</v>
      </c>
      <c r="J915" s="213">
        <f>TRUNC(H915*I915,2)</f>
        <v>645.29</v>
      </c>
      <c r="L915" s="52">
        <f t="shared" si="158"/>
        <v>76</v>
      </c>
      <c r="M915" s="86" t="str">
        <f t="shared" si="152"/>
        <v/>
      </c>
      <c r="N915" s="87" t="str">
        <f t="shared" si="153"/>
        <v/>
      </c>
      <c r="O915" s="87" t="str">
        <f t="shared" si="154"/>
        <v/>
      </c>
      <c r="P915" s="88" t="str">
        <f t="shared" si="155"/>
        <v xml:space="preserve"> IG-INS-ELE-DIS-TRI-63 </v>
      </c>
      <c r="Q915" s="87">
        <f t="shared" si="156"/>
        <v>0</v>
      </c>
      <c r="R915" s="87">
        <f t="shared" si="157"/>
        <v>645.29</v>
      </c>
    </row>
    <row r="916" spans="1:18" ht="25.5" x14ac:dyDescent="0.2">
      <c r="A916" s="225" t="s">
        <v>21</v>
      </c>
      <c r="B916" s="226" t="s">
        <v>26</v>
      </c>
      <c r="C916" s="225" t="s">
        <v>9</v>
      </c>
      <c r="D916" s="225" t="s">
        <v>27</v>
      </c>
      <c r="E916" s="292" t="s">
        <v>875</v>
      </c>
      <c r="F916" s="292"/>
      <c r="G916" s="227" t="s">
        <v>25</v>
      </c>
      <c r="H916" s="228">
        <v>0.6</v>
      </c>
      <c r="I916" s="229">
        <f>SUMIFS(J:J,A:A,"Composição",B:B,$B916)</f>
        <v>25.11</v>
      </c>
      <c r="J916" s="229">
        <f>TRUNC(H916*I916,2)</f>
        <v>15.06</v>
      </c>
      <c r="L916" s="52">
        <f t="shared" si="158"/>
        <v>76</v>
      </c>
      <c r="M916" s="86">
        <f t="shared" si="152"/>
        <v>15.06</v>
      </c>
      <c r="N916" s="87" t="str">
        <f t="shared" si="153"/>
        <v/>
      </c>
      <c r="O916" s="87">
        <f t="shared" si="154"/>
        <v>15.06</v>
      </c>
      <c r="P916" s="88" t="str">
        <f t="shared" si="155"/>
        <v/>
      </c>
      <c r="Q916" s="87" t="str">
        <f t="shared" si="156"/>
        <v/>
      </c>
      <c r="R916" s="87" t="str">
        <f t="shared" si="157"/>
        <v/>
      </c>
    </row>
    <row r="917" spans="1:18" ht="25.5" x14ac:dyDescent="0.2">
      <c r="A917" s="225" t="s">
        <v>21</v>
      </c>
      <c r="B917" s="226" t="s">
        <v>220</v>
      </c>
      <c r="C917" s="225" t="s">
        <v>9</v>
      </c>
      <c r="D917" s="225" t="s">
        <v>221</v>
      </c>
      <c r="E917" s="292" t="s">
        <v>875</v>
      </c>
      <c r="F917" s="292"/>
      <c r="G917" s="227" t="s">
        <v>25</v>
      </c>
      <c r="H917" s="228">
        <v>0.6</v>
      </c>
      <c r="I917" s="229">
        <f>SUMIFS(J:J,A:A,"Composição",B:B,$B917)</f>
        <v>33.25</v>
      </c>
      <c r="J917" s="229">
        <f>TRUNC(H917*I917,2)</f>
        <v>19.95</v>
      </c>
      <c r="L917" s="52">
        <f t="shared" si="158"/>
        <v>76</v>
      </c>
      <c r="M917" s="86">
        <f t="shared" si="152"/>
        <v>19.95</v>
      </c>
      <c r="N917" s="87" t="str">
        <f t="shared" si="153"/>
        <v/>
      </c>
      <c r="O917" s="87">
        <f t="shared" si="154"/>
        <v>19.95</v>
      </c>
      <c r="P917" s="88" t="str">
        <f t="shared" si="155"/>
        <v/>
      </c>
      <c r="Q917" s="87" t="str">
        <f t="shared" si="156"/>
        <v/>
      </c>
      <c r="R917" s="87" t="str">
        <f t="shared" si="157"/>
        <v/>
      </c>
    </row>
    <row r="918" spans="1:18" x14ac:dyDescent="0.2">
      <c r="A918" s="214" t="s">
        <v>28</v>
      </c>
      <c r="B918" s="215" t="s">
        <v>933</v>
      </c>
      <c r="C918" s="214" t="str">
        <f>VLOOKUP(B918,INSUMOS!$A:$I,2,FALSE)</f>
        <v>ORSE</v>
      </c>
      <c r="D918" s="214" t="str">
        <f>VLOOKUP(B918,INSUMOS!$A:$I,3,FALSE)</f>
        <v>Disjuntor termomagnético tripolar 63 A com caixa moldada 10 kA</v>
      </c>
      <c r="E918" s="293" t="str">
        <f>VLOOKUP(B918,INSUMOS!$A:$I,4,FALSE)</f>
        <v>Material</v>
      </c>
      <c r="F918" s="293"/>
      <c r="G918" s="216" t="str">
        <f>VLOOKUP(B918,INSUMOS!$A:$I,5,FALSE)</f>
        <v>un</v>
      </c>
      <c r="H918" s="217">
        <v>1</v>
      </c>
      <c r="I918" s="218">
        <f>VLOOKUP(B918,INSUMOS!$A:$I,8,FALSE)</f>
        <v>610.28</v>
      </c>
      <c r="J918" s="218">
        <f>TRUNC(H918*I918,2)</f>
        <v>610.28</v>
      </c>
      <c r="L918" s="52">
        <f t="shared" si="158"/>
        <v>76</v>
      </c>
      <c r="M918" s="86">
        <f t="shared" si="152"/>
        <v>610.28</v>
      </c>
      <c r="N918" s="87" t="str">
        <f t="shared" si="153"/>
        <v/>
      </c>
      <c r="O918" s="87">
        <f t="shared" si="154"/>
        <v>610.28</v>
      </c>
      <c r="P918" s="88" t="str">
        <f t="shared" si="155"/>
        <v/>
      </c>
      <c r="Q918" s="87" t="str">
        <f t="shared" si="156"/>
        <v/>
      </c>
      <c r="R918" s="87" t="str">
        <f t="shared" si="157"/>
        <v/>
      </c>
    </row>
    <row r="919" spans="1:18" x14ac:dyDescent="0.2">
      <c r="A919" s="219"/>
      <c r="B919" s="219"/>
      <c r="C919" s="219"/>
      <c r="D919" s="219"/>
      <c r="E919" s="219"/>
      <c r="F919" s="220"/>
      <c r="G919" s="219"/>
      <c r="H919" s="220"/>
      <c r="I919" s="219"/>
      <c r="J919" s="220"/>
      <c r="L919" s="52">
        <f t="shared" si="158"/>
        <v>76</v>
      </c>
      <c r="M919" s="86" t="str">
        <f t="shared" si="152"/>
        <v/>
      </c>
      <c r="N919" s="87" t="str">
        <f t="shared" si="153"/>
        <v/>
      </c>
      <c r="O919" s="87" t="str">
        <f t="shared" si="154"/>
        <v/>
      </c>
      <c r="P919" s="88" t="str">
        <f t="shared" si="155"/>
        <v/>
      </c>
      <c r="Q919" s="87" t="str">
        <f t="shared" si="156"/>
        <v/>
      </c>
      <c r="R919" s="87" t="str">
        <f t="shared" si="157"/>
        <v/>
      </c>
    </row>
    <row r="920" spans="1:18" ht="15" thickBot="1" x14ac:dyDescent="0.25">
      <c r="A920" s="219"/>
      <c r="B920" s="219"/>
      <c r="C920" s="219"/>
      <c r="D920" s="219"/>
      <c r="E920" s="219"/>
      <c r="F920" s="220"/>
      <c r="G920" s="219"/>
      <c r="H920" s="294"/>
      <c r="I920" s="294"/>
      <c r="J920" s="220"/>
      <c r="L920" s="52">
        <f t="shared" si="158"/>
        <v>76</v>
      </c>
      <c r="M920" s="86" t="str">
        <f t="shared" si="152"/>
        <v/>
      </c>
      <c r="N920" s="87" t="str">
        <f t="shared" si="153"/>
        <v/>
      </c>
      <c r="O920" s="87" t="str">
        <f t="shared" si="154"/>
        <v/>
      </c>
      <c r="P920" s="88" t="str">
        <f t="shared" si="155"/>
        <v/>
      </c>
      <c r="Q920" s="87" t="str">
        <f t="shared" si="156"/>
        <v/>
      </c>
      <c r="R920" s="87" t="str">
        <f t="shared" si="157"/>
        <v/>
      </c>
    </row>
    <row r="921" spans="1:18" ht="15" thickTop="1" x14ac:dyDescent="0.2">
      <c r="A921" s="224"/>
      <c r="B921" s="224"/>
      <c r="C921" s="224"/>
      <c r="D921" s="224"/>
      <c r="E921" s="224"/>
      <c r="F921" s="224"/>
      <c r="G921" s="224"/>
      <c r="H921" s="224"/>
      <c r="I921" s="224"/>
      <c r="J921" s="224"/>
      <c r="L921" s="52">
        <f t="shared" si="158"/>
        <v>77</v>
      </c>
      <c r="M921" s="86" t="str">
        <f t="shared" si="152"/>
        <v/>
      </c>
      <c r="N921" s="87" t="str">
        <f t="shared" si="153"/>
        <v/>
      </c>
      <c r="O921" s="87" t="str">
        <f t="shared" si="154"/>
        <v/>
      </c>
      <c r="P921" s="88" t="str">
        <f t="shared" si="155"/>
        <v/>
      </c>
      <c r="Q921" s="87" t="str">
        <f t="shared" si="156"/>
        <v/>
      </c>
      <c r="R921" s="87" t="str">
        <f t="shared" si="157"/>
        <v/>
      </c>
    </row>
    <row r="922" spans="1:18" ht="38.25" customHeight="1" x14ac:dyDescent="0.2">
      <c r="A922" s="206" t="s">
        <v>1270</v>
      </c>
      <c r="B922" s="207" t="s">
        <v>1</v>
      </c>
      <c r="C922" s="206" t="s">
        <v>2</v>
      </c>
      <c r="D922" s="206" t="s">
        <v>3</v>
      </c>
      <c r="E922" s="290" t="s">
        <v>18</v>
      </c>
      <c r="F922" s="290"/>
      <c r="G922" s="208" t="s">
        <v>4</v>
      </c>
      <c r="H922" s="207" t="s">
        <v>5</v>
      </c>
      <c r="I922" s="207" t="s">
        <v>6</v>
      </c>
      <c r="J922" s="207" t="s">
        <v>7</v>
      </c>
      <c r="L922" s="52">
        <f t="shared" si="158"/>
        <v>77</v>
      </c>
      <c r="M922" s="86" t="str">
        <f t="shared" si="152"/>
        <v/>
      </c>
      <c r="N922" s="87" t="str">
        <f t="shared" si="153"/>
        <v/>
      </c>
      <c r="O922" s="87" t="str">
        <f t="shared" si="154"/>
        <v/>
      </c>
      <c r="P922" s="88" t="str">
        <f t="shared" si="155"/>
        <v/>
      </c>
      <c r="Q922" s="87" t="str">
        <f t="shared" si="156"/>
        <v/>
      </c>
      <c r="R922" s="87" t="str">
        <f t="shared" si="157"/>
        <v/>
      </c>
    </row>
    <row r="923" spans="1:18" ht="25.5" customHeight="1" x14ac:dyDescent="0.2">
      <c r="A923" s="209" t="s">
        <v>19</v>
      </c>
      <c r="B923" s="210" t="s">
        <v>939</v>
      </c>
      <c r="C923" s="209" t="s">
        <v>11</v>
      </c>
      <c r="D923" s="209" t="s">
        <v>1952</v>
      </c>
      <c r="E923" s="291" t="s">
        <v>222</v>
      </c>
      <c r="F923" s="291"/>
      <c r="G923" s="211" t="s">
        <v>12</v>
      </c>
      <c r="H923" s="212">
        <v>1</v>
      </c>
      <c r="I923" s="213">
        <f>SUMIF(L:L,$L923,M:M)</f>
        <v>93.09</v>
      </c>
      <c r="J923" s="213">
        <f>TRUNC(H923*I923,2)</f>
        <v>93.09</v>
      </c>
      <c r="L923" s="52">
        <f t="shared" si="158"/>
        <v>77</v>
      </c>
      <c r="M923" s="86" t="str">
        <f t="shared" si="152"/>
        <v/>
      </c>
      <c r="N923" s="87" t="str">
        <f t="shared" si="153"/>
        <v/>
      </c>
      <c r="O923" s="87" t="str">
        <f t="shared" si="154"/>
        <v/>
      </c>
      <c r="P923" s="88" t="str">
        <f t="shared" si="155"/>
        <v xml:space="preserve"> IG-INS-ELE-DPS-270-80 </v>
      </c>
      <c r="Q923" s="87">
        <f t="shared" si="156"/>
        <v>0</v>
      </c>
      <c r="R923" s="87">
        <f t="shared" si="157"/>
        <v>93.09</v>
      </c>
    </row>
    <row r="924" spans="1:18" ht="25.5" x14ac:dyDescent="0.2">
      <c r="A924" s="225" t="s">
        <v>21</v>
      </c>
      <c r="B924" s="226" t="s">
        <v>205</v>
      </c>
      <c r="C924" s="225" t="s">
        <v>9</v>
      </c>
      <c r="D924" s="225" t="s">
        <v>206</v>
      </c>
      <c r="E924" s="292" t="s">
        <v>875</v>
      </c>
      <c r="F924" s="292"/>
      <c r="G924" s="227" t="s">
        <v>25</v>
      </c>
      <c r="H924" s="228">
        <v>0.3</v>
      </c>
      <c r="I924" s="229">
        <f>SUMIFS(J:J,A:A,"Composição",B:B,$B924)</f>
        <v>26.42</v>
      </c>
      <c r="J924" s="229">
        <f>TRUNC(H924*I924,2)</f>
        <v>7.92</v>
      </c>
      <c r="L924" s="52">
        <f t="shared" si="158"/>
        <v>77</v>
      </c>
      <c r="M924" s="86">
        <f t="shared" si="152"/>
        <v>7.92</v>
      </c>
      <c r="N924" s="87" t="str">
        <f t="shared" si="153"/>
        <v/>
      </c>
      <c r="O924" s="87">
        <f t="shared" si="154"/>
        <v>7.92</v>
      </c>
      <c r="P924" s="88" t="str">
        <f t="shared" si="155"/>
        <v/>
      </c>
      <c r="Q924" s="87" t="str">
        <f t="shared" si="156"/>
        <v/>
      </c>
      <c r="R924" s="87" t="str">
        <f t="shared" si="157"/>
        <v/>
      </c>
    </row>
    <row r="925" spans="1:18" ht="25.5" x14ac:dyDescent="0.2">
      <c r="A925" s="225" t="s">
        <v>21</v>
      </c>
      <c r="B925" s="226" t="s">
        <v>220</v>
      </c>
      <c r="C925" s="225" t="s">
        <v>9</v>
      </c>
      <c r="D925" s="225" t="s">
        <v>221</v>
      </c>
      <c r="E925" s="292" t="s">
        <v>875</v>
      </c>
      <c r="F925" s="292"/>
      <c r="G925" s="227" t="s">
        <v>25</v>
      </c>
      <c r="H925" s="228">
        <v>0.3</v>
      </c>
      <c r="I925" s="229">
        <f>SUMIFS(J:J,A:A,"Composição",B:B,$B925)</f>
        <v>33.25</v>
      </c>
      <c r="J925" s="229">
        <f>TRUNC(H925*I925,2)</f>
        <v>9.9700000000000006</v>
      </c>
      <c r="L925" s="52">
        <f t="shared" si="158"/>
        <v>77</v>
      </c>
      <c r="M925" s="86">
        <f t="shared" si="152"/>
        <v>9.9700000000000006</v>
      </c>
      <c r="N925" s="87" t="str">
        <f t="shared" si="153"/>
        <v/>
      </c>
      <c r="O925" s="87">
        <f t="shared" si="154"/>
        <v>9.9700000000000006</v>
      </c>
      <c r="P925" s="88" t="str">
        <f t="shared" si="155"/>
        <v/>
      </c>
      <c r="Q925" s="87" t="str">
        <f t="shared" si="156"/>
        <v/>
      </c>
      <c r="R925" s="87" t="str">
        <f t="shared" si="157"/>
        <v/>
      </c>
    </row>
    <row r="926" spans="1:18" x14ac:dyDescent="0.2">
      <c r="A926" s="214" t="s">
        <v>28</v>
      </c>
      <c r="B926" s="215" t="s">
        <v>940</v>
      </c>
      <c r="C926" s="214" t="str">
        <f>VLOOKUP(B926,INSUMOS!$A:$I,2,FALSE)</f>
        <v>ORSE</v>
      </c>
      <c r="D926" s="214" t="str">
        <f>VLOOKUP(B926,INSUMOS!$A:$I,3,FALSE)</f>
        <v>Dispositivo de proteção contra surto de tensão DPS 60KA - 275v (para-raio)</v>
      </c>
      <c r="E926" s="293" t="str">
        <f>VLOOKUP(B926,INSUMOS!$A:$I,4,FALSE)</f>
        <v>Material</v>
      </c>
      <c r="F926" s="293"/>
      <c r="G926" s="216" t="str">
        <f>VLOOKUP(B926,INSUMOS!$A:$I,5,FALSE)</f>
        <v>un</v>
      </c>
      <c r="H926" s="217">
        <v>1</v>
      </c>
      <c r="I926" s="218">
        <f>VLOOKUP(B926,INSUMOS!$A:$I,8,FALSE)</f>
        <v>75.2</v>
      </c>
      <c r="J926" s="218">
        <f>TRUNC(H926*I926,2)</f>
        <v>75.2</v>
      </c>
      <c r="L926" s="52">
        <f t="shared" si="158"/>
        <v>77</v>
      </c>
      <c r="M926" s="86">
        <f t="shared" si="152"/>
        <v>75.2</v>
      </c>
      <c r="N926" s="87" t="str">
        <f t="shared" si="153"/>
        <v/>
      </c>
      <c r="O926" s="87">
        <f t="shared" si="154"/>
        <v>75.2</v>
      </c>
      <c r="P926" s="88" t="str">
        <f t="shared" si="155"/>
        <v/>
      </c>
      <c r="Q926" s="87" t="str">
        <f t="shared" si="156"/>
        <v/>
      </c>
      <c r="R926" s="87" t="str">
        <f t="shared" si="157"/>
        <v/>
      </c>
    </row>
    <row r="927" spans="1:18" x14ac:dyDescent="0.2">
      <c r="A927" s="219"/>
      <c r="B927" s="219"/>
      <c r="C927" s="219"/>
      <c r="D927" s="219"/>
      <c r="E927" s="219"/>
      <c r="F927" s="220"/>
      <c r="G927" s="219"/>
      <c r="H927" s="220"/>
      <c r="I927" s="219"/>
      <c r="J927" s="220"/>
      <c r="L927" s="52">
        <f t="shared" si="158"/>
        <v>77</v>
      </c>
      <c r="M927" s="86" t="str">
        <f t="shared" si="152"/>
        <v/>
      </c>
      <c r="N927" s="87" t="str">
        <f t="shared" si="153"/>
        <v/>
      </c>
      <c r="O927" s="87" t="str">
        <f t="shared" si="154"/>
        <v/>
      </c>
      <c r="P927" s="88" t="str">
        <f t="shared" si="155"/>
        <v/>
      </c>
      <c r="Q927" s="87" t="str">
        <f t="shared" si="156"/>
        <v/>
      </c>
      <c r="R927" s="87" t="str">
        <f t="shared" si="157"/>
        <v/>
      </c>
    </row>
    <row r="928" spans="1:18" ht="25.5" customHeight="1" thickBot="1" x14ac:dyDescent="0.25">
      <c r="A928" s="219"/>
      <c r="B928" s="219"/>
      <c r="C928" s="219"/>
      <c r="D928" s="219"/>
      <c r="E928" s="219"/>
      <c r="F928" s="220"/>
      <c r="G928" s="219"/>
      <c r="H928" s="294"/>
      <c r="I928" s="294"/>
      <c r="J928" s="220"/>
      <c r="L928" s="52">
        <f t="shared" si="158"/>
        <v>77</v>
      </c>
      <c r="M928" s="86" t="str">
        <f t="shared" si="152"/>
        <v/>
      </c>
      <c r="N928" s="87" t="str">
        <f t="shared" si="153"/>
        <v/>
      </c>
      <c r="O928" s="87" t="str">
        <f t="shared" si="154"/>
        <v/>
      </c>
      <c r="P928" s="88" t="str">
        <f t="shared" si="155"/>
        <v/>
      </c>
      <c r="Q928" s="87" t="str">
        <f t="shared" si="156"/>
        <v/>
      </c>
      <c r="R928" s="87" t="str">
        <f t="shared" si="157"/>
        <v/>
      </c>
    </row>
    <row r="929" spans="1:18" ht="25.5" customHeight="1" thickTop="1" x14ac:dyDescent="0.2">
      <c r="A929" s="224"/>
      <c r="B929" s="224"/>
      <c r="C929" s="224"/>
      <c r="D929" s="224"/>
      <c r="E929" s="224"/>
      <c r="F929" s="224"/>
      <c r="G929" s="224"/>
      <c r="H929" s="224"/>
      <c r="I929" s="224"/>
      <c r="J929" s="224"/>
      <c r="L929" s="52">
        <f t="shared" si="158"/>
        <v>78</v>
      </c>
      <c r="M929" s="86" t="str">
        <f t="shared" si="152"/>
        <v/>
      </c>
      <c r="N929" s="87" t="str">
        <f t="shared" si="153"/>
        <v/>
      </c>
      <c r="O929" s="87" t="str">
        <f t="shared" si="154"/>
        <v/>
      </c>
      <c r="P929" s="88" t="str">
        <f t="shared" si="155"/>
        <v/>
      </c>
      <c r="Q929" s="87" t="str">
        <f t="shared" si="156"/>
        <v/>
      </c>
      <c r="R929" s="87" t="str">
        <f t="shared" si="157"/>
        <v/>
      </c>
    </row>
    <row r="930" spans="1:18" ht="45" x14ac:dyDescent="0.2">
      <c r="A930" s="206" t="s">
        <v>1272</v>
      </c>
      <c r="B930" s="207" t="s">
        <v>1</v>
      </c>
      <c r="C930" s="206" t="s">
        <v>2</v>
      </c>
      <c r="D930" s="206" t="s">
        <v>3</v>
      </c>
      <c r="E930" s="290" t="s">
        <v>18</v>
      </c>
      <c r="F930" s="290"/>
      <c r="G930" s="208" t="s">
        <v>4</v>
      </c>
      <c r="H930" s="207" t="s">
        <v>5</v>
      </c>
      <c r="I930" s="207" t="s">
        <v>6</v>
      </c>
      <c r="J930" s="207" t="s">
        <v>7</v>
      </c>
      <c r="L930" s="52">
        <f t="shared" si="158"/>
        <v>78</v>
      </c>
      <c r="M930" s="86" t="str">
        <f t="shared" si="152"/>
        <v/>
      </c>
      <c r="N930" s="87" t="str">
        <f t="shared" si="153"/>
        <v/>
      </c>
      <c r="O930" s="87" t="str">
        <f t="shared" si="154"/>
        <v/>
      </c>
      <c r="P930" s="88" t="str">
        <f t="shared" si="155"/>
        <v/>
      </c>
      <c r="Q930" s="87" t="str">
        <f t="shared" si="156"/>
        <v/>
      </c>
      <c r="R930" s="87" t="str">
        <f t="shared" si="157"/>
        <v/>
      </c>
    </row>
    <row r="931" spans="1:18" ht="25.5" x14ac:dyDescent="0.2">
      <c r="A931" s="209" t="s">
        <v>19</v>
      </c>
      <c r="B931" s="210" t="s">
        <v>939</v>
      </c>
      <c r="C931" s="209" t="s">
        <v>11</v>
      </c>
      <c r="D931" s="209" t="s">
        <v>1952</v>
      </c>
      <c r="E931" s="291" t="s">
        <v>222</v>
      </c>
      <c r="F931" s="291"/>
      <c r="G931" s="211" t="s">
        <v>12</v>
      </c>
      <c r="H931" s="212">
        <v>1</v>
      </c>
      <c r="I931" s="213">
        <f>SUMIF(L:L,$L931,M:M)</f>
        <v>93.09</v>
      </c>
      <c r="J931" s="213">
        <f>TRUNC(H931*I931,2)</f>
        <v>93.09</v>
      </c>
      <c r="L931" s="52">
        <f t="shared" si="158"/>
        <v>78</v>
      </c>
      <c r="M931" s="86" t="str">
        <f t="shared" si="152"/>
        <v/>
      </c>
      <c r="N931" s="87" t="str">
        <f t="shared" si="153"/>
        <v/>
      </c>
      <c r="O931" s="87" t="str">
        <f t="shared" si="154"/>
        <v/>
      </c>
      <c r="P931" s="88" t="str">
        <f t="shared" si="155"/>
        <v xml:space="preserve"> IG-INS-ELE-DPS-270-80 </v>
      </c>
      <c r="Q931" s="87">
        <f t="shared" si="156"/>
        <v>0</v>
      </c>
      <c r="R931" s="87">
        <f t="shared" si="157"/>
        <v>93.09</v>
      </c>
    </row>
    <row r="932" spans="1:18" ht="25.5" x14ac:dyDescent="0.2">
      <c r="A932" s="225" t="s">
        <v>21</v>
      </c>
      <c r="B932" s="226" t="s">
        <v>205</v>
      </c>
      <c r="C932" s="225" t="s">
        <v>9</v>
      </c>
      <c r="D932" s="225" t="s">
        <v>206</v>
      </c>
      <c r="E932" s="292" t="s">
        <v>875</v>
      </c>
      <c r="F932" s="292"/>
      <c r="G932" s="227" t="s">
        <v>25</v>
      </c>
      <c r="H932" s="228">
        <v>0.3</v>
      </c>
      <c r="I932" s="229">
        <f>SUMIFS(J:J,A:A,"Composição",B:B,$B932)</f>
        <v>26.42</v>
      </c>
      <c r="J932" s="229">
        <f>TRUNC(H932*I932,2)</f>
        <v>7.92</v>
      </c>
      <c r="L932" s="52">
        <f t="shared" si="158"/>
        <v>78</v>
      </c>
      <c r="M932" s="86">
        <f t="shared" si="152"/>
        <v>7.92</v>
      </c>
      <c r="N932" s="87" t="str">
        <f t="shared" si="153"/>
        <v/>
      </c>
      <c r="O932" s="87">
        <f t="shared" si="154"/>
        <v>7.92</v>
      </c>
      <c r="P932" s="88" t="str">
        <f t="shared" si="155"/>
        <v/>
      </c>
      <c r="Q932" s="87" t="str">
        <f t="shared" si="156"/>
        <v/>
      </c>
      <c r="R932" s="87" t="str">
        <f t="shared" si="157"/>
        <v/>
      </c>
    </row>
    <row r="933" spans="1:18" ht="25.5" x14ac:dyDescent="0.2">
      <c r="A933" s="225" t="s">
        <v>21</v>
      </c>
      <c r="B933" s="226" t="s">
        <v>220</v>
      </c>
      <c r="C933" s="225" t="s">
        <v>9</v>
      </c>
      <c r="D933" s="225" t="s">
        <v>221</v>
      </c>
      <c r="E933" s="292" t="s">
        <v>875</v>
      </c>
      <c r="F933" s="292"/>
      <c r="G933" s="227" t="s">
        <v>25</v>
      </c>
      <c r="H933" s="228">
        <v>0.3</v>
      </c>
      <c r="I933" s="229">
        <f>SUMIFS(J:J,A:A,"Composição",B:B,$B933)</f>
        <v>33.25</v>
      </c>
      <c r="J933" s="229">
        <f>TRUNC(H933*I933,2)</f>
        <v>9.9700000000000006</v>
      </c>
      <c r="L933" s="52">
        <f t="shared" si="158"/>
        <v>78</v>
      </c>
      <c r="M933" s="86">
        <f t="shared" si="152"/>
        <v>9.9700000000000006</v>
      </c>
      <c r="N933" s="87" t="str">
        <f t="shared" si="153"/>
        <v/>
      </c>
      <c r="O933" s="87">
        <f t="shared" si="154"/>
        <v>9.9700000000000006</v>
      </c>
      <c r="P933" s="88" t="str">
        <f t="shared" si="155"/>
        <v/>
      </c>
      <c r="Q933" s="87" t="str">
        <f t="shared" si="156"/>
        <v/>
      </c>
      <c r="R933" s="87" t="str">
        <f t="shared" si="157"/>
        <v/>
      </c>
    </row>
    <row r="934" spans="1:18" x14ac:dyDescent="0.2">
      <c r="A934" s="214" t="s">
        <v>28</v>
      </c>
      <c r="B934" s="215" t="s">
        <v>940</v>
      </c>
      <c r="C934" s="214" t="str">
        <f>VLOOKUP(B934,INSUMOS!$A:$I,2,FALSE)</f>
        <v>ORSE</v>
      </c>
      <c r="D934" s="214" t="str">
        <f>VLOOKUP(B934,INSUMOS!$A:$I,3,FALSE)</f>
        <v>Dispositivo de proteção contra surto de tensão DPS 60KA - 275v (para-raio)</v>
      </c>
      <c r="E934" s="293" t="str">
        <f>VLOOKUP(B934,INSUMOS!$A:$I,4,FALSE)</f>
        <v>Material</v>
      </c>
      <c r="F934" s="293"/>
      <c r="G934" s="216" t="str">
        <f>VLOOKUP(B934,INSUMOS!$A:$I,5,FALSE)</f>
        <v>un</v>
      </c>
      <c r="H934" s="217">
        <v>1</v>
      </c>
      <c r="I934" s="218">
        <f>VLOOKUP(B934,INSUMOS!$A:$I,8,FALSE)</f>
        <v>75.2</v>
      </c>
      <c r="J934" s="218">
        <f>TRUNC(H934*I934,2)</f>
        <v>75.2</v>
      </c>
      <c r="L934" s="52">
        <f t="shared" si="158"/>
        <v>78</v>
      </c>
      <c r="M934" s="86">
        <f t="shared" si="152"/>
        <v>75.2</v>
      </c>
      <c r="N934" s="87" t="str">
        <f t="shared" si="153"/>
        <v/>
      </c>
      <c r="O934" s="87">
        <f t="shared" si="154"/>
        <v>75.2</v>
      </c>
      <c r="P934" s="88" t="str">
        <f t="shared" si="155"/>
        <v/>
      </c>
      <c r="Q934" s="87" t="str">
        <f t="shared" si="156"/>
        <v/>
      </c>
      <c r="R934" s="87" t="str">
        <f t="shared" si="157"/>
        <v/>
      </c>
    </row>
    <row r="935" spans="1:18" ht="25.5" customHeight="1" x14ac:dyDescent="0.2">
      <c r="A935" s="219"/>
      <c r="B935" s="219"/>
      <c r="C935" s="219"/>
      <c r="D935" s="219"/>
      <c r="E935" s="219"/>
      <c r="F935" s="220"/>
      <c r="G935" s="219"/>
      <c r="H935" s="220"/>
      <c r="I935" s="219"/>
      <c r="J935" s="220"/>
      <c r="L935" s="52">
        <f t="shared" si="158"/>
        <v>78</v>
      </c>
      <c r="M935" s="86" t="str">
        <f t="shared" si="152"/>
        <v/>
      </c>
      <c r="N935" s="87" t="str">
        <f t="shared" si="153"/>
        <v/>
      </c>
      <c r="O935" s="87" t="str">
        <f t="shared" si="154"/>
        <v/>
      </c>
      <c r="P935" s="88" t="str">
        <f t="shared" si="155"/>
        <v/>
      </c>
      <c r="Q935" s="87" t="str">
        <f t="shared" si="156"/>
        <v/>
      </c>
      <c r="R935" s="87" t="str">
        <f t="shared" si="157"/>
        <v/>
      </c>
    </row>
    <row r="936" spans="1:18" ht="25.5" customHeight="1" thickBot="1" x14ac:dyDescent="0.25">
      <c r="A936" s="219"/>
      <c r="B936" s="219"/>
      <c r="C936" s="219"/>
      <c r="D936" s="219"/>
      <c r="E936" s="219"/>
      <c r="F936" s="220"/>
      <c r="G936" s="219"/>
      <c r="H936" s="294"/>
      <c r="I936" s="294"/>
      <c r="J936" s="220"/>
      <c r="L936" s="52">
        <f t="shared" si="158"/>
        <v>78</v>
      </c>
      <c r="M936" s="86" t="str">
        <f t="shared" si="152"/>
        <v/>
      </c>
      <c r="N936" s="87" t="str">
        <f t="shared" si="153"/>
        <v/>
      </c>
      <c r="O936" s="87" t="str">
        <f t="shared" si="154"/>
        <v/>
      </c>
      <c r="P936" s="88" t="str">
        <f t="shared" si="155"/>
        <v/>
      </c>
      <c r="Q936" s="87" t="str">
        <f t="shared" si="156"/>
        <v/>
      </c>
      <c r="R936" s="87" t="str">
        <f t="shared" si="157"/>
        <v/>
      </c>
    </row>
    <row r="937" spans="1:18" ht="15" thickTop="1" x14ac:dyDescent="0.2">
      <c r="A937" s="224"/>
      <c r="B937" s="224"/>
      <c r="C937" s="224"/>
      <c r="D937" s="224"/>
      <c r="E937" s="224"/>
      <c r="F937" s="224"/>
      <c r="G937" s="224"/>
      <c r="H937" s="224"/>
      <c r="I937" s="224"/>
      <c r="J937" s="224"/>
      <c r="L937" s="52">
        <f t="shared" si="158"/>
        <v>79</v>
      </c>
      <c r="M937" s="86" t="str">
        <f t="shared" si="152"/>
        <v/>
      </c>
      <c r="N937" s="87" t="str">
        <f t="shared" si="153"/>
        <v/>
      </c>
      <c r="O937" s="87" t="str">
        <f t="shared" si="154"/>
        <v/>
      </c>
      <c r="P937" s="88" t="str">
        <f t="shared" si="155"/>
        <v/>
      </c>
      <c r="Q937" s="87" t="str">
        <f t="shared" si="156"/>
        <v/>
      </c>
      <c r="R937" s="87" t="str">
        <f t="shared" si="157"/>
        <v/>
      </c>
    </row>
    <row r="938" spans="1:18" ht="45" x14ac:dyDescent="0.2">
      <c r="A938" s="206" t="s">
        <v>1274</v>
      </c>
      <c r="B938" s="207" t="s">
        <v>1</v>
      </c>
      <c r="C938" s="206" t="s">
        <v>2</v>
      </c>
      <c r="D938" s="206" t="s">
        <v>3</v>
      </c>
      <c r="E938" s="290" t="s">
        <v>18</v>
      </c>
      <c r="F938" s="290"/>
      <c r="G938" s="208" t="s">
        <v>4</v>
      </c>
      <c r="H938" s="207" t="s">
        <v>5</v>
      </c>
      <c r="I938" s="207" t="s">
        <v>6</v>
      </c>
      <c r="J938" s="207" t="s">
        <v>7</v>
      </c>
      <c r="L938" s="52">
        <f t="shared" si="158"/>
        <v>79</v>
      </c>
      <c r="M938" s="86" t="str">
        <f t="shared" si="152"/>
        <v/>
      </c>
      <c r="N938" s="87" t="str">
        <f t="shared" si="153"/>
        <v/>
      </c>
      <c r="O938" s="87" t="str">
        <f t="shared" si="154"/>
        <v/>
      </c>
      <c r="P938" s="88" t="str">
        <f t="shared" si="155"/>
        <v/>
      </c>
      <c r="Q938" s="87" t="str">
        <f t="shared" si="156"/>
        <v/>
      </c>
      <c r="R938" s="87" t="str">
        <f t="shared" si="157"/>
        <v/>
      </c>
    </row>
    <row r="939" spans="1:18" ht="25.5" x14ac:dyDescent="0.2">
      <c r="A939" s="209" t="s">
        <v>19</v>
      </c>
      <c r="B939" s="210" t="s">
        <v>926</v>
      </c>
      <c r="C939" s="209" t="s">
        <v>9</v>
      </c>
      <c r="D939" s="209" t="s">
        <v>1953</v>
      </c>
      <c r="E939" s="291" t="s">
        <v>921</v>
      </c>
      <c r="F939" s="291"/>
      <c r="G939" s="211" t="s">
        <v>12</v>
      </c>
      <c r="H939" s="212">
        <v>1</v>
      </c>
      <c r="I939" s="213">
        <f>SUMIF(L:L,$L939,M:M)</f>
        <v>19.36</v>
      </c>
      <c r="J939" s="213">
        <f>TRUNC(H939*I939,2)</f>
        <v>19.36</v>
      </c>
      <c r="L939" s="52">
        <f t="shared" si="158"/>
        <v>79</v>
      </c>
      <c r="M939" s="86" t="str">
        <f t="shared" si="152"/>
        <v/>
      </c>
      <c r="N939" s="87" t="str">
        <f t="shared" si="153"/>
        <v/>
      </c>
      <c r="O939" s="87" t="str">
        <f t="shared" si="154"/>
        <v/>
      </c>
      <c r="P939" s="88" t="str">
        <f t="shared" si="155"/>
        <v xml:space="preserve"> 93656 </v>
      </c>
      <c r="Q939" s="87">
        <f t="shared" si="156"/>
        <v>0</v>
      </c>
      <c r="R939" s="87">
        <f t="shared" si="157"/>
        <v>19.36</v>
      </c>
    </row>
    <row r="940" spans="1:18" ht="25.5" x14ac:dyDescent="0.2">
      <c r="A940" s="225" t="s">
        <v>21</v>
      </c>
      <c r="B940" s="226" t="s">
        <v>205</v>
      </c>
      <c r="C940" s="225" t="s">
        <v>9</v>
      </c>
      <c r="D940" s="225" t="s">
        <v>206</v>
      </c>
      <c r="E940" s="292" t="s">
        <v>875</v>
      </c>
      <c r="F940" s="292"/>
      <c r="G940" s="227" t="s">
        <v>25</v>
      </c>
      <c r="H940" s="228">
        <v>6.3963999999999993E-2</v>
      </c>
      <c r="I940" s="229">
        <f>SUMIFS(J:J,A:A,"Composição",B:B,$B940)</f>
        <v>26.42</v>
      </c>
      <c r="J940" s="229">
        <f>TRUNC(H940*I940,2)</f>
        <v>1.68</v>
      </c>
      <c r="L940" s="52">
        <f t="shared" si="158"/>
        <v>79</v>
      </c>
      <c r="M940" s="86">
        <f t="shared" si="152"/>
        <v>1.68</v>
      </c>
      <c r="N940" s="87" t="str">
        <f t="shared" si="153"/>
        <v/>
      </c>
      <c r="O940" s="87">
        <f t="shared" si="154"/>
        <v>1.68</v>
      </c>
      <c r="P940" s="88" t="str">
        <f t="shared" si="155"/>
        <v/>
      </c>
      <c r="Q940" s="87" t="str">
        <f t="shared" si="156"/>
        <v/>
      </c>
      <c r="R940" s="87" t="str">
        <f t="shared" si="157"/>
        <v/>
      </c>
    </row>
    <row r="941" spans="1:18" ht="25.5" x14ac:dyDescent="0.2">
      <c r="A941" s="225" t="s">
        <v>21</v>
      </c>
      <c r="B941" s="226" t="s">
        <v>220</v>
      </c>
      <c r="C941" s="225" t="s">
        <v>9</v>
      </c>
      <c r="D941" s="225" t="s">
        <v>221</v>
      </c>
      <c r="E941" s="292" t="s">
        <v>875</v>
      </c>
      <c r="F941" s="292"/>
      <c r="G941" s="227" t="s">
        <v>25</v>
      </c>
      <c r="H941" s="228">
        <v>6.3963999999999993E-2</v>
      </c>
      <c r="I941" s="229">
        <f>SUMIFS(J:J,A:A,"Composição",B:B,$B941)</f>
        <v>33.25</v>
      </c>
      <c r="J941" s="229">
        <f>TRUNC(H941*I941,2)</f>
        <v>2.12</v>
      </c>
      <c r="L941" s="52">
        <f t="shared" si="158"/>
        <v>79</v>
      </c>
      <c r="M941" s="86">
        <f t="shared" si="152"/>
        <v>2.12</v>
      </c>
      <c r="N941" s="87" t="str">
        <f t="shared" si="153"/>
        <v/>
      </c>
      <c r="O941" s="87">
        <f t="shared" si="154"/>
        <v>2.12</v>
      </c>
      <c r="P941" s="88" t="str">
        <f t="shared" si="155"/>
        <v/>
      </c>
      <c r="Q941" s="87" t="str">
        <f t="shared" si="156"/>
        <v/>
      </c>
      <c r="R941" s="87" t="str">
        <f t="shared" si="157"/>
        <v/>
      </c>
    </row>
    <row r="942" spans="1:18" ht="25.5" x14ac:dyDescent="0.2">
      <c r="A942" s="214" t="s">
        <v>28</v>
      </c>
      <c r="B942" s="215" t="s">
        <v>924</v>
      </c>
      <c r="C942" s="214" t="str">
        <f>VLOOKUP(B942,INSUMOS!$A:$I,2,FALSE)</f>
        <v>SINAPI</v>
      </c>
      <c r="D942" s="214" t="str">
        <f>VLOOKUP(B942,INSUMOS!$A:$I,3,FALSE)</f>
        <v>DISJUNTOR TERMOMAGNETICO PARA TRILHO DIN (IEC), MONOPOLAR, 6 - 32 A</v>
      </c>
      <c r="E942" s="293" t="str">
        <f>VLOOKUP(B942,INSUMOS!$A:$I,4,FALSE)</f>
        <v>Material</v>
      </c>
      <c r="F942" s="293"/>
      <c r="G942" s="216" t="str">
        <f>VLOOKUP(B942,INSUMOS!$A:$I,5,FALSE)</f>
        <v>UN</v>
      </c>
      <c r="H942" s="217">
        <v>1</v>
      </c>
      <c r="I942" s="218">
        <f>VLOOKUP(B942,INSUMOS!$A:$I,8,FALSE)</f>
        <v>14.08</v>
      </c>
      <c r="J942" s="218">
        <f>TRUNC(H942*I942,2)</f>
        <v>14.08</v>
      </c>
      <c r="L942" s="52">
        <f t="shared" si="158"/>
        <v>79</v>
      </c>
      <c r="M942" s="86">
        <f t="shared" si="152"/>
        <v>14.08</v>
      </c>
      <c r="N942" s="87" t="str">
        <f t="shared" si="153"/>
        <v/>
      </c>
      <c r="O942" s="87">
        <f t="shared" si="154"/>
        <v>14.08</v>
      </c>
      <c r="P942" s="88" t="str">
        <f t="shared" si="155"/>
        <v/>
      </c>
      <c r="Q942" s="87" t="str">
        <f t="shared" si="156"/>
        <v/>
      </c>
      <c r="R942" s="87" t="str">
        <f t="shared" si="157"/>
        <v/>
      </c>
    </row>
    <row r="943" spans="1:18" ht="25.5" customHeight="1" x14ac:dyDescent="0.2">
      <c r="A943" s="214" t="s">
        <v>28</v>
      </c>
      <c r="B943" s="215" t="s">
        <v>922</v>
      </c>
      <c r="C943" s="214" t="str">
        <f>VLOOKUP(B943,INSUMOS!$A:$I,2,FALSE)</f>
        <v>SINAPI</v>
      </c>
      <c r="D943" s="214" t="str">
        <f>VLOOKUP(B943,INSUMOS!$A:$I,3,FALSE)</f>
        <v>TERMINAL A COMPRESSAO EM COBRE ESTANHADO PARA CABO 4 MM2, 1 FURO E 1 COMPRESSAO, PARA PARAFUSO DE FIXACAO M5</v>
      </c>
      <c r="E943" s="293" t="str">
        <f>VLOOKUP(B943,INSUMOS!$A:$I,4,FALSE)</f>
        <v>Material</v>
      </c>
      <c r="F943" s="293"/>
      <c r="G943" s="216" t="str">
        <f>VLOOKUP(B943,INSUMOS!$A:$I,5,FALSE)</f>
        <v>UN</v>
      </c>
      <c r="H943" s="217">
        <v>1</v>
      </c>
      <c r="I943" s="218">
        <f>VLOOKUP(B943,INSUMOS!$A:$I,8,FALSE)</f>
        <v>1.48</v>
      </c>
      <c r="J943" s="218">
        <f>TRUNC(H943*I943,2)</f>
        <v>1.48</v>
      </c>
      <c r="L943" s="52">
        <f t="shared" si="158"/>
        <v>79</v>
      </c>
      <c r="M943" s="86">
        <f t="shared" si="152"/>
        <v>1.48</v>
      </c>
      <c r="N943" s="87" t="str">
        <f t="shared" si="153"/>
        <v/>
      </c>
      <c r="O943" s="87">
        <f t="shared" si="154"/>
        <v>1.48</v>
      </c>
      <c r="P943" s="88" t="str">
        <f t="shared" si="155"/>
        <v/>
      </c>
      <c r="Q943" s="87" t="str">
        <f t="shared" si="156"/>
        <v/>
      </c>
      <c r="R943" s="87" t="str">
        <f t="shared" si="157"/>
        <v/>
      </c>
    </row>
    <row r="944" spans="1:18" ht="25.5" customHeight="1" x14ac:dyDescent="0.2">
      <c r="A944" s="219"/>
      <c r="B944" s="219"/>
      <c r="C944" s="219"/>
      <c r="D944" s="219"/>
      <c r="E944" s="219"/>
      <c r="F944" s="220"/>
      <c r="G944" s="219"/>
      <c r="H944" s="220"/>
      <c r="I944" s="219"/>
      <c r="J944" s="220"/>
      <c r="L944" s="52">
        <f t="shared" si="158"/>
        <v>79</v>
      </c>
      <c r="M944" s="86" t="str">
        <f t="shared" si="152"/>
        <v/>
      </c>
      <c r="N944" s="87" t="str">
        <f t="shared" si="153"/>
        <v/>
      </c>
      <c r="O944" s="87" t="str">
        <f t="shared" si="154"/>
        <v/>
      </c>
      <c r="P944" s="88" t="str">
        <f t="shared" si="155"/>
        <v/>
      </c>
      <c r="Q944" s="87" t="str">
        <f t="shared" si="156"/>
        <v/>
      </c>
      <c r="R944" s="87" t="str">
        <f t="shared" si="157"/>
        <v/>
      </c>
    </row>
    <row r="945" spans="1:18" ht="15" thickBot="1" x14ac:dyDescent="0.25">
      <c r="A945" s="219"/>
      <c r="B945" s="219"/>
      <c r="C945" s="219"/>
      <c r="D945" s="219"/>
      <c r="E945" s="219"/>
      <c r="F945" s="220"/>
      <c r="G945" s="219"/>
      <c r="H945" s="294"/>
      <c r="I945" s="294"/>
      <c r="J945" s="220"/>
      <c r="L945" s="52">
        <f t="shared" si="158"/>
        <v>79</v>
      </c>
      <c r="M945" s="86" t="str">
        <f t="shared" si="152"/>
        <v/>
      </c>
      <c r="N945" s="87" t="str">
        <f t="shared" si="153"/>
        <v/>
      </c>
      <c r="O945" s="87" t="str">
        <f t="shared" si="154"/>
        <v/>
      </c>
      <c r="P945" s="88" t="str">
        <f t="shared" si="155"/>
        <v/>
      </c>
      <c r="Q945" s="87" t="str">
        <f t="shared" si="156"/>
        <v/>
      </c>
      <c r="R945" s="87" t="str">
        <f t="shared" si="157"/>
        <v/>
      </c>
    </row>
    <row r="946" spans="1:18" ht="15" thickTop="1" x14ac:dyDescent="0.2">
      <c r="A946" s="224"/>
      <c r="B946" s="224"/>
      <c r="C946" s="224"/>
      <c r="D946" s="224"/>
      <c r="E946" s="224"/>
      <c r="F946" s="224"/>
      <c r="G946" s="224"/>
      <c r="H946" s="224"/>
      <c r="I946" s="224"/>
      <c r="J946" s="224"/>
      <c r="L946" s="52">
        <f t="shared" si="158"/>
        <v>80</v>
      </c>
      <c r="M946" s="86" t="str">
        <f t="shared" ref="M946:M1009" si="159">IF(OR(A946="Insumo",A946="Composição Auxiliar"),J946,"")</f>
        <v/>
      </c>
      <c r="N946" s="87" t="str">
        <f t="shared" ref="N946:N1009" si="160">IF(E946="Mão de Obra",J946,"")</f>
        <v/>
      </c>
      <c r="O946" s="87" t="str">
        <f t="shared" ref="O946:O1009" si="161">IF(N946&lt;&gt;"","",M946)</f>
        <v/>
      </c>
      <c r="P946" s="88" t="str">
        <f t="shared" ref="P946:P1009" si="162">IF(A946="Composição",B946,"")</f>
        <v/>
      </c>
      <c r="Q946" s="87" t="str">
        <f t="shared" ref="Q946:Q1009" si="163">IF(P946&lt;&gt;"",SUMIF(L946:L1046,L946,N946:N1046),"")</f>
        <v/>
      </c>
      <c r="R946" s="87" t="str">
        <f t="shared" ref="R946:R1009" si="164">IF(P946&lt;&gt;"",SUMIF(L946:L1046,L946,O946:O1046),"")</f>
        <v/>
      </c>
    </row>
    <row r="947" spans="1:18" ht="45" x14ac:dyDescent="0.2">
      <c r="A947" s="206" t="s">
        <v>1276</v>
      </c>
      <c r="B947" s="207" t="s">
        <v>1</v>
      </c>
      <c r="C947" s="206" t="s">
        <v>2</v>
      </c>
      <c r="D947" s="206" t="s">
        <v>3</v>
      </c>
      <c r="E947" s="290" t="s">
        <v>18</v>
      </c>
      <c r="F947" s="290"/>
      <c r="G947" s="208" t="s">
        <v>4</v>
      </c>
      <c r="H947" s="207" t="s">
        <v>5</v>
      </c>
      <c r="I947" s="207" t="s">
        <v>6</v>
      </c>
      <c r="J947" s="207" t="s">
        <v>7</v>
      </c>
      <c r="L947" s="52">
        <f t="shared" si="158"/>
        <v>80</v>
      </c>
      <c r="M947" s="86" t="str">
        <f t="shared" si="159"/>
        <v/>
      </c>
      <c r="N947" s="87" t="str">
        <f t="shared" si="160"/>
        <v/>
      </c>
      <c r="O947" s="87" t="str">
        <f t="shared" si="161"/>
        <v/>
      </c>
      <c r="P947" s="88" t="str">
        <f t="shared" si="162"/>
        <v/>
      </c>
      <c r="Q947" s="87" t="str">
        <f t="shared" si="163"/>
        <v/>
      </c>
      <c r="R947" s="87" t="str">
        <f t="shared" si="164"/>
        <v/>
      </c>
    </row>
    <row r="948" spans="1:18" ht="25.5" x14ac:dyDescent="0.2">
      <c r="A948" s="209" t="s">
        <v>19</v>
      </c>
      <c r="B948" s="210" t="s">
        <v>634</v>
      </c>
      <c r="C948" s="209" t="s">
        <v>9</v>
      </c>
      <c r="D948" s="209" t="s">
        <v>635</v>
      </c>
      <c r="E948" s="291" t="s">
        <v>884</v>
      </c>
      <c r="F948" s="291"/>
      <c r="G948" s="211" t="s">
        <v>12</v>
      </c>
      <c r="H948" s="212">
        <v>1</v>
      </c>
      <c r="I948" s="213">
        <f>SUMIF(L:L,$L948,M:M)</f>
        <v>18.79</v>
      </c>
      <c r="J948" s="213">
        <f>TRUNC(H948*I948,2)</f>
        <v>18.79</v>
      </c>
      <c r="L948" s="52">
        <f t="shared" si="158"/>
        <v>80</v>
      </c>
      <c r="M948" s="86" t="str">
        <f t="shared" si="159"/>
        <v/>
      </c>
      <c r="N948" s="87" t="str">
        <f t="shared" si="160"/>
        <v/>
      </c>
      <c r="O948" s="87" t="str">
        <f t="shared" si="161"/>
        <v/>
      </c>
      <c r="P948" s="88" t="str">
        <f t="shared" si="162"/>
        <v xml:space="preserve"> 91937 </v>
      </c>
      <c r="Q948" s="87">
        <f t="shared" si="163"/>
        <v>0</v>
      </c>
      <c r="R948" s="87">
        <f t="shared" si="164"/>
        <v>18.79</v>
      </c>
    </row>
    <row r="949" spans="1:18" ht="25.5" x14ac:dyDescent="0.2">
      <c r="A949" s="225" t="s">
        <v>21</v>
      </c>
      <c r="B949" s="226" t="s">
        <v>220</v>
      </c>
      <c r="C949" s="225" t="s">
        <v>9</v>
      </c>
      <c r="D949" s="225" t="s">
        <v>221</v>
      </c>
      <c r="E949" s="292" t="s">
        <v>875</v>
      </c>
      <c r="F949" s="292"/>
      <c r="G949" s="227" t="s">
        <v>25</v>
      </c>
      <c r="H949" s="228">
        <v>0.222</v>
      </c>
      <c r="I949" s="229">
        <f>SUMIFS(J:J,A:A,"Composição",B:B,$B949)</f>
        <v>33.25</v>
      </c>
      <c r="J949" s="229">
        <f>TRUNC(H949*I949,2)</f>
        <v>7.38</v>
      </c>
      <c r="L949" s="52">
        <f t="shared" si="158"/>
        <v>80</v>
      </c>
      <c r="M949" s="86">
        <f t="shared" si="159"/>
        <v>7.38</v>
      </c>
      <c r="N949" s="87" t="str">
        <f t="shared" si="160"/>
        <v/>
      </c>
      <c r="O949" s="87">
        <f t="shared" si="161"/>
        <v>7.38</v>
      </c>
      <c r="P949" s="88" t="str">
        <f t="shared" si="162"/>
        <v/>
      </c>
      <c r="Q949" s="87" t="str">
        <f t="shared" si="163"/>
        <v/>
      </c>
      <c r="R949" s="87" t="str">
        <f t="shared" si="164"/>
        <v/>
      </c>
    </row>
    <row r="950" spans="1:18" ht="14.25" customHeight="1" x14ac:dyDescent="0.2">
      <c r="A950" s="225" t="s">
        <v>21</v>
      </c>
      <c r="B950" s="226" t="s">
        <v>205</v>
      </c>
      <c r="C950" s="225" t="s">
        <v>9</v>
      </c>
      <c r="D950" s="225" t="s">
        <v>206</v>
      </c>
      <c r="E950" s="292" t="s">
        <v>875</v>
      </c>
      <c r="F950" s="292"/>
      <c r="G950" s="227" t="s">
        <v>25</v>
      </c>
      <c r="H950" s="228">
        <v>0.222</v>
      </c>
      <c r="I950" s="229">
        <f>SUMIFS(J:J,A:A,"Composição",B:B,$B950)</f>
        <v>26.42</v>
      </c>
      <c r="J950" s="229">
        <f>TRUNC(H950*I950,2)</f>
        <v>5.86</v>
      </c>
      <c r="L950" s="52">
        <f t="shared" si="158"/>
        <v>80</v>
      </c>
      <c r="M950" s="86">
        <f t="shared" si="159"/>
        <v>5.86</v>
      </c>
      <c r="N950" s="87" t="str">
        <f t="shared" si="160"/>
        <v/>
      </c>
      <c r="O950" s="87">
        <f t="shared" si="161"/>
        <v>5.86</v>
      </c>
      <c r="P950" s="88" t="str">
        <f t="shared" si="162"/>
        <v/>
      </c>
      <c r="Q950" s="87" t="str">
        <f t="shared" si="163"/>
        <v/>
      </c>
      <c r="R950" s="87" t="str">
        <f t="shared" si="164"/>
        <v/>
      </c>
    </row>
    <row r="951" spans="1:18" ht="25.5" customHeight="1" x14ac:dyDescent="0.2">
      <c r="A951" s="214" t="s">
        <v>28</v>
      </c>
      <c r="B951" s="215" t="s">
        <v>548</v>
      </c>
      <c r="C951" s="214" t="str">
        <f>VLOOKUP(B951,INSUMOS!$A:$I,2,FALSE)</f>
        <v>SINAPI</v>
      </c>
      <c r="D951" s="214" t="str">
        <f>VLOOKUP(B951,INSUMOS!$A:$I,3,FALSE)</f>
        <v>CAIXA OCTOGONAL DE FUNDO MOVEL, EM PVC, DE 3" X 3", PARA ELETRODUTO FLEXIVEL CORRUGADO</v>
      </c>
      <c r="E951" s="293" t="str">
        <f>VLOOKUP(B951,INSUMOS!$A:$I,4,FALSE)</f>
        <v>Material</v>
      </c>
      <c r="F951" s="293"/>
      <c r="G951" s="216" t="str">
        <f>VLOOKUP(B951,INSUMOS!$A:$I,5,FALSE)</f>
        <v>UN</v>
      </c>
      <c r="H951" s="217">
        <v>1</v>
      </c>
      <c r="I951" s="218">
        <f>VLOOKUP(B951,INSUMOS!$A:$I,8,FALSE)</f>
        <v>5.55</v>
      </c>
      <c r="J951" s="218">
        <f>TRUNC(H951*I951,2)</f>
        <v>5.55</v>
      </c>
      <c r="L951" s="52">
        <f t="shared" si="158"/>
        <v>80</v>
      </c>
      <c r="M951" s="86">
        <f t="shared" si="159"/>
        <v>5.55</v>
      </c>
      <c r="N951" s="87" t="str">
        <f t="shared" si="160"/>
        <v/>
      </c>
      <c r="O951" s="87">
        <f t="shared" si="161"/>
        <v>5.55</v>
      </c>
      <c r="P951" s="88" t="str">
        <f t="shared" si="162"/>
        <v/>
      </c>
      <c r="Q951" s="87" t="str">
        <f t="shared" si="163"/>
        <v/>
      </c>
      <c r="R951" s="87" t="str">
        <f t="shared" si="164"/>
        <v/>
      </c>
    </row>
    <row r="952" spans="1:18" ht="25.5" customHeight="1" x14ac:dyDescent="0.2">
      <c r="A952" s="219"/>
      <c r="B952" s="219"/>
      <c r="C952" s="219"/>
      <c r="D952" s="219"/>
      <c r="E952" s="219"/>
      <c r="F952" s="220"/>
      <c r="G952" s="219"/>
      <c r="H952" s="220"/>
      <c r="I952" s="219"/>
      <c r="J952" s="220"/>
      <c r="L952" s="52">
        <f t="shared" si="158"/>
        <v>80</v>
      </c>
      <c r="M952" s="86" t="str">
        <f t="shared" si="159"/>
        <v/>
      </c>
      <c r="N952" s="87" t="str">
        <f t="shared" si="160"/>
        <v/>
      </c>
      <c r="O952" s="87" t="str">
        <f t="shared" si="161"/>
        <v/>
      </c>
      <c r="P952" s="88" t="str">
        <f t="shared" si="162"/>
        <v/>
      </c>
      <c r="Q952" s="87" t="str">
        <f t="shared" si="163"/>
        <v/>
      </c>
      <c r="R952" s="87" t="str">
        <f t="shared" si="164"/>
        <v/>
      </c>
    </row>
    <row r="953" spans="1:18" ht="15" thickBot="1" x14ac:dyDescent="0.25">
      <c r="A953" s="219"/>
      <c r="B953" s="219"/>
      <c r="C953" s="219"/>
      <c r="D953" s="219"/>
      <c r="E953" s="219"/>
      <c r="F953" s="220"/>
      <c r="G953" s="219"/>
      <c r="H953" s="294"/>
      <c r="I953" s="294"/>
      <c r="J953" s="220"/>
      <c r="L953" s="52">
        <f t="shared" si="158"/>
        <v>80</v>
      </c>
      <c r="M953" s="86" t="str">
        <f t="shared" si="159"/>
        <v/>
      </c>
      <c r="N953" s="87" t="str">
        <f t="shared" si="160"/>
        <v/>
      </c>
      <c r="O953" s="87" t="str">
        <f t="shared" si="161"/>
        <v/>
      </c>
      <c r="P953" s="88" t="str">
        <f t="shared" si="162"/>
        <v/>
      </c>
      <c r="Q953" s="87" t="str">
        <f t="shared" si="163"/>
        <v/>
      </c>
      <c r="R953" s="87" t="str">
        <f t="shared" si="164"/>
        <v/>
      </c>
    </row>
    <row r="954" spans="1:18" ht="15" thickTop="1" x14ac:dyDescent="0.2">
      <c r="A954" s="224"/>
      <c r="B954" s="224"/>
      <c r="C954" s="224"/>
      <c r="D954" s="224"/>
      <c r="E954" s="224"/>
      <c r="F954" s="224"/>
      <c r="G954" s="224"/>
      <c r="H954" s="224"/>
      <c r="I954" s="224"/>
      <c r="J954" s="224"/>
      <c r="L954" s="52">
        <f t="shared" si="158"/>
        <v>81</v>
      </c>
      <c r="M954" s="86" t="str">
        <f t="shared" si="159"/>
        <v/>
      </c>
      <c r="N954" s="87" t="str">
        <f t="shared" si="160"/>
        <v/>
      </c>
      <c r="O954" s="87" t="str">
        <f t="shared" si="161"/>
        <v/>
      </c>
      <c r="P954" s="88" t="str">
        <f t="shared" si="162"/>
        <v/>
      </c>
      <c r="Q954" s="87" t="str">
        <f t="shared" si="163"/>
        <v/>
      </c>
      <c r="R954" s="87" t="str">
        <f t="shared" si="164"/>
        <v/>
      </c>
    </row>
    <row r="955" spans="1:18" ht="45" x14ac:dyDescent="0.2">
      <c r="A955" s="206" t="s">
        <v>1277</v>
      </c>
      <c r="B955" s="207" t="s">
        <v>1</v>
      </c>
      <c r="C955" s="206" t="s">
        <v>2</v>
      </c>
      <c r="D955" s="206" t="s">
        <v>3</v>
      </c>
      <c r="E955" s="290" t="s">
        <v>18</v>
      </c>
      <c r="F955" s="290"/>
      <c r="G955" s="208" t="s">
        <v>4</v>
      </c>
      <c r="H955" s="207" t="s">
        <v>5</v>
      </c>
      <c r="I955" s="207" t="s">
        <v>6</v>
      </c>
      <c r="J955" s="207" t="s">
        <v>7</v>
      </c>
      <c r="L955" s="52">
        <f t="shared" si="158"/>
        <v>81</v>
      </c>
      <c r="M955" s="86" t="str">
        <f t="shared" si="159"/>
        <v/>
      </c>
      <c r="N955" s="87" t="str">
        <f t="shared" si="160"/>
        <v/>
      </c>
      <c r="O955" s="87" t="str">
        <f t="shared" si="161"/>
        <v/>
      </c>
      <c r="P955" s="88" t="str">
        <f t="shared" si="162"/>
        <v/>
      </c>
      <c r="Q955" s="87" t="str">
        <f t="shared" si="163"/>
        <v/>
      </c>
      <c r="R955" s="87" t="str">
        <f t="shared" si="164"/>
        <v/>
      </c>
    </row>
    <row r="956" spans="1:18" ht="14.25" customHeight="1" x14ac:dyDescent="0.2">
      <c r="A956" s="209" t="s">
        <v>19</v>
      </c>
      <c r="B956" s="210" t="s">
        <v>724</v>
      </c>
      <c r="C956" s="209" t="s">
        <v>9</v>
      </c>
      <c r="D956" s="209" t="s">
        <v>1954</v>
      </c>
      <c r="E956" s="291" t="s">
        <v>891</v>
      </c>
      <c r="F956" s="291"/>
      <c r="G956" s="211" t="s">
        <v>12</v>
      </c>
      <c r="H956" s="212">
        <v>1</v>
      </c>
      <c r="I956" s="213">
        <f>SUMIF(L:L,$L956,M:M)</f>
        <v>30.17</v>
      </c>
      <c r="J956" s="213">
        <f>TRUNC(H956*I956,2)</f>
        <v>30.17</v>
      </c>
      <c r="L956" s="52">
        <f t="shared" si="158"/>
        <v>81</v>
      </c>
      <c r="M956" s="86" t="str">
        <f t="shared" si="159"/>
        <v/>
      </c>
      <c r="N956" s="87" t="str">
        <f t="shared" si="160"/>
        <v/>
      </c>
      <c r="O956" s="87" t="str">
        <f t="shared" si="161"/>
        <v/>
      </c>
      <c r="P956" s="88" t="str">
        <f t="shared" si="162"/>
        <v xml:space="preserve"> 95787 </v>
      </c>
      <c r="Q956" s="87">
        <f t="shared" si="163"/>
        <v>0</v>
      </c>
      <c r="R956" s="87">
        <f t="shared" si="164"/>
        <v>30.17</v>
      </c>
    </row>
    <row r="957" spans="1:18" ht="25.5" x14ac:dyDescent="0.2">
      <c r="A957" s="225" t="s">
        <v>21</v>
      </c>
      <c r="B957" s="226" t="s">
        <v>220</v>
      </c>
      <c r="C957" s="225" t="s">
        <v>9</v>
      </c>
      <c r="D957" s="225" t="s">
        <v>221</v>
      </c>
      <c r="E957" s="292" t="s">
        <v>875</v>
      </c>
      <c r="F957" s="292"/>
      <c r="G957" s="227" t="s">
        <v>25</v>
      </c>
      <c r="H957" s="228">
        <v>0.40549030000000003</v>
      </c>
      <c r="I957" s="229">
        <f>SUMIFS(J:J,A:A,"Composição",B:B,$B957)</f>
        <v>33.25</v>
      </c>
      <c r="J957" s="229">
        <f>TRUNC(H957*I957,2)</f>
        <v>13.48</v>
      </c>
      <c r="L957" s="52">
        <f t="shared" si="158"/>
        <v>81</v>
      </c>
      <c r="M957" s="86">
        <f t="shared" si="159"/>
        <v>13.48</v>
      </c>
      <c r="N957" s="87" t="str">
        <f t="shared" si="160"/>
        <v/>
      </c>
      <c r="O957" s="87">
        <f t="shared" si="161"/>
        <v>13.48</v>
      </c>
      <c r="P957" s="88" t="str">
        <f t="shared" si="162"/>
        <v/>
      </c>
      <c r="Q957" s="87" t="str">
        <f t="shared" si="163"/>
        <v/>
      </c>
      <c r="R957" s="87" t="str">
        <f t="shared" si="164"/>
        <v/>
      </c>
    </row>
    <row r="958" spans="1:18" ht="14.25" customHeight="1" x14ac:dyDescent="0.2">
      <c r="A958" s="225" t="s">
        <v>21</v>
      </c>
      <c r="B958" s="226" t="s">
        <v>205</v>
      </c>
      <c r="C958" s="225" t="s">
        <v>9</v>
      </c>
      <c r="D958" s="225" t="s">
        <v>206</v>
      </c>
      <c r="E958" s="292" t="s">
        <v>875</v>
      </c>
      <c r="F958" s="292"/>
      <c r="G958" s="227" t="s">
        <v>25</v>
      </c>
      <c r="H958" s="228">
        <v>0.20274519999999999</v>
      </c>
      <c r="I958" s="229">
        <f>SUMIFS(J:J,A:A,"Composição",B:B,$B958)</f>
        <v>26.42</v>
      </c>
      <c r="J958" s="229">
        <f>TRUNC(H958*I958,2)</f>
        <v>5.35</v>
      </c>
      <c r="L958" s="52">
        <f t="shared" si="158"/>
        <v>81</v>
      </c>
      <c r="M958" s="86">
        <f t="shared" si="159"/>
        <v>5.35</v>
      </c>
      <c r="N958" s="87" t="str">
        <f t="shared" si="160"/>
        <v/>
      </c>
      <c r="O958" s="87">
        <f t="shared" si="161"/>
        <v>5.35</v>
      </c>
      <c r="P958" s="88" t="str">
        <f t="shared" si="162"/>
        <v/>
      </c>
      <c r="Q958" s="87" t="str">
        <f t="shared" si="163"/>
        <v/>
      </c>
      <c r="R958" s="87" t="str">
        <f t="shared" si="164"/>
        <v/>
      </c>
    </row>
    <row r="959" spans="1:18" ht="25.5" customHeight="1" x14ac:dyDescent="0.2">
      <c r="A959" s="214" t="s">
        <v>28</v>
      </c>
      <c r="B959" s="215" t="s">
        <v>504</v>
      </c>
      <c r="C959" s="214" t="str">
        <f>VLOOKUP(B959,INSUMOS!$A:$I,2,FALSE)</f>
        <v>SINAPI</v>
      </c>
      <c r="D959" s="214" t="str">
        <f>VLOOKUP(B959,INSUMOS!$A:$I,3,FALSE)</f>
        <v>CONDULETE DE ALUMINIO TIPO LR, PARA ELETRODUTO ROSCAVEL DE 3/4", COM TAMPA CEGA</v>
      </c>
      <c r="E959" s="293" t="str">
        <f>VLOOKUP(B959,INSUMOS!$A:$I,4,FALSE)</f>
        <v>Material</v>
      </c>
      <c r="F959" s="293"/>
      <c r="G959" s="216" t="str">
        <f>VLOOKUP(B959,INSUMOS!$A:$I,5,FALSE)</f>
        <v>UN</v>
      </c>
      <c r="H959" s="217">
        <v>1</v>
      </c>
      <c r="I959" s="218">
        <f>VLOOKUP(B959,INSUMOS!$A:$I,8,FALSE)</f>
        <v>10.56</v>
      </c>
      <c r="J959" s="218">
        <f>TRUNC(H959*I959,2)</f>
        <v>10.56</v>
      </c>
      <c r="L959" s="52">
        <f t="shared" si="158"/>
        <v>81</v>
      </c>
      <c r="M959" s="86">
        <f t="shared" si="159"/>
        <v>10.56</v>
      </c>
      <c r="N959" s="87" t="str">
        <f t="shared" si="160"/>
        <v/>
      </c>
      <c r="O959" s="87">
        <f t="shared" si="161"/>
        <v>10.56</v>
      </c>
      <c r="P959" s="88" t="str">
        <f t="shared" si="162"/>
        <v/>
      </c>
      <c r="Q959" s="87" t="str">
        <f t="shared" si="163"/>
        <v/>
      </c>
      <c r="R959" s="87" t="str">
        <f t="shared" si="164"/>
        <v/>
      </c>
    </row>
    <row r="960" spans="1:18" ht="25.5" customHeight="1" x14ac:dyDescent="0.2">
      <c r="A960" s="214" t="s">
        <v>28</v>
      </c>
      <c r="B960" s="215" t="s">
        <v>488</v>
      </c>
      <c r="C960" s="214" t="str">
        <f>VLOOKUP(B960,INSUMOS!$A:$I,2,FALSE)</f>
        <v>SINAPI</v>
      </c>
      <c r="D960" s="214" t="str">
        <f>VLOOKUP(B960,INSUMOS!$A:$I,3,FALSE)</f>
        <v>BUCHA DE NYLON SEM ABA S6, COM PARAFUSO DE 4,20 X 40 MM EM ACO ZINCADO COM ROSCA SOBERBA, CABECA CHATA E FENDA PHILLIPS</v>
      </c>
      <c r="E960" s="293" t="str">
        <f>VLOOKUP(B960,INSUMOS!$A:$I,4,FALSE)</f>
        <v>Material</v>
      </c>
      <c r="F960" s="293"/>
      <c r="G960" s="216" t="str">
        <f>VLOOKUP(B960,INSUMOS!$A:$I,5,FALSE)</f>
        <v>UN</v>
      </c>
      <c r="H960" s="217">
        <v>2</v>
      </c>
      <c r="I960" s="218">
        <f>VLOOKUP(B960,INSUMOS!$A:$I,8,FALSE)</f>
        <v>0.39</v>
      </c>
      <c r="J960" s="218">
        <f>TRUNC(H960*I960,2)</f>
        <v>0.78</v>
      </c>
      <c r="L960" s="52">
        <f t="shared" si="158"/>
        <v>81</v>
      </c>
      <c r="M960" s="86">
        <f t="shared" si="159"/>
        <v>0.78</v>
      </c>
      <c r="N960" s="87" t="str">
        <f t="shared" si="160"/>
        <v/>
      </c>
      <c r="O960" s="87">
        <f t="shared" si="161"/>
        <v>0.78</v>
      </c>
      <c r="P960" s="88" t="str">
        <f t="shared" si="162"/>
        <v/>
      </c>
      <c r="Q960" s="87" t="str">
        <f t="shared" si="163"/>
        <v/>
      </c>
      <c r="R960" s="87" t="str">
        <f t="shared" si="164"/>
        <v/>
      </c>
    </row>
    <row r="961" spans="1:18" x14ac:dyDescent="0.2">
      <c r="A961" s="219"/>
      <c r="B961" s="219"/>
      <c r="C961" s="219"/>
      <c r="D961" s="219"/>
      <c r="E961" s="219"/>
      <c r="F961" s="220"/>
      <c r="G961" s="219"/>
      <c r="H961" s="220"/>
      <c r="I961" s="219"/>
      <c r="J961" s="220"/>
      <c r="L961" s="52">
        <f t="shared" si="158"/>
        <v>81</v>
      </c>
      <c r="M961" s="86" t="str">
        <f t="shared" si="159"/>
        <v/>
      </c>
      <c r="N961" s="87" t="str">
        <f t="shared" si="160"/>
        <v/>
      </c>
      <c r="O961" s="87" t="str">
        <f t="shared" si="161"/>
        <v/>
      </c>
      <c r="P961" s="88" t="str">
        <f t="shared" si="162"/>
        <v/>
      </c>
      <c r="Q961" s="87" t="str">
        <f t="shared" si="163"/>
        <v/>
      </c>
      <c r="R961" s="87" t="str">
        <f t="shared" si="164"/>
        <v/>
      </c>
    </row>
    <row r="962" spans="1:18" ht="15" thickBot="1" x14ac:dyDescent="0.25">
      <c r="A962" s="219"/>
      <c r="B962" s="219"/>
      <c r="C962" s="219"/>
      <c r="D962" s="219"/>
      <c r="E962" s="219"/>
      <c r="F962" s="220"/>
      <c r="G962" s="219"/>
      <c r="H962" s="294"/>
      <c r="I962" s="294"/>
      <c r="J962" s="220"/>
      <c r="L962" s="52">
        <f t="shared" si="158"/>
        <v>81</v>
      </c>
      <c r="M962" s="86" t="str">
        <f t="shared" si="159"/>
        <v/>
      </c>
      <c r="N962" s="87" t="str">
        <f t="shared" si="160"/>
        <v/>
      </c>
      <c r="O962" s="87" t="str">
        <f t="shared" si="161"/>
        <v/>
      </c>
      <c r="P962" s="88" t="str">
        <f t="shared" si="162"/>
        <v/>
      </c>
      <c r="Q962" s="87" t="str">
        <f t="shared" si="163"/>
        <v/>
      </c>
      <c r="R962" s="87" t="str">
        <f t="shared" si="164"/>
        <v/>
      </c>
    </row>
    <row r="963" spans="1:18" ht="15" thickTop="1" x14ac:dyDescent="0.2">
      <c r="A963" s="224"/>
      <c r="B963" s="224"/>
      <c r="C963" s="224"/>
      <c r="D963" s="224"/>
      <c r="E963" s="224"/>
      <c r="F963" s="224"/>
      <c r="G963" s="224"/>
      <c r="H963" s="224"/>
      <c r="I963" s="224"/>
      <c r="J963" s="224"/>
      <c r="L963" s="52">
        <f t="shared" ref="L963:L1026" si="165">IF(AND(A964&lt;&gt;"",A963=""),L962+1,L962)</f>
        <v>82</v>
      </c>
      <c r="M963" s="86" t="str">
        <f t="shared" si="159"/>
        <v/>
      </c>
      <c r="N963" s="87" t="str">
        <f t="shared" si="160"/>
        <v/>
      </c>
      <c r="O963" s="87" t="str">
        <f t="shared" si="161"/>
        <v/>
      </c>
      <c r="P963" s="88" t="str">
        <f t="shared" si="162"/>
        <v/>
      </c>
      <c r="Q963" s="87" t="str">
        <f t="shared" si="163"/>
        <v/>
      </c>
      <c r="R963" s="87" t="str">
        <f t="shared" si="164"/>
        <v/>
      </c>
    </row>
    <row r="964" spans="1:18" ht="15" x14ac:dyDescent="0.2">
      <c r="A964" s="206" t="s">
        <v>1280</v>
      </c>
      <c r="B964" s="207" t="s">
        <v>1</v>
      </c>
      <c r="C964" s="206" t="s">
        <v>2</v>
      </c>
      <c r="D964" s="206" t="s">
        <v>3</v>
      </c>
      <c r="E964" s="290" t="s">
        <v>18</v>
      </c>
      <c r="F964" s="290"/>
      <c r="G964" s="208" t="s">
        <v>4</v>
      </c>
      <c r="H964" s="207" t="s">
        <v>5</v>
      </c>
      <c r="I964" s="207" t="s">
        <v>6</v>
      </c>
      <c r="J964" s="207" t="s">
        <v>7</v>
      </c>
      <c r="L964" s="52">
        <f t="shared" si="165"/>
        <v>82</v>
      </c>
      <c r="M964" s="86" t="str">
        <f t="shared" si="159"/>
        <v/>
      </c>
      <c r="N964" s="87" t="str">
        <f t="shared" si="160"/>
        <v/>
      </c>
      <c r="O964" s="87" t="str">
        <f t="shared" si="161"/>
        <v/>
      </c>
      <c r="P964" s="88" t="str">
        <f t="shared" si="162"/>
        <v/>
      </c>
      <c r="Q964" s="87" t="str">
        <f t="shared" si="163"/>
        <v/>
      </c>
      <c r="R964" s="87" t="str">
        <f t="shared" si="164"/>
        <v/>
      </c>
    </row>
    <row r="965" spans="1:18" ht="25.5" x14ac:dyDescent="0.2">
      <c r="A965" s="209" t="s">
        <v>19</v>
      </c>
      <c r="B965" s="210" t="s">
        <v>1281</v>
      </c>
      <c r="C965" s="209" t="s">
        <v>11</v>
      </c>
      <c r="D965" s="209" t="s">
        <v>1282</v>
      </c>
      <c r="E965" s="291">
        <v>705</v>
      </c>
      <c r="F965" s="291"/>
      <c r="G965" s="211" t="s">
        <v>14</v>
      </c>
      <c r="H965" s="212">
        <v>1</v>
      </c>
      <c r="I965" s="213">
        <f>SUMIF(L:L,$L965,M:M)</f>
        <v>36.68</v>
      </c>
      <c r="J965" s="213">
        <f>TRUNC(H965*I965,2)</f>
        <v>36.68</v>
      </c>
      <c r="L965" s="52">
        <f t="shared" si="165"/>
        <v>82</v>
      </c>
      <c r="M965" s="86" t="str">
        <f t="shared" si="159"/>
        <v/>
      </c>
      <c r="N965" s="87" t="str">
        <f t="shared" si="160"/>
        <v/>
      </c>
      <c r="O965" s="87" t="str">
        <f t="shared" si="161"/>
        <v/>
      </c>
      <c r="P965" s="88" t="str">
        <f t="shared" si="162"/>
        <v xml:space="preserve"> IG-CB-FLEX-35 </v>
      </c>
      <c r="Q965" s="87">
        <f t="shared" si="163"/>
        <v>0</v>
      </c>
      <c r="R965" s="87">
        <f t="shared" si="164"/>
        <v>36.68</v>
      </c>
    </row>
    <row r="966" spans="1:18" ht="25.5" x14ac:dyDescent="0.2">
      <c r="A966" s="225" t="s">
        <v>21</v>
      </c>
      <c r="B966" s="226" t="s">
        <v>205</v>
      </c>
      <c r="C966" s="225" t="s">
        <v>9</v>
      </c>
      <c r="D966" s="225" t="s">
        <v>206</v>
      </c>
      <c r="E966" s="292" t="s">
        <v>875</v>
      </c>
      <c r="F966" s="292"/>
      <c r="G966" s="227" t="s">
        <v>25</v>
      </c>
      <c r="H966" s="228">
        <v>0.105</v>
      </c>
      <c r="I966" s="229">
        <f>SUMIFS(J:J,A:A,"Composição",B:B,$B966)</f>
        <v>26.42</v>
      </c>
      <c r="J966" s="229">
        <f>TRUNC(H966*I966,2)</f>
        <v>2.77</v>
      </c>
      <c r="L966" s="52">
        <f t="shared" si="165"/>
        <v>82</v>
      </c>
      <c r="M966" s="86">
        <f t="shared" si="159"/>
        <v>2.77</v>
      </c>
      <c r="N966" s="87" t="str">
        <f t="shared" si="160"/>
        <v/>
      </c>
      <c r="O966" s="87">
        <f t="shared" si="161"/>
        <v>2.77</v>
      </c>
      <c r="P966" s="88" t="str">
        <f t="shared" si="162"/>
        <v/>
      </c>
      <c r="Q966" s="87" t="str">
        <f t="shared" si="163"/>
        <v/>
      </c>
      <c r="R966" s="87" t="str">
        <f t="shared" si="164"/>
        <v/>
      </c>
    </row>
    <row r="967" spans="1:18" ht="25.5" customHeight="1" x14ac:dyDescent="0.2">
      <c r="A967" s="225" t="s">
        <v>21</v>
      </c>
      <c r="B967" s="226" t="s">
        <v>220</v>
      </c>
      <c r="C967" s="225" t="s">
        <v>9</v>
      </c>
      <c r="D967" s="225" t="s">
        <v>221</v>
      </c>
      <c r="E967" s="292" t="s">
        <v>875</v>
      </c>
      <c r="F967" s="292"/>
      <c r="G967" s="227" t="s">
        <v>25</v>
      </c>
      <c r="H967" s="228">
        <v>0.105</v>
      </c>
      <c r="I967" s="229">
        <f>SUMIFS(J:J,A:A,"Composição",B:B,$B967)</f>
        <v>33.25</v>
      </c>
      <c r="J967" s="229">
        <f>TRUNC(H967*I967,2)</f>
        <v>3.49</v>
      </c>
      <c r="L967" s="52">
        <f t="shared" si="165"/>
        <v>82</v>
      </c>
      <c r="M967" s="86">
        <f t="shared" si="159"/>
        <v>3.49</v>
      </c>
      <c r="N967" s="87" t="str">
        <f t="shared" si="160"/>
        <v/>
      </c>
      <c r="O967" s="87">
        <f t="shared" si="161"/>
        <v>3.49</v>
      </c>
      <c r="P967" s="88" t="str">
        <f t="shared" si="162"/>
        <v/>
      </c>
      <c r="Q967" s="87" t="str">
        <f t="shared" si="163"/>
        <v/>
      </c>
      <c r="R967" s="87" t="str">
        <f t="shared" si="164"/>
        <v/>
      </c>
    </row>
    <row r="968" spans="1:18" ht="25.5" customHeight="1" x14ac:dyDescent="0.2">
      <c r="A968" s="214" t="s">
        <v>28</v>
      </c>
      <c r="B968" s="215" t="s">
        <v>1811</v>
      </c>
      <c r="C968" s="214" t="str">
        <f>VLOOKUP(B968,INSUMOS!$A:$I,2,FALSE)</f>
        <v>AGETOP CIVIL</v>
      </c>
      <c r="D968" s="214" t="str">
        <f>VLOOKUP(B968,INSUMOS!$A:$I,3,FALSE)</f>
        <v>CABO FLEXÍVEL EPR/XLPE (90°C), 0,6/1 KV, 35 MM2</v>
      </c>
      <c r="E968" s="293" t="str">
        <f>VLOOKUP(B968,INSUMOS!$A:$I,4,FALSE)</f>
        <v>Material</v>
      </c>
      <c r="F968" s="293"/>
      <c r="G968" s="216" t="str">
        <f>VLOOKUP(B968,INSUMOS!$A:$I,5,FALSE)</f>
        <v>m</v>
      </c>
      <c r="H968" s="217">
        <v>1.02</v>
      </c>
      <c r="I968" s="218">
        <f>VLOOKUP(B968,INSUMOS!$A:$I,8,FALSE)</f>
        <v>29.83</v>
      </c>
      <c r="J968" s="218">
        <f>TRUNC(H968*I968,2)</f>
        <v>30.42</v>
      </c>
      <c r="L968" s="52">
        <f t="shared" si="165"/>
        <v>82</v>
      </c>
      <c r="M968" s="86">
        <f t="shared" si="159"/>
        <v>30.42</v>
      </c>
      <c r="N968" s="87" t="str">
        <f t="shared" si="160"/>
        <v/>
      </c>
      <c r="O968" s="87">
        <f t="shared" si="161"/>
        <v>30.42</v>
      </c>
      <c r="P968" s="88" t="str">
        <f t="shared" si="162"/>
        <v/>
      </c>
      <c r="Q968" s="87" t="str">
        <f t="shared" si="163"/>
        <v/>
      </c>
      <c r="R968" s="87" t="str">
        <f t="shared" si="164"/>
        <v/>
      </c>
    </row>
    <row r="969" spans="1:18" ht="14.25" customHeight="1" x14ac:dyDescent="0.2">
      <c r="A969" s="219"/>
      <c r="B969" s="219"/>
      <c r="C969" s="219"/>
      <c r="D969" s="219"/>
      <c r="E969" s="219"/>
      <c r="F969" s="220"/>
      <c r="G969" s="219"/>
      <c r="H969" s="220"/>
      <c r="I969" s="219"/>
      <c r="J969" s="220"/>
      <c r="L969" s="52">
        <f t="shared" si="165"/>
        <v>82</v>
      </c>
      <c r="M969" s="86" t="str">
        <f t="shared" si="159"/>
        <v/>
      </c>
      <c r="N969" s="87" t="str">
        <f t="shared" si="160"/>
        <v/>
      </c>
      <c r="O969" s="87" t="str">
        <f t="shared" si="161"/>
        <v/>
      </c>
      <c r="P969" s="88" t="str">
        <f t="shared" si="162"/>
        <v/>
      </c>
      <c r="Q969" s="87" t="str">
        <f t="shared" si="163"/>
        <v/>
      </c>
      <c r="R969" s="87" t="str">
        <f t="shared" si="164"/>
        <v/>
      </c>
    </row>
    <row r="970" spans="1:18" ht="15" thickBot="1" x14ac:dyDescent="0.25">
      <c r="A970" s="219"/>
      <c r="B970" s="219"/>
      <c r="C970" s="219"/>
      <c r="D970" s="219"/>
      <c r="E970" s="219"/>
      <c r="F970" s="220"/>
      <c r="G970" s="219"/>
      <c r="H970" s="294"/>
      <c r="I970" s="294"/>
      <c r="J970" s="220"/>
      <c r="L970" s="52">
        <f t="shared" si="165"/>
        <v>82</v>
      </c>
      <c r="M970" s="86" t="str">
        <f t="shared" si="159"/>
        <v/>
      </c>
      <c r="N970" s="87" t="str">
        <f t="shared" si="160"/>
        <v/>
      </c>
      <c r="O970" s="87" t="str">
        <f t="shared" si="161"/>
        <v/>
      </c>
      <c r="P970" s="88" t="str">
        <f t="shared" si="162"/>
        <v/>
      </c>
      <c r="Q970" s="87" t="str">
        <f t="shared" si="163"/>
        <v/>
      </c>
      <c r="R970" s="87" t="str">
        <f t="shared" si="164"/>
        <v/>
      </c>
    </row>
    <row r="971" spans="1:18" ht="15" thickTop="1" x14ac:dyDescent="0.2">
      <c r="A971" s="224"/>
      <c r="B971" s="224"/>
      <c r="C971" s="224"/>
      <c r="D971" s="224"/>
      <c r="E971" s="224"/>
      <c r="F971" s="224"/>
      <c r="G971" s="224"/>
      <c r="H971" s="224"/>
      <c r="I971" s="224"/>
      <c r="J971" s="224"/>
      <c r="L971" s="52">
        <f t="shared" si="165"/>
        <v>83</v>
      </c>
      <c r="M971" s="86" t="str">
        <f t="shared" si="159"/>
        <v/>
      </c>
      <c r="N971" s="87" t="str">
        <f t="shared" si="160"/>
        <v/>
      </c>
      <c r="O971" s="87" t="str">
        <f t="shared" si="161"/>
        <v/>
      </c>
      <c r="P971" s="88" t="str">
        <f t="shared" si="162"/>
        <v/>
      </c>
      <c r="Q971" s="87" t="str">
        <f t="shared" si="163"/>
        <v/>
      </c>
      <c r="R971" s="87" t="str">
        <f t="shared" si="164"/>
        <v/>
      </c>
    </row>
    <row r="972" spans="1:18" ht="15" x14ac:dyDescent="0.2">
      <c r="A972" s="206" t="s">
        <v>1283</v>
      </c>
      <c r="B972" s="207" t="s">
        <v>1</v>
      </c>
      <c r="C972" s="206" t="s">
        <v>2</v>
      </c>
      <c r="D972" s="206" t="s">
        <v>3</v>
      </c>
      <c r="E972" s="290" t="s">
        <v>18</v>
      </c>
      <c r="F972" s="290"/>
      <c r="G972" s="208" t="s">
        <v>4</v>
      </c>
      <c r="H972" s="207" t="s">
        <v>5</v>
      </c>
      <c r="I972" s="207" t="s">
        <v>6</v>
      </c>
      <c r="J972" s="207" t="s">
        <v>7</v>
      </c>
      <c r="L972" s="52">
        <f t="shared" si="165"/>
        <v>83</v>
      </c>
      <c r="M972" s="86" t="str">
        <f t="shared" si="159"/>
        <v/>
      </c>
      <c r="N972" s="87" t="str">
        <f t="shared" si="160"/>
        <v/>
      </c>
      <c r="O972" s="87" t="str">
        <f t="shared" si="161"/>
        <v/>
      </c>
      <c r="P972" s="88" t="str">
        <f t="shared" si="162"/>
        <v/>
      </c>
      <c r="Q972" s="87" t="str">
        <f t="shared" si="163"/>
        <v/>
      </c>
      <c r="R972" s="87" t="str">
        <f t="shared" si="164"/>
        <v/>
      </c>
    </row>
    <row r="973" spans="1:18" ht="25.5" x14ac:dyDescent="0.2">
      <c r="A973" s="209" t="s">
        <v>19</v>
      </c>
      <c r="B973" s="210" t="s">
        <v>1284</v>
      </c>
      <c r="C973" s="209" t="s">
        <v>11</v>
      </c>
      <c r="D973" s="209" t="s">
        <v>1285</v>
      </c>
      <c r="E973" s="291">
        <v>705</v>
      </c>
      <c r="F973" s="291"/>
      <c r="G973" s="211" t="s">
        <v>14</v>
      </c>
      <c r="H973" s="212">
        <v>1</v>
      </c>
      <c r="I973" s="213">
        <f>SUMIF(L:L,$L973,M:M)</f>
        <v>73.22</v>
      </c>
      <c r="J973" s="213">
        <f>TRUNC(H973*I973,2)</f>
        <v>73.22</v>
      </c>
      <c r="L973" s="52">
        <f t="shared" si="165"/>
        <v>83</v>
      </c>
      <c r="M973" s="86" t="str">
        <f t="shared" si="159"/>
        <v/>
      </c>
      <c r="N973" s="87" t="str">
        <f t="shared" si="160"/>
        <v/>
      </c>
      <c r="O973" s="87" t="str">
        <f t="shared" si="161"/>
        <v/>
      </c>
      <c r="P973" s="88" t="str">
        <f t="shared" si="162"/>
        <v xml:space="preserve"> IG-CB-FLEX-70 </v>
      </c>
      <c r="Q973" s="87">
        <f t="shared" si="163"/>
        <v>0</v>
      </c>
      <c r="R973" s="87">
        <f t="shared" si="164"/>
        <v>73.22</v>
      </c>
    </row>
    <row r="974" spans="1:18" ht="25.5" x14ac:dyDescent="0.2">
      <c r="A974" s="225" t="s">
        <v>21</v>
      </c>
      <c r="B974" s="226" t="s">
        <v>220</v>
      </c>
      <c r="C974" s="225" t="s">
        <v>9</v>
      </c>
      <c r="D974" s="225" t="s">
        <v>221</v>
      </c>
      <c r="E974" s="292" t="s">
        <v>875</v>
      </c>
      <c r="F974" s="292"/>
      <c r="G974" s="227" t="s">
        <v>25</v>
      </c>
      <c r="H974" s="228">
        <v>0.17</v>
      </c>
      <c r="I974" s="229">
        <f>SUMIFS(J:J,A:A,"Composição",B:B,$B974)</f>
        <v>33.25</v>
      </c>
      <c r="J974" s="229">
        <f>TRUNC(H974*I974,2)</f>
        <v>5.65</v>
      </c>
      <c r="L974" s="52">
        <f t="shared" si="165"/>
        <v>83</v>
      </c>
      <c r="M974" s="86">
        <f t="shared" si="159"/>
        <v>5.65</v>
      </c>
      <c r="N974" s="87" t="str">
        <f t="shared" si="160"/>
        <v/>
      </c>
      <c r="O974" s="87">
        <f t="shared" si="161"/>
        <v>5.65</v>
      </c>
      <c r="P974" s="88" t="str">
        <f t="shared" si="162"/>
        <v/>
      </c>
      <c r="Q974" s="87" t="str">
        <f t="shared" si="163"/>
        <v/>
      </c>
      <c r="R974" s="87" t="str">
        <f t="shared" si="164"/>
        <v/>
      </c>
    </row>
    <row r="975" spans="1:18" ht="25.5" customHeight="1" x14ac:dyDescent="0.2">
      <c r="A975" s="225" t="s">
        <v>21</v>
      </c>
      <c r="B975" s="226" t="s">
        <v>205</v>
      </c>
      <c r="C975" s="225" t="s">
        <v>9</v>
      </c>
      <c r="D975" s="225" t="s">
        <v>206</v>
      </c>
      <c r="E975" s="292" t="s">
        <v>875</v>
      </c>
      <c r="F975" s="292"/>
      <c r="G975" s="227" t="s">
        <v>25</v>
      </c>
      <c r="H975" s="228">
        <v>0.17</v>
      </c>
      <c r="I975" s="229">
        <f>SUMIFS(J:J,A:A,"Composição",B:B,$B975)</f>
        <v>26.42</v>
      </c>
      <c r="J975" s="229">
        <f>TRUNC(H975*I975,2)</f>
        <v>4.49</v>
      </c>
      <c r="L975" s="52">
        <f t="shared" si="165"/>
        <v>83</v>
      </c>
      <c r="M975" s="86">
        <f t="shared" si="159"/>
        <v>4.49</v>
      </c>
      <c r="N975" s="87" t="str">
        <f t="shared" si="160"/>
        <v/>
      </c>
      <c r="O975" s="87">
        <f t="shared" si="161"/>
        <v>4.49</v>
      </c>
      <c r="P975" s="88" t="str">
        <f t="shared" si="162"/>
        <v/>
      </c>
      <c r="Q975" s="87" t="str">
        <f t="shared" si="163"/>
        <v/>
      </c>
      <c r="R975" s="87" t="str">
        <f t="shared" si="164"/>
        <v/>
      </c>
    </row>
    <row r="976" spans="1:18" ht="25.5" customHeight="1" x14ac:dyDescent="0.2">
      <c r="A976" s="214" t="s">
        <v>28</v>
      </c>
      <c r="B976" s="215" t="s">
        <v>1813</v>
      </c>
      <c r="C976" s="214" t="str">
        <f>VLOOKUP(B976,INSUMOS!$A:$I,2,FALSE)</f>
        <v>AGETOP CIVIL</v>
      </c>
      <c r="D976" s="214" t="str">
        <f>VLOOKUP(B976,INSUMOS!$A:$I,3,FALSE)</f>
        <v>CABO FLEXÍVEL EPR/XLPE (90°C), 0,6/1 KV, 70 MM2</v>
      </c>
      <c r="E976" s="293" t="str">
        <f>VLOOKUP(B976,INSUMOS!$A:$I,4,FALSE)</f>
        <v>Material</v>
      </c>
      <c r="F976" s="293"/>
      <c r="G976" s="216" t="str">
        <f>VLOOKUP(B976,INSUMOS!$A:$I,5,FALSE)</f>
        <v>m</v>
      </c>
      <c r="H976" s="217">
        <v>1.02</v>
      </c>
      <c r="I976" s="218">
        <f>VLOOKUP(B976,INSUMOS!$A:$I,8,FALSE)</f>
        <v>61.85</v>
      </c>
      <c r="J976" s="218">
        <f>TRUNC(H976*I976,2)</f>
        <v>63.08</v>
      </c>
      <c r="L976" s="52">
        <f t="shared" si="165"/>
        <v>83</v>
      </c>
      <c r="M976" s="86">
        <f t="shared" si="159"/>
        <v>63.08</v>
      </c>
      <c r="N976" s="87" t="str">
        <f t="shared" si="160"/>
        <v/>
      </c>
      <c r="O976" s="87">
        <f t="shared" si="161"/>
        <v>63.08</v>
      </c>
      <c r="P976" s="88" t="str">
        <f t="shared" si="162"/>
        <v/>
      </c>
      <c r="Q976" s="87" t="str">
        <f t="shared" si="163"/>
        <v/>
      </c>
      <c r="R976" s="87" t="str">
        <f t="shared" si="164"/>
        <v/>
      </c>
    </row>
    <row r="977" spans="1:18" ht="51" customHeight="1" x14ac:dyDescent="0.2">
      <c r="A977" s="219"/>
      <c r="B977" s="219"/>
      <c r="C977" s="219"/>
      <c r="D977" s="219"/>
      <c r="E977" s="219"/>
      <c r="F977" s="220"/>
      <c r="G977" s="219"/>
      <c r="H977" s="220"/>
      <c r="I977" s="219"/>
      <c r="J977" s="220"/>
      <c r="L977" s="52">
        <f t="shared" si="165"/>
        <v>83</v>
      </c>
      <c r="M977" s="86" t="str">
        <f t="shared" si="159"/>
        <v/>
      </c>
      <c r="N977" s="87" t="str">
        <f t="shared" si="160"/>
        <v/>
      </c>
      <c r="O977" s="87" t="str">
        <f t="shared" si="161"/>
        <v/>
      </c>
      <c r="P977" s="88" t="str">
        <f t="shared" si="162"/>
        <v/>
      </c>
      <c r="Q977" s="87" t="str">
        <f t="shared" si="163"/>
        <v/>
      </c>
      <c r="R977" s="87" t="str">
        <f t="shared" si="164"/>
        <v/>
      </c>
    </row>
    <row r="978" spans="1:18" ht="51" customHeight="1" thickBot="1" x14ac:dyDescent="0.25">
      <c r="A978" s="219"/>
      <c r="B978" s="219"/>
      <c r="C978" s="219"/>
      <c r="D978" s="219"/>
      <c r="E978" s="219"/>
      <c r="F978" s="220"/>
      <c r="G978" s="219"/>
      <c r="H978" s="294"/>
      <c r="I978" s="294"/>
      <c r="J978" s="220"/>
      <c r="L978" s="52">
        <f t="shared" si="165"/>
        <v>83</v>
      </c>
      <c r="M978" s="86" t="str">
        <f t="shared" si="159"/>
        <v/>
      </c>
      <c r="N978" s="87" t="str">
        <f t="shared" si="160"/>
        <v/>
      </c>
      <c r="O978" s="87" t="str">
        <f t="shared" si="161"/>
        <v/>
      </c>
      <c r="P978" s="88" t="str">
        <f t="shared" si="162"/>
        <v/>
      </c>
      <c r="Q978" s="87" t="str">
        <f t="shared" si="163"/>
        <v/>
      </c>
      <c r="R978" s="87" t="str">
        <f t="shared" si="164"/>
        <v/>
      </c>
    </row>
    <row r="979" spans="1:18" ht="15" thickTop="1" x14ac:dyDescent="0.2">
      <c r="A979" s="224"/>
      <c r="B979" s="224"/>
      <c r="C979" s="224"/>
      <c r="D979" s="224"/>
      <c r="E979" s="224"/>
      <c r="F979" s="224"/>
      <c r="G979" s="224"/>
      <c r="H979" s="224"/>
      <c r="I979" s="224"/>
      <c r="J979" s="224"/>
      <c r="L979" s="52">
        <f t="shared" si="165"/>
        <v>84</v>
      </c>
      <c r="M979" s="86" t="str">
        <f t="shared" si="159"/>
        <v/>
      </c>
      <c r="N979" s="87" t="str">
        <f t="shared" si="160"/>
        <v/>
      </c>
      <c r="O979" s="87" t="str">
        <f t="shared" si="161"/>
        <v/>
      </c>
      <c r="P979" s="88" t="str">
        <f t="shared" si="162"/>
        <v/>
      </c>
      <c r="Q979" s="87" t="str">
        <f t="shared" si="163"/>
        <v/>
      </c>
      <c r="R979" s="87" t="str">
        <f t="shared" si="164"/>
        <v/>
      </c>
    </row>
    <row r="980" spans="1:18" ht="15" x14ac:dyDescent="0.2">
      <c r="A980" s="206" t="s">
        <v>1286</v>
      </c>
      <c r="B980" s="207" t="s">
        <v>1</v>
      </c>
      <c r="C980" s="206" t="s">
        <v>2</v>
      </c>
      <c r="D980" s="206" t="s">
        <v>3</v>
      </c>
      <c r="E980" s="290" t="s">
        <v>18</v>
      </c>
      <c r="F980" s="290"/>
      <c r="G980" s="208" t="s">
        <v>4</v>
      </c>
      <c r="H980" s="207" t="s">
        <v>5</v>
      </c>
      <c r="I980" s="207" t="s">
        <v>6</v>
      </c>
      <c r="J980" s="207" t="s">
        <v>7</v>
      </c>
      <c r="L980" s="52">
        <f t="shared" si="165"/>
        <v>84</v>
      </c>
      <c r="M980" s="86" t="str">
        <f t="shared" si="159"/>
        <v/>
      </c>
      <c r="N980" s="87" t="str">
        <f t="shared" si="160"/>
        <v/>
      </c>
      <c r="O980" s="87" t="str">
        <f t="shared" si="161"/>
        <v/>
      </c>
      <c r="P980" s="88" t="str">
        <f t="shared" si="162"/>
        <v/>
      </c>
      <c r="Q980" s="87" t="str">
        <f t="shared" si="163"/>
        <v/>
      </c>
      <c r="R980" s="87" t="str">
        <f t="shared" si="164"/>
        <v/>
      </c>
    </row>
    <row r="981" spans="1:18" ht="25.5" x14ac:dyDescent="0.2">
      <c r="A981" s="209" t="s">
        <v>19</v>
      </c>
      <c r="B981" s="210" t="s">
        <v>1287</v>
      </c>
      <c r="C981" s="209" t="s">
        <v>11</v>
      </c>
      <c r="D981" s="209" t="s">
        <v>1288</v>
      </c>
      <c r="E981" s="291">
        <v>705</v>
      </c>
      <c r="F981" s="291"/>
      <c r="G981" s="211" t="s">
        <v>14</v>
      </c>
      <c r="H981" s="212">
        <v>1</v>
      </c>
      <c r="I981" s="213">
        <f>SUMIF(L:L,$L981,M:M)</f>
        <v>19.07</v>
      </c>
      <c r="J981" s="213">
        <f>TRUNC(H981*I981,2)</f>
        <v>19.07</v>
      </c>
      <c r="L981" s="52">
        <f t="shared" si="165"/>
        <v>84</v>
      </c>
      <c r="M981" s="86" t="str">
        <f t="shared" si="159"/>
        <v/>
      </c>
      <c r="N981" s="87" t="str">
        <f t="shared" si="160"/>
        <v/>
      </c>
      <c r="O981" s="87" t="str">
        <f t="shared" si="161"/>
        <v/>
      </c>
      <c r="P981" s="88" t="str">
        <f t="shared" si="162"/>
        <v xml:space="preserve"> IG-CB-FLEX-16 </v>
      </c>
      <c r="Q981" s="87">
        <f t="shared" si="163"/>
        <v>0</v>
      </c>
      <c r="R981" s="87">
        <f t="shared" si="164"/>
        <v>19.07</v>
      </c>
    </row>
    <row r="982" spans="1:18" ht="14.25" customHeight="1" x14ac:dyDescent="0.2">
      <c r="A982" s="225" t="s">
        <v>21</v>
      </c>
      <c r="B982" s="226" t="s">
        <v>220</v>
      </c>
      <c r="C982" s="225" t="s">
        <v>9</v>
      </c>
      <c r="D982" s="225" t="s">
        <v>221</v>
      </c>
      <c r="E982" s="292" t="s">
        <v>875</v>
      </c>
      <c r="F982" s="292"/>
      <c r="G982" s="227" t="s">
        <v>25</v>
      </c>
      <c r="H982" s="228">
        <v>0.08</v>
      </c>
      <c r="I982" s="229">
        <f>SUMIFS(J:J,A:A,"Composição",B:B,$B982)</f>
        <v>33.25</v>
      </c>
      <c r="J982" s="229">
        <f>TRUNC(H982*I982,2)</f>
        <v>2.66</v>
      </c>
      <c r="L982" s="52">
        <f t="shared" si="165"/>
        <v>84</v>
      </c>
      <c r="M982" s="86">
        <f t="shared" si="159"/>
        <v>2.66</v>
      </c>
      <c r="N982" s="87" t="str">
        <f t="shared" si="160"/>
        <v/>
      </c>
      <c r="O982" s="87">
        <f t="shared" si="161"/>
        <v>2.66</v>
      </c>
      <c r="P982" s="88" t="str">
        <f t="shared" si="162"/>
        <v/>
      </c>
      <c r="Q982" s="87" t="str">
        <f t="shared" si="163"/>
        <v/>
      </c>
      <c r="R982" s="87" t="str">
        <f t="shared" si="164"/>
        <v/>
      </c>
    </row>
    <row r="983" spans="1:18" ht="25.5" x14ac:dyDescent="0.2">
      <c r="A983" s="225" t="s">
        <v>21</v>
      </c>
      <c r="B983" s="226" t="s">
        <v>205</v>
      </c>
      <c r="C983" s="225" t="s">
        <v>9</v>
      </c>
      <c r="D983" s="225" t="s">
        <v>206</v>
      </c>
      <c r="E983" s="292" t="s">
        <v>875</v>
      </c>
      <c r="F983" s="292"/>
      <c r="G983" s="227" t="s">
        <v>25</v>
      </c>
      <c r="H983" s="228">
        <v>0.08</v>
      </c>
      <c r="I983" s="229">
        <f>SUMIFS(J:J,A:A,"Composição",B:B,$B983)</f>
        <v>26.42</v>
      </c>
      <c r="J983" s="229">
        <f>TRUNC(H983*I983,2)</f>
        <v>2.11</v>
      </c>
      <c r="L983" s="52">
        <f t="shared" si="165"/>
        <v>84</v>
      </c>
      <c r="M983" s="86">
        <f t="shared" si="159"/>
        <v>2.11</v>
      </c>
      <c r="N983" s="87" t="str">
        <f t="shared" si="160"/>
        <v/>
      </c>
      <c r="O983" s="87">
        <f t="shared" si="161"/>
        <v>2.11</v>
      </c>
      <c r="P983" s="88" t="str">
        <f t="shared" si="162"/>
        <v/>
      </c>
      <c r="Q983" s="87" t="str">
        <f t="shared" si="163"/>
        <v/>
      </c>
      <c r="R983" s="87" t="str">
        <f t="shared" si="164"/>
        <v/>
      </c>
    </row>
    <row r="984" spans="1:18" ht="25.5" customHeight="1" x14ac:dyDescent="0.2">
      <c r="A984" s="214" t="s">
        <v>28</v>
      </c>
      <c r="B984" s="215" t="s">
        <v>1816</v>
      </c>
      <c r="C984" s="214" t="str">
        <f>VLOOKUP(B984,INSUMOS!$A:$I,2,FALSE)</f>
        <v>AGETOP CIVIL</v>
      </c>
      <c r="D984" s="214" t="str">
        <f>VLOOKUP(B984,INSUMOS!$A:$I,3,FALSE)</f>
        <v>CABO FLEXÍVEL EPR/XLPE (90°C), 0,6/1 KV, 16 MM2</v>
      </c>
      <c r="E984" s="293" t="str">
        <f>VLOOKUP(B984,INSUMOS!$A:$I,4,FALSE)</f>
        <v>Material</v>
      </c>
      <c r="F984" s="293"/>
      <c r="G984" s="216" t="str">
        <f>VLOOKUP(B984,INSUMOS!$A:$I,5,FALSE)</f>
        <v>m</v>
      </c>
      <c r="H984" s="217">
        <v>1.02</v>
      </c>
      <c r="I984" s="218">
        <f>VLOOKUP(B984,INSUMOS!$A:$I,8,FALSE)</f>
        <v>14.02</v>
      </c>
      <c r="J984" s="218">
        <f>TRUNC(H984*I984,2)</f>
        <v>14.3</v>
      </c>
      <c r="L984" s="52">
        <f t="shared" si="165"/>
        <v>84</v>
      </c>
      <c r="M984" s="86">
        <f t="shared" si="159"/>
        <v>14.3</v>
      </c>
      <c r="N984" s="87" t="str">
        <f t="shared" si="160"/>
        <v/>
      </c>
      <c r="O984" s="87">
        <f t="shared" si="161"/>
        <v>14.3</v>
      </c>
      <c r="P984" s="88" t="str">
        <f t="shared" si="162"/>
        <v/>
      </c>
      <c r="Q984" s="87" t="str">
        <f t="shared" si="163"/>
        <v/>
      </c>
      <c r="R984" s="87" t="str">
        <f t="shared" si="164"/>
        <v/>
      </c>
    </row>
    <row r="985" spans="1:18" ht="25.5" customHeight="1" x14ac:dyDescent="0.2">
      <c r="A985" s="219"/>
      <c r="B985" s="219"/>
      <c r="C985" s="219"/>
      <c r="D985" s="219"/>
      <c r="E985" s="219"/>
      <c r="F985" s="220"/>
      <c r="G985" s="219"/>
      <c r="H985" s="220"/>
      <c r="I985" s="219"/>
      <c r="J985" s="220"/>
      <c r="L985" s="52">
        <f t="shared" si="165"/>
        <v>84</v>
      </c>
      <c r="M985" s="86" t="str">
        <f t="shared" si="159"/>
        <v/>
      </c>
      <c r="N985" s="87" t="str">
        <f t="shared" si="160"/>
        <v/>
      </c>
      <c r="O985" s="87" t="str">
        <f t="shared" si="161"/>
        <v/>
      </c>
      <c r="P985" s="88" t="str">
        <f t="shared" si="162"/>
        <v/>
      </c>
      <c r="Q985" s="87" t="str">
        <f t="shared" si="163"/>
        <v/>
      </c>
      <c r="R985" s="87" t="str">
        <f t="shared" si="164"/>
        <v/>
      </c>
    </row>
    <row r="986" spans="1:18" ht="25.5" customHeight="1" thickBot="1" x14ac:dyDescent="0.25">
      <c r="A986" s="219"/>
      <c r="B986" s="219"/>
      <c r="C986" s="219"/>
      <c r="D986" s="219"/>
      <c r="E986" s="219"/>
      <c r="F986" s="220"/>
      <c r="G986" s="219"/>
      <c r="H986" s="294"/>
      <c r="I986" s="294"/>
      <c r="J986" s="220"/>
      <c r="L986" s="52">
        <f t="shared" si="165"/>
        <v>84</v>
      </c>
      <c r="M986" s="86" t="str">
        <f t="shared" si="159"/>
        <v/>
      </c>
      <c r="N986" s="87" t="str">
        <f t="shared" si="160"/>
        <v/>
      </c>
      <c r="O986" s="87" t="str">
        <f t="shared" si="161"/>
        <v/>
      </c>
      <c r="P986" s="88" t="str">
        <f t="shared" si="162"/>
        <v/>
      </c>
      <c r="Q986" s="87" t="str">
        <f t="shared" si="163"/>
        <v/>
      </c>
      <c r="R986" s="87" t="str">
        <f t="shared" si="164"/>
        <v/>
      </c>
    </row>
    <row r="987" spans="1:18" ht="15" thickTop="1" x14ac:dyDescent="0.2">
      <c r="A987" s="224"/>
      <c r="B987" s="224"/>
      <c r="C987" s="224"/>
      <c r="D987" s="224"/>
      <c r="E987" s="224"/>
      <c r="F987" s="224"/>
      <c r="G987" s="224"/>
      <c r="H987" s="224"/>
      <c r="I987" s="224"/>
      <c r="J987" s="224"/>
      <c r="L987" s="52">
        <f t="shared" si="165"/>
        <v>85</v>
      </c>
      <c r="M987" s="86" t="str">
        <f t="shared" si="159"/>
        <v/>
      </c>
      <c r="N987" s="87" t="str">
        <f t="shared" si="160"/>
        <v/>
      </c>
      <c r="O987" s="87" t="str">
        <f t="shared" si="161"/>
        <v/>
      </c>
      <c r="P987" s="88" t="str">
        <f t="shared" si="162"/>
        <v/>
      </c>
      <c r="Q987" s="87" t="str">
        <f t="shared" si="163"/>
        <v/>
      </c>
      <c r="R987" s="87" t="str">
        <f t="shared" si="164"/>
        <v/>
      </c>
    </row>
    <row r="988" spans="1:18" ht="15" x14ac:dyDescent="0.2">
      <c r="A988" s="206" t="s">
        <v>1289</v>
      </c>
      <c r="B988" s="207" t="s">
        <v>1</v>
      </c>
      <c r="C988" s="206" t="s">
        <v>2</v>
      </c>
      <c r="D988" s="206" t="s">
        <v>3</v>
      </c>
      <c r="E988" s="290" t="s">
        <v>18</v>
      </c>
      <c r="F988" s="290"/>
      <c r="G988" s="208" t="s">
        <v>4</v>
      </c>
      <c r="H988" s="207" t="s">
        <v>5</v>
      </c>
      <c r="I988" s="207" t="s">
        <v>6</v>
      </c>
      <c r="J988" s="207" t="s">
        <v>7</v>
      </c>
      <c r="L988" s="52">
        <f t="shared" si="165"/>
        <v>85</v>
      </c>
      <c r="M988" s="86" t="str">
        <f t="shared" si="159"/>
        <v/>
      </c>
      <c r="N988" s="87" t="str">
        <f t="shared" si="160"/>
        <v/>
      </c>
      <c r="O988" s="87" t="str">
        <f t="shared" si="161"/>
        <v/>
      </c>
      <c r="P988" s="88" t="str">
        <f t="shared" si="162"/>
        <v/>
      </c>
      <c r="Q988" s="87" t="str">
        <f t="shared" si="163"/>
        <v/>
      </c>
      <c r="R988" s="87" t="str">
        <f t="shared" si="164"/>
        <v/>
      </c>
    </row>
    <row r="989" spans="1:18" ht="38.25" x14ac:dyDescent="0.2">
      <c r="A989" s="209" t="s">
        <v>19</v>
      </c>
      <c r="B989" s="210" t="s">
        <v>1290</v>
      </c>
      <c r="C989" s="209" t="s">
        <v>9</v>
      </c>
      <c r="D989" s="209" t="s">
        <v>1955</v>
      </c>
      <c r="E989" s="291" t="s">
        <v>1818</v>
      </c>
      <c r="F989" s="291"/>
      <c r="G989" s="211" t="s">
        <v>14</v>
      </c>
      <c r="H989" s="212">
        <v>1</v>
      </c>
      <c r="I989" s="213">
        <f>SUMIF(L:L,$L989,M:M)</f>
        <v>46.86</v>
      </c>
      <c r="J989" s="213">
        <f>TRUNC(H989*I989,2)</f>
        <v>46.86</v>
      </c>
      <c r="L989" s="52">
        <f t="shared" si="165"/>
        <v>85</v>
      </c>
      <c r="M989" s="86" t="str">
        <f t="shared" si="159"/>
        <v/>
      </c>
      <c r="N989" s="87" t="str">
        <f t="shared" si="160"/>
        <v/>
      </c>
      <c r="O989" s="87" t="str">
        <f t="shared" si="161"/>
        <v/>
      </c>
      <c r="P989" s="88" t="str">
        <f t="shared" si="162"/>
        <v xml:space="preserve"> 92986 </v>
      </c>
      <c r="Q989" s="87">
        <f t="shared" si="163"/>
        <v>0</v>
      </c>
      <c r="R989" s="87">
        <f t="shared" si="164"/>
        <v>46.86</v>
      </c>
    </row>
    <row r="990" spans="1:18" ht="25.5" x14ac:dyDescent="0.2">
      <c r="A990" s="225" t="s">
        <v>21</v>
      </c>
      <c r="B990" s="226" t="s">
        <v>205</v>
      </c>
      <c r="C990" s="225" t="s">
        <v>9</v>
      </c>
      <c r="D990" s="225" t="s">
        <v>206</v>
      </c>
      <c r="E990" s="292" t="s">
        <v>875</v>
      </c>
      <c r="F990" s="292"/>
      <c r="G990" s="227" t="s">
        <v>25</v>
      </c>
      <c r="H990" s="228">
        <v>6.9699999999999998E-2</v>
      </c>
      <c r="I990" s="229">
        <f>SUMIFS(J:J,A:A,"Composição",B:B,$B990)</f>
        <v>26.42</v>
      </c>
      <c r="J990" s="229">
        <f>TRUNC(H990*I990,2)</f>
        <v>1.84</v>
      </c>
      <c r="L990" s="52">
        <f t="shared" si="165"/>
        <v>85</v>
      </c>
      <c r="M990" s="86">
        <f t="shared" si="159"/>
        <v>1.84</v>
      </c>
      <c r="N990" s="87" t="str">
        <f t="shared" si="160"/>
        <v/>
      </c>
      <c r="O990" s="87">
        <f t="shared" si="161"/>
        <v>1.84</v>
      </c>
      <c r="P990" s="88" t="str">
        <f t="shared" si="162"/>
        <v/>
      </c>
      <c r="Q990" s="87" t="str">
        <f t="shared" si="163"/>
        <v/>
      </c>
      <c r="R990" s="87" t="str">
        <f t="shared" si="164"/>
        <v/>
      </c>
    </row>
    <row r="991" spans="1:18" ht="25.5" x14ac:dyDescent="0.2">
      <c r="A991" s="225" t="s">
        <v>21</v>
      </c>
      <c r="B991" s="226" t="s">
        <v>220</v>
      </c>
      <c r="C991" s="225" t="s">
        <v>9</v>
      </c>
      <c r="D991" s="225" t="s">
        <v>221</v>
      </c>
      <c r="E991" s="292" t="s">
        <v>875</v>
      </c>
      <c r="F991" s="292"/>
      <c r="G991" s="227" t="s">
        <v>25</v>
      </c>
      <c r="H991" s="228">
        <v>6.9699999999999998E-2</v>
      </c>
      <c r="I991" s="229">
        <f>SUMIFS(J:J,A:A,"Composição",B:B,$B991)</f>
        <v>33.25</v>
      </c>
      <c r="J991" s="229">
        <f>TRUNC(H991*I991,2)</f>
        <v>2.31</v>
      </c>
      <c r="L991" s="52">
        <f t="shared" si="165"/>
        <v>85</v>
      </c>
      <c r="M991" s="86">
        <f t="shared" si="159"/>
        <v>2.31</v>
      </c>
      <c r="N991" s="87" t="str">
        <f t="shared" si="160"/>
        <v/>
      </c>
      <c r="O991" s="87">
        <f t="shared" si="161"/>
        <v>2.31</v>
      </c>
      <c r="P991" s="88" t="str">
        <f t="shared" si="162"/>
        <v/>
      </c>
      <c r="Q991" s="87" t="str">
        <f t="shared" si="163"/>
        <v/>
      </c>
      <c r="R991" s="87" t="str">
        <f t="shared" si="164"/>
        <v/>
      </c>
    </row>
    <row r="992" spans="1:18" ht="25.5" x14ac:dyDescent="0.2">
      <c r="A992" s="214" t="s">
        <v>28</v>
      </c>
      <c r="B992" s="215" t="s">
        <v>202</v>
      </c>
      <c r="C992" s="214" t="str">
        <f>VLOOKUP(B992,INSUMOS!$A:$I,2,FALSE)</f>
        <v>SINAPI</v>
      </c>
      <c r="D992" s="214" t="str">
        <f>VLOOKUP(B992,INSUMOS!$A:$I,3,FALSE)</f>
        <v>FITA ISOLANTE ADESIVA ANTICHAMA, USO ATE 750 V, EM ROLO DE 19 MM X 5 M</v>
      </c>
      <c r="E992" s="293" t="str">
        <f>VLOOKUP(B992,INSUMOS!$A:$I,4,FALSE)</f>
        <v>Material</v>
      </c>
      <c r="F992" s="293"/>
      <c r="G992" s="216" t="str">
        <f>VLOOKUP(B992,INSUMOS!$A:$I,5,FALSE)</f>
        <v>UN</v>
      </c>
      <c r="H992" s="217">
        <v>8.9999999999999993E-3</v>
      </c>
      <c r="I992" s="218">
        <f>VLOOKUP(B992,INSUMOS!$A:$I,8,FALSE)</f>
        <v>4.5199999999999996</v>
      </c>
      <c r="J992" s="218">
        <f>TRUNC(H992*I992,2)</f>
        <v>0.04</v>
      </c>
      <c r="L992" s="52">
        <f t="shared" si="165"/>
        <v>85</v>
      </c>
      <c r="M992" s="86">
        <f t="shared" si="159"/>
        <v>0.04</v>
      </c>
      <c r="N992" s="87" t="str">
        <f t="shared" si="160"/>
        <v/>
      </c>
      <c r="O992" s="87">
        <f t="shared" si="161"/>
        <v>0.04</v>
      </c>
      <c r="P992" s="88" t="str">
        <f t="shared" si="162"/>
        <v/>
      </c>
      <c r="Q992" s="87" t="str">
        <f t="shared" si="163"/>
        <v/>
      </c>
      <c r="R992" s="87" t="str">
        <f t="shared" si="164"/>
        <v/>
      </c>
    </row>
    <row r="993" spans="1:18" ht="25.5" customHeight="1" x14ac:dyDescent="0.2">
      <c r="A993" s="214" t="s">
        <v>28</v>
      </c>
      <c r="B993" s="215" t="s">
        <v>1819</v>
      </c>
      <c r="C993" s="214" t="str">
        <f>VLOOKUP(B993,INSUMOS!$A:$I,2,FALSE)</f>
        <v>SINAPI</v>
      </c>
      <c r="D993" s="214" t="str">
        <f>VLOOKUP(B993,INSUMOS!$A:$I,3,FALSE)</f>
        <v>CABO DE COBRE, FLEXIVEL, CLASSE 4 OU 5, ISOLACAO EM PVC/A, ANTICHAMA BWF-B, COBERTURA PVC-ST1, ANTICHAMA BWF-B, 1 CONDUTOR, 0,6/1 KV, SECAO NOMINAL 35 MM2</v>
      </c>
      <c r="E993" s="293" t="str">
        <f>VLOOKUP(B993,INSUMOS!$A:$I,4,FALSE)</f>
        <v>Material</v>
      </c>
      <c r="F993" s="293"/>
      <c r="G993" s="216" t="str">
        <f>VLOOKUP(B993,INSUMOS!$A:$I,5,FALSE)</f>
        <v>M</v>
      </c>
      <c r="H993" s="217">
        <v>1.0149999999999999</v>
      </c>
      <c r="I993" s="218">
        <f>VLOOKUP(B993,INSUMOS!$A:$I,8,FALSE)</f>
        <v>42.04</v>
      </c>
      <c r="J993" s="218">
        <f>TRUNC(H993*I993,2)</f>
        <v>42.67</v>
      </c>
      <c r="L993" s="52">
        <f t="shared" si="165"/>
        <v>85</v>
      </c>
      <c r="M993" s="86">
        <f t="shared" si="159"/>
        <v>42.67</v>
      </c>
      <c r="N993" s="87" t="str">
        <f t="shared" si="160"/>
        <v/>
      </c>
      <c r="O993" s="87">
        <f t="shared" si="161"/>
        <v>42.67</v>
      </c>
      <c r="P993" s="88" t="str">
        <f t="shared" si="162"/>
        <v/>
      </c>
      <c r="Q993" s="87" t="str">
        <f t="shared" si="163"/>
        <v/>
      </c>
      <c r="R993" s="87" t="str">
        <f t="shared" si="164"/>
        <v/>
      </c>
    </row>
    <row r="994" spans="1:18" ht="25.5" customHeight="1" x14ac:dyDescent="0.2">
      <c r="A994" s="219"/>
      <c r="B994" s="219"/>
      <c r="C994" s="219"/>
      <c r="D994" s="219"/>
      <c r="E994" s="219"/>
      <c r="F994" s="220"/>
      <c r="G994" s="219"/>
      <c r="H994" s="220"/>
      <c r="I994" s="219"/>
      <c r="J994" s="220"/>
      <c r="L994" s="52">
        <f t="shared" si="165"/>
        <v>85</v>
      </c>
      <c r="M994" s="86" t="str">
        <f t="shared" si="159"/>
        <v/>
      </c>
      <c r="N994" s="87" t="str">
        <f t="shared" si="160"/>
        <v/>
      </c>
      <c r="O994" s="87" t="str">
        <f t="shared" si="161"/>
        <v/>
      </c>
      <c r="P994" s="88" t="str">
        <f t="shared" si="162"/>
        <v/>
      </c>
      <c r="Q994" s="87" t="str">
        <f t="shared" si="163"/>
        <v/>
      </c>
      <c r="R994" s="87" t="str">
        <f t="shared" si="164"/>
        <v/>
      </c>
    </row>
    <row r="995" spans="1:18" ht="25.5" customHeight="1" thickBot="1" x14ac:dyDescent="0.25">
      <c r="A995" s="219"/>
      <c r="B995" s="219"/>
      <c r="C995" s="219"/>
      <c r="D995" s="219"/>
      <c r="E995" s="219"/>
      <c r="F995" s="220"/>
      <c r="G995" s="219"/>
      <c r="H995" s="294"/>
      <c r="I995" s="294"/>
      <c r="J995" s="220"/>
      <c r="L995" s="52">
        <f t="shared" si="165"/>
        <v>85</v>
      </c>
      <c r="M995" s="86" t="str">
        <f t="shared" si="159"/>
        <v/>
      </c>
      <c r="N995" s="87" t="str">
        <f t="shared" si="160"/>
        <v/>
      </c>
      <c r="O995" s="87" t="str">
        <f t="shared" si="161"/>
        <v/>
      </c>
      <c r="P995" s="88" t="str">
        <f t="shared" si="162"/>
        <v/>
      </c>
      <c r="Q995" s="87" t="str">
        <f t="shared" si="163"/>
        <v/>
      </c>
      <c r="R995" s="87" t="str">
        <f t="shared" si="164"/>
        <v/>
      </c>
    </row>
    <row r="996" spans="1:18" ht="15" thickTop="1" x14ac:dyDescent="0.2">
      <c r="A996" s="224"/>
      <c r="B996" s="224"/>
      <c r="C996" s="224"/>
      <c r="D996" s="224"/>
      <c r="E996" s="224"/>
      <c r="F996" s="224"/>
      <c r="G996" s="224"/>
      <c r="H996" s="224"/>
      <c r="I996" s="224"/>
      <c r="J996" s="224"/>
      <c r="L996" s="52">
        <f t="shared" si="165"/>
        <v>86</v>
      </c>
      <c r="M996" s="86" t="str">
        <f t="shared" si="159"/>
        <v/>
      </c>
      <c r="N996" s="87" t="str">
        <f t="shared" si="160"/>
        <v/>
      </c>
      <c r="O996" s="87" t="str">
        <f t="shared" si="161"/>
        <v/>
      </c>
      <c r="P996" s="88" t="str">
        <f t="shared" si="162"/>
        <v/>
      </c>
      <c r="Q996" s="87" t="str">
        <f t="shared" si="163"/>
        <v/>
      </c>
      <c r="R996" s="87" t="str">
        <f t="shared" si="164"/>
        <v/>
      </c>
    </row>
    <row r="997" spans="1:18" ht="15" x14ac:dyDescent="0.2">
      <c r="A997" s="206" t="s">
        <v>1292</v>
      </c>
      <c r="B997" s="207" t="s">
        <v>1</v>
      </c>
      <c r="C997" s="206" t="s">
        <v>2</v>
      </c>
      <c r="D997" s="206" t="s">
        <v>3</v>
      </c>
      <c r="E997" s="290" t="s">
        <v>18</v>
      </c>
      <c r="F997" s="290"/>
      <c r="G997" s="208" t="s">
        <v>4</v>
      </c>
      <c r="H997" s="207" t="s">
        <v>5</v>
      </c>
      <c r="I997" s="207" t="s">
        <v>6</v>
      </c>
      <c r="J997" s="207" t="s">
        <v>7</v>
      </c>
      <c r="L997" s="52">
        <f t="shared" si="165"/>
        <v>86</v>
      </c>
      <c r="M997" s="86" t="str">
        <f t="shared" si="159"/>
        <v/>
      </c>
      <c r="N997" s="87" t="str">
        <f t="shared" si="160"/>
        <v/>
      </c>
      <c r="O997" s="87" t="str">
        <f t="shared" si="161"/>
        <v/>
      </c>
      <c r="P997" s="88" t="str">
        <f t="shared" si="162"/>
        <v/>
      </c>
      <c r="Q997" s="87" t="str">
        <f t="shared" si="163"/>
        <v/>
      </c>
      <c r="R997" s="87" t="str">
        <f t="shared" si="164"/>
        <v/>
      </c>
    </row>
    <row r="998" spans="1:18" ht="38.25" x14ac:dyDescent="0.2">
      <c r="A998" s="209" t="s">
        <v>19</v>
      </c>
      <c r="B998" s="210" t="s">
        <v>1293</v>
      </c>
      <c r="C998" s="209" t="s">
        <v>9</v>
      </c>
      <c r="D998" s="209" t="s">
        <v>1956</v>
      </c>
      <c r="E998" s="291" t="s">
        <v>1818</v>
      </c>
      <c r="F998" s="291"/>
      <c r="G998" s="211" t="s">
        <v>14</v>
      </c>
      <c r="H998" s="212">
        <v>1</v>
      </c>
      <c r="I998" s="213">
        <f>SUMIF(L:L,$L998,M:M)</f>
        <v>94.320000000000007</v>
      </c>
      <c r="J998" s="213">
        <f>TRUNC(H998*I998,2)</f>
        <v>94.32</v>
      </c>
      <c r="L998" s="52">
        <f t="shared" si="165"/>
        <v>86</v>
      </c>
      <c r="M998" s="86" t="str">
        <f t="shared" si="159"/>
        <v/>
      </c>
      <c r="N998" s="87" t="str">
        <f t="shared" si="160"/>
        <v/>
      </c>
      <c r="O998" s="87" t="str">
        <f t="shared" si="161"/>
        <v/>
      </c>
      <c r="P998" s="88" t="str">
        <f t="shared" si="162"/>
        <v xml:space="preserve"> 92990 </v>
      </c>
      <c r="Q998" s="87">
        <f t="shared" si="163"/>
        <v>0</v>
      </c>
      <c r="R998" s="87">
        <f t="shared" si="164"/>
        <v>94.320000000000007</v>
      </c>
    </row>
    <row r="999" spans="1:18" ht="25.5" x14ac:dyDescent="0.2">
      <c r="A999" s="225" t="s">
        <v>21</v>
      </c>
      <c r="B999" s="226" t="s">
        <v>220</v>
      </c>
      <c r="C999" s="225" t="s">
        <v>9</v>
      </c>
      <c r="D999" s="225" t="s">
        <v>221</v>
      </c>
      <c r="E999" s="292" t="s">
        <v>875</v>
      </c>
      <c r="F999" s="292"/>
      <c r="G999" s="227" t="s">
        <v>25</v>
      </c>
      <c r="H999" s="228">
        <v>0.1007</v>
      </c>
      <c r="I999" s="229">
        <f>SUMIFS(J:J,A:A,"Composição",B:B,$B999)</f>
        <v>33.25</v>
      </c>
      <c r="J999" s="229">
        <f>TRUNC(H999*I999,2)</f>
        <v>3.34</v>
      </c>
      <c r="L999" s="52">
        <f t="shared" si="165"/>
        <v>86</v>
      </c>
      <c r="M999" s="86">
        <f t="shared" si="159"/>
        <v>3.34</v>
      </c>
      <c r="N999" s="87" t="str">
        <f t="shared" si="160"/>
        <v/>
      </c>
      <c r="O999" s="87">
        <f t="shared" si="161"/>
        <v>3.34</v>
      </c>
      <c r="P999" s="88" t="str">
        <f t="shared" si="162"/>
        <v/>
      </c>
      <c r="Q999" s="87" t="str">
        <f t="shared" si="163"/>
        <v/>
      </c>
      <c r="R999" s="87" t="str">
        <f t="shared" si="164"/>
        <v/>
      </c>
    </row>
    <row r="1000" spans="1:18" ht="25.5" x14ac:dyDescent="0.2">
      <c r="A1000" s="225" t="s">
        <v>21</v>
      </c>
      <c r="B1000" s="226" t="s">
        <v>205</v>
      </c>
      <c r="C1000" s="225" t="s">
        <v>9</v>
      </c>
      <c r="D1000" s="225" t="s">
        <v>206</v>
      </c>
      <c r="E1000" s="292" t="s">
        <v>875</v>
      </c>
      <c r="F1000" s="292"/>
      <c r="G1000" s="227" t="s">
        <v>25</v>
      </c>
      <c r="H1000" s="228">
        <v>0.1007</v>
      </c>
      <c r="I1000" s="229">
        <f>SUMIFS(J:J,A:A,"Composição",B:B,$B1000)</f>
        <v>26.42</v>
      </c>
      <c r="J1000" s="229">
        <f>TRUNC(H1000*I1000,2)</f>
        <v>2.66</v>
      </c>
      <c r="L1000" s="52">
        <f t="shared" si="165"/>
        <v>86</v>
      </c>
      <c r="M1000" s="86">
        <f t="shared" si="159"/>
        <v>2.66</v>
      </c>
      <c r="N1000" s="87" t="str">
        <f t="shared" si="160"/>
        <v/>
      </c>
      <c r="O1000" s="87">
        <f t="shared" si="161"/>
        <v>2.66</v>
      </c>
      <c r="P1000" s="88" t="str">
        <f t="shared" si="162"/>
        <v/>
      </c>
      <c r="Q1000" s="87" t="str">
        <f t="shared" si="163"/>
        <v/>
      </c>
      <c r="R1000" s="87" t="str">
        <f t="shared" si="164"/>
        <v/>
      </c>
    </row>
    <row r="1001" spans="1:18" ht="25.5" x14ac:dyDescent="0.2">
      <c r="A1001" s="214" t="s">
        <v>28</v>
      </c>
      <c r="B1001" s="215" t="s">
        <v>202</v>
      </c>
      <c r="C1001" s="214" t="str">
        <f>VLOOKUP(B1001,INSUMOS!$A:$I,2,FALSE)</f>
        <v>SINAPI</v>
      </c>
      <c r="D1001" s="214" t="str">
        <f>VLOOKUP(B1001,INSUMOS!$A:$I,3,FALSE)</f>
        <v>FITA ISOLANTE ADESIVA ANTICHAMA, USO ATE 750 V, EM ROLO DE 19 MM X 5 M</v>
      </c>
      <c r="E1001" s="293" t="str">
        <f>VLOOKUP(B1001,INSUMOS!$A:$I,4,FALSE)</f>
        <v>Material</v>
      </c>
      <c r="F1001" s="293"/>
      <c r="G1001" s="216" t="str">
        <f>VLOOKUP(B1001,INSUMOS!$A:$I,5,FALSE)</f>
        <v>UN</v>
      </c>
      <c r="H1001" s="217">
        <v>8.9999999999999993E-3</v>
      </c>
      <c r="I1001" s="218">
        <f>VLOOKUP(B1001,INSUMOS!$A:$I,8,FALSE)</f>
        <v>4.5199999999999996</v>
      </c>
      <c r="J1001" s="218">
        <f>TRUNC(H1001*I1001,2)</f>
        <v>0.04</v>
      </c>
      <c r="L1001" s="52">
        <f t="shared" si="165"/>
        <v>86</v>
      </c>
      <c r="M1001" s="86">
        <f t="shared" si="159"/>
        <v>0.04</v>
      </c>
      <c r="N1001" s="87" t="str">
        <f t="shared" si="160"/>
        <v/>
      </c>
      <c r="O1001" s="87">
        <f t="shared" si="161"/>
        <v>0.04</v>
      </c>
      <c r="P1001" s="88" t="str">
        <f t="shared" si="162"/>
        <v/>
      </c>
      <c r="Q1001" s="87" t="str">
        <f t="shared" si="163"/>
        <v/>
      </c>
      <c r="R1001" s="87" t="str">
        <f t="shared" si="164"/>
        <v/>
      </c>
    </row>
    <row r="1002" spans="1:18" ht="25.5" customHeight="1" x14ac:dyDescent="0.2">
      <c r="A1002" s="214" t="s">
        <v>28</v>
      </c>
      <c r="B1002" s="215" t="s">
        <v>1822</v>
      </c>
      <c r="C1002" s="214" t="str">
        <f>VLOOKUP(B1002,INSUMOS!$A:$I,2,FALSE)</f>
        <v>SINAPI</v>
      </c>
      <c r="D1002" s="214" t="str">
        <f>VLOOKUP(B1002,INSUMOS!$A:$I,3,FALSE)</f>
        <v>CABO DE COBRE, FLEXIVEL, CLASSE 4 OU 5, ISOLACAO EM PVC/A, ANTICHAMA BWF-B, COBERTURA PVC-ST1, ANTICHAMA BWF-B, 1 CONDUTOR, 0,6/1 KV, SECAO NOMINAL 70 MM2</v>
      </c>
      <c r="E1002" s="293" t="str">
        <f>VLOOKUP(B1002,INSUMOS!$A:$I,4,FALSE)</f>
        <v>Material</v>
      </c>
      <c r="F1002" s="293"/>
      <c r="G1002" s="216" t="str">
        <f>VLOOKUP(B1002,INSUMOS!$A:$I,5,FALSE)</f>
        <v>M</v>
      </c>
      <c r="H1002" s="217">
        <v>1.0149999999999999</v>
      </c>
      <c r="I1002" s="218">
        <f>VLOOKUP(B1002,INSUMOS!$A:$I,8,FALSE)</f>
        <v>86.98</v>
      </c>
      <c r="J1002" s="218">
        <f>TRUNC(H1002*I1002,2)</f>
        <v>88.28</v>
      </c>
      <c r="L1002" s="52">
        <f t="shared" si="165"/>
        <v>86</v>
      </c>
      <c r="M1002" s="86">
        <f t="shared" si="159"/>
        <v>88.28</v>
      </c>
      <c r="N1002" s="87" t="str">
        <f t="shared" si="160"/>
        <v/>
      </c>
      <c r="O1002" s="87">
        <f t="shared" si="161"/>
        <v>88.28</v>
      </c>
      <c r="P1002" s="88" t="str">
        <f t="shared" si="162"/>
        <v/>
      </c>
      <c r="Q1002" s="87" t="str">
        <f t="shared" si="163"/>
        <v/>
      </c>
      <c r="R1002" s="87" t="str">
        <f t="shared" si="164"/>
        <v/>
      </c>
    </row>
    <row r="1003" spans="1:18" ht="25.5" customHeight="1" x14ac:dyDescent="0.2">
      <c r="A1003" s="219"/>
      <c r="B1003" s="219"/>
      <c r="C1003" s="219"/>
      <c r="D1003" s="219"/>
      <c r="E1003" s="219"/>
      <c r="F1003" s="220"/>
      <c r="G1003" s="219"/>
      <c r="H1003" s="220"/>
      <c r="I1003" s="219"/>
      <c r="J1003" s="220"/>
      <c r="L1003" s="52">
        <f t="shared" si="165"/>
        <v>86</v>
      </c>
      <c r="M1003" s="86" t="str">
        <f t="shared" si="159"/>
        <v/>
      </c>
      <c r="N1003" s="87" t="str">
        <f t="shared" si="160"/>
        <v/>
      </c>
      <c r="O1003" s="87" t="str">
        <f t="shared" si="161"/>
        <v/>
      </c>
      <c r="P1003" s="88" t="str">
        <f t="shared" si="162"/>
        <v/>
      </c>
      <c r="Q1003" s="87" t="str">
        <f t="shared" si="163"/>
        <v/>
      </c>
      <c r="R1003" s="87" t="str">
        <f t="shared" si="164"/>
        <v/>
      </c>
    </row>
    <row r="1004" spans="1:18" ht="25.5" customHeight="1" thickBot="1" x14ac:dyDescent="0.25">
      <c r="A1004" s="219"/>
      <c r="B1004" s="219"/>
      <c r="C1004" s="219"/>
      <c r="D1004" s="219"/>
      <c r="E1004" s="219"/>
      <c r="F1004" s="220"/>
      <c r="G1004" s="219"/>
      <c r="H1004" s="294"/>
      <c r="I1004" s="294"/>
      <c r="J1004" s="220"/>
      <c r="L1004" s="52">
        <f t="shared" si="165"/>
        <v>86</v>
      </c>
      <c r="M1004" s="86" t="str">
        <f t="shared" si="159"/>
        <v/>
      </c>
      <c r="N1004" s="87" t="str">
        <f t="shared" si="160"/>
        <v/>
      </c>
      <c r="O1004" s="87" t="str">
        <f t="shared" si="161"/>
        <v/>
      </c>
      <c r="P1004" s="88" t="str">
        <f t="shared" si="162"/>
        <v/>
      </c>
      <c r="Q1004" s="87" t="str">
        <f t="shared" si="163"/>
        <v/>
      </c>
      <c r="R1004" s="87" t="str">
        <f t="shared" si="164"/>
        <v/>
      </c>
    </row>
    <row r="1005" spans="1:18" ht="25.5" customHeight="1" thickTop="1" x14ac:dyDescent="0.2">
      <c r="A1005" s="224"/>
      <c r="B1005" s="224"/>
      <c r="C1005" s="224"/>
      <c r="D1005" s="224"/>
      <c r="E1005" s="224"/>
      <c r="F1005" s="224"/>
      <c r="G1005" s="224"/>
      <c r="H1005" s="224"/>
      <c r="I1005" s="224"/>
      <c r="J1005" s="224"/>
      <c r="L1005" s="52">
        <f t="shared" si="165"/>
        <v>87</v>
      </c>
      <c r="M1005" s="86" t="str">
        <f t="shared" si="159"/>
        <v/>
      </c>
      <c r="N1005" s="87" t="str">
        <f t="shared" si="160"/>
        <v/>
      </c>
      <c r="O1005" s="87" t="str">
        <f t="shared" si="161"/>
        <v/>
      </c>
      <c r="P1005" s="88" t="str">
        <f t="shared" si="162"/>
        <v/>
      </c>
      <c r="Q1005" s="87" t="str">
        <f t="shared" si="163"/>
        <v/>
      </c>
      <c r="R1005" s="87" t="str">
        <f t="shared" si="164"/>
        <v/>
      </c>
    </row>
    <row r="1006" spans="1:18" ht="15" x14ac:dyDescent="0.2">
      <c r="A1006" s="206" t="s">
        <v>1295</v>
      </c>
      <c r="B1006" s="207" t="s">
        <v>1</v>
      </c>
      <c r="C1006" s="206" t="s">
        <v>2</v>
      </c>
      <c r="D1006" s="206" t="s">
        <v>3</v>
      </c>
      <c r="E1006" s="290" t="s">
        <v>18</v>
      </c>
      <c r="F1006" s="290"/>
      <c r="G1006" s="208" t="s">
        <v>4</v>
      </c>
      <c r="H1006" s="207" t="s">
        <v>5</v>
      </c>
      <c r="I1006" s="207" t="s">
        <v>6</v>
      </c>
      <c r="J1006" s="207" t="s">
        <v>7</v>
      </c>
      <c r="L1006" s="52">
        <f t="shared" si="165"/>
        <v>87</v>
      </c>
      <c r="M1006" s="86" t="str">
        <f t="shared" si="159"/>
        <v/>
      </c>
      <c r="N1006" s="87" t="str">
        <f t="shared" si="160"/>
        <v/>
      </c>
      <c r="O1006" s="87" t="str">
        <f t="shared" si="161"/>
        <v/>
      </c>
      <c r="P1006" s="88" t="str">
        <f t="shared" si="162"/>
        <v/>
      </c>
      <c r="Q1006" s="87" t="str">
        <f t="shared" si="163"/>
        <v/>
      </c>
      <c r="R1006" s="87" t="str">
        <f t="shared" si="164"/>
        <v/>
      </c>
    </row>
    <row r="1007" spans="1:18" ht="38.25" x14ac:dyDescent="0.2">
      <c r="A1007" s="209" t="s">
        <v>19</v>
      </c>
      <c r="B1007" s="210" t="s">
        <v>1296</v>
      </c>
      <c r="C1007" s="209" t="s">
        <v>9</v>
      </c>
      <c r="D1007" s="209" t="s">
        <v>1957</v>
      </c>
      <c r="E1007" s="291" t="s">
        <v>884</v>
      </c>
      <c r="F1007" s="291"/>
      <c r="G1007" s="211" t="s">
        <v>14</v>
      </c>
      <c r="H1007" s="212">
        <v>1</v>
      </c>
      <c r="I1007" s="213">
        <f>SUMIF(L:L,$L1007,M:M)</f>
        <v>11.280000000000001</v>
      </c>
      <c r="J1007" s="213">
        <f>TRUNC(H1007*I1007,2)</f>
        <v>11.28</v>
      </c>
      <c r="L1007" s="52">
        <f t="shared" si="165"/>
        <v>87</v>
      </c>
      <c r="M1007" s="86" t="str">
        <f t="shared" si="159"/>
        <v/>
      </c>
      <c r="N1007" s="87" t="str">
        <f t="shared" si="160"/>
        <v/>
      </c>
      <c r="O1007" s="87" t="str">
        <f t="shared" si="161"/>
        <v/>
      </c>
      <c r="P1007" s="88" t="str">
        <f t="shared" si="162"/>
        <v xml:space="preserve"> 91930 </v>
      </c>
      <c r="Q1007" s="87">
        <f t="shared" si="163"/>
        <v>0</v>
      </c>
      <c r="R1007" s="87">
        <f t="shared" si="164"/>
        <v>11.280000000000001</v>
      </c>
    </row>
    <row r="1008" spans="1:18" ht="25.5" x14ac:dyDescent="0.2">
      <c r="A1008" s="225" t="s">
        <v>21</v>
      </c>
      <c r="B1008" s="226" t="s">
        <v>205</v>
      </c>
      <c r="C1008" s="225" t="s">
        <v>9</v>
      </c>
      <c r="D1008" s="225" t="s">
        <v>206</v>
      </c>
      <c r="E1008" s="292" t="s">
        <v>875</v>
      </c>
      <c r="F1008" s="292"/>
      <c r="G1008" s="227" t="s">
        <v>25</v>
      </c>
      <c r="H1008" s="228">
        <v>5.0999999999999997E-2</v>
      </c>
      <c r="I1008" s="229">
        <f>SUMIFS(J:J,A:A,"Composição",B:B,$B1008)</f>
        <v>26.42</v>
      </c>
      <c r="J1008" s="229">
        <f>TRUNC(H1008*I1008,2)</f>
        <v>1.34</v>
      </c>
      <c r="L1008" s="52">
        <f t="shared" si="165"/>
        <v>87</v>
      </c>
      <c r="M1008" s="86">
        <f t="shared" si="159"/>
        <v>1.34</v>
      </c>
      <c r="N1008" s="87" t="str">
        <f t="shared" si="160"/>
        <v/>
      </c>
      <c r="O1008" s="87">
        <f t="shared" si="161"/>
        <v>1.34</v>
      </c>
      <c r="P1008" s="88" t="str">
        <f t="shared" si="162"/>
        <v/>
      </c>
      <c r="Q1008" s="87" t="str">
        <f t="shared" si="163"/>
        <v/>
      </c>
      <c r="R1008" s="87" t="str">
        <f t="shared" si="164"/>
        <v/>
      </c>
    </row>
    <row r="1009" spans="1:18" ht="25.5" x14ac:dyDescent="0.2">
      <c r="A1009" s="225" t="s">
        <v>21</v>
      </c>
      <c r="B1009" s="226" t="s">
        <v>220</v>
      </c>
      <c r="C1009" s="225" t="s">
        <v>9</v>
      </c>
      <c r="D1009" s="225" t="s">
        <v>221</v>
      </c>
      <c r="E1009" s="292" t="s">
        <v>875</v>
      </c>
      <c r="F1009" s="292"/>
      <c r="G1009" s="227" t="s">
        <v>25</v>
      </c>
      <c r="H1009" s="228">
        <v>5.0999999999999997E-2</v>
      </c>
      <c r="I1009" s="229">
        <f>SUMIFS(J:J,A:A,"Composição",B:B,$B1009)</f>
        <v>33.25</v>
      </c>
      <c r="J1009" s="229">
        <f>TRUNC(H1009*I1009,2)</f>
        <v>1.69</v>
      </c>
      <c r="L1009" s="52">
        <f t="shared" si="165"/>
        <v>87</v>
      </c>
      <c r="M1009" s="86">
        <f t="shared" si="159"/>
        <v>1.69</v>
      </c>
      <c r="N1009" s="87" t="str">
        <f t="shared" si="160"/>
        <v/>
      </c>
      <c r="O1009" s="87">
        <f t="shared" si="161"/>
        <v>1.69</v>
      </c>
      <c r="P1009" s="88" t="str">
        <f t="shared" si="162"/>
        <v/>
      </c>
      <c r="Q1009" s="87" t="str">
        <f t="shared" si="163"/>
        <v/>
      </c>
      <c r="R1009" s="87" t="str">
        <f t="shared" si="164"/>
        <v/>
      </c>
    </row>
    <row r="1010" spans="1:18" ht="25.5" x14ac:dyDescent="0.2">
      <c r="A1010" s="214" t="s">
        <v>28</v>
      </c>
      <c r="B1010" s="215" t="s">
        <v>1825</v>
      </c>
      <c r="C1010" s="214" t="str">
        <f>VLOOKUP(B1010,INSUMOS!$A:$I,2,FALSE)</f>
        <v>SINAPI</v>
      </c>
      <c r="D1010" s="214" t="str">
        <f>VLOOKUP(B1010,INSUMOS!$A:$I,3,FALSE)</f>
        <v>CABO DE COBRE, FLEXIVEL, CLASSE 4 OU 5, ISOLACAO EM PVC/A, ANTICHAMA BWF-B, 1 CONDUTOR, 450/750 V, SECAO NOMINAL 6 MM2</v>
      </c>
      <c r="E1010" s="293" t="str">
        <f>VLOOKUP(B1010,INSUMOS!$A:$I,4,FALSE)</f>
        <v>Material</v>
      </c>
      <c r="F1010" s="293"/>
      <c r="G1010" s="216" t="str">
        <f>VLOOKUP(B1010,INSUMOS!$A:$I,5,FALSE)</f>
        <v>M</v>
      </c>
      <c r="H1010" s="217">
        <v>1.2434000000000001</v>
      </c>
      <c r="I1010" s="218">
        <f>VLOOKUP(B1010,INSUMOS!$A:$I,8,FALSE)</f>
        <v>6.61</v>
      </c>
      <c r="J1010" s="218">
        <f>TRUNC(H1010*I1010,2)</f>
        <v>8.2100000000000009</v>
      </c>
      <c r="L1010" s="52">
        <f t="shared" si="165"/>
        <v>87</v>
      </c>
      <c r="M1010" s="86">
        <f t="shared" ref="M1010:M1022" si="166">IF(OR(A1010="Insumo",A1010="Composição Auxiliar"),J1010,"")</f>
        <v>8.2100000000000009</v>
      </c>
      <c r="N1010" s="87" t="str">
        <f t="shared" ref="N1010:N1022" si="167">IF(E1010="Mão de Obra",J1010,"")</f>
        <v/>
      </c>
      <c r="O1010" s="87">
        <f t="shared" ref="O1010:O1022" si="168">IF(N1010&lt;&gt;"","",M1010)</f>
        <v>8.2100000000000009</v>
      </c>
      <c r="P1010" s="88" t="str">
        <f t="shared" ref="P1010:P1022" si="169">IF(A1010="Composição",B1010,"")</f>
        <v/>
      </c>
      <c r="Q1010" s="87" t="str">
        <f t="shared" ref="Q1010:Q1022" si="170">IF(P1010&lt;&gt;"",SUMIF(L1010:L1110,L1010,N1010:N1110),"")</f>
        <v/>
      </c>
      <c r="R1010" s="87" t="str">
        <f t="shared" ref="R1010:R1022" si="171">IF(P1010&lt;&gt;"",SUMIF(L1010:L1110,L1010,O1010:O1110),"")</f>
        <v/>
      </c>
    </row>
    <row r="1011" spans="1:18" ht="25.5" customHeight="1" x14ac:dyDescent="0.2">
      <c r="A1011" s="214" t="s">
        <v>28</v>
      </c>
      <c r="B1011" s="215" t="s">
        <v>202</v>
      </c>
      <c r="C1011" s="214" t="str">
        <f>VLOOKUP(B1011,INSUMOS!$A:$I,2,FALSE)</f>
        <v>SINAPI</v>
      </c>
      <c r="D1011" s="214" t="str">
        <f>VLOOKUP(B1011,INSUMOS!$A:$I,3,FALSE)</f>
        <v>FITA ISOLANTE ADESIVA ANTICHAMA, USO ATE 750 V, EM ROLO DE 19 MM X 5 M</v>
      </c>
      <c r="E1011" s="293" t="str">
        <f>VLOOKUP(B1011,INSUMOS!$A:$I,4,FALSE)</f>
        <v>Material</v>
      </c>
      <c r="F1011" s="293"/>
      <c r="G1011" s="216" t="str">
        <f>VLOOKUP(B1011,INSUMOS!$A:$I,5,FALSE)</f>
        <v>UN</v>
      </c>
      <c r="H1011" s="217">
        <v>9.4000000000000004E-3</v>
      </c>
      <c r="I1011" s="218">
        <f>VLOOKUP(B1011,INSUMOS!$A:$I,8,FALSE)</f>
        <v>4.5199999999999996</v>
      </c>
      <c r="J1011" s="218">
        <f>TRUNC(H1011*I1011,2)</f>
        <v>0.04</v>
      </c>
      <c r="L1011" s="52">
        <f t="shared" si="165"/>
        <v>87</v>
      </c>
      <c r="M1011" s="86">
        <f t="shared" si="166"/>
        <v>0.04</v>
      </c>
      <c r="N1011" s="87" t="str">
        <f t="shared" si="167"/>
        <v/>
      </c>
      <c r="O1011" s="87">
        <f t="shared" si="168"/>
        <v>0.04</v>
      </c>
      <c r="P1011" s="88" t="str">
        <f t="shared" si="169"/>
        <v/>
      </c>
      <c r="Q1011" s="87" t="str">
        <f t="shared" si="170"/>
        <v/>
      </c>
      <c r="R1011" s="87" t="str">
        <f t="shared" si="171"/>
        <v/>
      </c>
    </row>
    <row r="1012" spans="1:18" ht="25.5" customHeight="1" x14ac:dyDescent="0.2">
      <c r="A1012" s="219"/>
      <c r="B1012" s="219"/>
      <c r="C1012" s="219"/>
      <c r="D1012" s="219"/>
      <c r="E1012" s="219"/>
      <c r="F1012" s="220"/>
      <c r="G1012" s="219"/>
      <c r="H1012" s="220"/>
      <c r="I1012" s="219"/>
      <c r="J1012" s="220"/>
      <c r="L1012" s="52">
        <f t="shared" si="165"/>
        <v>87</v>
      </c>
      <c r="M1012" s="86" t="str">
        <f t="shared" si="166"/>
        <v/>
      </c>
      <c r="N1012" s="87" t="str">
        <f t="shared" si="167"/>
        <v/>
      </c>
      <c r="O1012" s="87" t="str">
        <f t="shared" si="168"/>
        <v/>
      </c>
      <c r="P1012" s="88" t="str">
        <f t="shared" si="169"/>
        <v/>
      </c>
      <c r="Q1012" s="87" t="str">
        <f t="shared" si="170"/>
        <v/>
      </c>
      <c r="R1012" s="87" t="str">
        <f t="shared" si="171"/>
        <v/>
      </c>
    </row>
    <row r="1013" spans="1:18" ht="25.5" customHeight="1" thickBot="1" x14ac:dyDescent="0.25">
      <c r="A1013" s="219"/>
      <c r="B1013" s="219"/>
      <c r="C1013" s="219"/>
      <c r="D1013" s="219"/>
      <c r="E1013" s="219"/>
      <c r="F1013" s="220"/>
      <c r="G1013" s="219"/>
      <c r="H1013" s="294"/>
      <c r="I1013" s="294"/>
      <c r="J1013" s="220"/>
      <c r="L1013" s="52">
        <f t="shared" si="165"/>
        <v>87</v>
      </c>
      <c r="M1013" s="86" t="str">
        <f t="shared" si="166"/>
        <v/>
      </c>
      <c r="N1013" s="87" t="str">
        <f t="shared" si="167"/>
        <v/>
      </c>
      <c r="O1013" s="87" t="str">
        <f t="shared" si="168"/>
        <v/>
      </c>
      <c r="P1013" s="88" t="str">
        <f t="shared" si="169"/>
        <v/>
      </c>
      <c r="Q1013" s="87" t="str">
        <f t="shared" si="170"/>
        <v/>
      </c>
      <c r="R1013" s="87" t="str">
        <f t="shared" si="171"/>
        <v/>
      </c>
    </row>
    <row r="1014" spans="1:18" ht="15" thickTop="1" x14ac:dyDescent="0.2">
      <c r="A1014" s="224"/>
      <c r="B1014" s="224"/>
      <c r="C1014" s="224"/>
      <c r="D1014" s="224"/>
      <c r="E1014" s="224"/>
      <c r="F1014" s="224"/>
      <c r="G1014" s="224"/>
      <c r="H1014" s="224"/>
      <c r="I1014" s="224"/>
      <c r="J1014" s="224"/>
      <c r="L1014" s="52">
        <f t="shared" si="165"/>
        <v>88</v>
      </c>
      <c r="M1014" s="86" t="str">
        <f t="shared" si="166"/>
        <v/>
      </c>
      <c r="N1014" s="87" t="str">
        <f t="shared" si="167"/>
        <v/>
      </c>
      <c r="O1014" s="87" t="str">
        <f t="shared" si="168"/>
        <v/>
      </c>
      <c r="P1014" s="88" t="str">
        <f t="shared" si="169"/>
        <v/>
      </c>
      <c r="Q1014" s="87" t="str">
        <f t="shared" si="170"/>
        <v/>
      </c>
      <c r="R1014" s="87" t="str">
        <f t="shared" si="171"/>
        <v/>
      </c>
    </row>
    <row r="1015" spans="1:18" ht="25.5" customHeight="1" x14ac:dyDescent="0.2">
      <c r="A1015" s="206" t="s">
        <v>1298</v>
      </c>
      <c r="B1015" s="207" t="s">
        <v>1</v>
      </c>
      <c r="C1015" s="206" t="s">
        <v>2</v>
      </c>
      <c r="D1015" s="206" t="s">
        <v>3</v>
      </c>
      <c r="E1015" s="290" t="s">
        <v>18</v>
      </c>
      <c r="F1015" s="290"/>
      <c r="G1015" s="208" t="s">
        <v>4</v>
      </c>
      <c r="H1015" s="207" t="s">
        <v>5</v>
      </c>
      <c r="I1015" s="207" t="s">
        <v>6</v>
      </c>
      <c r="J1015" s="207" t="s">
        <v>7</v>
      </c>
      <c r="L1015" s="52">
        <f t="shared" si="165"/>
        <v>88</v>
      </c>
      <c r="M1015" s="86" t="str">
        <f t="shared" si="166"/>
        <v/>
      </c>
      <c r="N1015" s="87" t="str">
        <f t="shared" si="167"/>
        <v/>
      </c>
      <c r="O1015" s="87" t="str">
        <f t="shared" si="168"/>
        <v/>
      </c>
      <c r="P1015" s="88" t="str">
        <f t="shared" si="169"/>
        <v/>
      </c>
      <c r="Q1015" s="87" t="str">
        <f t="shared" si="170"/>
        <v/>
      </c>
      <c r="R1015" s="87" t="str">
        <f t="shared" si="171"/>
        <v/>
      </c>
    </row>
    <row r="1016" spans="1:18" ht="38.25" x14ac:dyDescent="0.2">
      <c r="A1016" s="209" t="s">
        <v>19</v>
      </c>
      <c r="B1016" s="210" t="s">
        <v>1299</v>
      </c>
      <c r="C1016" s="209" t="s">
        <v>9</v>
      </c>
      <c r="D1016" s="209" t="s">
        <v>1958</v>
      </c>
      <c r="E1016" s="291" t="s">
        <v>884</v>
      </c>
      <c r="F1016" s="291"/>
      <c r="G1016" s="211" t="s">
        <v>14</v>
      </c>
      <c r="H1016" s="212">
        <v>1</v>
      </c>
      <c r="I1016" s="213">
        <f>SUMIF(L:L,$L1016,M:M)</f>
        <v>20.27</v>
      </c>
      <c r="J1016" s="213">
        <f>TRUNC(H1016*I1016,2)</f>
        <v>20.27</v>
      </c>
      <c r="L1016" s="52">
        <f t="shared" si="165"/>
        <v>88</v>
      </c>
      <c r="M1016" s="86" t="str">
        <f t="shared" si="166"/>
        <v/>
      </c>
      <c r="N1016" s="87" t="str">
        <f t="shared" si="167"/>
        <v/>
      </c>
      <c r="O1016" s="87" t="str">
        <f t="shared" si="168"/>
        <v/>
      </c>
      <c r="P1016" s="88" t="str">
        <f t="shared" si="169"/>
        <v xml:space="preserve"> 91932 </v>
      </c>
      <c r="Q1016" s="87">
        <f t="shared" si="170"/>
        <v>0</v>
      </c>
      <c r="R1016" s="87">
        <f t="shared" si="171"/>
        <v>20.27</v>
      </c>
    </row>
    <row r="1017" spans="1:18" ht="25.5" x14ac:dyDescent="0.2">
      <c r="A1017" s="225" t="s">
        <v>21</v>
      </c>
      <c r="B1017" s="226" t="s">
        <v>220</v>
      </c>
      <c r="C1017" s="225" t="s">
        <v>9</v>
      </c>
      <c r="D1017" s="225" t="s">
        <v>221</v>
      </c>
      <c r="E1017" s="292" t="s">
        <v>875</v>
      </c>
      <c r="F1017" s="292"/>
      <c r="G1017" s="227" t="s">
        <v>25</v>
      </c>
      <c r="H1017" s="228">
        <v>7.5999999999999998E-2</v>
      </c>
      <c r="I1017" s="229">
        <f>SUMIFS(J:J,A:A,"Composição",B:B,$B1017)</f>
        <v>33.25</v>
      </c>
      <c r="J1017" s="229">
        <f>TRUNC(H1017*I1017,2)</f>
        <v>2.52</v>
      </c>
      <c r="L1017" s="52">
        <f t="shared" si="165"/>
        <v>88</v>
      </c>
      <c r="M1017" s="86">
        <f t="shared" si="166"/>
        <v>2.52</v>
      </c>
      <c r="N1017" s="87" t="str">
        <f t="shared" si="167"/>
        <v/>
      </c>
      <c r="O1017" s="87">
        <f t="shared" si="168"/>
        <v>2.52</v>
      </c>
      <c r="P1017" s="88" t="str">
        <f t="shared" si="169"/>
        <v/>
      </c>
      <c r="Q1017" s="87" t="str">
        <f t="shared" si="170"/>
        <v/>
      </c>
      <c r="R1017" s="87" t="str">
        <f t="shared" si="171"/>
        <v/>
      </c>
    </row>
    <row r="1018" spans="1:18" ht="25.5" x14ac:dyDescent="0.2">
      <c r="A1018" s="225" t="s">
        <v>21</v>
      </c>
      <c r="B1018" s="226" t="s">
        <v>205</v>
      </c>
      <c r="C1018" s="225" t="s">
        <v>9</v>
      </c>
      <c r="D1018" s="225" t="s">
        <v>206</v>
      </c>
      <c r="E1018" s="292" t="s">
        <v>875</v>
      </c>
      <c r="F1018" s="292"/>
      <c r="G1018" s="227" t="s">
        <v>25</v>
      </c>
      <c r="H1018" s="228">
        <v>7.5999999999999998E-2</v>
      </c>
      <c r="I1018" s="229">
        <f>SUMIFS(J:J,A:A,"Composição",B:B,$B1018)</f>
        <v>26.42</v>
      </c>
      <c r="J1018" s="229">
        <f>TRUNC(H1018*I1018,2)</f>
        <v>2</v>
      </c>
      <c r="L1018" s="52">
        <f t="shared" si="165"/>
        <v>88</v>
      </c>
      <c r="M1018" s="86">
        <f t="shared" si="166"/>
        <v>2</v>
      </c>
      <c r="N1018" s="87" t="str">
        <f t="shared" si="167"/>
        <v/>
      </c>
      <c r="O1018" s="87">
        <f t="shared" si="168"/>
        <v>2</v>
      </c>
      <c r="P1018" s="88" t="str">
        <f t="shared" si="169"/>
        <v/>
      </c>
      <c r="Q1018" s="87" t="str">
        <f t="shared" si="170"/>
        <v/>
      </c>
      <c r="R1018" s="87" t="str">
        <f t="shared" si="171"/>
        <v/>
      </c>
    </row>
    <row r="1019" spans="1:18" ht="25.5" x14ac:dyDescent="0.2">
      <c r="A1019" s="214" t="s">
        <v>28</v>
      </c>
      <c r="B1019" s="215" t="s">
        <v>202</v>
      </c>
      <c r="C1019" s="214" t="str">
        <f>VLOOKUP(B1019,INSUMOS!$A:$I,2,FALSE)</f>
        <v>SINAPI</v>
      </c>
      <c r="D1019" s="214" t="str">
        <f>VLOOKUP(B1019,INSUMOS!$A:$I,3,FALSE)</f>
        <v>FITA ISOLANTE ADESIVA ANTICHAMA, USO ATE 750 V, EM ROLO DE 19 MM X 5 M</v>
      </c>
      <c r="E1019" s="293" t="str">
        <f>VLOOKUP(B1019,INSUMOS!$A:$I,4,FALSE)</f>
        <v>Material</v>
      </c>
      <c r="F1019" s="293"/>
      <c r="G1019" s="216" t="str">
        <f>VLOOKUP(B1019,INSUMOS!$A:$I,5,FALSE)</f>
        <v>UN</v>
      </c>
      <c r="H1019" s="217">
        <v>9.4000000000000004E-3</v>
      </c>
      <c r="I1019" s="218">
        <f>VLOOKUP(B1019,INSUMOS!$A:$I,8,FALSE)</f>
        <v>4.5199999999999996</v>
      </c>
      <c r="J1019" s="218">
        <f>TRUNC(H1019*I1019,2)</f>
        <v>0.04</v>
      </c>
      <c r="L1019" s="52">
        <f t="shared" si="165"/>
        <v>88</v>
      </c>
      <c r="M1019" s="86">
        <f t="shared" si="166"/>
        <v>0.04</v>
      </c>
      <c r="N1019" s="87" t="str">
        <f t="shared" si="167"/>
        <v/>
      </c>
      <c r="O1019" s="87">
        <f t="shared" si="168"/>
        <v>0.04</v>
      </c>
      <c r="P1019" s="88" t="str">
        <f t="shared" si="169"/>
        <v/>
      </c>
      <c r="Q1019" s="87" t="str">
        <f t="shared" si="170"/>
        <v/>
      </c>
      <c r="R1019" s="87" t="str">
        <f t="shared" si="171"/>
        <v/>
      </c>
    </row>
    <row r="1020" spans="1:18" ht="38.25" customHeight="1" x14ac:dyDescent="0.2">
      <c r="A1020" s="214" t="s">
        <v>28</v>
      </c>
      <c r="B1020" s="215" t="s">
        <v>1828</v>
      </c>
      <c r="C1020" s="214" t="str">
        <f>VLOOKUP(B1020,INSUMOS!$A:$I,2,FALSE)</f>
        <v>SINAPI</v>
      </c>
      <c r="D1020" s="214" t="str">
        <f>VLOOKUP(B1020,INSUMOS!$A:$I,3,FALSE)</f>
        <v>CABO DE COBRE, FLEXIVEL, CLASSE 4 OU 5, ISOLACAO EM PVC/A, ANTICHAMA BWF-B, 1 CONDUTOR, 450/750 V, SECAO NOMINAL 10 MM2</v>
      </c>
      <c r="E1020" s="293" t="str">
        <f>VLOOKUP(B1020,INSUMOS!$A:$I,4,FALSE)</f>
        <v>Material</v>
      </c>
      <c r="F1020" s="293"/>
      <c r="G1020" s="216" t="str">
        <f>VLOOKUP(B1020,INSUMOS!$A:$I,5,FALSE)</f>
        <v>M</v>
      </c>
      <c r="H1020" s="217">
        <v>1.2434000000000001</v>
      </c>
      <c r="I1020" s="218">
        <f>VLOOKUP(B1020,INSUMOS!$A:$I,8,FALSE)</f>
        <v>12.64</v>
      </c>
      <c r="J1020" s="218">
        <f>TRUNC(H1020*I1020,2)</f>
        <v>15.71</v>
      </c>
      <c r="L1020" s="52">
        <f t="shared" si="165"/>
        <v>88</v>
      </c>
      <c r="M1020" s="86">
        <f t="shared" si="166"/>
        <v>15.71</v>
      </c>
      <c r="N1020" s="87" t="str">
        <f t="shared" si="167"/>
        <v/>
      </c>
      <c r="O1020" s="87">
        <f t="shared" si="168"/>
        <v>15.71</v>
      </c>
      <c r="P1020" s="88" t="str">
        <f t="shared" si="169"/>
        <v/>
      </c>
      <c r="Q1020" s="87" t="str">
        <f t="shared" si="170"/>
        <v/>
      </c>
      <c r="R1020" s="87" t="str">
        <f t="shared" si="171"/>
        <v/>
      </c>
    </row>
    <row r="1021" spans="1:18" ht="25.5" customHeight="1" x14ac:dyDescent="0.2">
      <c r="A1021" s="219"/>
      <c r="B1021" s="219"/>
      <c r="C1021" s="219"/>
      <c r="D1021" s="219"/>
      <c r="E1021" s="219"/>
      <c r="F1021" s="220"/>
      <c r="G1021" s="219"/>
      <c r="H1021" s="220"/>
      <c r="I1021" s="219"/>
      <c r="J1021" s="220"/>
      <c r="L1021" s="52">
        <f t="shared" si="165"/>
        <v>88</v>
      </c>
      <c r="M1021" s="86" t="str">
        <f t="shared" si="166"/>
        <v/>
      </c>
      <c r="N1021" s="87" t="str">
        <f t="shared" si="167"/>
        <v/>
      </c>
      <c r="O1021" s="87" t="str">
        <f t="shared" si="168"/>
        <v/>
      </c>
      <c r="P1021" s="88" t="str">
        <f t="shared" si="169"/>
        <v/>
      </c>
      <c r="Q1021" s="87" t="str">
        <f t="shared" si="170"/>
        <v/>
      </c>
      <c r="R1021" s="87" t="str">
        <f t="shared" si="171"/>
        <v/>
      </c>
    </row>
    <row r="1022" spans="1:18" ht="25.5" customHeight="1" thickBot="1" x14ac:dyDescent="0.25">
      <c r="A1022" s="219"/>
      <c r="B1022" s="219"/>
      <c r="C1022" s="219"/>
      <c r="D1022" s="219"/>
      <c r="E1022" s="219"/>
      <c r="F1022" s="220"/>
      <c r="G1022" s="219"/>
      <c r="H1022" s="294"/>
      <c r="I1022" s="294"/>
      <c r="J1022" s="220"/>
      <c r="L1022" s="52">
        <f t="shared" si="165"/>
        <v>88</v>
      </c>
      <c r="M1022" s="86" t="str">
        <f t="shared" si="166"/>
        <v/>
      </c>
      <c r="N1022" s="87" t="str">
        <f t="shared" si="167"/>
        <v/>
      </c>
      <c r="O1022" s="87" t="str">
        <f t="shared" si="168"/>
        <v/>
      </c>
      <c r="P1022" s="88" t="str">
        <f t="shared" si="169"/>
        <v/>
      </c>
      <c r="Q1022" s="87" t="str">
        <f t="shared" si="170"/>
        <v/>
      </c>
      <c r="R1022" s="87" t="str">
        <f t="shared" si="171"/>
        <v/>
      </c>
    </row>
    <row r="1023" spans="1:18" ht="15" thickTop="1" x14ac:dyDescent="0.2">
      <c r="A1023" s="224"/>
      <c r="B1023" s="224"/>
      <c r="C1023" s="224"/>
      <c r="D1023" s="224"/>
      <c r="E1023" s="224"/>
      <c r="F1023" s="224"/>
      <c r="G1023" s="224"/>
      <c r="H1023" s="224"/>
      <c r="I1023" s="224"/>
      <c r="J1023" s="224"/>
      <c r="L1023" s="52">
        <f t="shared" si="165"/>
        <v>89</v>
      </c>
      <c r="M1023" s="86" t="str">
        <f t="shared" ref="M1023:M1086" si="172">IF(OR(A1023="Insumo",A1023="Composição Auxiliar"),J1023,"")</f>
        <v/>
      </c>
      <c r="N1023" s="87" t="str">
        <f t="shared" ref="N1023:N1086" si="173">IF(E1023="Mão de Obra",J1023,"")</f>
        <v/>
      </c>
      <c r="O1023" s="87" t="str">
        <f t="shared" ref="O1023:O1086" si="174">IF(N1023&lt;&gt;"","",M1023)</f>
        <v/>
      </c>
      <c r="P1023" s="88" t="str">
        <f t="shared" ref="P1023:P1086" si="175">IF(A1023="Composição",B1023,"")</f>
        <v/>
      </c>
      <c r="Q1023" s="87" t="str">
        <f t="shared" ref="Q1023:Q1086" si="176">IF(P1023&lt;&gt;"",SUMIF(L1023:L1123,L1023,N1023:N1123),"")</f>
        <v/>
      </c>
      <c r="R1023" s="87" t="str">
        <f t="shared" ref="R1023:R1086" si="177">IF(P1023&lt;&gt;"",SUMIF(L1023:L1123,L1023,O1023:O1123),"")</f>
        <v/>
      </c>
    </row>
    <row r="1024" spans="1:18" ht="15" x14ac:dyDescent="0.2">
      <c r="A1024" s="206" t="s">
        <v>1301</v>
      </c>
      <c r="B1024" s="207" t="s">
        <v>1</v>
      </c>
      <c r="C1024" s="206" t="s">
        <v>2</v>
      </c>
      <c r="D1024" s="206" t="s">
        <v>3</v>
      </c>
      <c r="E1024" s="290" t="s">
        <v>18</v>
      </c>
      <c r="F1024" s="290"/>
      <c r="G1024" s="208" t="s">
        <v>4</v>
      </c>
      <c r="H1024" s="207" t="s">
        <v>5</v>
      </c>
      <c r="I1024" s="207" t="s">
        <v>6</v>
      </c>
      <c r="J1024" s="207" t="s">
        <v>7</v>
      </c>
      <c r="L1024" s="52">
        <f t="shared" si="165"/>
        <v>89</v>
      </c>
      <c r="M1024" s="86" t="str">
        <f t="shared" si="172"/>
        <v/>
      </c>
      <c r="N1024" s="87" t="str">
        <f t="shared" si="173"/>
        <v/>
      </c>
      <c r="O1024" s="87" t="str">
        <f t="shared" si="174"/>
        <v/>
      </c>
      <c r="P1024" s="88" t="str">
        <f t="shared" si="175"/>
        <v/>
      </c>
      <c r="Q1024" s="87" t="str">
        <f t="shared" si="176"/>
        <v/>
      </c>
      <c r="R1024" s="87" t="str">
        <f t="shared" si="177"/>
        <v/>
      </c>
    </row>
    <row r="1025" spans="1:18" ht="38.25" x14ac:dyDescent="0.2">
      <c r="A1025" s="209" t="s">
        <v>19</v>
      </c>
      <c r="B1025" s="210" t="s">
        <v>1302</v>
      </c>
      <c r="C1025" s="209" t="s">
        <v>9</v>
      </c>
      <c r="D1025" s="209" t="s">
        <v>1959</v>
      </c>
      <c r="E1025" s="291" t="s">
        <v>884</v>
      </c>
      <c r="F1025" s="291"/>
      <c r="G1025" s="211" t="s">
        <v>14</v>
      </c>
      <c r="H1025" s="212">
        <v>1</v>
      </c>
      <c r="I1025" s="213">
        <f>SUMIF(L:L,$L1025,M:M)</f>
        <v>29.29</v>
      </c>
      <c r="J1025" s="213">
        <f>TRUNC(H1025*I1025,2)</f>
        <v>29.29</v>
      </c>
      <c r="L1025" s="52">
        <f t="shared" si="165"/>
        <v>89</v>
      </c>
      <c r="M1025" s="86" t="str">
        <f t="shared" si="172"/>
        <v/>
      </c>
      <c r="N1025" s="87" t="str">
        <f t="shared" si="173"/>
        <v/>
      </c>
      <c r="O1025" s="87" t="str">
        <f t="shared" si="174"/>
        <v/>
      </c>
      <c r="P1025" s="88" t="str">
        <f t="shared" si="175"/>
        <v xml:space="preserve"> 91934 </v>
      </c>
      <c r="Q1025" s="87">
        <f t="shared" si="176"/>
        <v>0</v>
      </c>
      <c r="R1025" s="87">
        <f t="shared" si="177"/>
        <v>29.29</v>
      </c>
    </row>
    <row r="1026" spans="1:18" ht="25.5" x14ac:dyDescent="0.2">
      <c r="A1026" s="225" t="s">
        <v>21</v>
      </c>
      <c r="B1026" s="226" t="s">
        <v>220</v>
      </c>
      <c r="C1026" s="225" t="s">
        <v>9</v>
      </c>
      <c r="D1026" s="225" t="s">
        <v>221</v>
      </c>
      <c r="E1026" s="292" t="s">
        <v>875</v>
      </c>
      <c r="F1026" s="292"/>
      <c r="G1026" s="227" t="s">
        <v>25</v>
      </c>
      <c r="H1026" s="228">
        <v>0.114</v>
      </c>
      <c r="I1026" s="229">
        <f>SUMIFS(J:J,A:A,"Composição",B:B,$B1026)</f>
        <v>33.25</v>
      </c>
      <c r="J1026" s="229">
        <f>TRUNC(H1026*I1026,2)</f>
        <v>3.79</v>
      </c>
      <c r="L1026" s="52">
        <f t="shared" si="165"/>
        <v>89</v>
      </c>
      <c r="M1026" s="86">
        <f t="shared" si="172"/>
        <v>3.79</v>
      </c>
      <c r="N1026" s="87" t="str">
        <f t="shared" si="173"/>
        <v/>
      </c>
      <c r="O1026" s="87">
        <f t="shared" si="174"/>
        <v>3.79</v>
      </c>
      <c r="P1026" s="88" t="str">
        <f t="shared" si="175"/>
        <v/>
      </c>
      <c r="Q1026" s="87" t="str">
        <f t="shared" si="176"/>
        <v/>
      </c>
      <c r="R1026" s="87" t="str">
        <f t="shared" si="177"/>
        <v/>
      </c>
    </row>
    <row r="1027" spans="1:18" ht="25.5" x14ac:dyDescent="0.2">
      <c r="A1027" s="225" t="s">
        <v>21</v>
      </c>
      <c r="B1027" s="226" t="s">
        <v>205</v>
      </c>
      <c r="C1027" s="225" t="s">
        <v>9</v>
      </c>
      <c r="D1027" s="225" t="s">
        <v>206</v>
      </c>
      <c r="E1027" s="292" t="s">
        <v>875</v>
      </c>
      <c r="F1027" s="292"/>
      <c r="G1027" s="227" t="s">
        <v>25</v>
      </c>
      <c r="H1027" s="228">
        <v>0.114</v>
      </c>
      <c r="I1027" s="229">
        <f>SUMIFS(J:J,A:A,"Composição",B:B,$B1027)</f>
        <v>26.42</v>
      </c>
      <c r="J1027" s="229">
        <f>TRUNC(H1027*I1027,2)</f>
        <v>3.01</v>
      </c>
      <c r="L1027" s="52">
        <f t="shared" ref="L1027:L1090" si="178">IF(AND(A1028&lt;&gt;"",A1027=""),L1026+1,L1026)</f>
        <v>89</v>
      </c>
      <c r="M1027" s="86">
        <f t="shared" si="172"/>
        <v>3.01</v>
      </c>
      <c r="N1027" s="87" t="str">
        <f t="shared" si="173"/>
        <v/>
      </c>
      <c r="O1027" s="87">
        <f t="shared" si="174"/>
        <v>3.01</v>
      </c>
      <c r="P1027" s="88" t="str">
        <f t="shared" si="175"/>
        <v/>
      </c>
      <c r="Q1027" s="87" t="str">
        <f t="shared" si="176"/>
        <v/>
      </c>
      <c r="R1027" s="87" t="str">
        <f t="shared" si="177"/>
        <v/>
      </c>
    </row>
    <row r="1028" spans="1:18" ht="25.5" x14ac:dyDescent="0.2">
      <c r="A1028" s="214" t="s">
        <v>28</v>
      </c>
      <c r="B1028" s="215" t="s">
        <v>1831</v>
      </c>
      <c r="C1028" s="214" t="str">
        <f>VLOOKUP(B1028,INSUMOS!$A:$I,2,FALSE)</f>
        <v>SINAPI</v>
      </c>
      <c r="D1028" s="214" t="str">
        <f>VLOOKUP(B1028,INSUMOS!$A:$I,3,FALSE)</f>
        <v>CABO DE COBRE, FLEXIVEL, CLASSE 4 OU 5, ISOLACAO EM PVC/A, ANTICHAMA BWF-B, 1 CONDUTOR, 450/750 V, SECAO NOMINAL 16 MM2</v>
      </c>
      <c r="E1028" s="293" t="str">
        <f>VLOOKUP(B1028,INSUMOS!$A:$I,4,FALSE)</f>
        <v>Material</v>
      </c>
      <c r="F1028" s="293"/>
      <c r="G1028" s="216" t="str">
        <f>VLOOKUP(B1028,INSUMOS!$A:$I,5,FALSE)</f>
        <v>M</v>
      </c>
      <c r="H1028" s="217">
        <v>1.2434000000000001</v>
      </c>
      <c r="I1028" s="218">
        <f>VLOOKUP(B1028,INSUMOS!$A:$I,8,FALSE)</f>
        <v>18.059999999999999</v>
      </c>
      <c r="J1028" s="218">
        <f>TRUNC(H1028*I1028,2)</f>
        <v>22.45</v>
      </c>
      <c r="L1028" s="52">
        <f t="shared" si="178"/>
        <v>89</v>
      </c>
      <c r="M1028" s="86">
        <f t="shared" si="172"/>
        <v>22.45</v>
      </c>
      <c r="N1028" s="87" t="str">
        <f t="shared" si="173"/>
        <v/>
      </c>
      <c r="O1028" s="87">
        <f t="shared" si="174"/>
        <v>22.45</v>
      </c>
      <c r="P1028" s="88" t="str">
        <f t="shared" si="175"/>
        <v/>
      </c>
      <c r="Q1028" s="87" t="str">
        <f t="shared" si="176"/>
        <v/>
      </c>
      <c r="R1028" s="87" t="str">
        <f t="shared" si="177"/>
        <v/>
      </c>
    </row>
    <row r="1029" spans="1:18" ht="25.5" x14ac:dyDescent="0.2">
      <c r="A1029" s="214" t="s">
        <v>28</v>
      </c>
      <c r="B1029" s="215" t="s">
        <v>202</v>
      </c>
      <c r="C1029" s="214" t="str">
        <f>VLOOKUP(B1029,INSUMOS!$A:$I,2,FALSE)</f>
        <v>SINAPI</v>
      </c>
      <c r="D1029" s="214" t="str">
        <f>VLOOKUP(B1029,INSUMOS!$A:$I,3,FALSE)</f>
        <v>FITA ISOLANTE ADESIVA ANTICHAMA, USO ATE 750 V, EM ROLO DE 19 MM X 5 M</v>
      </c>
      <c r="E1029" s="293" t="str">
        <f>VLOOKUP(B1029,INSUMOS!$A:$I,4,FALSE)</f>
        <v>Material</v>
      </c>
      <c r="F1029" s="293"/>
      <c r="G1029" s="216" t="str">
        <f>VLOOKUP(B1029,INSUMOS!$A:$I,5,FALSE)</f>
        <v>UN</v>
      </c>
      <c r="H1029" s="217">
        <v>9.4000000000000004E-3</v>
      </c>
      <c r="I1029" s="218">
        <f>VLOOKUP(B1029,INSUMOS!$A:$I,8,FALSE)</f>
        <v>4.5199999999999996</v>
      </c>
      <c r="J1029" s="218">
        <f>TRUNC(H1029*I1029,2)</f>
        <v>0.04</v>
      </c>
      <c r="L1029" s="52">
        <f t="shared" si="178"/>
        <v>89</v>
      </c>
      <c r="M1029" s="86">
        <f t="shared" si="172"/>
        <v>0.04</v>
      </c>
      <c r="N1029" s="87" t="str">
        <f t="shared" si="173"/>
        <v/>
      </c>
      <c r="O1029" s="87">
        <f t="shared" si="174"/>
        <v>0.04</v>
      </c>
      <c r="P1029" s="88" t="str">
        <f t="shared" si="175"/>
        <v/>
      </c>
      <c r="Q1029" s="87" t="str">
        <f t="shared" si="176"/>
        <v/>
      </c>
      <c r="R1029" s="87" t="str">
        <f t="shared" si="177"/>
        <v/>
      </c>
    </row>
    <row r="1030" spans="1:18" x14ac:dyDescent="0.2">
      <c r="A1030" s="219"/>
      <c r="B1030" s="219"/>
      <c r="C1030" s="219"/>
      <c r="D1030" s="219"/>
      <c r="E1030" s="219"/>
      <c r="F1030" s="220"/>
      <c r="G1030" s="219"/>
      <c r="H1030" s="220"/>
      <c r="I1030" s="219"/>
      <c r="J1030" s="220"/>
      <c r="L1030" s="52">
        <f t="shared" si="178"/>
        <v>89</v>
      </c>
      <c r="M1030" s="86" t="str">
        <f t="shared" si="172"/>
        <v/>
      </c>
      <c r="N1030" s="87" t="str">
        <f t="shared" si="173"/>
        <v/>
      </c>
      <c r="O1030" s="87" t="str">
        <f t="shared" si="174"/>
        <v/>
      </c>
      <c r="P1030" s="88" t="str">
        <f t="shared" si="175"/>
        <v/>
      </c>
      <c r="Q1030" s="87" t="str">
        <f t="shared" si="176"/>
        <v/>
      </c>
      <c r="R1030" s="87" t="str">
        <f t="shared" si="177"/>
        <v/>
      </c>
    </row>
    <row r="1031" spans="1:18" ht="15" thickBot="1" x14ac:dyDescent="0.25">
      <c r="A1031" s="219"/>
      <c r="B1031" s="219"/>
      <c r="C1031" s="219"/>
      <c r="D1031" s="219"/>
      <c r="E1031" s="219"/>
      <c r="F1031" s="220"/>
      <c r="G1031" s="219"/>
      <c r="H1031" s="294"/>
      <c r="I1031" s="294"/>
      <c r="J1031" s="220"/>
      <c r="L1031" s="52">
        <f t="shared" si="178"/>
        <v>89</v>
      </c>
      <c r="M1031" s="86" t="str">
        <f t="shared" si="172"/>
        <v/>
      </c>
      <c r="N1031" s="87" t="str">
        <f t="shared" si="173"/>
        <v/>
      </c>
      <c r="O1031" s="87" t="str">
        <f t="shared" si="174"/>
        <v/>
      </c>
      <c r="P1031" s="88" t="str">
        <f t="shared" si="175"/>
        <v/>
      </c>
      <c r="Q1031" s="87" t="str">
        <f t="shared" si="176"/>
        <v/>
      </c>
      <c r="R1031" s="87" t="str">
        <f t="shared" si="177"/>
        <v/>
      </c>
    </row>
    <row r="1032" spans="1:18" ht="38.25" customHeight="1" thickTop="1" x14ac:dyDescent="0.2">
      <c r="A1032" s="224"/>
      <c r="B1032" s="224"/>
      <c r="C1032" s="224"/>
      <c r="D1032" s="224"/>
      <c r="E1032" s="224"/>
      <c r="F1032" s="224"/>
      <c r="G1032" s="224"/>
      <c r="H1032" s="224"/>
      <c r="I1032" s="224"/>
      <c r="J1032" s="224"/>
      <c r="L1032" s="52">
        <f t="shared" si="178"/>
        <v>90</v>
      </c>
      <c r="M1032" s="86" t="str">
        <f t="shared" si="172"/>
        <v/>
      </c>
      <c r="N1032" s="87" t="str">
        <f t="shared" si="173"/>
        <v/>
      </c>
      <c r="O1032" s="87" t="str">
        <f t="shared" si="174"/>
        <v/>
      </c>
      <c r="P1032" s="88" t="str">
        <f t="shared" si="175"/>
        <v/>
      </c>
      <c r="Q1032" s="87" t="str">
        <f t="shared" si="176"/>
        <v/>
      </c>
      <c r="R1032" s="87" t="str">
        <f t="shared" si="177"/>
        <v/>
      </c>
    </row>
    <row r="1033" spans="1:18" ht="25.5" customHeight="1" x14ac:dyDescent="0.2">
      <c r="A1033" s="206" t="s">
        <v>1304</v>
      </c>
      <c r="B1033" s="207" t="s">
        <v>1</v>
      </c>
      <c r="C1033" s="206" t="s">
        <v>2</v>
      </c>
      <c r="D1033" s="206" t="s">
        <v>3</v>
      </c>
      <c r="E1033" s="290" t="s">
        <v>18</v>
      </c>
      <c r="F1033" s="290"/>
      <c r="G1033" s="208" t="s">
        <v>4</v>
      </c>
      <c r="H1033" s="207" t="s">
        <v>5</v>
      </c>
      <c r="I1033" s="207" t="s">
        <v>6</v>
      </c>
      <c r="J1033" s="207" t="s">
        <v>7</v>
      </c>
      <c r="L1033" s="52">
        <f t="shared" si="178"/>
        <v>90</v>
      </c>
      <c r="M1033" s="86" t="str">
        <f t="shared" si="172"/>
        <v/>
      </c>
      <c r="N1033" s="87" t="str">
        <f t="shared" si="173"/>
        <v/>
      </c>
      <c r="O1033" s="87" t="str">
        <f t="shared" si="174"/>
        <v/>
      </c>
      <c r="P1033" s="88" t="str">
        <f t="shared" si="175"/>
        <v/>
      </c>
      <c r="Q1033" s="87" t="str">
        <f t="shared" si="176"/>
        <v/>
      </c>
      <c r="R1033" s="87" t="str">
        <f t="shared" si="177"/>
        <v/>
      </c>
    </row>
    <row r="1034" spans="1:18" ht="25.5" customHeight="1" x14ac:dyDescent="0.2">
      <c r="A1034" s="209" t="s">
        <v>19</v>
      </c>
      <c r="B1034" s="210" t="s">
        <v>1305</v>
      </c>
      <c r="C1034" s="209" t="s">
        <v>9</v>
      </c>
      <c r="D1034" s="209" t="s">
        <v>1306</v>
      </c>
      <c r="E1034" s="291" t="s">
        <v>921</v>
      </c>
      <c r="F1034" s="291"/>
      <c r="G1034" s="211" t="s">
        <v>14</v>
      </c>
      <c r="H1034" s="212">
        <v>1</v>
      </c>
      <c r="I1034" s="213">
        <f>SUMIF(L:L,$L1034,M:M)</f>
        <v>20.509999999999998</v>
      </c>
      <c r="J1034" s="213">
        <f>TRUNC(H1034*I1034,2)</f>
        <v>20.51</v>
      </c>
      <c r="L1034" s="52">
        <f t="shared" si="178"/>
        <v>90</v>
      </c>
      <c r="M1034" s="86" t="str">
        <f t="shared" si="172"/>
        <v/>
      </c>
      <c r="N1034" s="87" t="str">
        <f t="shared" si="173"/>
        <v/>
      </c>
      <c r="O1034" s="87" t="str">
        <f t="shared" si="174"/>
        <v/>
      </c>
      <c r="P1034" s="88" t="str">
        <f t="shared" si="175"/>
        <v xml:space="preserve"> 92982 </v>
      </c>
      <c r="Q1034" s="87">
        <f t="shared" si="176"/>
        <v>0</v>
      </c>
      <c r="R1034" s="87">
        <f t="shared" si="177"/>
        <v>20.509999999999998</v>
      </c>
    </row>
    <row r="1035" spans="1:18" ht="25.5" x14ac:dyDescent="0.2">
      <c r="A1035" s="225" t="s">
        <v>21</v>
      </c>
      <c r="B1035" s="226" t="s">
        <v>205</v>
      </c>
      <c r="C1035" s="225" t="s">
        <v>9</v>
      </c>
      <c r="D1035" s="225" t="s">
        <v>206</v>
      </c>
      <c r="E1035" s="292" t="s">
        <v>875</v>
      </c>
      <c r="F1035" s="292"/>
      <c r="G1035" s="227" t="s">
        <v>25</v>
      </c>
      <c r="H1035" s="228">
        <v>1.2999999999999999E-2</v>
      </c>
      <c r="I1035" s="229">
        <f>SUMIFS(J:J,A:A,"Composição",B:B,$B1035)</f>
        <v>26.42</v>
      </c>
      <c r="J1035" s="229">
        <f>TRUNC(H1035*I1035,2)</f>
        <v>0.34</v>
      </c>
      <c r="L1035" s="52">
        <f t="shared" si="178"/>
        <v>90</v>
      </c>
      <c r="M1035" s="86">
        <f t="shared" si="172"/>
        <v>0.34</v>
      </c>
      <c r="N1035" s="87" t="str">
        <f t="shared" si="173"/>
        <v/>
      </c>
      <c r="O1035" s="87">
        <f t="shared" si="174"/>
        <v>0.34</v>
      </c>
      <c r="P1035" s="88" t="str">
        <f t="shared" si="175"/>
        <v/>
      </c>
      <c r="Q1035" s="87" t="str">
        <f t="shared" si="176"/>
        <v/>
      </c>
      <c r="R1035" s="87" t="str">
        <f t="shared" si="177"/>
        <v/>
      </c>
    </row>
    <row r="1036" spans="1:18" ht="25.5" x14ac:dyDescent="0.2">
      <c r="A1036" s="225" t="s">
        <v>21</v>
      </c>
      <c r="B1036" s="226" t="s">
        <v>220</v>
      </c>
      <c r="C1036" s="225" t="s">
        <v>9</v>
      </c>
      <c r="D1036" s="225" t="s">
        <v>221</v>
      </c>
      <c r="E1036" s="292" t="s">
        <v>875</v>
      </c>
      <c r="F1036" s="292"/>
      <c r="G1036" s="227" t="s">
        <v>25</v>
      </c>
      <c r="H1036" s="228">
        <v>1.2999999999999999E-2</v>
      </c>
      <c r="I1036" s="229">
        <f>SUMIFS(J:J,A:A,"Composição",B:B,$B1036)</f>
        <v>33.25</v>
      </c>
      <c r="J1036" s="229">
        <f>TRUNC(H1036*I1036,2)</f>
        <v>0.43</v>
      </c>
      <c r="L1036" s="52">
        <f t="shared" si="178"/>
        <v>90</v>
      </c>
      <c r="M1036" s="86">
        <f t="shared" si="172"/>
        <v>0.43</v>
      </c>
      <c r="N1036" s="87" t="str">
        <f t="shared" si="173"/>
        <v/>
      </c>
      <c r="O1036" s="87">
        <f t="shared" si="174"/>
        <v>0.43</v>
      </c>
      <c r="P1036" s="88" t="str">
        <f t="shared" si="175"/>
        <v/>
      </c>
      <c r="Q1036" s="87" t="str">
        <f t="shared" si="176"/>
        <v/>
      </c>
      <c r="R1036" s="87" t="str">
        <f t="shared" si="177"/>
        <v/>
      </c>
    </row>
    <row r="1037" spans="1:18" ht="25.5" x14ac:dyDescent="0.2">
      <c r="A1037" s="214" t="s">
        <v>28</v>
      </c>
      <c r="B1037" s="215" t="s">
        <v>202</v>
      </c>
      <c r="C1037" s="214" t="str">
        <f>VLOOKUP(B1037,INSUMOS!$A:$I,2,FALSE)</f>
        <v>SINAPI</v>
      </c>
      <c r="D1037" s="214" t="str">
        <f>VLOOKUP(B1037,INSUMOS!$A:$I,3,FALSE)</f>
        <v>FITA ISOLANTE ADESIVA ANTICHAMA, USO ATE 750 V, EM ROLO DE 19 MM X 5 M</v>
      </c>
      <c r="E1037" s="293" t="str">
        <f>VLOOKUP(B1037,INSUMOS!$A:$I,4,FALSE)</f>
        <v>Material</v>
      </c>
      <c r="F1037" s="293"/>
      <c r="G1037" s="216" t="str">
        <f>VLOOKUP(B1037,INSUMOS!$A:$I,5,FALSE)</f>
        <v>UN</v>
      </c>
      <c r="H1037" s="217">
        <v>0.01</v>
      </c>
      <c r="I1037" s="218">
        <f>VLOOKUP(B1037,INSUMOS!$A:$I,8,FALSE)</f>
        <v>4.5199999999999996</v>
      </c>
      <c r="J1037" s="218">
        <f>TRUNC(H1037*I1037,2)</f>
        <v>0.04</v>
      </c>
      <c r="L1037" s="52">
        <f t="shared" si="178"/>
        <v>90</v>
      </c>
      <c r="M1037" s="86">
        <f t="shared" si="172"/>
        <v>0.04</v>
      </c>
      <c r="N1037" s="87" t="str">
        <f t="shared" si="173"/>
        <v/>
      </c>
      <c r="O1037" s="87">
        <f t="shared" si="174"/>
        <v>0.04</v>
      </c>
      <c r="P1037" s="88" t="str">
        <f t="shared" si="175"/>
        <v/>
      </c>
      <c r="Q1037" s="87" t="str">
        <f t="shared" si="176"/>
        <v/>
      </c>
      <c r="R1037" s="87" t="str">
        <f t="shared" si="177"/>
        <v/>
      </c>
    </row>
    <row r="1038" spans="1:18" ht="38.25" x14ac:dyDescent="0.2">
      <c r="A1038" s="214" t="s">
        <v>28</v>
      </c>
      <c r="B1038" s="215" t="s">
        <v>1834</v>
      </c>
      <c r="C1038" s="214" t="str">
        <f>VLOOKUP(B1038,INSUMOS!$A:$I,2,FALSE)</f>
        <v>SINAPI</v>
      </c>
      <c r="D1038" s="214" t="str">
        <f>VLOOKUP(B1038,INSUMOS!$A:$I,3,FALSE)</f>
        <v>CABO DE COBRE, FLEXIVEL, CLASSE 4 OU 5, ISOLACAO EM PVC/A, ANTICHAMA BWF-B, COBERTURA PVC-ST1, ANTICHAMA BWF-B, 1 CONDUTOR, 0,6/1 KV, SECAO NOMINAL 16 MM2</v>
      </c>
      <c r="E1038" s="293" t="str">
        <f>VLOOKUP(B1038,INSUMOS!$A:$I,4,FALSE)</f>
        <v>Material</v>
      </c>
      <c r="F1038" s="293"/>
      <c r="G1038" s="216" t="str">
        <f>VLOOKUP(B1038,INSUMOS!$A:$I,5,FALSE)</f>
        <v>M</v>
      </c>
      <c r="H1038" s="217">
        <v>1.0269999999999999</v>
      </c>
      <c r="I1038" s="218">
        <f>VLOOKUP(B1038,INSUMOS!$A:$I,8,FALSE)</f>
        <v>19.190000000000001</v>
      </c>
      <c r="J1038" s="218">
        <f>TRUNC(H1038*I1038,2)</f>
        <v>19.7</v>
      </c>
      <c r="L1038" s="52">
        <f t="shared" si="178"/>
        <v>90</v>
      </c>
      <c r="M1038" s="86">
        <f t="shared" si="172"/>
        <v>19.7</v>
      </c>
      <c r="N1038" s="87" t="str">
        <f t="shared" si="173"/>
        <v/>
      </c>
      <c r="O1038" s="87">
        <f t="shared" si="174"/>
        <v>19.7</v>
      </c>
      <c r="P1038" s="88" t="str">
        <f t="shared" si="175"/>
        <v/>
      </c>
      <c r="Q1038" s="87" t="str">
        <f t="shared" si="176"/>
        <v/>
      </c>
      <c r="R1038" s="87" t="str">
        <f t="shared" si="177"/>
        <v/>
      </c>
    </row>
    <row r="1039" spans="1:18" x14ac:dyDescent="0.2">
      <c r="A1039" s="219"/>
      <c r="B1039" s="219"/>
      <c r="C1039" s="219"/>
      <c r="D1039" s="219"/>
      <c r="E1039" s="219"/>
      <c r="F1039" s="220"/>
      <c r="G1039" s="219"/>
      <c r="H1039" s="220"/>
      <c r="I1039" s="219"/>
      <c r="J1039" s="220"/>
      <c r="L1039" s="52">
        <f t="shared" si="178"/>
        <v>90</v>
      </c>
      <c r="M1039" s="86" t="str">
        <f t="shared" si="172"/>
        <v/>
      </c>
      <c r="N1039" s="87" t="str">
        <f t="shared" si="173"/>
        <v/>
      </c>
      <c r="O1039" s="87" t="str">
        <f t="shared" si="174"/>
        <v/>
      </c>
      <c r="P1039" s="88" t="str">
        <f t="shared" si="175"/>
        <v/>
      </c>
      <c r="Q1039" s="87" t="str">
        <f t="shared" si="176"/>
        <v/>
      </c>
      <c r="R1039" s="87" t="str">
        <f t="shared" si="177"/>
        <v/>
      </c>
    </row>
    <row r="1040" spans="1:18" ht="15" thickBot="1" x14ac:dyDescent="0.25">
      <c r="A1040" s="219"/>
      <c r="B1040" s="219"/>
      <c r="C1040" s="219"/>
      <c r="D1040" s="219"/>
      <c r="E1040" s="219"/>
      <c r="F1040" s="220"/>
      <c r="G1040" s="219"/>
      <c r="H1040" s="294"/>
      <c r="I1040" s="294"/>
      <c r="J1040" s="220"/>
      <c r="L1040" s="52">
        <f t="shared" si="178"/>
        <v>90</v>
      </c>
      <c r="M1040" s="86" t="str">
        <f t="shared" si="172"/>
        <v/>
      </c>
      <c r="N1040" s="87" t="str">
        <f t="shared" si="173"/>
        <v/>
      </c>
      <c r="O1040" s="87" t="str">
        <f t="shared" si="174"/>
        <v/>
      </c>
      <c r="P1040" s="88" t="str">
        <f t="shared" si="175"/>
        <v/>
      </c>
      <c r="Q1040" s="87" t="str">
        <f t="shared" si="176"/>
        <v/>
      </c>
      <c r="R1040" s="87" t="str">
        <f t="shared" si="177"/>
        <v/>
      </c>
    </row>
    <row r="1041" spans="1:18" ht="15" thickTop="1" x14ac:dyDescent="0.2">
      <c r="A1041" s="224"/>
      <c r="B1041" s="224"/>
      <c r="C1041" s="224"/>
      <c r="D1041" s="224"/>
      <c r="E1041" s="224"/>
      <c r="F1041" s="224"/>
      <c r="G1041" s="224"/>
      <c r="H1041" s="224"/>
      <c r="I1041" s="224"/>
      <c r="J1041" s="224"/>
      <c r="L1041" s="52">
        <f t="shared" si="178"/>
        <v>91</v>
      </c>
      <c r="M1041" s="86" t="str">
        <f t="shared" si="172"/>
        <v/>
      </c>
      <c r="N1041" s="87" t="str">
        <f t="shared" si="173"/>
        <v/>
      </c>
      <c r="O1041" s="87" t="str">
        <f t="shared" si="174"/>
        <v/>
      </c>
      <c r="P1041" s="88" t="str">
        <f t="shared" si="175"/>
        <v/>
      </c>
      <c r="Q1041" s="87" t="str">
        <f t="shared" si="176"/>
        <v/>
      </c>
      <c r="R1041" s="87" t="str">
        <f t="shared" si="177"/>
        <v/>
      </c>
    </row>
    <row r="1042" spans="1:18" ht="45" x14ac:dyDescent="0.2">
      <c r="A1042" s="206" t="s">
        <v>1307</v>
      </c>
      <c r="B1042" s="207" t="s">
        <v>1</v>
      </c>
      <c r="C1042" s="206" t="s">
        <v>2</v>
      </c>
      <c r="D1042" s="206" t="s">
        <v>3</v>
      </c>
      <c r="E1042" s="290" t="s">
        <v>18</v>
      </c>
      <c r="F1042" s="290"/>
      <c r="G1042" s="208" t="s">
        <v>4</v>
      </c>
      <c r="H1042" s="207" t="s">
        <v>5</v>
      </c>
      <c r="I1042" s="207" t="s">
        <v>6</v>
      </c>
      <c r="J1042" s="207" t="s">
        <v>7</v>
      </c>
      <c r="L1042" s="52">
        <f t="shared" si="178"/>
        <v>91</v>
      </c>
      <c r="M1042" s="86" t="str">
        <f t="shared" si="172"/>
        <v/>
      </c>
      <c r="N1042" s="87" t="str">
        <f t="shared" si="173"/>
        <v/>
      </c>
      <c r="O1042" s="87" t="str">
        <f t="shared" si="174"/>
        <v/>
      </c>
      <c r="P1042" s="88" t="str">
        <f t="shared" si="175"/>
        <v/>
      </c>
      <c r="Q1042" s="87" t="str">
        <f t="shared" si="176"/>
        <v/>
      </c>
      <c r="R1042" s="87" t="str">
        <f t="shared" si="177"/>
        <v/>
      </c>
    </row>
    <row r="1043" spans="1:18" ht="38.25" customHeight="1" x14ac:dyDescent="0.2">
      <c r="A1043" s="209" t="s">
        <v>19</v>
      </c>
      <c r="B1043" s="210" t="s">
        <v>1308</v>
      </c>
      <c r="C1043" s="209" t="s">
        <v>9</v>
      </c>
      <c r="D1043" s="209" t="s">
        <v>1309</v>
      </c>
      <c r="E1043" s="291" t="s">
        <v>222</v>
      </c>
      <c r="F1043" s="291"/>
      <c r="G1043" s="211" t="s">
        <v>14</v>
      </c>
      <c r="H1043" s="212">
        <v>1</v>
      </c>
      <c r="I1043" s="213">
        <f>SUMIF(L:L,$L1043,M:M)</f>
        <v>32.54</v>
      </c>
      <c r="J1043" s="213">
        <f>TRUNC(H1043*I1043,2)</f>
        <v>32.54</v>
      </c>
      <c r="L1043" s="52">
        <f t="shared" si="178"/>
        <v>91</v>
      </c>
      <c r="M1043" s="86" t="str">
        <f t="shared" si="172"/>
        <v/>
      </c>
      <c r="N1043" s="87" t="str">
        <f t="shared" si="173"/>
        <v/>
      </c>
      <c r="O1043" s="87" t="str">
        <f t="shared" si="174"/>
        <v/>
      </c>
      <c r="P1043" s="88" t="str">
        <f t="shared" si="175"/>
        <v xml:space="preserve"> 92983 </v>
      </c>
      <c r="Q1043" s="87">
        <f t="shared" si="176"/>
        <v>0</v>
      </c>
      <c r="R1043" s="87">
        <f t="shared" si="177"/>
        <v>32.54</v>
      </c>
    </row>
    <row r="1044" spans="1:18" ht="25.5" customHeight="1" x14ac:dyDescent="0.2">
      <c r="A1044" s="225" t="s">
        <v>21</v>
      </c>
      <c r="B1044" s="226" t="s">
        <v>205</v>
      </c>
      <c r="C1044" s="225" t="s">
        <v>9</v>
      </c>
      <c r="D1044" s="225" t="s">
        <v>206</v>
      </c>
      <c r="E1044" s="292" t="s">
        <v>875</v>
      </c>
      <c r="F1044" s="292"/>
      <c r="G1044" s="227" t="s">
        <v>25</v>
      </c>
      <c r="H1044" s="228">
        <v>6.4000000000000001E-2</v>
      </c>
      <c r="I1044" s="229">
        <f>SUMIFS(J:J,A:A,"Composição",B:B,$B1044)</f>
        <v>26.42</v>
      </c>
      <c r="J1044" s="229">
        <f>TRUNC(H1044*I1044,2)</f>
        <v>1.69</v>
      </c>
      <c r="L1044" s="52">
        <f t="shared" si="178"/>
        <v>91</v>
      </c>
      <c r="M1044" s="86">
        <f t="shared" si="172"/>
        <v>1.69</v>
      </c>
      <c r="N1044" s="87" t="str">
        <f t="shared" si="173"/>
        <v/>
      </c>
      <c r="O1044" s="87">
        <f t="shared" si="174"/>
        <v>1.69</v>
      </c>
      <c r="P1044" s="88" t="str">
        <f t="shared" si="175"/>
        <v/>
      </c>
      <c r="Q1044" s="87" t="str">
        <f t="shared" si="176"/>
        <v/>
      </c>
      <c r="R1044" s="87" t="str">
        <f t="shared" si="177"/>
        <v/>
      </c>
    </row>
    <row r="1045" spans="1:18" ht="25.5" customHeight="1" x14ac:dyDescent="0.2">
      <c r="A1045" s="225" t="s">
        <v>21</v>
      </c>
      <c r="B1045" s="226" t="s">
        <v>220</v>
      </c>
      <c r="C1045" s="225" t="s">
        <v>9</v>
      </c>
      <c r="D1045" s="225" t="s">
        <v>221</v>
      </c>
      <c r="E1045" s="292" t="s">
        <v>875</v>
      </c>
      <c r="F1045" s="292"/>
      <c r="G1045" s="227" t="s">
        <v>25</v>
      </c>
      <c r="H1045" s="228">
        <v>6.4000000000000001E-2</v>
      </c>
      <c r="I1045" s="229">
        <f>SUMIFS(J:J,A:A,"Composição",B:B,$B1045)</f>
        <v>33.25</v>
      </c>
      <c r="J1045" s="229">
        <f>TRUNC(H1045*I1045,2)</f>
        <v>2.12</v>
      </c>
      <c r="L1045" s="52">
        <f t="shared" si="178"/>
        <v>91</v>
      </c>
      <c r="M1045" s="86">
        <f t="shared" si="172"/>
        <v>2.12</v>
      </c>
      <c r="N1045" s="87" t="str">
        <f t="shared" si="173"/>
        <v/>
      </c>
      <c r="O1045" s="87">
        <f t="shared" si="174"/>
        <v>2.12</v>
      </c>
      <c r="P1045" s="88" t="str">
        <f t="shared" si="175"/>
        <v/>
      </c>
      <c r="Q1045" s="87" t="str">
        <f t="shared" si="176"/>
        <v/>
      </c>
      <c r="R1045" s="87" t="str">
        <f t="shared" si="177"/>
        <v/>
      </c>
    </row>
    <row r="1046" spans="1:18" ht="25.5" x14ac:dyDescent="0.2">
      <c r="A1046" s="214" t="s">
        <v>28</v>
      </c>
      <c r="B1046" s="215" t="s">
        <v>1837</v>
      </c>
      <c r="C1046" s="214" t="str">
        <f>VLOOKUP(B1046,INSUMOS!$A:$I,2,FALSE)</f>
        <v>SINAPI</v>
      </c>
      <c r="D1046" s="214" t="str">
        <f>VLOOKUP(B1046,INSUMOS!$A:$I,3,FALSE)</f>
        <v>CABO DE COBRE, FLEXIVEL, CLASSE 4 OU 5, ISOLACAO EM PVC/A, ANTICHAMA BWF-B, 1 CONDUTOR, 450/750 V, SECAO NOMINAL 25 MM2</v>
      </c>
      <c r="E1046" s="293" t="str">
        <f>VLOOKUP(B1046,INSUMOS!$A:$I,4,FALSE)</f>
        <v>Material</v>
      </c>
      <c r="F1046" s="293"/>
      <c r="G1046" s="216" t="str">
        <f>VLOOKUP(B1046,INSUMOS!$A:$I,5,FALSE)</f>
        <v>M</v>
      </c>
      <c r="H1046" s="217">
        <v>1.0149999999999999</v>
      </c>
      <c r="I1046" s="218">
        <f>VLOOKUP(B1046,INSUMOS!$A:$I,8,FALSE)</f>
        <v>28.27</v>
      </c>
      <c r="J1046" s="218">
        <f>TRUNC(H1046*I1046,2)</f>
        <v>28.69</v>
      </c>
      <c r="L1046" s="52">
        <f t="shared" si="178"/>
        <v>91</v>
      </c>
      <c r="M1046" s="86">
        <f t="shared" si="172"/>
        <v>28.69</v>
      </c>
      <c r="N1046" s="87" t="str">
        <f t="shared" si="173"/>
        <v/>
      </c>
      <c r="O1046" s="87">
        <f t="shared" si="174"/>
        <v>28.69</v>
      </c>
      <c r="P1046" s="88" t="str">
        <f t="shared" si="175"/>
        <v/>
      </c>
      <c r="Q1046" s="87" t="str">
        <f t="shared" si="176"/>
        <v/>
      </c>
      <c r="R1046" s="87" t="str">
        <f t="shared" si="177"/>
        <v/>
      </c>
    </row>
    <row r="1047" spans="1:18" ht="25.5" x14ac:dyDescent="0.2">
      <c r="A1047" s="214" t="s">
        <v>28</v>
      </c>
      <c r="B1047" s="215" t="s">
        <v>202</v>
      </c>
      <c r="C1047" s="214" t="str">
        <f>VLOOKUP(B1047,INSUMOS!$A:$I,2,FALSE)</f>
        <v>SINAPI</v>
      </c>
      <c r="D1047" s="214" t="str">
        <f>VLOOKUP(B1047,INSUMOS!$A:$I,3,FALSE)</f>
        <v>FITA ISOLANTE ADESIVA ANTICHAMA, USO ATE 750 V, EM ROLO DE 19 MM X 5 M</v>
      </c>
      <c r="E1047" s="293" t="str">
        <f>VLOOKUP(B1047,INSUMOS!$A:$I,4,FALSE)</f>
        <v>Material</v>
      </c>
      <c r="F1047" s="293"/>
      <c r="G1047" s="216" t="str">
        <f>VLOOKUP(B1047,INSUMOS!$A:$I,5,FALSE)</f>
        <v>UN</v>
      </c>
      <c r="H1047" s="217">
        <v>8.9999999999999993E-3</v>
      </c>
      <c r="I1047" s="218">
        <f>VLOOKUP(B1047,INSUMOS!$A:$I,8,FALSE)</f>
        <v>4.5199999999999996</v>
      </c>
      <c r="J1047" s="218">
        <f>TRUNC(H1047*I1047,2)</f>
        <v>0.04</v>
      </c>
      <c r="L1047" s="52">
        <f t="shared" si="178"/>
        <v>91</v>
      </c>
      <c r="M1047" s="86">
        <f t="shared" si="172"/>
        <v>0.04</v>
      </c>
      <c r="N1047" s="87" t="str">
        <f t="shared" si="173"/>
        <v/>
      </c>
      <c r="O1047" s="87">
        <f t="shared" si="174"/>
        <v>0.04</v>
      </c>
      <c r="P1047" s="88" t="str">
        <f t="shared" si="175"/>
        <v/>
      </c>
      <c r="Q1047" s="87" t="str">
        <f t="shared" si="176"/>
        <v/>
      </c>
      <c r="R1047" s="87" t="str">
        <f t="shared" si="177"/>
        <v/>
      </c>
    </row>
    <row r="1048" spans="1:18" x14ac:dyDescent="0.2">
      <c r="A1048" s="219"/>
      <c r="B1048" s="219"/>
      <c r="C1048" s="219"/>
      <c r="D1048" s="219"/>
      <c r="E1048" s="219"/>
      <c r="F1048" s="220"/>
      <c r="G1048" s="219"/>
      <c r="H1048" s="220"/>
      <c r="I1048" s="219"/>
      <c r="J1048" s="220"/>
      <c r="L1048" s="52">
        <f t="shared" si="178"/>
        <v>91</v>
      </c>
      <c r="M1048" s="86" t="str">
        <f t="shared" si="172"/>
        <v/>
      </c>
      <c r="N1048" s="87" t="str">
        <f t="shared" si="173"/>
        <v/>
      </c>
      <c r="O1048" s="87" t="str">
        <f t="shared" si="174"/>
        <v/>
      </c>
      <c r="P1048" s="88" t="str">
        <f t="shared" si="175"/>
        <v/>
      </c>
      <c r="Q1048" s="87" t="str">
        <f t="shared" si="176"/>
        <v/>
      </c>
      <c r="R1048" s="87" t="str">
        <f t="shared" si="177"/>
        <v/>
      </c>
    </row>
    <row r="1049" spans="1:18" ht="15" thickBot="1" x14ac:dyDescent="0.25">
      <c r="A1049" s="219"/>
      <c r="B1049" s="219"/>
      <c r="C1049" s="219"/>
      <c r="D1049" s="219"/>
      <c r="E1049" s="219"/>
      <c r="F1049" s="220"/>
      <c r="G1049" s="219"/>
      <c r="H1049" s="294"/>
      <c r="I1049" s="294"/>
      <c r="J1049" s="220"/>
      <c r="L1049" s="52">
        <f t="shared" si="178"/>
        <v>91</v>
      </c>
      <c r="M1049" s="86" t="str">
        <f t="shared" si="172"/>
        <v/>
      </c>
      <c r="N1049" s="87" t="str">
        <f t="shared" si="173"/>
        <v/>
      </c>
      <c r="O1049" s="87" t="str">
        <f t="shared" si="174"/>
        <v/>
      </c>
      <c r="P1049" s="88" t="str">
        <f t="shared" si="175"/>
        <v/>
      </c>
      <c r="Q1049" s="87" t="str">
        <f t="shared" si="176"/>
        <v/>
      </c>
      <c r="R1049" s="87" t="str">
        <f t="shared" si="177"/>
        <v/>
      </c>
    </row>
    <row r="1050" spans="1:18" ht="15" thickTop="1" x14ac:dyDescent="0.2">
      <c r="A1050" s="224"/>
      <c r="B1050" s="224"/>
      <c r="C1050" s="224"/>
      <c r="D1050" s="224"/>
      <c r="E1050" s="224"/>
      <c r="F1050" s="224"/>
      <c r="G1050" s="224"/>
      <c r="H1050" s="224"/>
      <c r="I1050" s="224"/>
      <c r="J1050" s="224"/>
      <c r="L1050" s="52">
        <f t="shared" si="178"/>
        <v>92</v>
      </c>
      <c r="M1050" s="86" t="str">
        <f t="shared" si="172"/>
        <v/>
      </c>
      <c r="N1050" s="87" t="str">
        <f t="shared" si="173"/>
        <v/>
      </c>
      <c r="O1050" s="87" t="str">
        <f t="shared" si="174"/>
        <v/>
      </c>
      <c r="P1050" s="88" t="str">
        <f t="shared" si="175"/>
        <v/>
      </c>
      <c r="Q1050" s="87" t="str">
        <f t="shared" si="176"/>
        <v/>
      </c>
      <c r="R1050" s="87" t="str">
        <f t="shared" si="177"/>
        <v/>
      </c>
    </row>
    <row r="1051" spans="1:18" ht="15" x14ac:dyDescent="0.2">
      <c r="A1051" s="206" t="s">
        <v>1312</v>
      </c>
      <c r="B1051" s="207" t="s">
        <v>1</v>
      </c>
      <c r="C1051" s="206" t="s">
        <v>2</v>
      </c>
      <c r="D1051" s="206" t="s">
        <v>3</v>
      </c>
      <c r="E1051" s="290" t="s">
        <v>18</v>
      </c>
      <c r="F1051" s="290"/>
      <c r="G1051" s="208" t="s">
        <v>4</v>
      </c>
      <c r="H1051" s="207" t="s">
        <v>5</v>
      </c>
      <c r="I1051" s="207" t="s">
        <v>6</v>
      </c>
      <c r="J1051" s="207" t="s">
        <v>7</v>
      </c>
      <c r="L1051" s="52">
        <f t="shared" si="178"/>
        <v>92</v>
      </c>
      <c r="M1051" s="86" t="str">
        <f t="shared" si="172"/>
        <v/>
      </c>
      <c r="N1051" s="87" t="str">
        <f t="shared" si="173"/>
        <v/>
      </c>
      <c r="O1051" s="87" t="str">
        <f t="shared" si="174"/>
        <v/>
      </c>
      <c r="P1051" s="88" t="str">
        <f t="shared" si="175"/>
        <v/>
      </c>
      <c r="Q1051" s="87" t="str">
        <f t="shared" si="176"/>
        <v/>
      </c>
      <c r="R1051" s="87" t="str">
        <f t="shared" si="177"/>
        <v/>
      </c>
    </row>
    <row r="1052" spans="1:18" ht="38.25" x14ac:dyDescent="0.2">
      <c r="A1052" s="209" t="s">
        <v>19</v>
      </c>
      <c r="B1052" s="210" t="s">
        <v>945</v>
      </c>
      <c r="C1052" s="209" t="s">
        <v>9</v>
      </c>
      <c r="D1052" s="209" t="s">
        <v>946</v>
      </c>
      <c r="E1052" s="291" t="s">
        <v>947</v>
      </c>
      <c r="F1052" s="291"/>
      <c r="G1052" s="211" t="s">
        <v>14</v>
      </c>
      <c r="H1052" s="212">
        <v>1</v>
      </c>
      <c r="I1052" s="213">
        <f>SUMIF(L:L,$L1052,M:M)</f>
        <v>108.07000000000001</v>
      </c>
      <c r="J1052" s="213">
        <f t="shared" ref="J1052:J1057" si="179">TRUNC(H1052*I1052,2)</f>
        <v>108.07</v>
      </c>
      <c r="L1052" s="52">
        <f t="shared" si="178"/>
        <v>92</v>
      </c>
      <c r="M1052" s="86" t="str">
        <f t="shared" si="172"/>
        <v/>
      </c>
      <c r="N1052" s="87" t="str">
        <f t="shared" si="173"/>
        <v/>
      </c>
      <c r="O1052" s="87" t="str">
        <f t="shared" si="174"/>
        <v/>
      </c>
      <c r="P1052" s="88" t="str">
        <f t="shared" si="175"/>
        <v xml:space="preserve"> 97238 </v>
      </c>
      <c r="Q1052" s="87">
        <f t="shared" si="176"/>
        <v>0</v>
      </c>
      <c r="R1052" s="87">
        <f t="shared" si="177"/>
        <v>108.07000000000001</v>
      </c>
    </row>
    <row r="1053" spans="1:18" ht="38.25" x14ac:dyDescent="0.2">
      <c r="A1053" s="225" t="s">
        <v>21</v>
      </c>
      <c r="B1053" s="226" t="s">
        <v>950</v>
      </c>
      <c r="C1053" s="225" t="s">
        <v>9</v>
      </c>
      <c r="D1053" s="225" t="s">
        <v>951</v>
      </c>
      <c r="E1053" s="292" t="s">
        <v>947</v>
      </c>
      <c r="F1053" s="292"/>
      <c r="G1053" s="227" t="s">
        <v>12</v>
      </c>
      <c r="H1053" s="228">
        <v>0.33300000000000002</v>
      </c>
      <c r="I1053" s="229">
        <f>SUMIFS(J:J,A:A,"Composição",B:B,$B1053)</f>
        <v>90.13</v>
      </c>
      <c r="J1053" s="229">
        <f t="shared" si="179"/>
        <v>30.01</v>
      </c>
      <c r="L1053" s="52">
        <f t="shared" si="178"/>
        <v>92</v>
      </c>
      <c r="M1053" s="86">
        <f t="shared" si="172"/>
        <v>30.01</v>
      </c>
      <c r="N1053" s="87" t="str">
        <f t="shared" si="173"/>
        <v/>
      </c>
      <c r="O1053" s="87">
        <f t="shared" si="174"/>
        <v>30.01</v>
      </c>
      <c r="P1053" s="88" t="str">
        <f t="shared" si="175"/>
        <v/>
      </c>
      <c r="Q1053" s="87" t="str">
        <f t="shared" si="176"/>
        <v/>
      </c>
      <c r="R1053" s="87" t="str">
        <f t="shared" si="177"/>
        <v/>
      </c>
    </row>
    <row r="1054" spans="1:18" ht="38.25" customHeight="1" x14ac:dyDescent="0.2">
      <c r="A1054" s="225" t="s">
        <v>21</v>
      </c>
      <c r="B1054" s="226" t="s">
        <v>205</v>
      </c>
      <c r="C1054" s="225" t="s">
        <v>9</v>
      </c>
      <c r="D1054" s="225" t="s">
        <v>206</v>
      </c>
      <c r="E1054" s="292" t="s">
        <v>875</v>
      </c>
      <c r="F1054" s="292"/>
      <c r="G1054" s="227" t="s">
        <v>25</v>
      </c>
      <c r="H1054" s="228">
        <v>8.5199999999999998E-2</v>
      </c>
      <c r="I1054" s="229">
        <f>SUMIFS(J:J,A:A,"Composição",B:B,$B1054)</f>
        <v>26.42</v>
      </c>
      <c r="J1054" s="229">
        <f t="shared" si="179"/>
        <v>2.25</v>
      </c>
      <c r="L1054" s="52">
        <f t="shared" si="178"/>
        <v>92</v>
      </c>
      <c r="M1054" s="86">
        <f t="shared" si="172"/>
        <v>2.25</v>
      </c>
      <c r="N1054" s="87" t="str">
        <f t="shared" si="173"/>
        <v/>
      </c>
      <c r="O1054" s="87">
        <f t="shared" si="174"/>
        <v>2.25</v>
      </c>
      <c r="P1054" s="88" t="str">
        <f t="shared" si="175"/>
        <v/>
      </c>
      <c r="Q1054" s="87" t="str">
        <f t="shared" si="176"/>
        <v/>
      </c>
      <c r="R1054" s="87" t="str">
        <f t="shared" si="177"/>
        <v/>
      </c>
    </row>
    <row r="1055" spans="1:18" ht="25.5" customHeight="1" x14ac:dyDescent="0.2">
      <c r="A1055" s="225" t="s">
        <v>21</v>
      </c>
      <c r="B1055" s="226" t="s">
        <v>948</v>
      </c>
      <c r="C1055" s="225" t="s">
        <v>9</v>
      </c>
      <c r="D1055" s="225" t="s">
        <v>949</v>
      </c>
      <c r="E1055" s="292" t="s">
        <v>882</v>
      </c>
      <c r="F1055" s="292"/>
      <c r="G1055" s="227" t="s">
        <v>14</v>
      </c>
      <c r="H1055" s="228">
        <v>1</v>
      </c>
      <c r="I1055" s="229">
        <f>SUMIFS(J:J,A:A,"Composição",B:B,$B1055)</f>
        <v>54.86</v>
      </c>
      <c r="J1055" s="229">
        <f t="shared" si="179"/>
        <v>54.86</v>
      </c>
      <c r="L1055" s="52">
        <f t="shared" si="178"/>
        <v>92</v>
      </c>
      <c r="M1055" s="86">
        <f t="shared" si="172"/>
        <v>54.86</v>
      </c>
      <c r="N1055" s="87" t="str">
        <f t="shared" si="173"/>
        <v/>
      </c>
      <c r="O1055" s="87">
        <f t="shared" si="174"/>
        <v>54.86</v>
      </c>
      <c r="P1055" s="88" t="str">
        <f t="shared" si="175"/>
        <v/>
      </c>
      <c r="Q1055" s="87" t="str">
        <f t="shared" si="176"/>
        <v/>
      </c>
      <c r="R1055" s="87" t="str">
        <f t="shared" si="177"/>
        <v/>
      </c>
    </row>
    <row r="1056" spans="1:18" ht="25.5" customHeight="1" x14ac:dyDescent="0.2">
      <c r="A1056" s="225" t="s">
        <v>21</v>
      </c>
      <c r="B1056" s="226" t="s">
        <v>220</v>
      </c>
      <c r="C1056" s="225" t="s">
        <v>9</v>
      </c>
      <c r="D1056" s="225" t="s">
        <v>221</v>
      </c>
      <c r="E1056" s="292" t="s">
        <v>875</v>
      </c>
      <c r="F1056" s="292"/>
      <c r="G1056" s="227" t="s">
        <v>25</v>
      </c>
      <c r="H1056" s="228">
        <v>8.5199999999999998E-2</v>
      </c>
      <c r="I1056" s="229">
        <f>SUMIFS(J:J,A:A,"Composição",B:B,$B1056)</f>
        <v>33.25</v>
      </c>
      <c r="J1056" s="229">
        <f t="shared" si="179"/>
        <v>2.83</v>
      </c>
      <c r="L1056" s="52">
        <f t="shared" si="178"/>
        <v>92</v>
      </c>
      <c r="M1056" s="86">
        <f t="shared" si="172"/>
        <v>2.83</v>
      </c>
      <c r="N1056" s="87" t="str">
        <f t="shared" si="173"/>
        <v/>
      </c>
      <c r="O1056" s="87">
        <f t="shared" si="174"/>
        <v>2.83</v>
      </c>
      <c r="P1056" s="88" t="str">
        <f t="shared" si="175"/>
        <v/>
      </c>
      <c r="Q1056" s="87" t="str">
        <f t="shared" si="176"/>
        <v/>
      </c>
      <c r="R1056" s="87" t="str">
        <f t="shared" si="177"/>
        <v/>
      </c>
    </row>
    <row r="1057" spans="1:18" ht="38.25" x14ac:dyDescent="0.2">
      <c r="A1057" s="214" t="s">
        <v>28</v>
      </c>
      <c r="B1057" s="215" t="s">
        <v>1840</v>
      </c>
      <c r="C1057" s="214" t="str">
        <f>VLOOKUP(B1057,INSUMOS!$A:$I,2,FALSE)</f>
        <v>SINAPI</v>
      </c>
      <c r="D1057" s="214" t="str">
        <f>VLOOKUP(B1057,INSUMOS!$A:$I,3,FALSE)</f>
        <v>ELETROCALHA LISA OU PERFURADA TIPO U, EM CHAPA DE ACO GALVANIZADO A FOGO, ESPESSURA # 22, DE 100 X 50 MM (L X A), SEM VIROLA, SEM TAMPA</v>
      </c>
      <c r="E1057" s="293" t="str">
        <f>VLOOKUP(B1057,INSUMOS!$A:$I,4,FALSE)</f>
        <v>Material</v>
      </c>
      <c r="F1057" s="293"/>
      <c r="G1057" s="216" t="str">
        <f>VLOOKUP(B1057,INSUMOS!$A:$I,5,FALSE)</f>
        <v>M</v>
      </c>
      <c r="H1057" s="217">
        <v>0.98199999999999998</v>
      </c>
      <c r="I1057" s="218">
        <f>VLOOKUP(B1057,INSUMOS!$A:$I,8,FALSE)</f>
        <v>18.46</v>
      </c>
      <c r="J1057" s="218">
        <f t="shared" si="179"/>
        <v>18.12</v>
      </c>
      <c r="L1057" s="52">
        <f t="shared" si="178"/>
        <v>92</v>
      </c>
      <c r="M1057" s="86">
        <f t="shared" si="172"/>
        <v>18.12</v>
      </c>
      <c r="N1057" s="87" t="str">
        <f t="shared" si="173"/>
        <v/>
      </c>
      <c r="O1057" s="87">
        <f t="shared" si="174"/>
        <v>18.12</v>
      </c>
      <c r="P1057" s="88" t="str">
        <f t="shared" si="175"/>
        <v/>
      </c>
      <c r="Q1057" s="87" t="str">
        <f t="shared" si="176"/>
        <v/>
      </c>
      <c r="R1057" s="87" t="str">
        <f t="shared" si="177"/>
        <v/>
      </c>
    </row>
    <row r="1058" spans="1:18" x14ac:dyDescent="0.2">
      <c r="A1058" s="219"/>
      <c r="B1058" s="219"/>
      <c r="C1058" s="219"/>
      <c r="D1058" s="219"/>
      <c r="E1058" s="219"/>
      <c r="F1058" s="220"/>
      <c r="G1058" s="219"/>
      <c r="H1058" s="220"/>
      <c r="I1058" s="219"/>
      <c r="J1058" s="220"/>
      <c r="L1058" s="52">
        <f t="shared" si="178"/>
        <v>92</v>
      </c>
      <c r="M1058" s="86" t="str">
        <f t="shared" si="172"/>
        <v/>
      </c>
      <c r="N1058" s="87" t="str">
        <f t="shared" si="173"/>
        <v/>
      </c>
      <c r="O1058" s="87" t="str">
        <f t="shared" si="174"/>
        <v/>
      </c>
      <c r="P1058" s="88" t="str">
        <f t="shared" si="175"/>
        <v/>
      </c>
      <c r="Q1058" s="87" t="str">
        <f t="shared" si="176"/>
        <v/>
      </c>
      <c r="R1058" s="87" t="str">
        <f t="shared" si="177"/>
        <v/>
      </c>
    </row>
    <row r="1059" spans="1:18" ht="15" thickBot="1" x14ac:dyDescent="0.25">
      <c r="A1059" s="219"/>
      <c r="B1059" s="219"/>
      <c r="C1059" s="219"/>
      <c r="D1059" s="219"/>
      <c r="E1059" s="219"/>
      <c r="F1059" s="220"/>
      <c r="G1059" s="219"/>
      <c r="H1059" s="294"/>
      <c r="I1059" s="294"/>
      <c r="J1059" s="220"/>
      <c r="L1059" s="52">
        <f t="shared" si="178"/>
        <v>92</v>
      </c>
      <c r="M1059" s="86" t="str">
        <f t="shared" si="172"/>
        <v/>
      </c>
      <c r="N1059" s="87" t="str">
        <f t="shared" si="173"/>
        <v/>
      </c>
      <c r="O1059" s="87" t="str">
        <f t="shared" si="174"/>
        <v/>
      </c>
      <c r="P1059" s="88" t="str">
        <f t="shared" si="175"/>
        <v/>
      </c>
      <c r="Q1059" s="87" t="str">
        <f t="shared" si="176"/>
        <v/>
      </c>
      <c r="R1059" s="87" t="str">
        <f t="shared" si="177"/>
        <v/>
      </c>
    </row>
    <row r="1060" spans="1:18" ht="15" thickTop="1" x14ac:dyDescent="0.2">
      <c r="A1060" s="224"/>
      <c r="B1060" s="224"/>
      <c r="C1060" s="224"/>
      <c r="D1060" s="224"/>
      <c r="E1060" s="224"/>
      <c r="F1060" s="224"/>
      <c r="G1060" s="224"/>
      <c r="H1060" s="224"/>
      <c r="I1060" s="224"/>
      <c r="J1060" s="224"/>
      <c r="L1060" s="52">
        <f t="shared" si="178"/>
        <v>93</v>
      </c>
      <c r="M1060" s="86" t="str">
        <f t="shared" si="172"/>
        <v/>
      </c>
      <c r="N1060" s="87" t="str">
        <f t="shared" si="173"/>
        <v/>
      </c>
      <c r="O1060" s="87" t="str">
        <f t="shared" si="174"/>
        <v/>
      </c>
      <c r="P1060" s="88" t="str">
        <f t="shared" si="175"/>
        <v/>
      </c>
      <c r="Q1060" s="87" t="str">
        <f t="shared" si="176"/>
        <v/>
      </c>
      <c r="R1060" s="87" t="str">
        <f t="shared" si="177"/>
        <v/>
      </c>
    </row>
    <row r="1061" spans="1:18" ht="15" x14ac:dyDescent="0.2">
      <c r="A1061" s="206" t="s">
        <v>1314</v>
      </c>
      <c r="B1061" s="207" t="s">
        <v>1</v>
      </c>
      <c r="C1061" s="206" t="s">
        <v>2</v>
      </c>
      <c r="D1061" s="206" t="s">
        <v>3</v>
      </c>
      <c r="E1061" s="290" t="s">
        <v>18</v>
      </c>
      <c r="F1061" s="290"/>
      <c r="G1061" s="208" t="s">
        <v>4</v>
      </c>
      <c r="H1061" s="207" t="s">
        <v>5</v>
      </c>
      <c r="I1061" s="207" t="s">
        <v>6</v>
      </c>
      <c r="J1061" s="207" t="s">
        <v>7</v>
      </c>
      <c r="L1061" s="52">
        <f t="shared" si="178"/>
        <v>93</v>
      </c>
      <c r="M1061" s="86" t="str">
        <f t="shared" si="172"/>
        <v/>
      </c>
      <c r="N1061" s="87" t="str">
        <f t="shared" si="173"/>
        <v/>
      </c>
      <c r="O1061" s="87" t="str">
        <f t="shared" si="174"/>
        <v/>
      </c>
      <c r="P1061" s="88" t="str">
        <f t="shared" si="175"/>
        <v/>
      </c>
      <c r="Q1061" s="87" t="str">
        <f t="shared" si="176"/>
        <v/>
      </c>
      <c r="R1061" s="87" t="str">
        <f t="shared" si="177"/>
        <v/>
      </c>
    </row>
    <row r="1062" spans="1:18" ht="38.25" x14ac:dyDescent="0.2">
      <c r="A1062" s="209" t="s">
        <v>19</v>
      </c>
      <c r="B1062" s="210" t="s">
        <v>945</v>
      </c>
      <c r="C1062" s="209" t="s">
        <v>9</v>
      </c>
      <c r="D1062" s="209" t="s">
        <v>946</v>
      </c>
      <c r="E1062" s="291" t="s">
        <v>947</v>
      </c>
      <c r="F1062" s="291"/>
      <c r="G1062" s="211" t="s">
        <v>14</v>
      </c>
      <c r="H1062" s="212">
        <v>1</v>
      </c>
      <c r="I1062" s="213">
        <f>SUMIF(L:L,$L1062,M:M)</f>
        <v>108.07000000000001</v>
      </c>
      <c r="J1062" s="213">
        <f t="shared" ref="J1062:J1067" si="180">TRUNC(H1062*I1062,2)</f>
        <v>108.07</v>
      </c>
      <c r="L1062" s="52">
        <f t="shared" si="178"/>
        <v>93</v>
      </c>
      <c r="M1062" s="86" t="str">
        <f t="shared" si="172"/>
        <v/>
      </c>
      <c r="N1062" s="87" t="str">
        <f t="shared" si="173"/>
        <v/>
      </c>
      <c r="O1062" s="87" t="str">
        <f t="shared" si="174"/>
        <v/>
      </c>
      <c r="P1062" s="88" t="str">
        <f t="shared" si="175"/>
        <v xml:space="preserve"> 97238 </v>
      </c>
      <c r="Q1062" s="87">
        <f t="shared" si="176"/>
        <v>0</v>
      </c>
      <c r="R1062" s="87">
        <f t="shared" si="177"/>
        <v>108.07000000000001</v>
      </c>
    </row>
    <row r="1063" spans="1:18" ht="38.25" x14ac:dyDescent="0.2">
      <c r="A1063" s="225" t="s">
        <v>21</v>
      </c>
      <c r="B1063" s="226" t="s">
        <v>950</v>
      </c>
      <c r="C1063" s="225" t="s">
        <v>9</v>
      </c>
      <c r="D1063" s="225" t="s">
        <v>951</v>
      </c>
      <c r="E1063" s="292" t="s">
        <v>947</v>
      </c>
      <c r="F1063" s="292"/>
      <c r="G1063" s="227" t="s">
        <v>12</v>
      </c>
      <c r="H1063" s="228">
        <v>0.33300000000000002</v>
      </c>
      <c r="I1063" s="229">
        <f>SUMIFS(J:J,A:A,"Composição",B:B,$B1063)</f>
        <v>90.13</v>
      </c>
      <c r="J1063" s="229">
        <f t="shared" si="180"/>
        <v>30.01</v>
      </c>
      <c r="L1063" s="52">
        <f t="shared" si="178"/>
        <v>93</v>
      </c>
      <c r="M1063" s="86">
        <f t="shared" si="172"/>
        <v>30.01</v>
      </c>
      <c r="N1063" s="87" t="str">
        <f t="shared" si="173"/>
        <v/>
      </c>
      <c r="O1063" s="87">
        <f t="shared" si="174"/>
        <v>30.01</v>
      </c>
      <c r="P1063" s="88" t="str">
        <f t="shared" si="175"/>
        <v/>
      </c>
      <c r="Q1063" s="87" t="str">
        <f t="shared" si="176"/>
        <v/>
      </c>
      <c r="R1063" s="87" t="str">
        <f t="shared" si="177"/>
        <v/>
      </c>
    </row>
    <row r="1064" spans="1:18" ht="25.5" x14ac:dyDescent="0.2">
      <c r="A1064" s="225" t="s">
        <v>21</v>
      </c>
      <c r="B1064" s="226" t="s">
        <v>205</v>
      </c>
      <c r="C1064" s="225" t="s">
        <v>9</v>
      </c>
      <c r="D1064" s="225" t="s">
        <v>206</v>
      </c>
      <c r="E1064" s="292" t="s">
        <v>875</v>
      </c>
      <c r="F1064" s="292"/>
      <c r="G1064" s="227" t="s">
        <v>25</v>
      </c>
      <c r="H1064" s="228">
        <v>8.5199999999999998E-2</v>
      </c>
      <c r="I1064" s="229">
        <f>SUMIFS(J:J,A:A,"Composição",B:B,$B1064)</f>
        <v>26.42</v>
      </c>
      <c r="J1064" s="229">
        <f t="shared" si="180"/>
        <v>2.25</v>
      </c>
      <c r="L1064" s="52">
        <f t="shared" si="178"/>
        <v>93</v>
      </c>
      <c r="M1064" s="86">
        <f t="shared" si="172"/>
        <v>2.25</v>
      </c>
      <c r="N1064" s="87" t="str">
        <f t="shared" si="173"/>
        <v/>
      </c>
      <c r="O1064" s="87">
        <f t="shared" si="174"/>
        <v>2.25</v>
      </c>
      <c r="P1064" s="88" t="str">
        <f t="shared" si="175"/>
        <v/>
      </c>
      <c r="Q1064" s="87" t="str">
        <f t="shared" si="176"/>
        <v/>
      </c>
      <c r="R1064" s="87" t="str">
        <f t="shared" si="177"/>
        <v/>
      </c>
    </row>
    <row r="1065" spans="1:18" ht="25.5" customHeight="1" x14ac:dyDescent="0.2">
      <c r="A1065" s="225" t="s">
        <v>21</v>
      </c>
      <c r="B1065" s="226" t="s">
        <v>948</v>
      </c>
      <c r="C1065" s="225" t="s">
        <v>9</v>
      </c>
      <c r="D1065" s="225" t="s">
        <v>949</v>
      </c>
      <c r="E1065" s="292" t="s">
        <v>882</v>
      </c>
      <c r="F1065" s="292"/>
      <c r="G1065" s="227" t="s">
        <v>14</v>
      </c>
      <c r="H1065" s="228">
        <v>1</v>
      </c>
      <c r="I1065" s="229">
        <f>SUMIFS(J:J,A:A,"Composição",B:B,$B1065)</f>
        <v>54.86</v>
      </c>
      <c r="J1065" s="229">
        <f t="shared" si="180"/>
        <v>54.86</v>
      </c>
      <c r="L1065" s="52">
        <f t="shared" si="178"/>
        <v>93</v>
      </c>
      <c r="M1065" s="86">
        <f t="shared" si="172"/>
        <v>54.86</v>
      </c>
      <c r="N1065" s="87" t="str">
        <f t="shared" si="173"/>
        <v/>
      </c>
      <c r="O1065" s="87">
        <f t="shared" si="174"/>
        <v>54.86</v>
      </c>
      <c r="P1065" s="88" t="str">
        <f t="shared" si="175"/>
        <v/>
      </c>
      <c r="Q1065" s="87" t="str">
        <f t="shared" si="176"/>
        <v/>
      </c>
      <c r="R1065" s="87" t="str">
        <f t="shared" si="177"/>
        <v/>
      </c>
    </row>
    <row r="1066" spans="1:18" ht="38.25" customHeight="1" x14ac:dyDescent="0.2">
      <c r="A1066" s="225" t="s">
        <v>21</v>
      </c>
      <c r="B1066" s="226" t="s">
        <v>220</v>
      </c>
      <c r="C1066" s="225" t="s">
        <v>9</v>
      </c>
      <c r="D1066" s="225" t="s">
        <v>221</v>
      </c>
      <c r="E1066" s="292" t="s">
        <v>875</v>
      </c>
      <c r="F1066" s="292"/>
      <c r="G1066" s="227" t="s">
        <v>25</v>
      </c>
      <c r="H1066" s="228">
        <v>8.5199999999999998E-2</v>
      </c>
      <c r="I1066" s="229">
        <f>SUMIFS(J:J,A:A,"Composição",B:B,$B1066)</f>
        <v>33.25</v>
      </c>
      <c r="J1066" s="229">
        <f t="shared" si="180"/>
        <v>2.83</v>
      </c>
      <c r="L1066" s="52">
        <f t="shared" si="178"/>
        <v>93</v>
      </c>
      <c r="M1066" s="86">
        <f t="shared" si="172"/>
        <v>2.83</v>
      </c>
      <c r="N1066" s="87" t="str">
        <f t="shared" si="173"/>
        <v/>
      </c>
      <c r="O1066" s="87">
        <f t="shared" si="174"/>
        <v>2.83</v>
      </c>
      <c r="P1066" s="88" t="str">
        <f t="shared" si="175"/>
        <v/>
      </c>
      <c r="Q1066" s="87" t="str">
        <f t="shared" si="176"/>
        <v/>
      </c>
      <c r="R1066" s="87" t="str">
        <f t="shared" si="177"/>
        <v/>
      </c>
    </row>
    <row r="1067" spans="1:18" ht="25.5" customHeight="1" x14ac:dyDescent="0.2">
      <c r="A1067" s="214" t="s">
        <v>28</v>
      </c>
      <c r="B1067" s="215" t="s">
        <v>1840</v>
      </c>
      <c r="C1067" s="214" t="str">
        <f>VLOOKUP(B1067,INSUMOS!$A:$I,2,FALSE)</f>
        <v>SINAPI</v>
      </c>
      <c r="D1067" s="214" t="str">
        <f>VLOOKUP(B1067,INSUMOS!$A:$I,3,FALSE)</f>
        <v>ELETROCALHA LISA OU PERFURADA TIPO U, EM CHAPA DE ACO GALVANIZADO A FOGO, ESPESSURA # 22, DE 100 X 50 MM (L X A), SEM VIROLA, SEM TAMPA</v>
      </c>
      <c r="E1067" s="293" t="str">
        <f>VLOOKUP(B1067,INSUMOS!$A:$I,4,FALSE)</f>
        <v>Material</v>
      </c>
      <c r="F1067" s="293"/>
      <c r="G1067" s="216" t="str">
        <f>VLOOKUP(B1067,INSUMOS!$A:$I,5,FALSE)</f>
        <v>M</v>
      </c>
      <c r="H1067" s="217">
        <v>0.98199999999999998</v>
      </c>
      <c r="I1067" s="218">
        <f>VLOOKUP(B1067,INSUMOS!$A:$I,8,FALSE)</f>
        <v>18.46</v>
      </c>
      <c r="J1067" s="218">
        <f t="shared" si="180"/>
        <v>18.12</v>
      </c>
      <c r="L1067" s="52">
        <f t="shared" si="178"/>
        <v>93</v>
      </c>
      <c r="M1067" s="86">
        <f t="shared" si="172"/>
        <v>18.12</v>
      </c>
      <c r="N1067" s="87" t="str">
        <f t="shared" si="173"/>
        <v/>
      </c>
      <c r="O1067" s="87">
        <f t="shared" si="174"/>
        <v>18.12</v>
      </c>
      <c r="P1067" s="88" t="str">
        <f t="shared" si="175"/>
        <v/>
      </c>
      <c r="Q1067" s="87" t="str">
        <f t="shared" si="176"/>
        <v/>
      </c>
      <c r="R1067" s="87" t="str">
        <f t="shared" si="177"/>
        <v/>
      </c>
    </row>
    <row r="1068" spans="1:18" ht="25.5" customHeight="1" x14ac:dyDescent="0.2">
      <c r="A1068" s="219"/>
      <c r="B1068" s="219"/>
      <c r="C1068" s="219"/>
      <c r="D1068" s="219"/>
      <c r="E1068" s="219"/>
      <c r="F1068" s="220"/>
      <c r="G1068" s="219"/>
      <c r="H1068" s="220"/>
      <c r="I1068" s="219"/>
      <c r="J1068" s="220"/>
      <c r="L1068" s="52">
        <f t="shared" si="178"/>
        <v>93</v>
      </c>
      <c r="M1068" s="86" t="str">
        <f t="shared" si="172"/>
        <v/>
      </c>
      <c r="N1068" s="87" t="str">
        <f t="shared" si="173"/>
        <v/>
      </c>
      <c r="O1068" s="87" t="str">
        <f t="shared" si="174"/>
        <v/>
      </c>
      <c r="P1068" s="88" t="str">
        <f t="shared" si="175"/>
        <v/>
      </c>
      <c r="Q1068" s="87" t="str">
        <f t="shared" si="176"/>
        <v/>
      </c>
      <c r="R1068" s="87" t="str">
        <f t="shared" si="177"/>
        <v/>
      </c>
    </row>
    <row r="1069" spans="1:18" ht="15" thickBot="1" x14ac:dyDescent="0.25">
      <c r="A1069" s="219"/>
      <c r="B1069" s="219"/>
      <c r="C1069" s="219"/>
      <c r="D1069" s="219"/>
      <c r="E1069" s="219"/>
      <c r="F1069" s="220"/>
      <c r="G1069" s="219"/>
      <c r="H1069" s="294"/>
      <c r="I1069" s="294"/>
      <c r="J1069" s="220"/>
      <c r="L1069" s="52">
        <f t="shared" si="178"/>
        <v>93</v>
      </c>
      <c r="M1069" s="86" t="str">
        <f t="shared" si="172"/>
        <v/>
      </c>
      <c r="N1069" s="87" t="str">
        <f t="shared" si="173"/>
        <v/>
      </c>
      <c r="O1069" s="87" t="str">
        <f t="shared" si="174"/>
        <v/>
      </c>
      <c r="P1069" s="88" t="str">
        <f t="shared" si="175"/>
        <v/>
      </c>
      <c r="Q1069" s="87" t="str">
        <f t="shared" si="176"/>
        <v/>
      </c>
      <c r="R1069" s="87" t="str">
        <f t="shared" si="177"/>
        <v/>
      </c>
    </row>
    <row r="1070" spans="1:18" ht="15" thickTop="1" x14ac:dyDescent="0.2">
      <c r="A1070" s="224"/>
      <c r="B1070" s="224"/>
      <c r="C1070" s="224"/>
      <c r="D1070" s="224"/>
      <c r="E1070" s="224"/>
      <c r="F1070" s="224"/>
      <c r="G1070" s="224"/>
      <c r="H1070" s="224"/>
      <c r="I1070" s="224"/>
      <c r="J1070" s="224"/>
      <c r="L1070" s="52">
        <f t="shared" si="178"/>
        <v>94</v>
      </c>
      <c r="M1070" s="86" t="str">
        <f t="shared" si="172"/>
        <v/>
      </c>
      <c r="N1070" s="87" t="str">
        <f t="shared" si="173"/>
        <v/>
      </c>
      <c r="O1070" s="87" t="str">
        <f t="shared" si="174"/>
        <v/>
      </c>
      <c r="P1070" s="88" t="str">
        <f t="shared" si="175"/>
        <v/>
      </c>
      <c r="Q1070" s="87" t="str">
        <f t="shared" si="176"/>
        <v/>
      </c>
      <c r="R1070" s="87" t="str">
        <f t="shared" si="177"/>
        <v/>
      </c>
    </row>
    <row r="1071" spans="1:18" ht="15" x14ac:dyDescent="0.2">
      <c r="A1071" s="206" t="s">
        <v>1316</v>
      </c>
      <c r="B1071" s="207" t="s">
        <v>1</v>
      </c>
      <c r="C1071" s="206" t="s">
        <v>2</v>
      </c>
      <c r="D1071" s="206" t="s">
        <v>3</v>
      </c>
      <c r="E1071" s="290" t="s">
        <v>18</v>
      </c>
      <c r="F1071" s="290"/>
      <c r="G1071" s="208" t="s">
        <v>4</v>
      </c>
      <c r="H1071" s="207" t="s">
        <v>5</v>
      </c>
      <c r="I1071" s="207" t="s">
        <v>6</v>
      </c>
      <c r="J1071" s="207" t="s">
        <v>7</v>
      </c>
      <c r="L1071" s="52">
        <f t="shared" si="178"/>
        <v>94</v>
      </c>
      <c r="M1071" s="86" t="str">
        <f t="shared" si="172"/>
        <v/>
      </c>
      <c r="N1071" s="87" t="str">
        <f t="shared" si="173"/>
        <v/>
      </c>
      <c r="O1071" s="87" t="str">
        <f t="shared" si="174"/>
        <v/>
      </c>
      <c r="P1071" s="88" t="str">
        <f t="shared" si="175"/>
        <v/>
      </c>
      <c r="Q1071" s="87" t="str">
        <f t="shared" si="176"/>
        <v/>
      </c>
      <c r="R1071" s="87" t="str">
        <f t="shared" si="177"/>
        <v/>
      </c>
    </row>
    <row r="1072" spans="1:18" ht="38.25" x14ac:dyDescent="0.2">
      <c r="A1072" s="209" t="s">
        <v>19</v>
      </c>
      <c r="B1072" s="210" t="s">
        <v>952</v>
      </c>
      <c r="C1072" s="209" t="s">
        <v>9</v>
      </c>
      <c r="D1072" s="209" t="s">
        <v>953</v>
      </c>
      <c r="E1072" s="291" t="s">
        <v>947</v>
      </c>
      <c r="F1072" s="291"/>
      <c r="G1072" s="211" t="s">
        <v>14</v>
      </c>
      <c r="H1072" s="212">
        <v>1</v>
      </c>
      <c r="I1072" s="213">
        <f>SUMIF(L:L,$L1072,M:M)</f>
        <v>100.86000000000001</v>
      </c>
      <c r="J1072" s="213">
        <f t="shared" ref="J1072:J1077" si="181">TRUNC(H1072*I1072,2)</f>
        <v>100.86</v>
      </c>
      <c r="L1072" s="52">
        <f t="shared" si="178"/>
        <v>94</v>
      </c>
      <c r="M1072" s="86" t="str">
        <f t="shared" si="172"/>
        <v/>
      </c>
      <c r="N1072" s="87" t="str">
        <f t="shared" si="173"/>
        <v/>
      </c>
      <c r="O1072" s="87" t="str">
        <f t="shared" si="174"/>
        <v/>
      </c>
      <c r="P1072" s="88" t="str">
        <f t="shared" si="175"/>
        <v xml:space="preserve"> 97236 </v>
      </c>
      <c r="Q1072" s="87">
        <f t="shared" si="176"/>
        <v>0</v>
      </c>
      <c r="R1072" s="87">
        <f t="shared" si="177"/>
        <v>100.86000000000001</v>
      </c>
    </row>
    <row r="1073" spans="1:18" ht="25.5" x14ac:dyDescent="0.2">
      <c r="A1073" s="225" t="s">
        <v>21</v>
      </c>
      <c r="B1073" s="226" t="s">
        <v>220</v>
      </c>
      <c r="C1073" s="225" t="s">
        <v>9</v>
      </c>
      <c r="D1073" s="225" t="s">
        <v>221</v>
      </c>
      <c r="E1073" s="292" t="s">
        <v>875</v>
      </c>
      <c r="F1073" s="292"/>
      <c r="G1073" s="227" t="s">
        <v>25</v>
      </c>
      <c r="H1073" s="228">
        <v>6.2600000000000003E-2</v>
      </c>
      <c r="I1073" s="229">
        <f>SUMIFS(J:J,A:A,"Composição",B:B,$B1073)</f>
        <v>33.25</v>
      </c>
      <c r="J1073" s="229">
        <f t="shared" si="181"/>
        <v>2.08</v>
      </c>
      <c r="L1073" s="52">
        <f t="shared" si="178"/>
        <v>94</v>
      </c>
      <c r="M1073" s="86">
        <f t="shared" si="172"/>
        <v>2.08</v>
      </c>
      <c r="N1073" s="87" t="str">
        <f t="shared" si="173"/>
        <v/>
      </c>
      <c r="O1073" s="87">
        <f t="shared" si="174"/>
        <v>2.08</v>
      </c>
      <c r="P1073" s="88" t="str">
        <f t="shared" si="175"/>
        <v/>
      </c>
      <c r="Q1073" s="87" t="str">
        <f t="shared" si="176"/>
        <v/>
      </c>
      <c r="R1073" s="87" t="str">
        <f t="shared" si="177"/>
        <v/>
      </c>
    </row>
    <row r="1074" spans="1:18" ht="25.5" customHeight="1" x14ac:dyDescent="0.2">
      <c r="A1074" s="225" t="s">
        <v>21</v>
      </c>
      <c r="B1074" s="226" t="s">
        <v>205</v>
      </c>
      <c r="C1074" s="225" t="s">
        <v>9</v>
      </c>
      <c r="D1074" s="225" t="s">
        <v>206</v>
      </c>
      <c r="E1074" s="292" t="s">
        <v>875</v>
      </c>
      <c r="F1074" s="292"/>
      <c r="G1074" s="227" t="s">
        <v>25</v>
      </c>
      <c r="H1074" s="228">
        <v>6.2600000000000003E-2</v>
      </c>
      <c r="I1074" s="229">
        <f>SUMIFS(J:J,A:A,"Composição",B:B,$B1074)</f>
        <v>26.42</v>
      </c>
      <c r="J1074" s="229">
        <f t="shared" si="181"/>
        <v>1.65</v>
      </c>
      <c r="L1074" s="52">
        <f t="shared" si="178"/>
        <v>94</v>
      </c>
      <c r="M1074" s="86">
        <f t="shared" si="172"/>
        <v>1.65</v>
      </c>
      <c r="N1074" s="87" t="str">
        <f t="shared" si="173"/>
        <v/>
      </c>
      <c r="O1074" s="87">
        <f t="shared" si="174"/>
        <v>1.65</v>
      </c>
      <c r="P1074" s="88" t="str">
        <f t="shared" si="175"/>
        <v/>
      </c>
      <c r="Q1074" s="87" t="str">
        <f t="shared" si="176"/>
        <v/>
      </c>
      <c r="R1074" s="87" t="str">
        <f t="shared" si="177"/>
        <v/>
      </c>
    </row>
    <row r="1075" spans="1:18" ht="38.25" customHeight="1" x14ac:dyDescent="0.2">
      <c r="A1075" s="225" t="s">
        <v>21</v>
      </c>
      <c r="B1075" s="226" t="s">
        <v>954</v>
      </c>
      <c r="C1075" s="225" t="s">
        <v>9</v>
      </c>
      <c r="D1075" s="225" t="s">
        <v>955</v>
      </c>
      <c r="E1075" s="292" t="s">
        <v>947</v>
      </c>
      <c r="F1075" s="292"/>
      <c r="G1075" s="227" t="s">
        <v>12</v>
      </c>
      <c r="H1075" s="228">
        <v>0.33300000000000002</v>
      </c>
      <c r="I1075" s="229">
        <f>SUMIFS(J:J,A:A,"Composição",B:B,$B1075)</f>
        <v>85.77</v>
      </c>
      <c r="J1075" s="229">
        <f t="shared" si="181"/>
        <v>28.56</v>
      </c>
      <c r="L1075" s="52">
        <f t="shared" si="178"/>
        <v>94</v>
      </c>
      <c r="M1075" s="86">
        <f t="shared" si="172"/>
        <v>28.56</v>
      </c>
      <c r="N1075" s="87" t="str">
        <f t="shared" si="173"/>
        <v/>
      </c>
      <c r="O1075" s="87">
        <f t="shared" si="174"/>
        <v>28.56</v>
      </c>
      <c r="P1075" s="88" t="str">
        <f t="shared" si="175"/>
        <v/>
      </c>
      <c r="Q1075" s="87" t="str">
        <f t="shared" si="176"/>
        <v/>
      </c>
      <c r="R1075" s="87" t="str">
        <f t="shared" si="177"/>
        <v/>
      </c>
    </row>
    <row r="1076" spans="1:18" ht="25.5" customHeight="1" x14ac:dyDescent="0.2">
      <c r="A1076" s="225" t="s">
        <v>21</v>
      </c>
      <c r="B1076" s="226" t="s">
        <v>948</v>
      </c>
      <c r="C1076" s="225" t="s">
        <v>9</v>
      </c>
      <c r="D1076" s="225" t="s">
        <v>949</v>
      </c>
      <c r="E1076" s="292" t="s">
        <v>882</v>
      </c>
      <c r="F1076" s="292"/>
      <c r="G1076" s="227" t="s">
        <v>14</v>
      </c>
      <c r="H1076" s="228">
        <v>1</v>
      </c>
      <c r="I1076" s="229">
        <f>SUMIFS(J:J,A:A,"Composição",B:B,$B1076)</f>
        <v>54.86</v>
      </c>
      <c r="J1076" s="229">
        <f t="shared" si="181"/>
        <v>54.86</v>
      </c>
      <c r="L1076" s="52">
        <f t="shared" si="178"/>
        <v>94</v>
      </c>
      <c r="M1076" s="86">
        <f t="shared" si="172"/>
        <v>54.86</v>
      </c>
      <c r="N1076" s="87" t="str">
        <f t="shared" si="173"/>
        <v/>
      </c>
      <c r="O1076" s="87">
        <f t="shared" si="174"/>
        <v>54.86</v>
      </c>
      <c r="P1076" s="88" t="str">
        <f t="shared" si="175"/>
        <v/>
      </c>
      <c r="Q1076" s="87" t="str">
        <f t="shared" si="176"/>
        <v/>
      </c>
      <c r="R1076" s="87" t="str">
        <f t="shared" si="177"/>
        <v/>
      </c>
    </row>
    <row r="1077" spans="1:18" ht="25.5" customHeight="1" x14ac:dyDescent="0.2">
      <c r="A1077" s="214" t="s">
        <v>28</v>
      </c>
      <c r="B1077" s="215" t="s">
        <v>1844</v>
      </c>
      <c r="C1077" s="214" t="str">
        <f>VLOOKUP(B1077,INSUMOS!$A:$I,2,FALSE)</f>
        <v>SINAPI</v>
      </c>
      <c r="D1077" s="214" t="str">
        <f>VLOOKUP(B1077,INSUMOS!$A:$I,3,FALSE)</f>
        <v>ELETROCALHA LISA OU PERFURADA, TIPO U, EM CHAPA DE ACO GALVANIZADO A FOGO, ESPESSURA #22, DE 50 X 50 MM (L X A), SEM VIROLA, SEM TAMPA</v>
      </c>
      <c r="E1077" s="293" t="str">
        <f>VLOOKUP(B1077,INSUMOS!$A:$I,4,FALSE)</f>
        <v>Material</v>
      </c>
      <c r="F1077" s="293"/>
      <c r="G1077" s="216" t="str">
        <f>VLOOKUP(B1077,INSUMOS!$A:$I,5,FALSE)</f>
        <v>M</v>
      </c>
      <c r="H1077" s="217">
        <v>0.99099999999999999</v>
      </c>
      <c r="I1077" s="218">
        <f>VLOOKUP(B1077,INSUMOS!$A:$I,8,FALSE)</f>
        <v>13.84</v>
      </c>
      <c r="J1077" s="218">
        <f t="shared" si="181"/>
        <v>13.71</v>
      </c>
      <c r="L1077" s="52">
        <f t="shared" si="178"/>
        <v>94</v>
      </c>
      <c r="M1077" s="86">
        <f t="shared" si="172"/>
        <v>13.71</v>
      </c>
      <c r="N1077" s="87" t="str">
        <f t="shared" si="173"/>
        <v/>
      </c>
      <c r="O1077" s="87">
        <f t="shared" si="174"/>
        <v>13.71</v>
      </c>
      <c r="P1077" s="88" t="str">
        <f t="shared" si="175"/>
        <v/>
      </c>
      <c r="Q1077" s="87" t="str">
        <f t="shared" si="176"/>
        <v/>
      </c>
      <c r="R1077" s="87" t="str">
        <f t="shared" si="177"/>
        <v/>
      </c>
    </row>
    <row r="1078" spans="1:18" x14ac:dyDescent="0.2">
      <c r="A1078" s="219"/>
      <c r="B1078" s="219"/>
      <c r="C1078" s="219"/>
      <c r="D1078" s="219"/>
      <c r="E1078" s="219"/>
      <c r="F1078" s="220"/>
      <c r="G1078" s="219"/>
      <c r="H1078" s="220"/>
      <c r="I1078" s="219"/>
      <c r="J1078" s="220"/>
      <c r="L1078" s="52">
        <f t="shared" si="178"/>
        <v>94</v>
      </c>
      <c r="M1078" s="86" t="str">
        <f t="shared" si="172"/>
        <v/>
      </c>
      <c r="N1078" s="87" t="str">
        <f t="shared" si="173"/>
        <v/>
      </c>
      <c r="O1078" s="87" t="str">
        <f t="shared" si="174"/>
        <v/>
      </c>
      <c r="P1078" s="88" t="str">
        <f t="shared" si="175"/>
        <v/>
      </c>
      <c r="Q1078" s="87" t="str">
        <f t="shared" si="176"/>
        <v/>
      </c>
      <c r="R1078" s="87" t="str">
        <f t="shared" si="177"/>
        <v/>
      </c>
    </row>
    <row r="1079" spans="1:18" ht="15" thickBot="1" x14ac:dyDescent="0.25">
      <c r="A1079" s="219"/>
      <c r="B1079" s="219"/>
      <c r="C1079" s="219"/>
      <c r="D1079" s="219"/>
      <c r="E1079" s="219"/>
      <c r="F1079" s="220"/>
      <c r="G1079" s="219"/>
      <c r="H1079" s="294"/>
      <c r="I1079" s="294"/>
      <c r="J1079" s="220"/>
      <c r="L1079" s="52">
        <f t="shared" si="178"/>
        <v>94</v>
      </c>
      <c r="M1079" s="86" t="str">
        <f t="shared" si="172"/>
        <v/>
      </c>
      <c r="N1079" s="87" t="str">
        <f t="shared" si="173"/>
        <v/>
      </c>
      <c r="O1079" s="87" t="str">
        <f t="shared" si="174"/>
        <v/>
      </c>
      <c r="P1079" s="88" t="str">
        <f t="shared" si="175"/>
        <v/>
      </c>
      <c r="Q1079" s="87" t="str">
        <f t="shared" si="176"/>
        <v/>
      </c>
      <c r="R1079" s="87" t="str">
        <f t="shared" si="177"/>
        <v/>
      </c>
    </row>
    <row r="1080" spans="1:18" ht="15" thickTop="1" x14ac:dyDescent="0.2">
      <c r="A1080" s="224"/>
      <c r="B1080" s="224"/>
      <c r="C1080" s="224"/>
      <c r="D1080" s="224"/>
      <c r="E1080" s="224"/>
      <c r="F1080" s="224"/>
      <c r="G1080" s="224"/>
      <c r="H1080" s="224"/>
      <c r="I1080" s="224"/>
      <c r="J1080" s="224"/>
      <c r="L1080" s="52">
        <f t="shared" si="178"/>
        <v>95</v>
      </c>
      <c r="M1080" s="86" t="str">
        <f t="shared" si="172"/>
        <v/>
      </c>
      <c r="N1080" s="87" t="str">
        <f t="shared" si="173"/>
        <v/>
      </c>
      <c r="O1080" s="87" t="str">
        <f t="shared" si="174"/>
        <v/>
      </c>
      <c r="P1080" s="88" t="str">
        <f t="shared" si="175"/>
        <v/>
      </c>
      <c r="Q1080" s="87" t="str">
        <f t="shared" si="176"/>
        <v/>
      </c>
      <c r="R1080" s="87" t="str">
        <f t="shared" si="177"/>
        <v/>
      </c>
    </row>
    <row r="1081" spans="1:18" ht="15" x14ac:dyDescent="0.2">
      <c r="A1081" s="206" t="s">
        <v>1318</v>
      </c>
      <c r="B1081" s="207" t="s">
        <v>1</v>
      </c>
      <c r="C1081" s="206" t="s">
        <v>2</v>
      </c>
      <c r="D1081" s="206" t="s">
        <v>3</v>
      </c>
      <c r="E1081" s="290" t="s">
        <v>18</v>
      </c>
      <c r="F1081" s="290"/>
      <c r="G1081" s="208" t="s">
        <v>4</v>
      </c>
      <c r="H1081" s="207" t="s">
        <v>5</v>
      </c>
      <c r="I1081" s="207" t="s">
        <v>6</v>
      </c>
      <c r="J1081" s="207" t="s">
        <v>7</v>
      </c>
      <c r="L1081" s="52">
        <f t="shared" si="178"/>
        <v>95</v>
      </c>
      <c r="M1081" s="86" t="str">
        <f t="shared" si="172"/>
        <v/>
      </c>
      <c r="N1081" s="87" t="str">
        <f t="shared" si="173"/>
        <v/>
      </c>
      <c r="O1081" s="87" t="str">
        <f t="shared" si="174"/>
        <v/>
      </c>
      <c r="P1081" s="88" t="str">
        <f t="shared" si="175"/>
        <v/>
      </c>
      <c r="Q1081" s="87" t="str">
        <f t="shared" si="176"/>
        <v/>
      </c>
      <c r="R1081" s="87" t="str">
        <f t="shared" si="177"/>
        <v/>
      </c>
    </row>
    <row r="1082" spans="1:18" ht="38.25" x14ac:dyDescent="0.2">
      <c r="A1082" s="209" t="s">
        <v>19</v>
      </c>
      <c r="B1082" s="210" t="s">
        <v>1319</v>
      </c>
      <c r="C1082" s="209" t="s">
        <v>9</v>
      </c>
      <c r="D1082" s="209" t="s">
        <v>1960</v>
      </c>
      <c r="E1082" s="291" t="s">
        <v>891</v>
      </c>
      <c r="F1082" s="291"/>
      <c r="G1082" s="211" t="s">
        <v>14</v>
      </c>
      <c r="H1082" s="212">
        <v>1</v>
      </c>
      <c r="I1082" s="213">
        <f>SUMIF(L:L,$L1082,M:M)</f>
        <v>22.21</v>
      </c>
      <c r="J1082" s="213">
        <f>TRUNC(H1082*I1082,2)</f>
        <v>22.21</v>
      </c>
      <c r="L1082" s="52">
        <f t="shared" si="178"/>
        <v>95</v>
      </c>
      <c r="M1082" s="86" t="str">
        <f t="shared" si="172"/>
        <v/>
      </c>
      <c r="N1082" s="87" t="str">
        <f t="shared" si="173"/>
        <v/>
      </c>
      <c r="O1082" s="87" t="str">
        <f t="shared" si="174"/>
        <v/>
      </c>
      <c r="P1082" s="88" t="str">
        <f t="shared" si="175"/>
        <v xml:space="preserve"> 104409 </v>
      </c>
      <c r="Q1082" s="87">
        <f t="shared" si="176"/>
        <v>0</v>
      </c>
      <c r="R1082" s="87">
        <f t="shared" si="177"/>
        <v>22.21</v>
      </c>
    </row>
    <row r="1083" spans="1:18" ht="25.5" customHeight="1" x14ac:dyDescent="0.2">
      <c r="A1083" s="225" t="s">
        <v>21</v>
      </c>
      <c r="B1083" s="226" t="s">
        <v>205</v>
      </c>
      <c r="C1083" s="225" t="s">
        <v>9</v>
      </c>
      <c r="D1083" s="225" t="s">
        <v>206</v>
      </c>
      <c r="E1083" s="292" t="s">
        <v>875</v>
      </c>
      <c r="F1083" s="292"/>
      <c r="G1083" s="227" t="s">
        <v>25</v>
      </c>
      <c r="H1083" s="228">
        <v>0.1169058</v>
      </c>
      <c r="I1083" s="229">
        <f>SUMIFS(J:J,A:A,"Composição",B:B,$B1083)</f>
        <v>26.42</v>
      </c>
      <c r="J1083" s="229">
        <f>TRUNC(H1083*I1083,2)</f>
        <v>3.08</v>
      </c>
      <c r="L1083" s="52">
        <f t="shared" si="178"/>
        <v>95</v>
      </c>
      <c r="M1083" s="86">
        <f t="shared" si="172"/>
        <v>3.08</v>
      </c>
      <c r="N1083" s="87" t="str">
        <f t="shared" si="173"/>
        <v/>
      </c>
      <c r="O1083" s="87">
        <f t="shared" si="174"/>
        <v>3.08</v>
      </c>
      <c r="P1083" s="88" t="str">
        <f t="shared" si="175"/>
        <v/>
      </c>
      <c r="Q1083" s="87" t="str">
        <f t="shared" si="176"/>
        <v/>
      </c>
      <c r="R1083" s="87" t="str">
        <f t="shared" si="177"/>
        <v/>
      </c>
    </row>
    <row r="1084" spans="1:18" ht="38.25" customHeight="1" x14ac:dyDescent="0.2">
      <c r="A1084" s="225" t="s">
        <v>21</v>
      </c>
      <c r="B1084" s="226" t="s">
        <v>220</v>
      </c>
      <c r="C1084" s="225" t="s">
        <v>9</v>
      </c>
      <c r="D1084" s="225" t="s">
        <v>221</v>
      </c>
      <c r="E1084" s="292" t="s">
        <v>875</v>
      </c>
      <c r="F1084" s="292"/>
      <c r="G1084" s="227" t="s">
        <v>25</v>
      </c>
      <c r="H1084" s="228">
        <v>0.23381160000000001</v>
      </c>
      <c r="I1084" s="229">
        <f>SUMIFS(J:J,A:A,"Composição",B:B,$B1084)</f>
        <v>33.25</v>
      </c>
      <c r="J1084" s="229">
        <f>TRUNC(H1084*I1084,2)</f>
        <v>7.77</v>
      </c>
      <c r="L1084" s="52">
        <f t="shared" si="178"/>
        <v>95</v>
      </c>
      <c r="M1084" s="86">
        <f t="shared" si="172"/>
        <v>7.77</v>
      </c>
      <c r="N1084" s="87" t="str">
        <f t="shared" si="173"/>
        <v/>
      </c>
      <c r="O1084" s="87">
        <f t="shared" si="174"/>
        <v>7.77</v>
      </c>
      <c r="P1084" s="88" t="str">
        <f t="shared" si="175"/>
        <v/>
      </c>
      <c r="Q1084" s="87" t="str">
        <f t="shared" si="176"/>
        <v/>
      </c>
      <c r="R1084" s="87" t="str">
        <f t="shared" si="177"/>
        <v/>
      </c>
    </row>
    <row r="1085" spans="1:18" ht="25.5" customHeight="1" x14ac:dyDescent="0.2">
      <c r="A1085" s="225" t="s">
        <v>21</v>
      </c>
      <c r="B1085" s="226" t="s">
        <v>622</v>
      </c>
      <c r="C1085" s="225" t="s">
        <v>9</v>
      </c>
      <c r="D1085" s="225" t="s">
        <v>623</v>
      </c>
      <c r="E1085" s="292" t="s">
        <v>882</v>
      </c>
      <c r="F1085" s="292"/>
      <c r="G1085" s="227" t="s">
        <v>14</v>
      </c>
      <c r="H1085" s="228">
        <v>1</v>
      </c>
      <c r="I1085" s="229">
        <f>SUMIFS(J:J,A:A,"Composição",B:B,$B1085)</f>
        <v>11.36</v>
      </c>
      <c r="J1085" s="229">
        <f>TRUNC(H1085*I1085,2)</f>
        <v>11.36</v>
      </c>
      <c r="L1085" s="52">
        <f t="shared" si="178"/>
        <v>95</v>
      </c>
      <c r="M1085" s="86">
        <f t="shared" si="172"/>
        <v>11.36</v>
      </c>
      <c r="N1085" s="87" t="str">
        <f t="shared" si="173"/>
        <v/>
      </c>
      <c r="O1085" s="87">
        <f t="shared" si="174"/>
        <v>11.36</v>
      </c>
      <c r="P1085" s="88" t="str">
        <f t="shared" si="175"/>
        <v/>
      </c>
      <c r="Q1085" s="87" t="str">
        <f t="shared" si="176"/>
        <v/>
      </c>
      <c r="R1085" s="87" t="str">
        <f t="shared" si="177"/>
        <v/>
      </c>
    </row>
    <row r="1086" spans="1:18" ht="25.5" customHeight="1" x14ac:dyDescent="0.2">
      <c r="A1086" s="214" t="s">
        <v>28</v>
      </c>
      <c r="B1086" s="215" t="s">
        <v>1847</v>
      </c>
      <c r="C1086" s="214" t="str">
        <f>VLOOKUP(B1086,INSUMOS!$A:$I,2,FALSE)</f>
        <v>SINAPI</v>
      </c>
      <c r="D1086" s="214" t="str">
        <f>VLOOKUP(B1086,INSUMOS!$A:$I,3,FALSE)</f>
        <v>ELETRODUTO RIGIDO, EM ACO GALVANIZADO OU ZINCADO, TIPO PESADO, COM ROSCA, DN 40 MM (1 1/2"), ESPESSURA DE 2,00 MM</v>
      </c>
      <c r="E1086" s="293" t="str">
        <f>VLOOKUP(B1086,INSUMOS!$A:$I,4,FALSE)</f>
        <v>Material</v>
      </c>
      <c r="F1086" s="293"/>
      <c r="G1086" s="216" t="str">
        <f>VLOOKUP(B1086,INSUMOS!$A:$I,5,FALSE)</f>
        <v>M</v>
      </c>
      <c r="H1086" s="217">
        <v>1.05</v>
      </c>
      <c r="I1086" s="218">
        <f>VLOOKUP(B1086,INSUMOS!$A:$I,8,FALSE)</f>
        <v>0</v>
      </c>
      <c r="J1086" s="218">
        <f>TRUNC(H1086*I1086,2)</f>
        <v>0</v>
      </c>
      <c r="L1086" s="52">
        <f t="shared" si="178"/>
        <v>95</v>
      </c>
      <c r="M1086" s="86">
        <f t="shared" si="172"/>
        <v>0</v>
      </c>
      <c r="N1086" s="87" t="str">
        <f t="shared" si="173"/>
        <v/>
      </c>
      <c r="O1086" s="87">
        <f t="shared" si="174"/>
        <v>0</v>
      </c>
      <c r="P1086" s="88" t="str">
        <f t="shared" si="175"/>
        <v/>
      </c>
      <c r="Q1086" s="87" t="str">
        <f t="shared" si="176"/>
        <v/>
      </c>
      <c r="R1086" s="87" t="str">
        <f t="shared" si="177"/>
        <v/>
      </c>
    </row>
    <row r="1087" spans="1:18" x14ac:dyDescent="0.2">
      <c r="A1087" s="219"/>
      <c r="B1087" s="219"/>
      <c r="C1087" s="219"/>
      <c r="D1087" s="219"/>
      <c r="E1087" s="219"/>
      <c r="F1087" s="220"/>
      <c r="G1087" s="219"/>
      <c r="H1087" s="220"/>
      <c r="I1087" s="219"/>
      <c r="J1087" s="220"/>
      <c r="L1087" s="52">
        <f t="shared" si="178"/>
        <v>95</v>
      </c>
      <c r="M1087" s="86" t="str">
        <f t="shared" ref="M1087:M1150" si="182">IF(OR(A1087="Insumo",A1087="Composição Auxiliar"),J1087,"")</f>
        <v/>
      </c>
      <c r="N1087" s="87" t="str">
        <f t="shared" ref="N1087:N1150" si="183">IF(E1087="Mão de Obra",J1087,"")</f>
        <v/>
      </c>
      <c r="O1087" s="87" t="str">
        <f t="shared" ref="O1087:O1150" si="184">IF(N1087&lt;&gt;"","",M1087)</f>
        <v/>
      </c>
      <c r="P1087" s="88" t="str">
        <f t="shared" ref="P1087:P1150" si="185">IF(A1087="Composição",B1087,"")</f>
        <v/>
      </c>
      <c r="Q1087" s="87" t="str">
        <f t="shared" ref="Q1087:Q1150" si="186">IF(P1087&lt;&gt;"",SUMIF(L1087:L1187,L1087,N1087:N1187),"")</f>
        <v/>
      </c>
      <c r="R1087" s="87" t="str">
        <f t="shared" ref="R1087:R1150" si="187">IF(P1087&lt;&gt;"",SUMIF(L1087:L1187,L1087,O1087:O1187),"")</f>
        <v/>
      </c>
    </row>
    <row r="1088" spans="1:18" ht="15" thickBot="1" x14ac:dyDescent="0.25">
      <c r="A1088" s="219"/>
      <c r="B1088" s="219"/>
      <c r="C1088" s="219"/>
      <c r="D1088" s="219"/>
      <c r="E1088" s="219"/>
      <c r="F1088" s="220"/>
      <c r="G1088" s="219"/>
      <c r="H1088" s="294"/>
      <c r="I1088" s="294"/>
      <c r="J1088" s="220"/>
      <c r="L1088" s="52">
        <f t="shared" si="178"/>
        <v>95</v>
      </c>
      <c r="M1088" s="86" t="str">
        <f t="shared" si="182"/>
        <v/>
      </c>
      <c r="N1088" s="87" t="str">
        <f t="shared" si="183"/>
        <v/>
      </c>
      <c r="O1088" s="87" t="str">
        <f t="shared" si="184"/>
        <v/>
      </c>
      <c r="P1088" s="88" t="str">
        <f t="shared" si="185"/>
        <v/>
      </c>
      <c r="Q1088" s="87" t="str">
        <f t="shared" si="186"/>
        <v/>
      </c>
      <c r="R1088" s="87" t="str">
        <f t="shared" si="187"/>
        <v/>
      </c>
    </row>
    <row r="1089" spans="1:18" ht="15" thickTop="1" x14ac:dyDescent="0.2">
      <c r="A1089" s="224"/>
      <c r="B1089" s="224"/>
      <c r="C1089" s="224"/>
      <c r="D1089" s="224"/>
      <c r="E1089" s="224"/>
      <c r="F1089" s="224"/>
      <c r="G1089" s="224"/>
      <c r="H1089" s="224"/>
      <c r="I1089" s="224"/>
      <c r="J1089" s="224"/>
      <c r="L1089" s="52">
        <f t="shared" si="178"/>
        <v>96</v>
      </c>
      <c r="M1089" s="86" t="str">
        <f t="shared" si="182"/>
        <v/>
      </c>
      <c r="N1089" s="87" t="str">
        <f t="shared" si="183"/>
        <v/>
      </c>
      <c r="O1089" s="87" t="str">
        <f t="shared" si="184"/>
        <v/>
      </c>
      <c r="P1089" s="88" t="str">
        <f t="shared" si="185"/>
        <v/>
      </c>
      <c r="Q1089" s="87" t="str">
        <f t="shared" si="186"/>
        <v/>
      </c>
      <c r="R1089" s="87" t="str">
        <f t="shared" si="187"/>
        <v/>
      </c>
    </row>
    <row r="1090" spans="1:18" ht="15" x14ac:dyDescent="0.2">
      <c r="A1090" s="206" t="s">
        <v>1321</v>
      </c>
      <c r="B1090" s="207" t="s">
        <v>1</v>
      </c>
      <c r="C1090" s="206" t="s">
        <v>2</v>
      </c>
      <c r="D1090" s="206" t="s">
        <v>3</v>
      </c>
      <c r="E1090" s="290" t="s">
        <v>18</v>
      </c>
      <c r="F1090" s="290"/>
      <c r="G1090" s="208" t="s">
        <v>4</v>
      </c>
      <c r="H1090" s="207" t="s">
        <v>5</v>
      </c>
      <c r="I1090" s="207" t="s">
        <v>6</v>
      </c>
      <c r="J1090" s="207" t="s">
        <v>7</v>
      </c>
      <c r="L1090" s="52">
        <f t="shared" si="178"/>
        <v>96</v>
      </c>
      <c r="M1090" s="86" t="str">
        <f t="shared" si="182"/>
        <v/>
      </c>
      <c r="N1090" s="87" t="str">
        <f t="shared" si="183"/>
        <v/>
      </c>
      <c r="O1090" s="87" t="str">
        <f t="shared" si="184"/>
        <v/>
      </c>
      <c r="P1090" s="88" t="str">
        <f t="shared" si="185"/>
        <v/>
      </c>
      <c r="Q1090" s="87" t="str">
        <f t="shared" si="186"/>
        <v/>
      </c>
      <c r="R1090" s="87" t="str">
        <f t="shared" si="187"/>
        <v/>
      </c>
    </row>
    <row r="1091" spans="1:18" ht="38.25" x14ac:dyDescent="0.2">
      <c r="A1091" s="209" t="s">
        <v>19</v>
      </c>
      <c r="B1091" s="210" t="s">
        <v>1322</v>
      </c>
      <c r="C1091" s="209" t="s">
        <v>11</v>
      </c>
      <c r="D1091" s="209" t="s">
        <v>1961</v>
      </c>
      <c r="E1091" s="291" t="s">
        <v>222</v>
      </c>
      <c r="F1091" s="291"/>
      <c r="G1091" s="211" t="s">
        <v>14</v>
      </c>
      <c r="H1091" s="212">
        <v>1</v>
      </c>
      <c r="I1091" s="213">
        <f>SUMIF(L:L,$L1091,M:M)</f>
        <v>87.100000000000009</v>
      </c>
      <c r="J1091" s="213">
        <f>TRUNC(H1091*I1091,2)</f>
        <v>87.1</v>
      </c>
      <c r="L1091" s="52">
        <f t="shared" ref="L1091:L1154" si="188">IF(AND(A1092&lt;&gt;"",A1091=""),L1090+1,L1090)</f>
        <v>96</v>
      </c>
      <c r="M1091" s="86" t="str">
        <f t="shared" si="182"/>
        <v/>
      </c>
      <c r="N1091" s="87" t="str">
        <f t="shared" si="183"/>
        <v/>
      </c>
      <c r="O1091" s="87" t="str">
        <f t="shared" si="184"/>
        <v/>
      </c>
      <c r="P1091" s="88" t="str">
        <f t="shared" si="185"/>
        <v xml:space="preserve"> IG-INS-ELE-ELET-GALV-VAR-2 </v>
      </c>
      <c r="Q1091" s="87">
        <f t="shared" si="186"/>
        <v>0</v>
      </c>
      <c r="R1091" s="87">
        <f t="shared" si="187"/>
        <v>87.100000000000009</v>
      </c>
    </row>
    <row r="1092" spans="1:18" ht="38.25" customHeight="1" x14ac:dyDescent="0.2">
      <c r="A1092" s="225" t="s">
        <v>21</v>
      </c>
      <c r="B1092" s="226" t="s">
        <v>220</v>
      </c>
      <c r="C1092" s="225" t="s">
        <v>9</v>
      </c>
      <c r="D1092" s="225" t="s">
        <v>221</v>
      </c>
      <c r="E1092" s="292" t="s">
        <v>875</v>
      </c>
      <c r="F1092" s="292"/>
      <c r="G1092" s="227" t="s">
        <v>25</v>
      </c>
      <c r="H1092" s="228">
        <v>0.27400000000000002</v>
      </c>
      <c r="I1092" s="229">
        <f>SUMIFS(J:J,A:A,"Composição",B:B,$B1092)</f>
        <v>33.25</v>
      </c>
      <c r="J1092" s="229">
        <f>TRUNC(H1092*I1092,2)</f>
        <v>9.11</v>
      </c>
      <c r="L1092" s="52">
        <f t="shared" si="188"/>
        <v>96</v>
      </c>
      <c r="M1092" s="86">
        <f t="shared" si="182"/>
        <v>9.11</v>
      </c>
      <c r="N1092" s="87" t="str">
        <f t="shared" si="183"/>
        <v/>
      </c>
      <c r="O1092" s="87">
        <f t="shared" si="184"/>
        <v>9.11</v>
      </c>
      <c r="P1092" s="88" t="str">
        <f t="shared" si="185"/>
        <v/>
      </c>
      <c r="Q1092" s="87" t="str">
        <f t="shared" si="186"/>
        <v/>
      </c>
      <c r="R1092" s="87" t="str">
        <f t="shared" si="187"/>
        <v/>
      </c>
    </row>
    <row r="1093" spans="1:18" ht="25.5" customHeight="1" x14ac:dyDescent="0.2">
      <c r="A1093" s="225" t="s">
        <v>21</v>
      </c>
      <c r="B1093" s="226" t="s">
        <v>205</v>
      </c>
      <c r="C1093" s="225" t="s">
        <v>9</v>
      </c>
      <c r="D1093" s="225" t="s">
        <v>206</v>
      </c>
      <c r="E1093" s="292" t="s">
        <v>875</v>
      </c>
      <c r="F1093" s="292"/>
      <c r="G1093" s="227" t="s">
        <v>25</v>
      </c>
      <c r="H1093" s="228">
        <v>0.27400000000000002</v>
      </c>
      <c r="I1093" s="229">
        <f>SUMIFS(J:J,A:A,"Composição",B:B,$B1093)</f>
        <v>26.42</v>
      </c>
      <c r="J1093" s="229">
        <f>TRUNC(H1093*I1093,2)</f>
        <v>7.23</v>
      </c>
      <c r="L1093" s="52">
        <f t="shared" si="188"/>
        <v>96</v>
      </c>
      <c r="M1093" s="86">
        <f t="shared" si="182"/>
        <v>7.23</v>
      </c>
      <c r="N1093" s="87" t="str">
        <f t="shared" si="183"/>
        <v/>
      </c>
      <c r="O1093" s="87">
        <f t="shared" si="184"/>
        <v>7.23</v>
      </c>
      <c r="P1093" s="88" t="str">
        <f t="shared" si="185"/>
        <v/>
      </c>
      <c r="Q1093" s="87" t="str">
        <f t="shared" si="186"/>
        <v/>
      </c>
      <c r="R1093" s="87" t="str">
        <f t="shared" si="187"/>
        <v/>
      </c>
    </row>
    <row r="1094" spans="1:18" ht="25.5" customHeight="1" x14ac:dyDescent="0.2">
      <c r="A1094" s="214" t="s">
        <v>28</v>
      </c>
      <c r="B1094" s="215" t="s">
        <v>1849</v>
      </c>
      <c r="C1094" s="214" t="str">
        <f>VLOOKUP(B1094,INSUMOS!$A:$I,2,FALSE)</f>
        <v>SBC</v>
      </c>
      <c r="D1094" s="214" t="str">
        <f>VLOOKUP(B1094,INSUMOS!$A:$I,3,FALSE)</f>
        <v>ELETRODUTO GALVANIZADO (SEMI PESADO) NBR 5598 50mm 2"</v>
      </c>
      <c r="E1094" s="293" t="str">
        <f>VLOOKUP(B1094,INSUMOS!$A:$I,4,FALSE)</f>
        <v>Material</v>
      </c>
      <c r="F1094" s="293"/>
      <c r="G1094" s="216" t="str">
        <f>VLOOKUP(B1094,INSUMOS!$A:$I,5,FALSE)</f>
        <v>M</v>
      </c>
      <c r="H1094" s="217">
        <v>1.1000000000000001</v>
      </c>
      <c r="I1094" s="218">
        <f>VLOOKUP(B1094,INSUMOS!$A:$I,8,FALSE)</f>
        <v>64.33</v>
      </c>
      <c r="J1094" s="218">
        <f>TRUNC(H1094*I1094,2)</f>
        <v>70.760000000000005</v>
      </c>
      <c r="L1094" s="52">
        <f t="shared" si="188"/>
        <v>96</v>
      </c>
      <c r="M1094" s="86">
        <f t="shared" si="182"/>
        <v>70.760000000000005</v>
      </c>
      <c r="N1094" s="87" t="str">
        <f t="shared" si="183"/>
        <v/>
      </c>
      <c r="O1094" s="87">
        <f t="shared" si="184"/>
        <v>70.760000000000005</v>
      </c>
      <c r="P1094" s="88" t="str">
        <f t="shared" si="185"/>
        <v/>
      </c>
      <c r="Q1094" s="87" t="str">
        <f t="shared" si="186"/>
        <v/>
      </c>
      <c r="R1094" s="87" t="str">
        <f t="shared" si="187"/>
        <v/>
      </c>
    </row>
    <row r="1095" spans="1:18" x14ac:dyDescent="0.2">
      <c r="A1095" s="219"/>
      <c r="B1095" s="219"/>
      <c r="C1095" s="219"/>
      <c r="D1095" s="219"/>
      <c r="E1095" s="219"/>
      <c r="F1095" s="220"/>
      <c r="G1095" s="219"/>
      <c r="H1095" s="220"/>
      <c r="I1095" s="219"/>
      <c r="J1095" s="220"/>
      <c r="L1095" s="52">
        <f t="shared" si="188"/>
        <v>96</v>
      </c>
      <c r="M1095" s="86" t="str">
        <f t="shared" si="182"/>
        <v/>
      </c>
      <c r="N1095" s="87" t="str">
        <f t="shared" si="183"/>
        <v/>
      </c>
      <c r="O1095" s="87" t="str">
        <f t="shared" si="184"/>
        <v/>
      </c>
      <c r="P1095" s="88" t="str">
        <f t="shared" si="185"/>
        <v/>
      </c>
      <c r="Q1095" s="87" t="str">
        <f t="shared" si="186"/>
        <v/>
      </c>
      <c r="R1095" s="87" t="str">
        <f t="shared" si="187"/>
        <v/>
      </c>
    </row>
    <row r="1096" spans="1:18" ht="15" thickBot="1" x14ac:dyDescent="0.25">
      <c r="A1096" s="219"/>
      <c r="B1096" s="219"/>
      <c r="C1096" s="219"/>
      <c r="D1096" s="219"/>
      <c r="E1096" s="219"/>
      <c r="F1096" s="220"/>
      <c r="G1096" s="219"/>
      <c r="H1096" s="294"/>
      <c r="I1096" s="294"/>
      <c r="J1096" s="220"/>
      <c r="L1096" s="52">
        <f t="shared" si="188"/>
        <v>96</v>
      </c>
      <c r="M1096" s="86" t="str">
        <f t="shared" si="182"/>
        <v/>
      </c>
      <c r="N1096" s="87" t="str">
        <f t="shared" si="183"/>
        <v/>
      </c>
      <c r="O1096" s="87" t="str">
        <f t="shared" si="184"/>
        <v/>
      </c>
      <c r="P1096" s="88" t="str">
        <f t="shared" si="185"/>
        <v/>
      </c>
      <c r="Q1096" s="87" t="str">
        <f t="shared" si="186"/>
        <v/>
      </c>
      <c r="R1096" s="87" t="str">
        <f t="shared" si="187"/>
        <v/>
      </c>
    </row>
    <row r="1097" spans="1:18" ht="15" thickTop="1" x14ac:dyDescent="0.2">
      <c r="A1097" s="224"/>
      <c r="B1097" s="224"/>
      <c r="C1097" s="224"/>
      <c r="D1097" s="224"/>
      <c r="E1097" s="224"/>
      <c r="F1097" s="224"/>
      <c r="G1097" s="224"/>
      <c r="H1097" s="224"/>
      <c r="I1097" s="224"/>
      <c r="J1097" s="224"/>
      <c r="L1097" s="52">
        <f t="shared" si="188"/>
        <v>97</v>
      </c>
      <c r="M1097" s="86" t="str">
        <f t="shared" si="182"/>
        <v/>
      </c>
      <c r="N1097" s="87" t="str">
        <f t="shared" si="183"/>
        <v/>
      </c>
      <c r="O1097" s="87" t="str">
        <f t="shared" si="184"/>
        <v/>
      </c>
      <c r="P1097" s="88" t="str">
        <f t="shared" si="185"/>
        <v/>
      </c>
      <c r="Q1097" s="87" t="str">
        <f t="shared" si="186"/>
        <v/>
      </c>
      <c r="R1097" s="87" t="str">
        <f t="shared" si="187"/>
        <v/>
      </c>
    </row>
    <row r="1098" spans="1:18" ht="15" x14ac:dyDescent="0.2">
      <c r="A1098" s="206" t="s">
        <v>1324</v>
      </c>
      <c r="B1098" s="207" t="s">
        <v>1</v>
      </c>
      <c r="C1098" s="206" t="s">
        <v>2</v>
      </c>
      <c r="D1098" s="206" t="s">
        <v>3</v>
      </c>
      <c r="E1098" s="290" t="s">
        <v>18</v>
      </c>
      <c r="F1098" s="290"/>
      <c r="G1098" s="208" t="s">
        <v>4</v>
      </c>
      <c r="H1098" s="207" t="s">
        <v>5</v>
      </c>
      <c r="I1098" s="207" t="s">
        <v>6</v>
      </c>
      <c r="J1098" s="207" t="s">
        <v>7</v>
      </c>
      <c r="L1098" s="52">
        <f t="shared" si="188"/>
        <v>97</v>
      </c>
      <c r="M1098" s="86" t="str">
        <f t="shared" si="182"/>
        <v/>
      </c>
      <c r="N1098" s="87" t="str">
        <f t="shared" si="183"/>
        <v/>
      </c>
      <c r="O1098" s="87" t="str">
        <f t="shared" si="184"/>
        <v/>
      </c>
      <c r="P1098" s="88" t="str">
        <f t="shared" si="185"/>
        <v/>
      </c>
      <c r="Q1098" s="87" t="str">
        <f t="shared" si="186"/>
        <v/>
      </c>
      <c r="R1098" s="87" t="str">
        <f t="shared" si="187"/>
        <v/>
      </c>
    </row>
    <row r="1099" spans="1:18" ht="38.25" x14ac:dyDescent="0.2">
      <c r="A1099" s="209" t="s">
        <v>19</v>
      </c>
      <c r="B1099" s="210" t="s">
        <v>1325</v>
      </c>
      <c r="C1099" s="209" t="s">
        <v>9</v>
      </c>
      <c r="D1099" s="209" t="s">
        <v>1962</v>
      </c>
      <c r="E1099" s="291" t="s">
        <v>891</v>
      </c>
      <c r="F1099" s="291"/>
      <c r="G1099" s="211" t="s">
        <v>14</v>
      </c>
      <c r="H1099" s="212">
        <v>1</v>
      </c>
      <c r="I1099" s="213">
        <f>SUMIF(L:L,$L1099,M:M)</f>
        <v>20.84</v>
      </c>
      <c r="J1099" s="213">
        <f>TRUNC(H1099*I1099,2)</f>
        <v>20.84</v>
      </c>
      <c r="L1099" s="52">
        <f t="shared" si="188"/>
        <v>97</v>
      </c>
      <c r="M1099" s="86" t="str">
        <f t="shared" si="182"/>
        <v/>
      </c>
      <c r="N1099" s="87" t="str">
        <f t="shared" si="183"/>
        <v/>
      </c>
      <c r="O1099" s="87" t="str">
        <f t="shared" si="184"/>
        <v/>
      </c>
      <c r="P1099" s="88" t="str">
        <f t="shared" si="185"/>
        <v xml:space="preserve"> 104407 </v>
      </c>
      <c r="Q1099" s="87">
        <f t="shared" si="186"/>
        <v>0</v>
      </c>
      <c r="R1099" s="87">
        <f t="shared" si="187"/>
        <v>20.84</v>
      </c>
    </row>
    <row r="1100" spans="1:18" ht="25.5" x14ac:dyDescent="0.2">
      <c r="A1100" s="225" t="s">
        <v>21</v>
      </c>
      <c r="B1100" s="226" t="s">
        <v>205</v>
      </c>
      <c r="C1100" s="225" t="s">
        <v>9</v>
      </c>
      <c r="D1100" s="225" t="s">
        <v>206</v>
      </c>
      <c r="E1100" s="292" t="s">
        <v>875</v>
      </c>
      <c r="F1100" s="292"/>
      <c r="G1100" s="227" t="s">
        <v>25</v>
      </c>
      <c r="H1100" s="228">
        <v>0.10214280000000001</v>
      </c>
      <c r="I1100" s="229">
        <f>SUMIFS(J:J,A:A,"Composição",B:B,$B1100)</f>
        <v>26.42</v>
      </c>
      <c r="J1100" s="229">
        <f>TRUNC(H1100*I1100,2)</f>
        <v>2.69</v>
      </c>
      <c r="L1100" s="52">
        <f t="shared" si="188"/>
        <v>97</v>
      </c>
      <c r="M1100" s="86">
        <f t="shared" si="182"/>
        <v>2.69</v>
      </c>
      <c r="N1100" s="87" t="str">
        <f t="shared" si="183"/>
        <v/>
      </c>
      <c r="O1100" s="87">
        <f t="shared" si="184"/>
        <v>2.69</v>
      </c>
      <c r="P1100" s="88" t="str">
        <f t="shared" si="185"/>
        <v/>
      </c>
      <c r="Q1100" s="87" t="str">
        <f t="shared" si="186"/>
        <v/>
      </c>
      <c r="R1100" s="87" t="str">
        <f t="shared" si="187"/>
        <v/>
      </c>
    </row>
    <row r="1101" spans="1:18" ht="51" x14ac:dyDescent="0.2">
      <c r="A1101" s="225" t="s">
        <v>21</v>
      </c>
      <c r="B1101" s="226" t="s">
        <v>622</v>
      </c>
      <c r="C1101" s="225" t="s">
        <v>9</v>
      </c>
      <c r="D1101" s="225" t="s">
        <v>623</v>
      </c>
      <c r="E1101" s="292" t="s">
        <v>882</v>
      </c>
      <c r="F1101" s="292"/>
      <c r="G1101" s="227" t="s">
        <v>14</v>
      </c>
      <c r="H1101" s="228">
        <v>1</v>
      </c>
      <c r="I1101" s="229">
        <f>SUMIFS(J:J,A:A,"Composição",B:B,$B1101)</f>
        <v>11.36</v>
      </c>
      <c r="J1101" s="229">
        <f>TRUNC(H1101*I1101,2)</f>
        <v>11.36</v>
      </c>
      <c r="L1101" s="52">
        <f t="shared" si="188"/>
        <v>97</v>
      </c>
      <c r="M1101" s="86">
        <f t="shared" si="182"/>
        <v>11.36</v>
      </c>
      <c r="N1101" s="87" t="str">
        <f t="shared" si="183"/>
        <v/>
      </c>
      <c r="O1101" s="87">
        <f t="shared" si="184"/>
        <v>11.36</v>
      </c>
      <c r="P1101" s="88" t="str">
        <f t="shared" si="185"/>
        <v/>
      </c>
      <c r="Q1101" s="87" t="str">
        <f t="shared" si="186"/>
        <v/>
      </c>
      <c r="R1101" s="87" t="str">
        <f t="shared" si="187"/>
        <v/>
      </c>
    </row>
    <row r="1102" spans="1:18" ht="25.5" x14ac:dyDescent="0.2">
      <c r="A1102" s="225" t="s">
        <v>21</v>
      </c>
      <c r="B1102" s="226" t="s">
        <v>220</v>
      </c>
      <c r="C1102" s="225" t="s">
        <v>9</v>
      </c>
      <c r="D1102" s="225" t="s">
        <v>221</v>
      </c>
      <c r="E1102" s="292" t="s">
        <v>875</v>
      </c>
      <c r="F1102" s="292"/>
      <c r="G1102" s="227" t="s">
        <v>25</v>
      </c>
      <c r="H1102" s="228">
        <v>0.20428560000000001</v>
      </c>
      <c r="I1102" s="229">
        <f>SUMIFS(J:J,A:A,"Composição",B:B,$B1102)</f>
        <v>33.25</v>
      </c>
      <c r="J1102" s="229">
        <f>TRUNC(H1102*I1102,2)</f>
        <v>6.79</v>
      </c>
      <c r="L1102" s="52">
        <f t="shared" si="188"/>
        <v>97</v>
      </c>
      <c r="M1102" s="86">
        <f t="shared" si="182"/>
        <v>6.79</v>
      </c>
      <c r="N1102" s="87" t="str">
        <f t="shared" si="183"/>
        <v/>
      </c>
      <c r="O1102" s="87">
        <f t="shared" si="184"/>
        <v>6.79</v>
      </c>
      <c r="P1102" s="88" t="str">
        <f t="shared" si="185"/>
        <v/>
      </c>
      <c r="Q1102" s="87" t="str">
        <f t="shared" si="186"/>
        <v/>
      </c>
      <c r="R1102" s="87" t="str">
        <f t="shared" si="187"/>
        <v/>
      </c>
    </row>
    <row r="1103" spans="1:18" ht="38.25" customHeight="1" x14ac:dyDescent="0.2">
      <c r="A1103" s="214" t="s">
        <v>28</v>
      </c>
      <c r="B1103" s="215" t="s">
        <v>1852</v>
      </c>
      <c r="C1103" s="214" t="str">
        <f>VLOOKUP(B1103,INSUMOS!$A:$I,2,FALSE)</f>
        <v>SINAPI</v>
      </c>
      <c r="D1103" s="214" t="str">
        <f>VLOOKUP(B1103,INSUMOS!$A:$I,3,FALSE)</f>
        <v>ELETRODUTO RIGIDO, EM ACO GALVANIZADO OU ZINCADO, TIPO PESADO, COM ROSCA, DN 25 MM (1"), ESPESSURA DE 1,50 MM</v>
      </c>
      <c r="E1103" s="293" t="str">
        <f>VLOOKUP(B1103,INSUMOS!$A:$I,4,FALSE)</f>
        <v>Material</v>
      </c>
      <c r="F1103" s="293"/>
      <c r="G1103" s="216" t="str">
        <f>VLOOKUP(B1103,INSUMOS!$A:$I,5,FALSE)</f>
        <v>M</v>
      </c>
      <c r="H1103" s="217">
        <v>1.05</v>
      </c>
      <c r="I1103" s="218">
        <f>VLOOKUP(B1103,INSUMOS!$A:$I,8,FALSE)</f>
        <v>0</v>
      </c>
      <c r="J1103" s="218">
        <f>TRUNC(H1103*I1103,2)</f>
        <v>0</v>
      </c>
      <c r="L1103" s="52">
        <f t="shared" si="188"/>
        <v>97</v>
      </c>
      <c r="M1103" s="86">
        <f t="shared" si="182"/>
        <v>0</v>
      </c>
      <c r="N1103" s="87" t="str">
        <f t="shared" si="183"/>
        <v/>
      </c>
      <c r="O1103" s="87">
        <f t="shared" si="184"/>
        <v>0</v>
      </c>
      <c r="P1103" s="88" t="str">
        <f t="shared" si="185"/>
        <v/>
      </c>
      <c r="Q1103" s="87" t="str">
        <f t="shared" si="186"/>
        <v/>
      </c>
      <c r="R1103" s="87" t="str">
        <f t="shared" si="187"/>
        <v/>
      </c>
    </row>
    <row r="1104" spans="1:18" ht="25.5" customHeight="1" x14ac:dyDescent="0.2">
      <c r="A1104" s="219"/>
      <c r="B1104" s="219"/>
      <c r="C1104" s="219"/>
      <c r="D1104" s="219"/>
      <c r="E1104" s="219"/>
      <c r="F1104" s="220"/>
      <c r="G1104" s="219"/>
      <c r="H1104" s="220"/>
      <c r="I1104" s="219"/>
      <c r="J1104" s="220"/>
      <c r="L1104" s="52">
        <f t="shared" si="188"/>
        <v>97</v>
      </c>
      <c r="M1104" s="86" t="str">
        <f t="shared" si="182"/>
        <v/>
      </c>
      <c r="N1104" s="87" t="str">
        <f t="shared" si="183"/>
        <v/>
      </c>
      <c r="O1104" s="87" t="str">
        <f t="shared" si="184"/>
        <v/>
      </c>
      <c r="P1104" s="88" t="str">
        <f t="shared" si="185"/>
        <v/>
      </c>
      <c r="Q1104" s="87" t="str">
        <f t="shared" si="186"/>
        <v/>
      </c>
      <c r="R1104" s="87" t="str">
        <f t="shared" si="187"/>
        <v/>
      </c>
    </row>
    <row r="1105" spans="1:18" ht="25.5" customHeight="1" thickBot="1" x14ac:dyDescent="0.25">
      <c r="A1105" s="219"/>
      <c r="B1105" s="219"/>
      <c r="C1105" s="219"/>
      <c r="D1105" s="219"/>
      <c r="E1105" s="219"/>
      <c r="F1105" s="220"/>
      <c r="G1105" s="219"/>
      <c r="H1105" s="294"/>
      <c r="I1105" s="294"/>
      <c r="J1105" s="220"/>
      <c r="L1105" s="52">
        <f t="shared" si="188"/>
        <v>97</v>
      </c>
      <c r="M1105" s="86" t="str">
        <f t="shared" si="182"/>
        <v/>
      </c>
      <c r="N1105" s="87" t="str">
        <f t="shared" si="183"/>
        <v/>
      </c>
      <c r="O1105" s="87" t="str">
        <f t="shared" si="184"/>
        <v/>
      </c>
      <c r="P1105" s="88" t="str">
        <f t="shared" si="185"/>
        <v/>
      </c>
      <c r="Q1105" s="87" t="str">
        <f t="shared" si="186"/>
        <v/>
      </c>
      <c r="R1105" s="87" t="str">
        <f t="shared" si="187"/>
        <v/>
      </c>
    </row>
    <row r="1106" spans="1:18" ht="15" thickTop="1" x14ac:dyDescent="0.2">
      <c r="A1106" s="224"/>
      <c r="B1106" s="224"/>
      <c r="C1106" s="224"/>
      <c r="D1106" s="224"/>
      <c r="E1106" s="224"/>
      <c r="F1106" s="224"/>
      <c r="G1106" s="224"/>
      <c r="H1106" s="224"/>
      <c r="I1106" s="224"/>
      <c r="J1106" s="224"/>
      <c r="L1106" s="52">
        <f t="shared" si="188"/>
        <v>98</v>
      </c>
      <c r="M1106" s="86" t="str">
        <f t="shared" si="182"/>
        <v/>
      </c>
      <c r="N1106" s="87" t="str">
        <f t="shared" si="183"/>
        <v/>
      </c>
      <c r="O1106" s="87" t="str">
        <f t="shared" si="184"/>
        <v/>
      </c>
      <c r="P1106" s="88" t="str">
        <f t="shared" si="185"/>
        <v/>
      </c>
      <c r="Q1106" s="87" t="str">
        <f t="shared" si="186"/>
        <v/>
      </c>
      <c r="R1106" s="87" t="str">
        <f t="shared" si="187"/>
        <v/>
      </c>
    </row>
    <row r="1107" spans="1:18" ht="15" x14ac:dyDescent="0.2">
      <c r="A1107" s="206" t="s">
        <v>1327</v>
      </c>
      <c r="B1107" s="207" t="s">
        <v>1</v>
      </c>
      <c r="C1107" s="206" t="s">
        <v>2</v>
      </c>
      <c r="D1107" s="206" t="s">
        <v>3</v>
      </c>
      <c r="E1107" s="290" t="s">
        <v>18</v>
      </c>
      <c r="F1107" s="290"/>
      <c r="G1107" s="208" t="s">
        <v>4</v>
      </c>
      <c r="H1107" s="207" t="s">
        <v>5</v>
      </c>
      <c r="I1107" s="207" t="s">
        <v>6</v>
      </c>
      <c r="J1107" s="207" t="s">
        <v>7</v>
      </c>
      <c r="L1107" s="52">
        <f t="shared" si="188"/>
        <v>98</v>
      </c>
      <c r="M1107" s="86" t="str">
        <f t="shared" si="182"/>
        <v/>
      </c>
      <c r="N1107" s="87" t="str">
        <f t="shared" si="183"/>
        <v/>
      </c>
      <c r="O1107" s="87" t="str">
        <f t="shared" si="184"/>
        <v/>
      </c>
      <c r="P1107" s="88" t="str">
        <f t="shared" si="185"/>
        <v/>
      </c>
      <c r="Q1107" s="87" t="str">
        <f t="shared" si="186"/>
        <v/>
      </c>
      <c r="R1107" s="87" t="str">
        <f t="shared" si="187"/>
        <v/>
      </c>
    </row>
    <row r="1108" spans="1:18" ht="38.25" x14ac:dyDescent="0.2">
      <c r="A1108" s="209" t="s">
        <v>19</v>
      </c>
      <c r="B1108" s="210" t="s">
        <v>962</v>
      </c>
      <c r="C1108" s="209" t="s">
        <v>9</v>
      </c>
      <c r="D1108" s="209" t="s">
        <v>1963</v>
      </c>
      <c r="E1108" s="291" t="s">
        <v>891</v>
      </c>
      <c r="F1108" s="291"/>
      <c r="G1108" s="211" t="s">
        <v>14</v>
      </c>
      <c r="H1108" s="212">
        <v>1</v>
      </c>
      <c r="I1108" s="213">
        <f>SUMIF(L:L,$L1108,M:M)</f>
        <v>20.38</v>
      </c>
      <c r="J1108" s="213">
        <f>TRUNC(H1108*I1108,2)</f>
        <v>20.38</v>
      </c>
      <c r="L1108" s="52">
        <f t="shared" si="188"/>
        <v>98</v>
      </c>
      <c r="M1108" s="86" t="str">
        <f t="shared" si="182"/>
        <v/>
      </c>
      <c r="N1108" s="87" t="str">
        <f t="shared" si="183"/>
        <v/>
      </c>
      <c r="O1108" s="87" t="str">
        <f t="shared" si="184"/>
        <v/>
      </c>
      <c r="P1108" s="88" t="str">
        <f t="shared" si="185"/>
        <v xml:space="preserve"> 104406 </v>
      </c>
      <c r="Q1108" s="87">
        <f t="shared" si="186"/>
        <v>0</v>
      </c>
      <c r="R1108" s="87">
        <f t="shared" si="187"/>
        <v>20.38</v>
      </c>
    </row>
    <row r="1109" spans="1:18" ht="25.5" x14ac:dyDescent="0.2">
      <c r="A1109" s="225" t="s">
        <v>21</v>
      </c>
      <c r="B1109" s="226" t="s">
        <v>205</v>
      </c>
      <c r="C1109" s="225" t="s">
        <v>9</v>
      </c>
      <c r="D1109" s="225" t="s">
        <v>206</v>
      </c>
      <c r="E1109" s="292" t="s">
        <v>875</v>
      </c>
      <c r="F1109" s="292"/>
      <c r="G1109" s="227" t="s">
        <v>25</v>
      </c>
      <c r="H1109" s="228">
        <v>9.7221799999999997E-2</v>
      </c>
      <c r="I1109" s="229">
        <f>SUMIFS(J:J,A:A,"Composição",B:B,$B1109)</f>
        <v>26.42</v>
      </c>
      <c r="J1109" s="229">
        <f>TRUNC(H1109*I1109,2)</f>
        <v>2.56</v>
      </c>
      <c r="L1109" s="52">
        <f t="shared" si="188"/>
        <v>98</v>
      </c>
      <c r="M1109" s="86">
        <f t="shared" si="182"/>
        <v>2.56</v>
      </c>
      <c r="N1109" s="87" t="str">
        <f t="shared" si="183"/>
        <v/>
      </c>
      <c r="O1109" s="87">
        <f t="shared" si="184"/>
        <v>2.56</v>
      </c>
      <c r="P1109" s="88" t="str">
        <f t="shared" si="185"/>
        <v/>
      </c>
      <c r="Q1109" s="87" t="str">
        <f t="shared" si="186"/>
        <v/>
      </c>
      <c r="R1109" s="87" t="str">
        <f t="shared" si="187"/>
        <v/>
      </c>
    </row>
    <row r="1110" spans="1:18" ht="25.5" x14ac:dyDescent="0.2">
      <c r="A1110" s="225" t="s">
        <v>21</v>
      </c>
      <c r="B1110" s="226" t="s">
        <v>220</v>
      </c>
      <c r="C1110" s="225" t="s">
        <v>9</v>
      </c>
      <c r="D1110" s="225" t="s">
        <v>221</v>
      </c>
      <c r="E1110" s="292" t="s">
        <v>875</v>
      </c>
      <c r="F1110" s="292"/>
      <c r="G1110" s="227" t="s">
        <v>25</v>
      </c>
      <c r="H1110" s="228">
        <v>0.19444349999999999</v>
      </c>
      <c r="I1110" s="229">
        <f>SUMIFS(J:J,A:A,"Composição",B:B,$B1110)</f>
        <v>33.25</v>
      </c>
      <c r="J1110" s="229">
        <f>TRUNC(H1110*I1110,2)</f>
        <v>6.46</v>
      </c>
      <c r="L1110" s="52">
        <f t="shared" si="188"/>
        <v>98</v>
      </c>
      <c r="M1110" s="86">
        <f t="shared" si="182"/>
        <v>6.46</v>
      </c>
      <c r="N1110" s="87" t="str">
        <f t="shared" si="183"/>
        <v/>
      </c>
      <c r="O1110" s="87">
        <f t="shared" si="184"/>
        <v>6.46</v>
      </c>
      <c r="P1110" s="88" t="str">
        <f t="shared" si="185"/>
        <v/>
      </c>
      <c r="Q1110" s="87" t="str">
        <f t="shared" si="186"/>
        <v/>
      </c>
      <c r="R1110" s="87" t="str">
        <f t="shared" si="187"/>
        <v/>
      </c>
    </row>
    <row r="1111" spans="1:18" ht="51" x14ac:dyDescent="0.2">
      <c r="A1111" s="225" t="s">
        <v>21</v>
      </c>
      <c r="B1111" s="226" t="s">
        <v>622</v>
      </c>
      <c r="C1111" s="225" t="s">
        <v>9</v>
      </c>
      <c r="D1111" s="225" t="s">
        <v>623</v>
      </c>
      <c r="E1111" s="292" t="s">
        <v>882</v>
      </c>
      <c r="F1111" s="292"/>
      <c r="G1111" s="227" t="s">
        <v>14</v>
      </c>
      <c r="H1111" s="228">
        <v>1</v>
      </c>
      <c r="I1111" s="229">
        <f>SUMIFS(J:J,A:A,"Composição",B:B,$B1111)</f>
        <v>11.36</v>
      </c>
      <c r="J1111" s="229">
        <f>TRUNC(H1111*I1111,2)</f>
        <v>11.36</v>
      </c>
      <c r="L1111" s="52">
        <f t="shared" si="188"/>
        <v>98</v>
      </c>
      <c r="M1111" s="86">
        <f t="shared" si="182"/>
        <v>11.36</v>
      </c>
      <c r="N1111" s="87" t="str">
        <f t="shared" si="183"/>
        <v/>
      </c>
      <c r="O1111" s="87">
        <f t="shared" si="184"/>
        <v>11.36</v>
      </c>
      <c r="P1111" s="88" t="str">
        <f t="shared" si="185"/>
        <v/>
      </c>
      <c r="Q1111" s="87" t="str">
        <f t="shared" si="186"/>
        <v/>
      </c>
      <c r="R1111" s="87" t="str">
        <f t="shared" si="187"/>
        <v/>
      </c>
    </row>
    <row r="1112" spans="1:18" ht="25.5" x14ac:dyDescent="0.2">
      <c r="A1112" s="214" t="s">
        <v>28</v>
      </c>
      <c r="B1112" s="215" t="s">
        <v>1855</v>
      </c>
      <c r="C1112" s="214" t="str">
        <f>VLOOKUP(B1112,INSUMOS!$A:$I,2,FALSE)</f>
        <v>SINAPI</v>
      </c>
      <c r="D1112" s="214" t="str">
        <f>VLOOKUP(B1112,INSUMOS!$A:$I,3,FALSE)</f>
        <v>ELETRODUTO RIGIDO, EM ACO GALVANIZADO OU ZINCADO, TIPO PESADO, COM ROSCA, DN 20 MM (3/4"), ESPESSURA DE 1,50 MM</v>
      </c>
      <c r="E1112" s="293" t="str">
        <f>VLOOKUP(B1112,INSUMOS!$A:$I,4,FALSE)</f>
        <v>Material</v>
      </c>
      <c r="F1112" s="293"/>
      <c r="G1112" s="216" t="str">
        <f>VLOOKUP(B1112,INSUMOS!$A:$I,5,FALSE)</f>
        <v>M</v>
      </c>
      <c r="H1112" s="217">
        <v>1.05</v>
      </c>
      <c r="I1112" s="218">
        <f>VLOOKUP(B1112,INSUMOS!$A:$I,8,FALSE)</f>
        <v>0</v>
      </c>
      <c r="J1112" s="218">
        <f>TRUNC(H1112*I1112,2)</f>
        <v>0</v>
      </c>
      <c r="L1112" s="52">
        <f t="shared" si="188"/>
        <v>98</v>
      </c>
      <c r="M1112" s="86">
        <f t="shared" si="182"/>
        <v>0</v>
      </c>
      <c r="N1112" s="87" t="str">
        <f t="shared" si="183"/>
        <v/>
      </c>
      <c r="O1112" s="87">
        <f t="shared" si="184"/>
        <v>0</v>
      </c>
      <c r="P1112" s="88" t="str">
        <f t="shared" si="185"/>
        <v/>
      </c>
      <c r="Q1112" s="87" t="str">
        <f t="shared" si="186"/>
        <v/>
      </c>
      <c r="R1112" s="87" t="str">
        <f t="shared" si="187"/>
        <v/>
      </c>
    </row>
    <row r="1113" spans="1:18" x14ac:dyDescent="0.2">
      <c r="A1113" s="219"/>
      <c r="B1113" s="219"/>
      <c r="C1113" s="219"/>
      <c r="D1113" s="219"/>
      <c r="E1113" s="219"/>
      <c r="F1113" s="220"/>
      <c r="G1113" s="219"/>
      <c r="H1113" s="220"/>
      <c r="I1113" s="219"/>
      <c r="J1113" s="220"/>
      <c r="L1113" s="52">
        <f t="shared" si="188"/>
        <v>98</v>
      </c>
      <c r="M1113" s="86" t="str">
        <f t="shared" si="182"/>
        <v/>
      </c>
      <c r="N1113" s="87" t="str">
        <f t="shared" si="183"/>
        <v/>
      </c>
      <c r="O1113" s="87" t="str">
        <f t="shared" si="184"/>
        <v/>
      </c>
      <c r="P1113" s="88" t="str">
        <f t="shared" si="185"/>
        <v/>
      </c>
      <c r="Q1113" s="87" t="str">
        <f t="shared" si="186"/>
        <v/>
      </c>
      <c r="R1113" s="87" t="str">
        <f t="shared" si="187"/>
        <v/>
      </c>
    </row>
    <row r="1114" spans="1:18" ht="38.25" customHeight="1" thickBot="1" x14ac:dyDescent="0.25">
      <c r="A1114" s="219"/>
      <c r="B1114" s="219"/>
      <c r="C1114" s="219"/>
      <c r="D1114" s="219"/>
      <c r="E1114" s="219"/>
      <c r="F1114" s="220"/>
      <c r="G1114" s="219"/>
      <c r="H1114" s="294"/>
      <c r="I1114" s="294"/>
      <c r="J1114" s="220"/>
      <c r="L1114" s="52">
        <f t="shared" si="188"/>
        <v>98</v>
      </c>
      <c r="M1114" s="86" t="str">
        <f t="shared" si="182"/>
        <v/>
      </c>
      <c r="N1114" s="87" t="str">
        <f t="shared" si="183"/>
        <v/>
      </c>
      <c r="O1114" s="87" t="str">
        <f t="shared" si="184"/>
        <v/>
      </c>
      <c r="P1114" s="88" t="str">
        <f t="shared" si="185"/>
        <v/>
      </c>
      <c r="Q1114" s="87" t="str">
        <f t="shared" si="186"/>
        <v/>
      </c>
      <c r="R1114" s="87" t="str">
        <f t="shared" si="187"/>
        <v/>
      </c>
    </row>
    <row r="1115" spans="1:18" ht="25.5" customHeight="1" thickTop="1" x14ac:dyDescent="0.2">
      <c r="A1115" s="224"/>
      <c r="B1115" s="224"/>
      <c r="C1115" s="224"/>
      <c r="D1115" s="224"/>
      <c r="E1115" s="224"/>
      <c r="F1115" s="224"/>
      <c r="G1115" s="224"/>
      <c r="H1115" s="224"/>
      <c r="I1115" s="224"/>
      <c r="J1115" s="224"/>
      <c r="L1115" s="52">
        <f t="shared" si="188"/>
        <v>99</v>
      </c>
      <c r="M1115" s="86" t="str">
        <f t="shared" si="182"/>
        <v/>
      </c>
      <c r="N1115" s="87" t="str">
        <f t="shared" si="183"/>
        <v/>
      </c>
      <c r="O1115" s="87" t="str">
        <f t="shared" si="184"/>
        <v/>
      </c>
      <c r="P1115" s="88" t="str">
        <f t="shared" si="185"/>
        <v/>
      </c>
      <c r="Q1115" s="87" t="str">
        <f t="shared" si="186"/>
        <v/>
      </c>
      <c r="R1115" s="87" t="str">
        <f t="shared" si="187"/>
        <v/>
      </c>
    </row>
    <row r="1116" spans="1:18" ht="25.5" customHeight="1" x14ac:dyDescent="0.2">
      <c r="A1116" s="206" t="s">
        <v>1332</v>
      </c>
      <c r="B1116" s="207" t="s">
        <v>1</v>
      </c>
      <c r="C1116" s="206" t="s">
        <v>2</v>
      </c>
      <c r="D1116" s="206" t="s">
        <v>3</v>
      </c>
      <c r="E1116" s="290" t="s">
        <v>18</v>
      </c>
      <c r="F1116" s="290"/>
      <c r="G1116" s="208" t="s">
        <v>4</v>
      </c>
      <c r="H1116" s="207" t="s">
        <v>5</v>
      </c>
      <c r="I1116" s="207" t="s">
        <v>6</v>
      </c>
      <c r="J1116" s="207" t="s">
        <v>7</v>
      </c>
      <c r="L1116" s="52">
        <f t="shared" si="188"/>
        <v>99</v>
      </c>
      <c r="M1116" s="86" t="str">
        <f t="shared" si="182"/>
        <v/>
      </c>
      <c r="N1116" s="87" t="str">
        <f t="shared" si="183"/>
        <v/>
      </c>
      <c r="O1116" s="87" t="str">
        <f t="shared" si="184"/>
        <v/>
      </c>
      <c r="P1116" s="88" t="str">
        <f t="shared" si="185"/>
        <v/>
      </c>
      <c r="Q1116" s="87" t="str">
        <f t="shared" si="186"/>
        <v/>
      </c>
      <c r="R1116" s="87" t="str">
        <f t="shared" si="187"/>
        <v/>
      </c>
    </row>
    <row r="1117" spans="1:18" ht="25.5" x14ac:dyDescent="0.2">
      <c r="A1117" s="209" t="s">
        <v>19</v>
      </c>
      <c r="B1117" s="210" t="s">
        <v>1333</v>
      </c>
      <c r="C1117" s="209" t="s">
        <v>11</v>
      </c>
      <c r="D1117" s="209" t="s">
        <v>1334</v>
      </c>
      <c r="E1117" s="291" t="s">
        <v>956</v>
      </c>
      <c r="F1117" s="291"/>
      <c r="G1117" s="211" t="s">
        <v>12</v>
      </c>
      <c r="H1117" s="212">
        <v>1</v>
      </c>
      <c r="I1117" s="213">
        <f>SUMIF(L:L,$L1117,M:M)</f>
        <v>295.11</v>
      </c>
      <c r="J1117" s="213">
        <f>TRUNC(H1117*I1117,2)</f>
        <v>295.11</v>
      </c>
      <c r="L1117" s="52">
        <f t="shared" si="188"/>
        <v>99</v>
      </c>
      <c r="M1117" s="86" t="str">
        <f t="shared" si="182"/>
        <v/>
      </c>
      <c r="N1117" s="87" t="str">
        <f t="shared" si="183"/>
        <v/>
      </c>
      <c r="O1117" s="87" t="str">
        <f t="shared" si="184"/>
        <v/>
      </c>
      <c r="P1117" s="88" t="str">
        <f t="shared" si="185"/>
        <v xml:space="preserve"> IG-LUM-LED-SOB-36W. </v>
      </c>
      <c r="Q1117" s="87">
        <f t="shared" si="186"/>
        <v>0</v>
      </c>
      <c r="R1117" s="87">
        <f t="shared" si="187"/>
        <v>295.11</v>
      </c>
    </row>
    <row r="1118" spans="1:18" ht="25.5" x14ac:dyDescent="0.2">
      <c r="A1118" s="225" t="s">
        <v>21</v>
      </c>
      <c r="B1118" s="226" t="s">
        <v>205</v>
      </c>
      <c r="C1118" s="225" t="s">
        <v>9</v>
      </c>
      <c r="D1118" s="225" t="s">
        <v>206</v>
      </c>
      <c r="E1118" s="292" t="s">
        <v>875</v>
      </c>
      <c r="F1118" s="292"/>
      <c r="G1118" s="227" t="s">
        <v>25</v>
      </c>
      <c r="H1118" s="228">
        <v>0.3479486</v>
      </c>
      <c r="I1118" s="229">
        <f>SUMIFS(J:J,A:A,"Composição",B:B,$B1118)</f>
        <v>26.42</v>
      </c>
      <c r="J1118" s="229">
        <f>TRUNC(H1118*I1118,2)</f>
        <v>9.19</v>
      </c>
      <c r="L1118" s="52">
        <f t="shared" si="188"/>
        <v>99</v>
      </c>
      <c r="M1118" s="86">
        <f t="shared" si="182"/>
        <v>9.19</v>
      </c>
      <c r="N1118" s="87" t="str">
        <f t="shared" si="183"/>
        <v/>
      </c>
      <c r="O1118" s="87">
        <f t="shared" si="184"/>
        <v>9.19</v>
      </c>
      <c r="P1118" s="88" t="str">
        <f t="shared" si="185"/>
        <v/>
      </c>
      <c r="Q1118" s="87" t="str">
        <f t="shared" si="186"/>
        <v/>
      </c>
      <c r="R1118" s="87" t="str">
        <f t="shared" si="187"/>
        <v/>
      </c>
    </row>
    <row r="1119" spans="1:18" ht="25.5" x14ac:dyDescent="0.2">
      <c r="A1119" s="225" t="s">
        <v>21</v>
      </c>
      <c r="B1119" s="226" t="s">
        <v>220</v>
      </c>
      <c r="C1119" s="225" t="s">
        <v>9</v>
      </c>
      <c r="D1119" s="225" t="s">
        <v>221</v>
      </c>
      <c r="E1119" s="292" t="s">
        <v>875</v>
      </c>
      <c r="F1119" s="292"/>
      <c r="G1119" s="227" t="s">
        <v>25</v>
      </c>
      <c r="H1119" s="228">
        <v>1.1134355</v>
      </c>
      <c r="I1119" s="229">
        <f>SUMIFS(J:J,A:A,"Composição",B:B,$B1119)</f>
        <v>33.25</v>
      </c>
      <c r="J1119" s="229">
        <f>TRUNC(H1119*I1119,2)</f>
        <v>37.020000000000003</v>
      </c>
      <c r="L1119" s="52">
        <f t="shared" si="188"/>
        <v>99</v>
      </c>
      <c r="M1119" s="86">
        <f t="shared" si="182"/>
        <v>37.020000000000003</v>
      </c>
      <c r="N1119" s="87" t="str">
        <f t="shared" si="183"/>
        <v/>
      </c>
      <c r="O1119" s="87">
        <f t="shared" si="184"/>
        <v>37.020000000000003</v>
      </c>
      <c r="P1119" s="88" t="str">
        <f t="shared" si="185"/>
        <v/>
      </c>
      <c r="Q1119" s="87" t="str">
        <f t="shared" si="186"/>
        <v/>
      </c>
      <c r="R1119" s="87" t="str">
        <f t="shared" si="187"/>
        <v/>
      </c>
    </row>
    <row r="1120" spans="1:18" ht="25.5" x14ac:dyDescent="0.2">
      <c r="A1120" s="214" t="s">
        <v>28</v>
      </c>
      <c r="B1120" s="215" t="s">
        <v>1858</v>
      </c>
      <c r="C1120" s="214" t="str">
        <f>VLOOKUP(B1120,INSUMOS!$A:$I,2,FALSE)</f>
        <v>Próprio</v>
      </c>
      <c r="D1120" s="214" t="str">
        <f>VLOOKUP(B1120,INSUMOS!$A:$I,3,FALSE)</f>
        <v>LUM LED SOBR RET 120x15 36W</v>
      </c>
      <c r="E1120" s="293" t="str">
        <f>VLOOKUP(B1120,INSUMOS!$A:$I,4,FALSE)</f>
        <v>Material</v>
      </c>
      <c r="F1120" s="293"/>
      <c r="G1120" s="216" t="str">
        <f>VLOOKUP(B1120,INSUMOS!$A:$I,5,FALSE)</f>
        <v>UN</v>
      </c>
      <c r="H1120" s="217">
        <v>1</v>
      </c>
      <c r="I1120" s="218">
        <f>VLOOKUP(B1120,INSUMOS!$A:$I,8,FALSE)</f>
        <v>248.9</v>
      </c>
      <c r="J1120" s="218">
        <f>TRUNC(H1120*I1120,2)</f>
        <v>248.9</v>
      </c>
      <c r="L1120" s="52">
        <f t="shared" si="188"/>
        <v>99</v>
      </c>
      <c r="M1120" s="86">
        <f t="shared" si="182"/>
        <v>248.9</v>
      </c>
      <c r="N1120" s="87" t="str">
        <f t="shared" si="183"/>
        <v/>
      </c>
      <c r="O1120" s="87">
        <f t="shared" si="184"/>
        <v>248.9</v>
      </c>
      <c r="P1120" s="88" t="str">
        <f t="shared" si="185"/>
        <v/>
      </c>
      <c r="Q1120" s="87" t="str">
        <f t="shared" si="186"/>
        <v/>
      </c>
      <c r="R1120" s="87" t="str">
        <f t="shared" si="187"/>
        <v/>
      </c>
    </row>
    <row r="1121" spans="1:18" x14ac:dyDescent="0.2">
      <c r="A1121" s="219"/>
      <c r="B1121" s="219"/>
      <c r="C1121" s="219"/>
      <c r="D1121" s="219"/>
      <c r="E1121" s="219"/>
      <c r="F1121" s="220"/>
      <c r="G1121" s="219"/>
      <c r="H1121" s="220"/>
      <c r="I1121" s="219"/>
      <c r="J1121" s="220"/>
      <c r="L1121" s="52">
        <f t="shared" si="188"/>
        <v>99</v>
      </c>
      <c r="M1121" s="86" t="str">
        <f t="shared" si="182"/>
        <v/>
      </c>
      <c r="N1121" s="87" t="str">
        <f t="shared" si="183"/>
        <v/>
      </c>
      <c r="O1121" s="87" t="str">
        <f t="shared" si="184"/>
        <v/>
      </c>
      <c r="P1121" s="88" t="str">
        <f t="shared" si="185"/>
        <v/>
      </c>
      <c r="Q1121" s="87" t="str">
        <f t="shared" si="186"/>
        <v/>
      </c>
      <c r="R1121" s="87" t="str">
        <f t="shared" si="187"/>
        <v/>
      </c>
    </row>
    <row r="1122" spans="1:18" ht="15" thickBot="1" x14ac:dyDescent="0.25">
      <c r="A1122" s="219"/>
      <c r="B1122" s="219"/>
      <c r="C1122" s="219"/>
      <c r="D1122" s="219"/>
      <c r="E1122" s="219"/>
      <c r="F1122" s="220"/>
      <c r="G1122" s="219"/>
      <c r="H1122" s="294"/>
      <c r="I1122" s="294"/>
      <c r="J1122" s="220"/>
      <c r="L1122" s="52">
        <f t="shared" si="188"/>
        <v>99</v>
      </c>
      <c r="M1122" s="86" t="str">
        <f t="shared" si="182"/>
        <v/>
      </c>
      <c r="N1122" s="87" t="str">
        <f t="shared" si="183"/>
        <v/>
      </c>
      <c r="O1122" s="87" t="str">
        <f t="shared" si="184"/>
        <v/>
      </c>
      <c r="P1122" s="88" t="str">
        <f t="shared" si="185"/>
        <v/>
      </c>
      <c r="Q1122" s="87" t="str">
        <f t="shared" si="186"/>
        <v/>
      </c>
      <c r="R1122" s="87" t="str">
        <f t="shared" si="187"/>
        <v/>
      </c>
    </row>
    <row r="1123" spans="1:18" ht="15" thickTop="1" x14ac:dyDescent="0.2">
      <c r="A1123" s="224"/>
      <c r="B1123" s="224"/>
      <c r="C1123" s="224"/>
      <c r="D1123" s="224"/>
      <c r="E1123" s="224"/>
      <c r="F1123" s="224"/>
      <c r="G1123" s="224"/>
      <c r="H1123" s="224"/>
      <c r="I1123" s="224"/>
      <c r="J1123" s="224"/>
      <c r="L1123" s="52">
        <f t="shared" si="188"/>
        <v>100</v>
      </c>
      <c r="M1123" s="86" t="str">
        <f t="shared" si="182"/>
        <v/>
      </c>
      <c r="N1123" s="87" t="str">
        <f t="shared" si="183"/>
        <v/>
      </c>
      <c r="O1123" s="87" t="str">
        <f t="shared" si="184"/>
        <v/>
      </c>
      <c r="P1123" s="88" t="str">
        <f t="shared" si="185"/>
        <v/>
      </c>
      <c r="Q1123" s="87" t="str">
        <f t="shared" si="186"/>
        <v/>
      </c>
      <c r="R1123" s="87" t="str">
        <f t="shared" si="187"/>
        <v/>
      </c>
    </row>
    <row r="1124" spans="1:18" ht="15" x14ac:dyDescent="0.2">
      <c r="A1124" s="206" t="s">
        <v>1337</v>
      </c>
      <c r="B1124" s="207" t="s">
        <v>1</v>
      </c>
      <c r="C1124" s="206" t="s">
        <v>2</v>
      </c>
      <c r="D1124" s="206" t="s">
        <v>3</v>
      </c>
      <c r="E1124" s="290" t="s">
        <v>18</v>
      </c>
      <c r="F1124" s="290"/>
      <c r="G1124" s="208" t="s">
        <v>4</v>
      </c>
      <c r="H1124" s="207" t="s">
        <v>5</v>
      </c>
      <c r="I1124" s="207" t="s">
        <v>6</v>
      </c>
      <c r="J1124" s="207" t="s">
        <v>7</v>
      </c>
      <c r="L1124" s="52">
        <f t="shared" si="188"/>
        <v>100</v>
      </c>
      <c r="M1124" s="86" t="str">
        <f t="shared" si="182"/>
        <v/>
      </c>
      <c r="N1124" s="87" t="str">
        <f t="shared" si="183"/>
        <v/>
      </c>
      <c r="O1124" s="87" t="str">
        <f t="shared" si="184"/>
        <v/>
      </c>
      <c r="P1124" s="88" t="str">
        <f t="shared" si="185"/>
        <v/>
      </c>
      <c r="Q1124" s="87" t="str">
        <f t="shared" si="186"/>
        <v/>
      </c>
      <c r="R1124" s="87" t="str">
        <f t="shared" si="187"/>
        <v/>
      </c>
    </row>
    <row r="1125" spans="1:18" ht="38.25" customHeight="1" x14ac:dyDescent="0.2">
      <c r="A1125" s="209" t="s">
        <v>19</v>
      </c>
      <c r="B1125" s="210" t="s">
        <v>957</v>
      </c>
      <c r="C1125" s="209" t="s">
        <v>9</v>
      </c>
      <c r="D1125" s="209" t="s">
        <v>958</v>
      </c>
      <c r="E1125" s="291" t="s">
        <v>884</v>
      </c>
      <c r="F1125" s="291"/>
      <c r="G1125" s="211" t="s">
        <v>12</v>
      </c>
      <c r="H1125" s="212">
        <v>1</v>
      </c>
      <c r="I1125" s="213">
        <f>SUMIF(L:L,$L1125,M:M)</f>
        <v>124.31</v>
      </c>
      <c r="J1125" s="213">
        <f>TRUNC(H1125*I1125,2)</f>
        <v>124.31</v>
      </c>
      <c r="L1125" s="52">
        <f t="shared" si="188"/>
        <v>100</v>
      </c>
      <c r="M1125" s="86" t="str">
        <f t="shared" si="182"/>
        <v/>
      </c>
      <c r="N1125" s="87" t="str">
        <f t="shared" si="183"/>
        <v/>
      </c>
      <c r="O1125" s="87" t="str">
        <f t="shared" si="184"/>
        <v/>
      </c>
      <c r="P1125" s="88" t="str">
        <f t="shared" si="185"/>
        <v xml:space="preserve"> 91973 </v>
      </c>
      <c r="Q1125" s="87">
        <f t="shared" si="186"/>
        <v>0</v>
      </c>
      <c r="R1125" s="87">
        <f t="shared" si="187"/>
        <v>124.31</v>
      </c>
    </row>
    <row r="1126" spans="1:18" ht="25.5" customHeight="1" x14ac:dyDescent="0.2">
      <c r="A1126" s="225" t="s">
        <v>21</v>
      </c>
      <c r="B1126" s="226" t="s">
        <v>959</v>
      </c>
      <c r="C1126" s="225" t="s">
        <v>9</v>
      </c>
      <c r="D1126" s="225" t="s">
        <v>960</v>
      </c>
      <c r="E1126" s="292" t="s">
        <v>884</v>
      </c>
      <c r="F1126" s="292"/>
      <c r="G1126" s="227" t="s">
        <v>12</v>
      </c>
      <c r="H1126" s="228">
        <v>1</v>
      </c>
      <c r="I1126" s="229">
        <f>SUMIFS(J:J,A:A,"Composição",B:B,$B1126)</f>
        <v>102.68</v>
      </c>
      <c r="J1126" s="229">
        <f>TRUNC(H1126*I1126,2)</f>
        <v>102.68</v>
      </c>
      <c r="L1126" s="52">
        <f t="shared" si="188"/>
        <v>100</v>
      </c>
      <c r="M1126" s="86">
        <f t="shared" si="182"/>
        <v>102.68</v>
      </c>
      <c r="N1126" s="87" t="str">
        <f t="shared" si="183"/>
        <v/>
      </c>
      <c r="O1126" s="87">
        <f t="shared" si="184"/>
        <v>102.68</v>
      </c>
      <c r="P1126" s="88" t="str">
        <f t="shared" si="185"/>
        <v/>
      </c>
      <c r="Q1126" s="87" t="str">
        <f t="shared" si="186"/>
        <v/>
      </c>
      <c r="R1126" s="87" t="str">
        <f t="shared" si="187"/>
        <v/>
      </c>
    </row>
    <row r="1127" spans="1:18" ht="25.5" customHeight="1" x14ac:dyDescent="0.2">
      <c r="A1127" s="225" t="s">
        <v>21</v>
      </c>
      <c r="B1127" s="226" t="s">
        <v>730</v>
      </c>
      <c r="C1127" s="225" t="s">
        <v>9</v>
      </c>
      <c r="D1127" s="225" t="s">
        <v>731</v>
      </c>
      <c r="E1127" s="292" t="s">
        <v>884</v>
      </c>
      <c r="F1127" s="292"/>
      <c r="G1127" s="227" t="s">
        <v>12</v>
      </c>
      <c r="H1127" s="228">
        <v>1</v>
      </c>
      <c r="I1127" s="229">
        <f>SUMIFS(J:J,A:A,"Composição",B:B,$B1127)</f>
        <v>21.63</v>
      </c>
      <c r="J1127" s="229">
        <f>TRUNC(H1127*I1127,2)</f>
        <v>21.63</v>
      </c>
      <c r="L1127" s="52">
        <f t="shared" si="188"/>
        <v>100</v>
      </c>
      <c r="M1127" s="86">
        <f t="shared" si="182"/>
        <v>21.63</v>
      </c>
      <c r="N1127" s="87" t="str">
        <f t="shared" si="183"/>
        <v/>
      </c>
      <c r="O1127" s="87">
        <f t="shared" si="184"/>
        <v>21.63</v>
      </c>
      <c r="P1127" s="88" t="str">
        <f t="shared" si="185"/>
        <v/>
      </c>
      <c r="Q1127" s="87" t="str">
        <f t="shared" si="186"/>
        <v/>
      </c>
      <c r="R1127" s="87" t="str">
        <f t="shared" si="187"/>
        <v/>
      </c>
    </row>
    <row r="1128" spans="1:18" ht="25.5" customHeight="1" x14ac:dyDescent="0.2">
      <c r="A1128" s="219"/>
      <c r="B1128" s="219"/>
      <c r="C1128" s="219"/>
      <c r="D1128" s="219"/>
      <c r="E1128" s="219"/>
      <c r="F1128" s="220"/>
      <c r="G1128" s="219"/>
      <c r="H1128" s="220"/>
      <c r="I1128" s="219"/>
      <c r="J1128" s="220"/>
      <c r="L1128" s="52">
        <f t="shared" si="188"/>
        <v>100</v>
      </c>
      <c r="M1128" s="86" t="str">
        <f t="shared" si="182"/>
        <v/>
      </c>
      <c r="N1128" s="87" t="str">
        <f t="shared" si="183"/>
        <v/>
      </c>
      <c r="O1128" s="87" t="str">
        <f t="shared" si="184"/>
        <v/>
      </c>
      <c r="P1128" s="88" t="str">
        <f t="shared" si="185"/>
        <v/>
      </c>
      <c r="Q1128" s="87" t="str">
        <f t="shared" si="186"/>
        <v/>
      </c>
      <c r="R1128" s="87" t="str">
        <f t="shared" si="187"/>
        <v/>
      </c>
    </row>
    <row r="1129" spans="1:18" ht="15" thickBot="1" x14ac:dyDescent="0.25">
      <c r="A1129" s="219"/>
      <c r="B1129" s="219"/>
      <c r="C1129" s="219"/>
      <c r="D1129" s="219"/>
      <c r="E1129" s="219"/>
      <c r="F1129" s="220"/>
      <c r="G1129" s="219"/>
      <c r="H1129" s="294"/>
      <c r="I1129" s="294"/>
      <c r="J1129" s="220"/>
      <c r="L1129" s="52">
        <f t="shared" si="188"/>
        <v>100</v>
      </c>
      <c r="M1129" s="86" t="str">
        <f t="shared" si="182"/>
        <v/>
      </c>
      <c r="N1129" s="87" t="str">
        <f t="shared" si="183"/>
        <v/>
      </c>
      <c r="O1129" s="87" t="str">
        <f t="shared" si="184"/>
        <v/>
      </c>
      <c r="P1129" s="88" t="str">
        <f t="shared" si="185"/>
        <v/>
      </c>
      <c r="Q1129" s="87" t="str">
        <f t="shared" si="186"/>
        <v/>
      </c>
      <c r="R1129" s="87" t="str">
        <f t="shared" si="187"/>
        <v/>
      </c>
    </row>
    <row r="1130" spans="1:18" ht="15" thickTop="1" x14ac:dyDescent="0.2">
      <c r="A1130" s="224"/>
      <c r="B1130" s="224"/>
      <c r="C1130" s="224"/>
      <c r="D1130" s="224"/>
      <c r="E1130" s="224"/>
      <c r="F1130" s="224"/>
      <c r="G1130" s="224"/>
      <c r="H1130" s="224"/>
      <c r="I1130" s="224"/>
      <c r="J1130" s="224"/>
      <c r="L1130" s="52">
        <f t="shared" si="188"/>
        <v>101</v>
      </c>
      <c r="M1130" s="86" t="str">
        <f t="shared" si="182"/>
        <v/>
      </c>
      <c r="N1130" s="87" t="str">
        <f t="shared" si="183"/>
        <v/>
      </c>
      <c r="O1130" s="87" t="str">
        <f t="shared" si="184"/>
        <v/>
      </c>
      <c r="P1130" s="88" t="str">
        <f t="shared" si="185"/>
        <v/>
      </c>
      <c r="Q1130" s="87" t="str">
        <f t="shared" si="186"/>
        <v/>
      </c>
      <c r="R1130" s="87" t="str">
        <f t="shared" si="187"/>
        <v/>
      </c>
    </row>
    <row r="1131" spans="1:18" ht="15" x14ac:dyDescent="0.2">
      <c r="A1131" s="206" t="s">
        <v>1338</v>
      </c>
      <c r="B1131" s="207" t="s">
        <v>1</v>
      </c>
      <c r="C1131" s="206" t="s">
        <v>2</v>
      </c>
      <c r="D1131" s="206" t="s">
        <v>3</v>
      </c>
      <c r="E1131" s="290" t="s">
        <v>18</v>
      </c>
      <c r="F1131" s="290"/>
      <c r="G1131" s="208" t="s">
        <v>4</v>
      </c>
      <c r="H1131" s="207" t="s">
        <v>5</v>
      </c>
      <c r="I1131" s="207" t="s">
        <v>6</v>
      </c>
      <c r="J1131" s="207" t="s">
        <v>7</v>
      </c>
      <c r="L1131" s="52">
        <f t="shared" si="188"/>
        <v>101</v>
      </c>
      <c r="M1131" s="86" t="str">
        <f t="shared" si="182"/>
        <v/>
      </c>
      <c r="N1131" s="87" t="str">
        <f t="shared" si="183"/>
        <v/>
      </c>
      <c r="O1131" s="87" t="str">
        <f t="shared" si="184"/>
        <v/>
      </c>
      <c r="P1131" s="88" t="str">
        <f t="shared" si="185"/>
        <v/>
      </c>
      <c r="Q1131" s="87" t="str">
        <f t="shared" si="186"/>
        <v/>
      </c>
      <c r="R1131" s="87" t="str">
        <f t="shared" si="187"/>
        <v/>
      </c>
    </row>
    <row r="1132" spans="1:18" ht="25.5" x14ac:dyDescent="0.2">
      <c r="A1132" s="209" t="s">
        <v>19</v>
      </c>
      <c r="B1132" s="210" t="s">
        <v>1339</v>
      </c>
      <c r="C1132" s="209" t="s">
        <v>11</v>
      </c>
      <c r="D1132" s="209" t="s">
        <v>1340</v>
      </c>
      <c r="E1132" s="291" t="s">
        <v>222</v>
      </c>
      <c r="F1132" s="291"/>
      <c r="G1132" s="211" t="s">
        <v>12</v>
      </c>
      <c r="H1132" s="212">
        <v>1</v>
      </c>
      <c r="I1132" s="213">
        <f>SUMIF(L:L,$L1132,M:M)</f>
        <v>5.7</v>
      </c>
      <c r="J1132" s="213">
        <f>TRUNC(H1132*I1132,2)</f>
        <v>5.7</v>
      </c>
      <c r="L1132" s="52">
        <f t="shared" si="188"/>
        <v>101</v>
      </c>
      <c r="M1132" s="86" t="str">
        <f t="shared" si="182"/>
        <v/>
      </c>
      <c r="N1132" s="87" t="str">
        <f t="shared" si="183"/>
        <v/>
      </c>
      <c r="O1132" s="87" t="str">
        <f t="shared" si="184"/>
        <v/>
      </c>
      <c r="P1132" s="88" t="str">
        <f t="shared" si="185"/>
        <v xml:space="preserve"> IG-INS-ELE-PL-FUR </v>
      </c>
      <c r="Q1132" s="87">
        <f t="shared" si="186"/>
        <v>0</v>
      </c>
      <c r="R1132" s="87">
        <f t="shared" si="187"/>
        <v>5.7</v>
      </c>
    </row>
    <row r="1133" spans="1:18" ht="25.5" x14ac:dyDescent="0.2">
      <c r="A1133" s="225" t="s">
        <v>21</v>
      </c>
      <c r="B1133" s="226" t="s">
        <v>26</v>
      </c>
      <c r="C1133" s="225" t="s">
        <v>9</v>
      </c>
      <c r="D1133" s="225" t="s">
        <v>27</v>
      </c>
      <c r="E1133" s="292" t="s">
        <v>875</v>
      </c>
      <c r="F1133" s="292"/>
      <c r="G1133" s="227" t="s">
        <v>25</v>
      </c>
      <c r="H1133" s="228">
        <v>0.08</v>
      </c>
      <c r="I1133" s="229">
        <f>SUMIFS(J:J,A:A,"Composição",B:B,$B1133)</f>
        <v>25.11</v>
      </c>
      <c r="J1133" s="229">
        <f>TRUNC(H1133*I1133,2)</f>
        <v>2</v>
      </c>
      <c r="L1133" s="52">
        <f t="shared" si="188"/>
        <v>101</v>
      </c>
      <c r="M1133" s="86">
        <f t="shared" si="182"/>
        <v>2</v>
      </c>
      <c r="N1133" s="87" t="str">
        <f t="shared" si="183"/>
        <v/>
      </c>
      <c r="O1133" s="87">
        <f t="shared" si="184"/>
        <v>2</v>
      </c>
      <c r="P1133" s="88" t="str">
        <f t="shared" si="185"/>
        <v/>
      </c>
      <c r="Q1133" s="87" t="str">
        <f t="shared" si="186"/>
        <v/>
      </c>
      <c r="R1133" s="87" t="str">
        <f t="shared" si="187"/>
        <v/>
      </c>
    </row>
    <row r="1134" spans="1:18" x14ac:dyDescent="0.2">
      <c r="A1134" s="214" t="s">
        <v>28</v>
      </c>
      <c r="B1134" s="215" t="s">
        <v>1860</v>
      </c>
      <c r="C1134" s="214" t="str">
        <f>VLOOKUP(B1134,INSUMOS!$A:$I,2,FALSE)</f>
        <v>ORSE</v>
      </c>
      <c r="D1134" s="214" t="str">
        <f>VLOOKUP(B1134,INSUMOS!$A:$I,3,FALSE)</f>
        <v>Espelho 4" x 2" para  2 rj-45</v>
      </c>
      <c r="E1134" s="293" t="str">
        <f>VLOOKUP(B1134,INSUMOS!$A:$I,4,FALSE)</f>
        <v>Material</v>
      </c>
      <c r="F1134" s="293"/>
      <c r="G1134" s="216" t="str">
        <f>VLOOKUP(B1134,INSUMOS!$A:$I,5,FALSE)</f>
        <v>un</v>
      </c>
      <c r="H1134" s="217">
        <v>1</v>
      </c>
      <c r="I1134" s="218">
        <f>VLOOKUP(B1134,INSUMOS!$A:$I,8,FALSE)</f>
        <v>3.7</v>
      </c>
      <c r="J1134" s="218">
        <f>TRUNC(H1134*I1134,2)</f>
        <v>3.7</v>
      </c>
      <c r="L1134" s="52">
        <f t="shared" si="188"/>
        <v>101</v>
      </c>
      <c r="M1134" s="86">
        <f t="shared" si="182"/>
        <v>3.7</v>
      </c>
      <c r="N1134" s="87" t="str">
        <f t="shared" si="183"/>
        <v/>
      </c>
      <c r="O1134" s="87">
        <f t="shared" si="184"/>
        <v>3.7</v>
      </c>
      <c r="P1134" s="88" t="str">
        <f t="shared" si="185"/>
        <v/>
      </c>
      <c r="Q1134" s="87" t="str">
        <f t="shared" si="186"/>
        <v/>
      </c>
      <c r="R1134" s="87" t="str">
        <f t="shared" si="187"/>
        <v/>
      </c>
    </row>
    <row r="1135" spans="1:18" ht="38.25" customHeight="1" x14ac:dyDescent="0.2">
      <c r="A1135" s="219"/>
      <c r="B1135" s="219"/>
      <c r="C1135" s="219"/>
      <c r="D1135" s="219"/>
      <c r="E1135" s="219"/>
      <c r="F1135" s="220"/>
      <c r="G1135" s="219"/>
      <c r="H1135" s="220"/>
      <c r="I1135" s="219"/>
      <c r="J1135" s="220"/>
      <c r="L1135" s="52">
        <f t="shared" si="188"/>
        <v>101</v>
      </c>
      <c r="M1135" s="86" t="str">
        <f t="shared" si="182"/>
        <v/>
      </c>
      <c r="N1135" s="87" t="str">
        <f t="shared" si="183"/>
        <v/>
      </c>
      <c r="O1135" s="87" t="str">
        <f t="shared" si="184"/>
        <v/>
      </c>
      <c r="P1135" s="88" t="str">
        <f t="shared" si="185"/>
        <v/>
      </c>
      <c r="Q1135" s="87" t="str">
        <f t="shared" si="186"/>
        <v/>
      </c>
      <c r="R1135" s="87" t="str">
        <f t="shared" si="187"/>
        <v/>
      </c>
    </row>
    <row r="1136" spans="1:18" ht="25.5" customHeight="1" thickBot="1" x14ac:dyDescent="0.25">
      <c r="A1136" s="219"/>
      <c r="B1136" s="219"/>
      <c r="C1136" s="219"/>
      <c r="D1136" s="219"/>
      <c r="E1136" s="219"/>
      <c r="F1136" s="220"/>
      <c r="G1136" s="219"/>
      <c r="H1136" s="294"/>
      <c r="I1136" s="294"/>
      <c r="J1136" s="220"/>
      <c r="L1136" s="52">
        <f t="shared" si="188"/>
        <v>101</v>
      </c>
      <c r="M1136" s="86" t="str">
        <f t="shared" si="182"/>
        <v/>
      </c>
      <c r="N1136" s="87" t="str">
        <f t="shared" si="183"/>
        <v/>
      </c>
      <c r="O1136" s="87" t="str">
        <f t="shared" si="184"/>
        <v/>
      </c>
      <c r="P1136" s="88" t="str">
        <f t="shared" si="185"/>
        <v/>
      </c>
      <c r="Q1136" s="87" t="str">
        <f t="shared" si="186"/>
        <v/>
      </c>
      <c r="R1136" s="87" t="str">
        <f t="shared" si="187"/>
        <v/>
      </c>
    </row>
    <row r="1137" spans="1:18" ht="25.5" customHeight="1" thickTop="1" x14ac:dyDescent="0.2">
      <c r="A1137" s="224"/>
      <c r="B1137" s="224"/>
      <c r="C1137" s="224"/>
      <c r="D1137" s="224"/>
      <c r="E1137" s="224"/>
      <c r="F1137" s="224"/>
      <c r="G1137" s="224"/>
      <c r="H1137" s="224"/>
      <c r="I1137" s="224"/>
      <c r="J1137" s="224"/>
      <c r="L1137" s="52">
        <f t="shared" si="188"/>
        <v>102</v>
      </c>
      <c r="M1137" s="86" t="str">
        <f t="shared" si="182"/>
        <v/>
      </c>
      <c r="N1137" s="87" t="str">
        <f t="shared" si="183"/>
        <v/>
      </c>
      <c r="O1137" s="87" t="str">
        <f t="shared" si="184"/>
        <v/>
      </c>
      <c r="P1137" s="88" t="str">
        <f t="shared" si="185"/>
        <v/>
      </c>
      <c r="Q1137" s="87" t="str">
        <f t="shared" si="186"/>
        <v/>
      </c>
      <c r="R1137" s="87" t="str">
        <f t="shared" si="187"/>
        <v/>
      </c>
    </row>
    <row r="1138" spans="1:18" ht="15" x14ac:dyDescent="0.2">
      <c r="A1138" s="206" t="s">
        <v>1341</v>
      </c>
      <c r="B1138" s="207" t="s">
        <v>1</v>
      </c>
      <c r="C1138" s="206" t="s">
        <v>2</v>
      </c>
      <c r="D1138" s="206" t="s">
        <v>3</v>
      </c>
      <c r="E1138" s="290" t="s">
        <v>18</v>
      </c>
      <c r="F1138" s="290"/>
      <c r="G1138" s="208" t="s">
        <v>4</v>
      </c>
      <c r="H1138" s="207" t="s">
        <v>5</v>
      </c>
      <c r="I1138" s="207" t="s">
        <v>6</v>
      </c>
      <c r="J1138" s="207" t="s">
        <v>7</v>
      </c>
      <c r="L1138" s="52">
        <f t="shared" si="188"/>
        <v>102</v>
      </c>
      <c r="M1138" s="86" t="str">
        <f t="shared" si="182"/>
        <v/>
      </c>
      <c r="N1138" s="87" t="str">
        <f t="shared" si="183"/>
        <v/>
      </c>
      <c r="O1138" s="87" t="str">
        <f t="shared" si="184"/>
        <v/>
      </c>
      <c r="P1138" s="88" t="str">
        <f t="shared" si="185"/>
        <v/>
      </c>
      <c r="Q1138" s="87" t="str">
        <f t="shared" si="186"/>
        <v/>
      </c>
      <c r="R1138" s="87" t="str">
        <f t="shared" si="187"/>
        <v/>
      </c>
    </row>
    <row r="1139" spans="1:18" ht="38.25" x14ac:dyDescent="0.2">
      <c r="A1139" s="209" t="s">
        <v>19</v>
      </c>
      <c r="B1139" s="210" t="s">
        <v>957</v>
      </c>
      <c r="C1139" s="209" t="s">
        <v>9</v>
      </c>
      <c r="D1139" s="209" t="s">
        <v>958</v>
      </c>
      <c r="E1139" s="291" t="s">
        <v>884</v>
      </c>
      <c r="F1139" s="291"/>
      <c r="G1139" s="211" t="s">
        <v>12</v>
      </c>
      <c r="H1139" s="212">
        <v>1</v>
      </c>
      <c r="I1139" s="213">
        <f>SUMIF(L:L,$L1139,M:M)</f>
        <v>124.31</v>
      </c>
      <c r="J1139" s="213">
        <f>TRUNC(H1139*I1139,2)</f>
        <v>124.31</v>
      </c>
      <c r="L1139" s="52">
        <f t="shared" si="188"/>
        <v>102</v>
      </c>
      <c r="M1139" s="86" t="str">
        <f t="shared" si="182"/>
        <v/>
      </c>
      <c r="N1139" s="87" t="str">
        <f t="shared" si="183"/>
        <v/>
      </c>
      <c r="O1139" s="87" t="str">
        <f t="shared" si="184"/>
        <v/>
      </c>
      <c r="P1139" s="88" t="str">
        <f t="shared" si="185"/>
        <v xml:space="preserve"> 91973 </v>
      </c>
      <c r="Q1139" s="87">
        <f t="shared" si="186"/>
        <v>0</v>
      </c>
      <c r="R1139" s="87">
        <f t="shared" si="187"/>
        <v>124.31</v>
      </c>
    </row>
    <row r="1140" spans="1:18" ht="38.25" x14ac:dyDescent="0.2">
      <c r="A1140" s="225" t="s">
        <v>21</v>
      </c>
      <c r="B1140" s="226" t="s">
        <v>959</v>
      </c>
      <c r="C1140" s="225" t="s">
        <v>9</v>
      </c>
      <c r="D1140" s="225" t="s">
        <v>960</v>
      </c>
      <c r="E1140" s="292" t="s">
        <v>884</v>
      </c>
      <c r="F1140" s="292"/>
      <c r="G1140" s="227" t="s">
        <v>12</v>
      </c>
      <c r="H1140" s="228">
        <v>1</v>
      </c>
      <c r="I1140" s="229">
        <f>SUMIFS(J:J,A:A,"Composição",B:B,$B1140)</f>
        <v>102.68</v>
      </c>
      <c r="J1140" s="229">
        <f>TRUNC(H1140*I1140,2)</f>
        <v>102.68</v>
      </c>
      <c r="L1140" s="52">
        <f t="shared" si="188"/>
        <v>102</v>
      </c>
      <c r="M1140" s="86">
        <f t="shared" si="182"/>
        <v>102.68</v>
      </c>
      <c r="N1140" s="87" t="str">
        <f t="shared" si="183"/>
        <v/>
      </c>
      <c r="O1140" s="87">
        <f t="shared" si="184"/>
        <v>102.68</v>
      </c>
      <c r="P1140" s="88" t="str">
        <f t="shared" si="185"/>
        <v/>
      </c>
      <c r="Q1140" s="87" t="str">
        <f t="shared" si="186"/>
        <v/>
      </c>
      <c r="R1140" s="87" t="str">
        <f t="shared" si="187"/>
        <v/>
      </c>
    </row>
    <row r="1141" spans="1:18" ht="38.25" x14ac:dyDescent="0.2">
      <c r="A1141" s="225" t="s">
        <v>21</v>
      </c>
      <c r="B1141" s="226" t="s">
        <v>730</v>
      </c>
      <c r="C1141" s="225" t="s">
        <v>9</v>
      </c>
      <c r="D1141" s="225" t="s">
        <v>731</v>
      </c>
      <c r="E1141" s="292" t="s">
        <v>884</v>
      </c>
      <c r="F1141" s="292"/>
      <c r="G1141" s="227" t="s">
        <v>12</v>
      </c>
      <c r="H1141" s="228">
        <v>1</v>
      </c>
      <c r="I1141" s="229">
        <f>SUMIFS(J:J,A:A,"Composição",B:B,$B1141)</f>
        <v>21.63</v>
      </c>
      <c r="J1141" s="229">
        <f>TRUNC(H1141*I1141,2)</f>
        <v>21.63</v>
      </c>
      <c r="L1141" s="52">
        <f t="shared" si="188"/>
        <v>102</v>
      </c>
      <c r="M1141" s="86">
        <f t="shared" si="182"/>
        <v>21.63</v>
      </c>
      <c r="N1141" s="87" t="str">
        <f t="shared" si="183"/>
        <v/>
      </c>
      <c r="O1141" s="87">
        <f t="shared" si="184"/>
        <v>21.63</v>
      </c>
      <c r="P1141" s="88" t="str">
        <f t="shared" si="185"/>
        <v/>
      </c>
      <c r="Q1141" s="87" t="str">
        <f t="shared" si="186"/>
        <v/>
      </c>
      <c r="R1141" s="87" t="str">
        <f t="shared" si="187"/>
        <v/>
      </c>
    </row>
    <row r="1142" spans="1:18" x14ac:dyDescent="0.2">
      <c r="A1142" s="219"/>
      <c r="B1142" s="219"/>
      <c r="C1142" s="219"/>
      <c r="D1142" s="219"/>
      <c r="E1142" s="219"/>
      <c r="F1142" s="220"/>
      <c r="G1142" s="219"/>
      <c r="H1142" s="220"/>
      <c r="I1142" s="219"/>
      <c r="J1142" s="220"/>
      <c r="L1142" s="52">
        <f t="shared" si="188"/>
        <v>102</v>
      </c>
      <c r="M1142" s="86" t="str">
        <f t="shared" si="182"/>
        <v/>
      </c>
      <c r="N1142" s="87" t="str">
        <f t="shared" si="183"/>
        <v/>
      </c>
      <c r="O1142" s="87" t="str">
        <f t="shared" si="184"/>
        <v/>
      </c>
      <c r="P1142" s="88" t="str">
        <f t="shared" si="185"/>
        <v/>
      </c>
      <c r="Q1142" s="87" t="str">
        <f t="shared" si="186"/>
        <v/>
      </c>
      <c r="R1142" s="87" t="str">
        <f t="shared" si="187"/>
        <v/>
      </c>
    </row>
    <row r="1143" spans="1:18" ht="15" thickBot="1" x14ac:dyDescent="0.25">
      <c r="A1143" s="219"/>
      <c r="B1143" s="219"/>
      <c r="C1143" s="219"/>
      <c r="D1143" s="219"/>
      <c r="E1143" s="219"/>
      <c r="F1143" s="220"/>
      <c r="G1143" s="219"/>
      <c r="H1143" s="294"/>
      <c r="I1143" s="294"/>
      <c r="J1143" s="220"/>
      <c r="L1143" s="52">
        <f t="shared" si="188"/>
        <v>102</v>
      </c>
      <c r="M1143" s="86" t="str">
        <f t="shared" si="182"/>
        <v/>
      </c>
      <c r="N1143" s="87" t="str">
        <f t="shared" si="183"/>
        <v/>
      </c>
      <c r="O1143" s="87" t="str">
        <f t="shared" si="184"/>
        <v/>
      </c>
      <c r="P1143" s="88" t="str">
        <f t="shared" si="185"/>
        <v/>
      </c>
      <c r="Q1143" s="87" t="str">
        <f t="shared" si="186"/>
        <v/>
      </c>
      <c r="R1143" s="87" t="str">
        <f t="shared" si="187"/>
        <v/>
      </c>
    </row>
    <row r="1144" spans="1:18" ht="15" thickTop="1" x14ac:dyDescent="0.2">
      <c r="A1144" s="224"/>
      <c r="B1144" s="224"/>
      <c r="C1144" s="224"/>
      <c r="D1144" s="224"/>
      <c r="E1144" s="224"/>
      <c r="F1144" s="224"/>
      <c r="G1144" s="224"/>
      <c r="H1144" s="224"/>
      <c r="I1144" s="224"/>
      <c r="J1144" s="224"/>
      <c r="L1144" s="52">
        <f t="shared" si="188"/>
        <v>103</v>
      </c>
      <c r="M1144" s="86" t="str">
        <f t="shared" si="182"/>
        <v/>
      </c>
      <c r="N1144" s="87" t="str">
        <f t="shared" si="183"/>
        <v/>
      </c>
      <c r="O1144" s="87" t="str">
        <f t="shared" si="184"/>
        <v/>
      </c>
      <c r="P1144" s="88" t="str">
        <f t="shared" si="185"/>
        <v/>
      </c>
      <c r="Q1144" s="87" t="str">
        <f t="shared" si="186"/>
        <v/>
      </c>
      <c r="R1144" s="87" t="str">
        <f t="shared" si="187"/>
        <v/>
      </c>
    </row>
    <row r="1145" spans="1:18" ht="15" x14ac:dyDescent="0.2">
      <c r="A1145" s="206" t="s">
        <v>1342</v>
      </c>
      <c r="B1145" s="207" t="s">
        <v>1</v>
      </c>
      <c r="C1145" s="206" t="s">
        <v>2</v>
      </c>
      <c r="D1145" s="206" t="s">
        <v>3</v>
      </c>
      <c r="E1145" s="290" t="s">
        <v>18</v>
      </c>
      <c r="F1145" s="290"/>
      <c r="G1145" s="208" t="s">
        <v>4</v>
      </c>
      <c r="H1145" s="207" t="s">
        <v>5</v>
      </c>
      <c r="I1145" s="207" t="s">
        <v>6</v>
      </c>
      <c r="J1145" s="207" t="s">
        <v>7</v>
      </c>
      <c r="L1145" s="52">
        <f t="shared" si="188"/>
        <v>103</v>
      </c>
      <c r="M1145" s="86" t="str">
        <f t="shared" si="182"/>
        <v/>
      </c>
      <c r="N1145" s="87" t="str">
        <f t="shared" si="183"/>
        <v/>
      </c>
      <c r="O1145" s="87" t="str">
        <f t="shared" si="184"/>
        <v/>
      </c>
      <c r="P1145" s="88" t="str">
        <f t="shared" si="185"/>
        <v/>
      </c>
      <c r="Q1145" s="87" t="str">
        <f t="shared" si="186"/>
        <v/>
      </c>
      <c r="R1145" s="87" t="str">
        <f t="shared" si="187"/>
        <v/>
      </c>
    </row>
    <row r="1146" spans="1:18" ht="38.25" customHeight="1" x14ac:dyDescent="0.2">
      <c r="A1146" s="209" t="s">
        <v>19</v>
      </c>
      <c r="B1146" s="210" t="s">
        <v>1343</v>
      </c>
      <c r="C1146" s="209" t="s">
        <v>9</v>
      </c>
      <c r="D1146" s="209" t="s">
        <v>1964</v>
      </c>
      <c r="E1146" s="291" t="s">
        <v>222</v>
      </c>
      <c r="F1146" s="291"/>
      <c r="G1146" s="211" t="s">
        <v>12</v>
      </c>
      <c r="H1146" s="212">
        <v>1</v>
      </c>
      <c r="I1146" s="213">
        <f>SUMIF(L:L,$L1146,M:M)</f>
        <v>10.360000000000001</v>
      </c>
      <c r="J1146" s="213">
        <f>TRUNC(H1146*I1146,2)</f>
        <v>10.36</v>
      </c>
      <c r="L1146" s="52">
        <f t="shared" si="188"/>
        <v>103</v>
      </c>
      <c r="M1146" s="86" t="str">
        <f t="shared" si="182"/>
        <v/>
      </c>
      <c r="N1146" s="87" t="str">
        <f t="shared" si="183"/>
        <v/>
      </c>
      <c r="O1146" s="87" t="str">
        <f t="shared" si="184"/>
        <v/>
      </c>
      <c r="P1146" s="88" t="str">
        <f t="shared" si="185"/>
        <v xml:space="preserve"> 83439 </v>
      </c>
      <c r="Q1146" s="87">
        <f t="shared" si="186"/>
        <v>0</v>
      </c>
      <c r="R1146" s="87">
        <f t="shared" si="187"/>
        <v>10.360000000000001</v>
      </c>
    </row>
    <row r="1147" spans="1:18" ht="25.5" customHeight="1" x14ac:dyDescent="0.2">
      <c r="A1147" s="225" t="s">
        <v>21</v>
      </c>
      <c r="B1147" s="226" t="s">
        <v>205</v>
      </c>
      <c r="C1147" s="225" t="s">
        <v>9</v>
      </c>
      <c r="D1147" s="225" t="s">
        <v>206</v>
      </c>
      <c r="E1147" s="292" t="s">
        <v>875</v>
      </c>
      <c r="F1147" s="292"/>
      <c r="G1147" s="227" t="s">
        <v>25</v>
      </c>
      <c r="H1147" s="228">
        <v>0.15</v>
      </c>
      <c r="I1147" s="229">
        <f>SUMIFS(J:J,A:A,"Composição",B:B,$B1147)</f>
        <v>26.42</v>
      </c>
      <c r="J1147" s="229">
        <f>TRUNC(H1147*I1147,2)</f>
        <v>3.96</v>
      </c>
      <c r="L1147" s="52">
        <f t="shared" si="188"/>
        <v>103</v>
      </c>
      <c r="M1147" s="86">
        <f t="shared" si="182"/>
        <v>3.96</v>
      </c>
      <c r="N1147" s="87" t="str">
        <f t="shared" si="183"/>
        <v/>
      </c>
      <c r="O1147" s="87">
        <f t="shared" si="184"/>
        <v>3.96</v>
      </c>
      <c r="P1147" s="88" t="str">
        <f t="shared" si="185"/>
        <v/>
      </c>
      <c r="Q1147" s="87" t="str">
        <f t="shared" si="186"/>
        <v/>
      </c>
      <c r="R1147" s="87" t="str">
        <f t="shared" si="187"/>
        <v/>
      </c>
    </row>
    <row r="1148" spans="1:18" ht="25.5" customHeight="1" x14ac:dyDescent="0.2">
      <c r="A1148" s="225" t="s">
        <v>21</v>
      </c>
      <c r="B1148" s="226" t="s">
        <v>220</v>
      </c>
      <c r="C1148" s="225" t="s">
        <v>9</v>
      </c>
      <c r="D1148" s="225" t="s">
        <v>221</v>
      </c>
      <c r="E1148" s="292" t="s">
        <v>875</v>
      </c>
      <c r="F1148" s="292"/>
      <c r="G1148" s="227" t="s">
        <v>25</v>
      </c>
      <c r="H1148" s="228">
        <v>0.15</v>
      </c>
      <c r="I1148" s="229">
        <f>SUMIFS(J:J,A:A,"Composição",B:B,$B1148)</f>
        <v>33.25</v>
      </c>
      <c r="J1148" s="229">
        <f>TRUNC(H1148*I1148,2)</f>
        <v>4.9800000000000004</v>
      </c>
      <c r="L1148" s="52">
        <f t="shared" si="188"/>
        <v>103</v>
      </c>
      <c r="M1148" s="86">
        <f t="shared" si="182"/>
        <v>4.9800000000000004</v>
      </c>
      <c r="N1148" s="87" t="str">
        <f t="shared" si="183"/>
        <v/>
      </c>
      <c r="O1148" s="87">
        <f t="shared" si="184"/>
        <v>4.9800000000000004</v>
      </c>
      <c r="P1148" s="88" t="str">
        <f t="shared" si="185"/>
        <v/>
      </c>
      <c r="Q1148" s="87" t="str">
        <f t="shared" si="186"/>
        <v/>
      </c>
      <c r="R1148" s="87" t="str">
        <f t="shared" si="187"/>
        <v/>
      </c>
    </row>
    <row r="1149" spans="1:18" x14ac:dyDescent="0.2">
      <c r="A1149" s="214" t="s">
        <v>28</v>
      </c>
      <c r="B1149" s="215" t="s">
        <v>1862</v>
      </c>
      <c r="C1149" s="214" t="str">
        <f>VLOOKUP(B1149,INSUMOS!$A:$I,2,FALSE)</f>
        <v>SINAPI</v>
      </c>
      <c r="D1149" s="214" t="str">
        <f>VLOOKUP(B1149,INSUMOS!$A:$I,3,FALSE)</f>
        <v>CAIXA DE LUZ "3 X 3" EM ACO ESMALTADA</v>
      </c>
      <c r="E1149" s="293" t="str">
        <f>VLOOKUP(B1149,INSUMOS!$A:$I,4,FALSE)</f>
        <v>Material</v>
      </c>
      <c r="F1149" s="293"/>
      <c r="G1149" s="216" t="str">
        <f>VLOOKUP(B1149,INSUMOS!$A:$I,5,FALSE)</f>
        <v>UN</v>
      </c>
      <c r="H1149" s="217">
        <v>1</v>
      </c>
      <c r="I1149" s="218">
        <f>VLOOKUP(B1149,INSUMOS!$A:$I,8,FALSE)</f>
        <v>1.42</v>
      </c>
      <c r="J1149" s="218">
        <f>TRUNC(H1149*I1149,2)</f>
        <v>1.42</v>
      </c>
      <c r="L1149" s="52">
        <f t="shared" si="188"/>
        <v>103</v>
      </c>
      <c r="M1149" s="86">
        <f t="shared" si="182"/>
        <v>1.42</v>
      </c>
      <c r="N1149" s="87" t="str">
        <f t="shared" si="183"/>
        <v/>
      </c>
      <c r="O1149" s="87">
        <f t="shared" si="184"/>
        <v>1.42</v>
      </c>
      <c r="P1149" s="88" t="str">
        <f t="shared" si="185"/>
        <v/>
      </c>
      <c r="Q1149" s="87" t="str">
        <f t="shared" si="186"/>
        <v/>
      </c>
      <c r="R1149" s="87" t="str">
        <f t="shared" si="187"/>
        <v/>
      </c>
    </row>
    <row r="1150" spans="1:18" x14ac:dyDescent="0.2">
      <c r="A1150" s="219"/>
      <c r="B1150" s="219"/>
      <c r="C1150" s="219"/>
      <c r="D1150" s="219"/>
      <c r="E1150" s="219"/>
      <c r="F1150" s="220"/>
      <c r="G1150" s="219"/>
      <c r="H1150" s="220"/>
      <c r="I1150" s="219"/>
      <c r="J1150" s="220"/>
      <c r="L1150" s="52">
        <f t="shared" si="188"/>
        <v>103</v>
      </c>
      <c r="M1150" s="86" t="str">
        <f t="shared" si="182"/>
        <v/>
      </c>
      <c r="N1150" s="87" t="str">
        <f t="shared" si="183"/>
        <v/>
      </c>
      <c r="O1150" s="87" t="str">
        <f t="shared" si="184"/>
        <v/>
      </c>
      <c r="P1150" s="88" t="str">
        <f t="shared" si="185"/>
        <v/>
      </c>
      <c r="Q1150" s="87" t="str">
        <f t="shared" si="186"/>
        <v/>
      </c>
      <c r="R1150" s="87" t="str">
        <f t="shared" si="187"/>
        <v/>
      </c>
    </row>
    <row r="1151" spans="1:18" ht="15" thickBot="1" x14ac:dyDescent="0.25">
      <c r="A1151" s="219"/>
      <c r="B1151" s="219"/>
      <c r="C1151" s="219"/>
      <c r="D1151" s="219"/>
      <c r="E1151" s="219"/>
      <c r="F1151" s="220"/>
      <c r="G1151" s="219"/>
      <c r="H1151" s="294"/>
      <c r="I1151" s="294"/>
      <c r="J1151" s="220"/>
      <c r="L1151" s="52">
        <f t="shared" si="188"/>
        <v>103</v>
      </c>
      <c r="M1151" s="86" t="str">
        <f t="shared" ref="M1151:M1214" si="189">IF(OR(A1151="Insumo",A1151="Composição Auxiliar"),J1151,"")</f>
        <v/>
      </c>
      <c r="N1151" s="87" t="str">
        <f t="shared" ref="N1151:N1214" si="190">IF(E1151="Mão de Obra",J1151,"")</f>
        <v/>
      </c>
      <c r="O1151" s="87" t="str">
        <f t="shared" ref="O1151:O1214" si="191">IF(N1151&lt;&gt;"","",M1151)</f>
        <v/>
      </c>
      <c r="P1151" s="88" t="str">
        <f t="shared" ref="P1151:P1214" si="192">IF(A1151="Composição",B1151,"")</f>
        <v/>
      </c>
      <c r="Q1151" s="87" t="str">
        <f t="shared" ref="Q1151:Q1214" si="193">IF(P1151&lt;&gt;"",SUMIF(L1151:L1251,L1151,N1151:N1251),"")</f>
        <v/>
      </c>
      <c r="R1151" s="87" t="str">
        <f t="shared" ref="R1151:R1214" si="194">IF(P1151&lt;&gt;"",SUMIF(L1151:L1251,L1151,O1151:O1251),"")</f>
        <v/>
      </c>
    </row>
    <row r="1152" spans="1:18" ht="15" thickTop="1" x14ac:dyDescent="0.2">
      <c r="A1152" s="224"/>
      <c r="B1152" s="224"/>
      <c r="C1152" s="224"/>
      <c r="D1152" s="224"/>
      <c r="E1152" s="224"/>
      <c r="F1152" s="224"/>
      <c r="G1152" s="224"/>
      <c r="H1152" s="224"/>
      <c r="I1152" s="224"/>
      <c r="J1152" s="224"/>
      <c r="L1152" s="52">
        <f t="shared" si="188"/>
        <v>104</v>
      </c>
      <c r="M1152" s="86" t="str">
        <f t="shared" si="189"/>
        <v/>
      </c>
      <c r="N1152" s="87" t="str">
        <f t="shared" si="190"/>
        <v/>
      </c>
      <c r="O1152" s="87" t="str">
        <f t="shared" si="191"/>
        <v/>
      </c>
      <c r="P1152" s="88" t="str">
        <f t="shared" si="192"/>
        <v/>
      </c>
      <c r="Q1152" s="87" t="str">
        <f t="shared" si="193"/>
        <v/>
      </c>
      <c r="R1152" s="87" t="str">
        <f t="shared" si="194"/>
        <v/>
      </c>
    </row>
    <row r="1153" spans="1:18" ht="15" x14ac:dyDescent="0.2">
      <c r="A1153" s="206" t="s">
        <v>1351</v>
      </c>
      <c r="B1153" s="207" t="s">
        <v>1</v>
      </c>
      <c r="C1153" s="206" t="s">
        <v>2</v>
      </c>
      <c r="D1153" s="206" t="s">
        <v>3</v>
      </c>
      <c r="E1153" s="290" t="s">
        <v>18</v>
      </c>
      <c r="F1153" s="290"/>
      <c r="G1153" s="208" t="s">
        <v>4</v>
      </c>
      <c r="H1153" s="207" t="s">
        <v>5</v>
      </c>
      <c r="I1153" s="207" t="s">
        <v>6</v>
      </c>
      <c r="J1153" s="207" t="s">
        <v>7</v>
      </c>
      <c r="L1153" s="52">
        <f t="shared" si="188"/>
        <v>104</v>
      </c>
      <c r="M1153" s="86" t="str">
        <f t="shared" si="189"/>
        <v/>
      </c>
      <c r="N1153" s="87" t="str">
        <f t="shared" si="190"/>
        <v/>
      </c>
      <c r="O1153" s="87" t="str">
        <f t="shared" si="191"/>
        <v/>
      </c>
      <c r="P1153" s="88" t="str">
        <f t="shared" si="192"/>
        <v/>
      </c>
      <c r="Q1153" s="87" t="str">
        <f t="shared" si="193"/>
        <v/>
      </c>
      <c r="R1153" s="87" t="str">
        <f t="shared" si="194"/>
        <v/>
      </c>
    </row>
    <row r="1154" spans="1:18" ht="38.25" x14ac:dyDescent="0.2">
      <c r="A1154" s="209" t="s">
        <v>19</v>
      </c>
      <c r="B1154" s="210" t="s">
        <v>1352</v>
      </c>
      <c r="C1154" s="209" t="s">
        <v>11</v>
      </c>
      <c r="D1154" s="209" t="s">
        <v>1353</v>
      </c>
      <c r="E1154" s="291" t="s">
        <v>223</v>
      </c>
      <c r="F1154" s="291"/>
      <c r="G1154" s="211" t="s">
        <v>12</v>
      </c>
      <c r="H1154" s="212">
        <v>1</v>
      </c>
      <c r="I1154" s="213">
        <f>SUMIF(L:L,$L1154,M:M)</f>
        <v>94864.73000000001</v>
      </c>
      <c r="J1154" s="213">
        <f>TRUNC(H1154*I1154,2)</f>
        <v>94864.73</v>
      </c>
      <c r="L1154" s="52">
        <f t="shared" si="188"/>
        <v>104</v>
      </c>
      <c r="M1154" s="86" t="str">
        <f t="shared" si="189"/>
        <v/>
      </c>
      <c r="N1154" s="87" t="str">
        <f t="shared" si="190"/>
        <v/>
      </c>
      <c r="O1154" s="87" t="str">
        <f t="shared" si="191"/>
        <v/>
      </c>
      <c r="P1154" s="88" t="str">
        <f t="shared" si="192"/>
        <v xml:space="preserve"> IG-FCL.30EVA. </v>
      </c>
      <c r="Q1154" s="87">
        <f t="shared" si="193"/>
        <v>0</v>
      </c>
      <c r="R1154" s="87">
        <f t="shared" si="194"/>
        <v>94864.73000000001</v>
      </c>
    </row>
    <row r="1155" spans="1:18" ht="25.5" x14ac:dyDescent="0.2">
      <c r="A1155" s="225" t="s">
        <v>21</v>
      </c>
      <c r="B1155" s="226" t="s">
        <v>209</v>
      </c>
      <c r="C1155" s="225" t="s">
        <v>9</v>
      </c>
      <c r="D1155" s="225" t="s">
        <v>210</v>
      </c>
      <c r="E1155" s="292" t="s">
        <v>875</v>
      </c>
      <c r="F1155" s="292"/>
      <c r="G1155" s="227" t="s">
        <v>25</v>
      </c>
      <c r="H1155" s="228">
        <v>18.100000000000001</v>
      </c>
      <c r="I1155" s="229">
        <f>SUMIFS(J:J,A:A,"Composição",B:B,$B1155)</f>
        <v>25.57</v>
      </c>
      <c r="J1155" s="229">
        <f>TRUNC(H1155*I1155,2)</f>
        <v>462.81</v>
      </c>
      <c r="L1155" s="52">
        <f t="shared" ref="L1155:L1218" si="195">IF(AND(A1156&lt;&gt;"",A1155=""),L1154+1,L1154)</f>
        <v>104</v>
      </c>
      <c r="M1155" s="86">
        <f t="shared" si="189"/>
        <v>462.81</v>
      </c>
      <c r="N1155" s="87" t="str">
        <f t="shared" si="190"/>
        <v/>
      </c>
      <c r="O1155" s="87">
        <f t="shared" si="191"/>
        <v>462.81</v>
      </c>
      <c r="P1155" s="88" t="str">
        <f t="shared" si="192"/>
        <v/>
      </c>
      <c r="Q1155" s="87" t="str">
        <f t="shared" si="193"/>
        <v/>
      </c>
      <c r="R1155" s="87" t="str">
        <f t="shared" si="194"/>
        <v/>
      </c>
    </row>
    <row r="1156" spans="1:18" ht="25.5" x14ac:dyDescent="0.2">
      <c r="A1156" s="225" t="s">
        <v>21</v>
      </c>
      <c r="B1156" s="226" t="s">
        <v>214</v>
      </c>
      <c r="C1156" s="225" t="s">
        <v>9</v>
      </c>
      <c r="D1156" s="225" t="s">
        <v>215</v>
      </c>
      <c r="E1156" s="292" t="s">
        <v>875</v>
      </c>
      <c r="F1156" s="292"/>
      <c r="G1156" s="227" t="s">
        <v>25</v>
      </c>
      <c r="H1156" s="228">
        <v>9.0500000000000007</v>
      </c>
      <c r="I1156" s="229">
        <f>SUMIFS(J:J,A:A,"Composição",B:B,$B1156)</f>
        <v>32.270000000000003</v>
      </c>
      <c r="J1156" s="229">
        <f>TRUNC(H1156*I1156,2)</f>
        <v>292.04000000000002</v>
      </c>
      <c r="L1156" s="52">
        <f t="shared" si="195"/>
        <v>104</v>
      </c>
      <c r="M1156" s="86">
        <f t="shared" si="189"/>
        <v>292.04000000000002</v>
      </c>
      <c r="N1156" s="87" t="str">
        <f t="shared" si="190"/>
        <v/>
      </c>
      <c r="O1156" s="87">
        <f t="shared" si="191"/>
        <v>292.04000000000002</v>
      </c>
      <c r="P1156" s="88" t="str">
        <f t="shared" si="192"/>
        <v/>
      </c>
      <c r="Q1156" s="87" t="str">
        <f t="shared" si="193"/>
        <v/>
      </c>
      <c r="R1156" s="87" t="str">
        <f t="shared" si="194"/>
        <v/>
      </c>
    </row>
    <row r="1157" spans="1:18" ht="25.5" customHeight="1" x14ac:dyDescent="0.2">
      <c r="A1157" s="214" t="s">
        <v>28</v>
      </c>
      <c r="B1157" s="215" t="s">
        <v>1864</v>
      </c>
      <c r="C1157" s="214" t="str">
        <f>VLOOKUP(B1157,INSUMOS!$A:$I,2,FALSE)</f>
        <v>Próprio</v>
      </c>
      <c r="D1157" s="214" t="str">
        <f>VLOOKUP(B1157,INSUMOS!$A:$I,3,FALSE)</f>
        <v>Fancoil modelo 39D de capacidade 35TR posição de montagem horizontal descarga vertical (H5), Ventilador Limit Load  Vazão de 23800 m³/h, Filtro G4+F8, Pintado ou equivalente</v>
      </c>
      <c r="E1157" s="293" t="str">
        <f>VLOOKUP(B1157,INSUMOS!$A:$I,4,FALSE)</f>
        <v>Equipamento para Aquisição Permanente</v>
      </c>
      <c r="F1157" s="293"/>
      <c r="G1157" s="216" t="str">
        <f>VLOOKUP(B1157,INSUMOS!$A:$I,5,FALSE)</f>
        <v>UN</v>
      </c>
      <c r="H1157" s="217">
        <v>1</v>
      </c>
      <c r="I1157" s="218">
        <f>VLOOKUP(B1157,INSUMOS!$A:$I,8,FALSE)</f>
        <v>94109.88</v>
      </c>
      <c r="J1157" s="218">
        <f>TRUNC(H1157*I1157,2)</f>
        <v>94109.88</v>
      </c>
      <c r="L1157" s="52">
        <f t="shared" si="195"/>
        <v>104</v>
      </c>
      <c r="M1157" s="86">
        <f t="shared" si="189"/>
        <v>94109.88</v>
      </c>
      <c r="N1157" s="87" t="str">
        <f t="shared" si="190"/>
        <v/>
      </c>
      <c r="O1157" s="87">
        <f t="shared" si="191"/>
        <v>94109.88</v>
      </c>
      <c r="P1157" s="88" t="str">
        <f t="shared" si="192"/>
        <v/>
      </c>
      <c r="Q1157" s="87" t="str">
        <f t="shared" si="193"/>
        <v/>
      </c>
      <c r="R1157" s="87" t="str">
        <f t="shared" si="194"/>
        <v/>
      </c>
    </row>
    <row r="1158" spans="1:18" ht="38.25" customHeight="1" x14ac:dyDescent="0.2">
      <c r="A1158" s="219"/>
      <c r="B1158" s="219"/>
      <c r="C1158" s="219"/>
      <c r="D1158" s="219"/>
      <c r="E1158" s="219"/>
      <c r="F1158" s="220"/>
      <c r="G1158" s="219"/>
      <c r="H1158" s="220"/>
      <c r="I1158" s="219"/>
      <c r="J1158" s="220"/>
      <c r="L1158" s="52">
        <f t="shared" si="195"/>
        <v>104</v>
      </c>
      <c r="M1158" s="86" t="str">
        <f t="shared" si="189"/>
        <v/>
      </c>
      <c r="N1158" s="87" t="str">
        <f t="shared" si="190"/>
        <v/>
      </c>
      <c r="O1158" s="87" t="str">
        <f t="shared" si="191"/>
        <v/>
      </c>
      <c r="P1158" s="88" t="str">
        <f t="shared" si="192"/>
        <v/>
      </c>
      <c r="Q1158" s="87" t="str">
        <f t="shared" si="193"/>
        <v/>
      </c>
      <c r="R1158" s="87" t="str">
        <f t="shared" si="194"/>
        <v/>
      </c>
    </row>
    <row r="1159" spans="1:18" ht="25.5" customHeight="1" thickBot="1" x14ac:dyDescent="0.25">
      <c r="A1159" s="219"/>
      <c r="B1159" s="219"/>
      <c r="C1159" s="219"/>
      <c r="D1159" s="219"/>
      <c r="E1159" s="219"/>
      <c r="F1159" s="220"/>
      <c r="G1159" s="219"/>
      <c r="H1159" s="294"/>
      <c r="I1159" s="294"/>
      <c r="J1159" s="220"/>
      <c r="L1159" s="52">
        <f t="shared" si="195"/>
        <v>104</v>
      </c>
      <c r="M1159" s="86" t="str">
        <f t="shared" si="189"/>
        <v/>
      </c>
      <c r="N1159" s="87" t="str">
        <f t="shared" si="190"/>
        <v/>
      </c>
      <c r="O1159" s="87" t="str">
        <f t="shared" si="191"/>
        <v/>
      </c>
      <c r="P1159" s="88" t="str">
        <f t="shared" si="192"/>
        <v/>
      </c>
      <c r="Q1159" s="87" t="str">
        <f t="shared" si="193"/>
        <v/>
      </c>
      <c r="R1159" s="87" t="str">
        <f t="shared" si="194"/>
        <v/>
      </c>
    </row>
    <row r="1160" spans="1:18" ht="25.5" customHeight="1" thickTop="1" x14ac:dyDescent="0.2">
      <c r="A1160" s="224"/>
      <c r="B1160" s="224"/>
      <c r="C1160" s="224"/>
      <c r="D1160" s="224"/>
      <c r="E1160" s="224"/>
      <c r="F1160" s="224"/>
      <c r="G1160" s="224"/>
      <c r="H1160" s="224"/>
      <c r="I1160" s="224"/>
      <c r="J1160" s="224"/>
      <c r="L1160" s="52">
        <f t="shared" si="195"/>
        <v>105</v>
      </c>
      <c r="M1160" s="86" t="str">
        <f t="shared" si="189"/>
        <v/>
      </c>
      <c r="N1160" s="87" t="str">
        <f t="shared" si="190"/>
        <v/>
      </c>
      <c r="O1160" s="87" t="str">
        <f t="shared" si="191"/>
        <v/>
      </c>
      <c r="P1160" s="88" t="str">
        <f t="shared" si="192"/>
        <v/>
      </c>
      <c r="Q1160" s="87" t="str">
        <f t="shared" si="193"/>
        <v/>
      </c>
      <c r="R1160" s="87" t="str">
        <f t="shared" si="194"/>
        <v/>
      </c>
    </row>
    <row r="1161" spans="1:18" ht="15" x14ac:dyDescent="0.2">
      <c r="A1161" s="206" t="s">
        <v>1354</v>
      </c>
      <c r="B1161" s="207" t="s">
        <v>1</v>
      </c>
      <c r="C1161" s="206" t="s">
        <v>2</v>
      </c>
      <c r="D1161" s="206" t="s">
        <v>3</v>
      </c>
      <c r="E1161" s="290" t="s">
        <v>18</v>
      </c>
      <c r="F1161" s="290"/>
      <c r="G1161" s="208" t="s">
        <v>4</v>
      </c>
      <c r="H1161" s="207" t="s">
        <v>5</v>
      </c>
      <c r="I1161" s="207" t="s">
        <v>6</v>
      </c>
      <c r="J1161" s="207" t="s">
        <v>7</v>
      </c>
      <c r="L1161" s="52">
        <f t="shared" si="195"/>
        <v>105</v>
      </c>
      <c r="M1161" s="86" t="str">
        <f t="shared" si="189"/>
        <v/>
      </c>
      <c r="N1161" s="87" t="str">
        <f t="shared" si="190"/>
        <v/>
      </c>
      <c r="O1161" s="87" t="str">
        <f t="shared" si="191"/>
        <v/>
      </c>
      <c r="P1161" s="88" t="str">
        <f t="shared" si="192"/>
        <v/>
      </c>
      <c r="Q1161" s="87" t="str">
        <f t="shared" si="193"/>
        <v/>
      </c>
      <c r="R1161" s="87" t="str">
        <f t="shared" si="194"/>
        <v/>
      </c>
    </row>
    <row r="1162" spans="1:18" ht="25.5" x14ac:dyDescent="0.2">
      <c r="A1162" s="209" t="s">
        <v>19</v>
      </c>
      <c r="B1162" s="210" t="s">
        <v>1355</v>
      </c>
      <c r="C1162" s="209" t="s">
        <v>11</v>
      </c>
      <c r="D1162" s="209" t="s">
        <v>1356</v>
      </c>
      <c r="E1162" s="291" t="s">
        <v>223</v>
      </c>
      <c r="F1162" s="291"/>
      <c r="G1162" s="211" t="s">
        <v>12</v>
      </c>
      <c r="H1162" s="212">
        <v>1</v>
      </c>
      <c r="I1162" s="213">
        <f>SUMIF(L:L,$L1162,M:M)</f>
        <v>4416.67</v>
      </c>
      <c r="J1162" s="213">
        <f>TRUNC(H1162*I1162,2)</f>
        <v>4416.67</v>
      </c>
      <c r="L1162" s="52">
        <f t="shared" si="195"/>
        <v>105</v>
      </c>
      <c r="M1162" s="86" t="str">
        <f t="shared" si="189"/>
        <v/>
      </c>
      <c r="N1162" s="87" t="str">
        <f t="shared" si="190"/>
        <v/>
      </c>
      <c r="O1162" s="87" t="str">
        <f t="shared" si="191"/>
        <v/>
      </c>
      <c r="P1162" s="88" t="str">
        <f t="shared" si="192"/>
        <v xml:space="preserve"> IG-VEN-277-3500-105. </v>
      </c>
      <c r="Q1162" s="87">
        <f t="shared" si="193"/>
        <v>0</v>
      </c>
      <c r="R1162" s="87">
        <f t="shared" si="194"/>
        <v>4416.67</v>
      </c>
    </row>
    <row r="1163" spans="1:18" ht="25.5" x14ac:dyDescent="0.2">
      <c r="A1163" s="225" t="s">
        <v>21</v>
      </c>
      <c r="B1163" s="226" t="s">
        <v>205</v>
      </c>
      <c r="C1163" s="225" t="s">
        <v>9</v>
      </c>
      <c r="D1163" s="225" t="s">
        <v>206</v>
      </c>
      <c r="E1163" s="292" t="s">
        <v>875</v>
      </c>
      <c r="F1163" s="292"/>
      <c r="G1163" s="227" t="s">
        <v>25</v>
      </c>
      <c r="H1163" s="228">
        <v>1</v>
      </c>
      <c r="I1163" s="229">
        <f>SUMIFS(J:J,A:A,"Composição",B:B,$B1163)</f>
        <v>26.42</v>
      </c>
      <c r="J1163" s="229">
        <f>TRUNC(H1163*I1163,2)</f>
        <v>26.42</v>
      </c>
      <c r="L1163" s="52">
        <f t="shared" si="195"/>
        <v>105</v>
      </c>
      <c r="M1163" s="86">
        <f t="shared" si="189"/>
        <v>26.42</v>
      </c>
      <c r="N1163" s="87" t="str">
        <f t="shared" si="190"/>
        <v/>
      </c>
      <c r="O1163" s="87">
        <f t="shared" si="191"/>
        <v>26.42</v>
      </c>
      <c r="P1163" s="88" t="str">
        <f t="shared" si="192"/>
        <v/>
      </c>
      <c r="Q1163" s="87" t="str">
        <f t="shared" si="193"/>
        <v/>
      </c>
      <c r="R1163" s="87" t="str">
        <f t="shared" si="194"/>
        <v/>
      </c>
    </row>
    <row r="1164" spans="1:18" ht="25.5" x14ac:dyDescent="0.2">
      <c r="A1164" s="225" t="s">
        <v>21</v>
      </c>
      <c r="B1164" s="226" t="s">
        <v>220</v>
      </c>
      <c r="C1164" s="225" t="s">
        <v>9</v>
      </c>
      <c r="D1164" s="225" t="s">
        <v>221</v>
      </c>
      <c r="E1164" s="292" t="s">
        <v>875</v>
      </c>
      <c r="F1164" s="292"/>
      <c r="G1164" s="227" t="s">
        <v>25</v>
      </c>
      <c r="H1164" s="228">
        <v>1</v>
      </c>
      <c r="I1164" s="229">
        <f>SUMIFS(J:J,A:A,"Composição",B:B,$B1164)</f>
        <v>33.25</v>
      </c>
      <c r="J1164" s="229">
        <f>TRUNC(H1164*I1164,2)</f>
        <v>33.25</v>
      </c>
      <c r="L1164" s="52">
        <f t="shared" si="195"/>
        <v>105</v>
      </c>
      <c r="M1164" s="86">
        <f t="shared" si="189"/>
        <v>33.25</v>
      </c>
      <c r="N1164" s="87" t="str">
        <f t="shared" si="190"/>
        <v/>
      </c>
      <c r="O1164" s="87">
        <f t="shared" si="191"/>
        <v>33.25</v>
      </c>
      <c r="P1164" s="88" t="str">
        <f t="shared" si="192"/>
        <v/>
      </c>
      <c r="Q1164" s="87" t="str">
        <f t="shared" si="193"/>
        <v/>
      </c>
      <c r="R1164" s="87" t="str">
        <f t="shared" si="194"/>
        <v/>
      </c>
    </row>
    <row r="1165" spans="1:18" ht="25.5" x14ac:dyDescent="0.2">
      <c r="A1165" s="214" t="s">
        <v>28</v>
      </c>
      <c r="B1165" s="215" t="s">
        <v>1866</v>
      </c>
      <c r="C1165" s="214" t="str">
        <f>VLOOKUP(B1165,INSUMOS!$A:$I,2,FALSE)</f>
        <v>Próprio</v>
      </c>
      <c r="D1165" s="214" t="str">
        <f>VLOOKUP(B1165,INSUMOS!$A:$I,3,FALSE)</f>
        <v>Ventilador centrífugo Sicflux Titan SGSD 277 mm, 0,5 CV, trifásico 220/380 V, c/ coxins, vazão 3.500 m³/h, 10,5 mmca</v>
      </c>
      <c r="E1165" s="293" t="str">
        <f>VLOOKUP(B1165,INSUMOS!$A:$I,4,FALSE)</f>
        <v>Equipamento para Aquisição Permanente</v>
      </c>
      <c r="F1165" s="293"/>
      <c r="G1165" s="216" t="str">
        <f>VLOOKUP(B1165,INSUMOS!$A:$I,5,FALSE)</f>
        <v>UN</v>
      </c>
      <c r="H1165" s="217">
        <v>1</v>
      </c>
      <c r="I1165" s="218">
        <f>VLOOKUP(B1165,INSUMOS!$A:$I,8,FALSE)</f>
        <v>4357</v>
      </c>
      <c r="J1165" s="218">
        <f>TRUNC(H1165*I1165,2)</f>
        <v>4357</v>
      </c>
      <c r="L1165" s="52">
        <f t="shared" si="195"/>
        <v>105</v>
      </c>
      <c r="M1165" s="86">
        <f t="shared" si="189"/>
        <v>4357</v>
      </c>
      <c r="N1165" s="87" t="str">
        <f t="shared" si="190"/>
        <v/>
      </c>
      <c r="O1165" s="87">
        <f t="shared" si="191"/>
        <v>4357</v>
      </c>
      <c r="P1165" s="88" t="str">
        <f t="shared" si="192"/>
        <v/>
      </c>
      <c r="Q1165" s="87" t="str">
        <f t="shared" si="193"/>
        <v/>
      </c>
      <c r="R1165" s="87" t="str">
        <f t="shared" si="194"/>
        <v/>
      </c>
    </row>
    <row r="1166" spans="1:18" ht="25.5" customHeight="1" x14ac:dyDescent="0.2">
      <c r="A1166" s="219"/>
      <c r="B1166" s="219"/>
      <c r="C1166" s="219"/>
      <c r="D1166" s="219"/>
      <c r="E1166" s="219"/>
      <c r="F1166" s="220"/>
      <c r="G1166" s="219"/>
      <c r="H1166" s="220"/>
      <c r="I1166" s="219"/>
      <c r="J1166" s="220"/>
      <c r="L1166" s="52">
        <f t="shared" si="195"/>
        <v>105</v>
      </c>
      <c r="M1166" s="86" t="str">
        <f t="shared" si="189"/>
        <v/>
      </c>
      <c r="N1166" s="87" t="str">
        <f t="shared" si="190"/>
        <v/>
      </c>
      <c r="O1166" s="87" t="str">
        <f t="shared" si="191"/>
        <v/>
      </c>
      <c r="P1166" s="88" t="str">
        <f t="shared" si="192"/>
        <v/>
      </c>
      <c r="Q1166" s="87" t="str">
        <f t="shared" si="193"/>
        <v/>
      </c>
      <c r="R1166" s="87" t="str">
        <f t="shared" si="194"/>
        <v/>
      </c>
    </row>
    <row r="1167" spans="1:18" ht="25.5" customHeight="1" thickBot="1" x14ac:dyDescent="0.25">
      <c r="A1167" s="219"/>
      <c r="B1167" s="219"/>
      <c r="C1167" s="219"/>
      <c r="D1167" s="219"/>
      <c r="E1167" s="219"/>
      <c r="F1167" s="220"/>
      <c r="G1167" s="219"/>
      <c r="H1167" s="294"/>
      <c r="I1167" s="294"/>
      <c r="J1167" s="220"/>
      <c r="L1167" s="52">
        <f t="shared" si="195"/>
        <v>105</v>
      </c>
      <c r="M1167" s="86" t="str">
        <f t="shared" si="189"/>
        <v/>
      </c>
      <c r="N1167" s="87" t="str">
        <f t="shared" si="190"/>
        <v/>
      </c>
      <c r="O1167" s="87" t="str">
        <f t="shared" si="191"/>
        <v/>
      </c>
      <c r="P1167" s="88" t="str">
        <f t="shared" si="192"/>
        <v/>
      </c>
      <c r="Q1167" s="87" t="str">
        <f t="shared" si="193"/>
        <v/>
      </c>
      <c r="R1167" s="87" t="str">
        <f t="shared" si="194"/>
        <v/>
      </c>
    </row>
    <row r="1168" spans="1:18" ht="25.5" customHeight="1" thickTop="1" x14ac:dyDescent="0.2">
      <c r="A1168" s="224"/>
      <c r="B1168" s="224"/>
      <c r="C1168" s="224"/>
      <c r="D1168" s="224"/>
      <c r="E1168" s="224"/>
      <c r="F1168" s="224"/>
      <c r="G1168" s="224"/>
      <c r="H1168" s="224"/>
      <c r="I1168" s="224"/>
      <c r="J1168" s="224"/>
      <c r="L1168" s="52">
        <f t="shared" si="195"/>
        <v>106</v>
      </c>
      <c r="M1168" s="86" t="str">
        <f t="shared" si="189"/>
        <v/>
      </c>
      <c r="N1168" s="87" t="str">
        <f t="shared" si="190"/>
        <v/>
      </c>
      <c r="O1168" s="87" t="str">
        <f t="shared" si="191"/>
        <v/>
      </c>
      <c r="P1168" s="88" t="str">
        <f t="shared" si="192"/>
        <v/>
      </c>
      <c r="Q1168" s="87" t="str">
        <f t="shared" si="193"/>
        <v/>
      </c>
      <c r="R1168" s="87" t="str">
        <f t="shared" si="194"/>
        <v/>
      </c>
    </row>
    <row r="1169" spans="1:18" ht="15" x14ac:dyDescent="0.2">
      <c r="A1169" s="206" t="s">
        <v>1357</v>
      </c>
      <c r="B1169" s="207" t="s">
        <v>1</v>
      </c>
      <c r="C1169" s="206" t="s">
        <v>2</v>
      </c>
      <c r="D1169" s="206" t="s">
        <v>3</v>
      </c>
      <c r="E1169" s="290" t="s">
        <v>18</v>
      </c>
      <c r="F1169" s="290"/>
      <c r="G1169" s="208" t="s">
        <v>4</v>
      </c>
      <c r="H1169" s="207" t="s">
        <v>5</v>
      </c>
      <c r="I1169" s="207" t="s">
        <v>6</v>
      </c>
      <c r="J1169" s="207" t="s">
        <v>7</v>
      </c>
      <c r="L1169" s="52">
        <f t="shared" si="195"/>
        <v>106</v>
      </c>
      <c r="M1169" s="86" t="str">
        <f t="shared" si="189"/>
        <v/>
      </c>
      <c r="N1169" s="87" t="str">
        <f t="shared" si="190"/>
        <v/>
      </c>
      <c r="O1169" s="87" t="str">
        <f t="shared" si="191"/>
        <v/>
      </c>
      <c r="P1169" s="88" t="str">
        <f t="shared" si="192"/>
        <v/>
      </c>
      <c r="Q1169" s="87" t="str">
        <f t="shared" si="193"/>
        <v/>
      </c>
      <c r="R1169" s="87" t="str">
        <f t="shared" si="194"/>
        <v/>
      </c>
    </row>
    <row r="1170" spans="1:18" ht="25.5" x14ac:dyDescent="0.2">
      <c r="A1170" s="209" t="s">
        <v>19</v>
      </c>
      <c r="B1170" s="210" t="s">
        <v>1358</v>
      </c>
      <c r="C1170" s="209" t="s">
        <v>11</v>
      </c>
      <c r="D1170" s="209" t="s">
        <v>1359</v>
      </c>
      <c r="E1170" s="291" t="s">
        <v>223</v>
      </c>
      <c r="F1170" s="291"/>
      <c r="G1170" s="211" t="s">
        <v>12</v>
      </c>
      <c r="H1170" s="212">
        <v>1</v>
      </c>
      <c r="I1170" s="213">
        <f>SUMIF(L:L,$L1170,M:M)</f>
        <v>3293.67</v>
      </c>
      <c r="J1170" s="213">
        <f>TRUNC(H1170*I1170,2)</f>
        <v>3293.67</v>
      </c>
      <c r="L1170" s="52">
        <f t="shared" si="195"/>
        <v>106</v>
      </c>
      <c r="M1170" s="86" t="str">
        <f t="shared" si="189"/>
        <v/>
      </c>
      <c r="N1170" s="87" t="str">
        <f t="shared" si="190"/>
        <v/>
      </c>
      <c r="O1170" s="87" t="str">
        <f t="shared" si="191"/>
        <v/>
      </c>
      <c r="P1170" s="88" t="str">
        <f t="shared" si="192"/>
        <v xml:space="preserve"> IG-VEN-277-2400-051. </v>
      </c>
      <c r="Q1170" s="87">
        <f t="shared" si="193"/>
        <v>0</v>
      </c>
      <c r="R1170" s="87">
        <f t="shared" si="194"/>
        <v>3293.67</v>
      </c>
    </row>
    <row r="1171" spans="1:18" ht="25.5" x14ac:dyDescent="0.2">
      <c r="A1171" s="225" t="s">
        <v>21</v>
      </c>
      <c r="B1171" s="226" t="s">
        <v>220</v>
      </c>
      <c r="C1171" s="225" t="s">
        <v>9</v>
      </c>
      <c r="D1171" s="225" t="s">
        <v>221</v>
      </c>
      <c r="E1171" s="292" t="s">
        <v>875</v>
      </c>
      <c r="F1171" s="292"/>
      <c r="G1171" s="227" t="s">
        <v>25</v>
      </c>
      <c r="H1171" s="228">
        <v>1</v>
      </c>
      <c r="I1171" s="229">
        <f>SUMIFS(J:J,A:A,"Composição",B:B,$B1171)</f>
        <v>33.25</v>
      </c>
      <c r="J1171" s="229">
        <f>TRUNC(H1171*I1171,2)</f>
        <v>33.25</v>
      </c>
      <c r="L1171" s="52">
        <f t="shared" si="195"/>
        <v>106</v>
      </c>
      <c r="M1171" s="86">
        <f t="shared" si="189"/>
        <v>33.25</v>
      </c>
      <c r="N1171" s="87" t="str">
        <f t="shared" si="190"/>
        <v/>
      </c>
      <c r="O1171" s="87">
        <f t="shared" si="191"/>
        <v>33.25</v>
      </c>
      <c r="P1171" s="88" t="str">
        <f t="shared" si="192"/>
        <v/>
      </c>
      <c r="Q1171" s="87" t="str">
        <f t="shared" si="193"/>
        <v/>
      </c>
      <c r="R1171" s="87" t="str">
        <f t="shared" si="194"/>
        <v/>
      </c>
    </row>
    <row r="1172" spans="1:18" ht="25.5" x14ac:dyDescent="0.2">
      <c r="A1172" s="225" t="s">
        <v>21</v>
      </c>
      <c r="B1172" s="226" t="s">
        <v>205</v>
      </c>
      <c r="C1172" s="225" t="s">
        <v>9</v>
      </c>
      <c r="D1172" s="225" t="s">
        <v>206</v>
      </c>
      <c r="E1172" s="292" t="s">
        <v>875</v>
      </c>
      <c r="F1172" s="292"/>
      <c r="G1172" s="227" t="s">
        <v>25</v>
      </c>
      <c r="H1172" s="228">
        <v>1</v>
      </c>
      <c r="I1172" s="229">
        <f>SUMIFS(J:J,A:A,"Composição",B:B,$B1172)</f>
        <v>26.42</v>
      </c>
      <c r="J1172" s="229">
        <f>TRUNC(H1172*I1172,2)</f>
        <v>26.42</v>
      </c>
      <c r="L1172" s="52">
        <f t="shared" si="195"/>
        <v>106</v>
      </c>
      <c r="M1172" s="86">
        <f t="shared" si="189"/>
        <v>26.42</v>
      </c>
      <c r="N1172" s="87" t="str">
        <f t="shared" si="190"/>
        <v/>
      </c>
      <c r="O1172" s="87">
        <f t="shared" si="191"/>
        <v>26.42</v>
      </c>
      <c r="P1172" s="88" t="str">
        <f t="shared" si="192"/>
        <v/>
      </c>
      <c r="Q1172" s="87" t="str">
        <f t="shared" si="193"/>
        <v/>
      </c>
      <c r="R1172" s="87" t="str">
        <f t="shared" si="194"/>
        <v/>
      </c>
    </row>
    <row r="1173" spans="1:18" ht="25.5" x14ac:dyDescent="0.2">
      <c r="A1173" s="214" t="s">
        <v>28</v>
      </c>
      <c r="B1173" s="215" t="s">
        <v>1867</v>
      </c>
      <c r="C1173" s="214" t="str">
        <f>VLOOKUP(B1173,INSUMOS!$A:$I,2,FALSE)</f>
        <v>Próprio</v>
      </c>
      <c r="D1173" s="214" t="str">
        <f>VLOOKUP(B1173,INSUMOS!$A:$I,3,FALSE)</f>
        <v>Ventilador centrífugo Sicflux Titan SGSD 277 mm, 0,5 CV, trifásico 220/380 V, c/ coxins, vazão 2.400 m³/h, 5,11 mmca</v>
      </c>
      <c r="E1173" s="293" t="str">
        <f>VLOOKUP(B1173,INSUMOS!$A:$I,4,FALSE)</f>
        <v>Equipamento para Aquisição Permanente</v>
      </c>
      <c r="F1173" s="293"/>
      <c r="G1173" s="216" t="str">
        <f>VLOOKUP(B1173,INSUMOS!$A:$I,5,FALSE)</f>
        <v>UN</v>
      </c>
      <c r="H1173" s="217">
        <v>1</v>
      </c>
      <c r="I1173" s="218">
        <f>VLOOKUP(B1173,INSUMOS!$A:$I,8,FALSE)</f>
        <v>3234</v>
      </c>
      <c r="J1173" s="218">
        <f>TRUNC(H1173*I1173,2)</f>
        <v>3234</v>
      </c>
      <c r="L1173" s="52">
        <f t="shared" si="195"/>
        <v>106</v>
      </c>
      <c r="M1173" s="86">
        <f t="shared" si="189"/>
        <v>3234</v>
      </c>
      <c r="N1173" s="87" t="str">
        <f t="shared" si="190"/>
        <v/>
      </c>
      <c r="O1173" s="87">
        <f t="shared" si="191"/>
        <v>3234</v>
      </c>
      <c r="P1173" s="88" t="str">
        <f t="shared" si="192"/>
        <v/>
      </c>
      <c r="Q1173" s="87" t="str">
        <f t="shared" si="193"/>
        <v/>
      </c>
      <c r="R1173" s="87" t="str">
        <f t="shared" si="194"/>
        <v/>
      </c>
    </row>
    <row r="1174" spans="1:18" x14ac:dyDescent="0.2">
      <c r="A1174" s="219"/>
      <c r="B1174" s="219"/>
      <c r="C1174" s="219"/>
      <c r="D1174" s="219"/>
      <c r="E1174" s="219"/>
      <c r="F1174" s="220"/>
      <c r="G1174" s="219"/>
      <c r="H1174" s="220"/>
      <c r="I1174" s="219"/>
      <c r="J1174" s="220"/>
      <c r="L1174" s="52">
        <f t="shared" si="195"/>
        <v>106</v>
      </c>
      <c r="M1174" s="86" t="str">
        <f t="shared" si="189"/>
        <v/>
      </c>
      <c r="N1174" s="87" t="str">
        <f t="shared" si="190"/>
        <v/>
      </c>
      <c r="O1174" s="87" t="str">
        <f t="shared" si="191"/>
        <v/>
      </c>
      <c r="P1174" s="88" t="str">
        <f t="shared" si="192"/>
        <v/>
      </c>
      <c r="Q1174" s="87" t="str">
        <f t="shared" si="193"/>
        <v/>
      </c>
      <c r="R1174" s="87" t="str">
        <f t="shared" si="194"/>
        <v/>
      </c>
    </row>
    <row r="1175" spans="1:18" ht="15" thickBot="1" x14ac:dyDescent="0.25">
      <c r="A1175" s="219"/>
      <c r="B1175" s="219"/>
      <c r="C1175" s="219"/>
      <c r="D1175" s="219"/>
      <c r="E1175" s="219"/>
      <c r="F1175" s="220"/>
      <c r="G1175" s="219"/>
      <c r="H1175" s="294"/>
      <c r="I1175" s="294"/>
      <c r="J1175" s="220"/>
      <c r="L1175" s="52">
        <f t="shared" si="195"/>
        <v>106</v>
      </c>
      <c r="M1175" s="86" t="str">
        <f t="shared" si="189"/>
        <v/>
      </c>
      <c r="N1175" s="87" t="str">
        <f t="shared" si="190"/>
        <v/>
      </c>
      <c r="O1175" s="87" t="str">
        <f t="shared" si="191"/>
        <v/>
      </c>
      <c r="P1175" s="88" t="str">
        <f t="shared" si="192"/>
        <v/>
      </c>
      <c r="Q1175" s="87" t="str">
        <f t="shared" si="193"/>
        <v/>
      </c>
      <c r="R1175" s="87" t="str">
        <f t="shared" si="194"/>
        <v/>
      </c>
    </row>
    <row r="1176" spans="1:18" ht="38.25" customHeight="1" thickTop="1" x14ac:dyDescent="0.2">
      <c r="A1176" s="224"/>
      <c r="B1176" s="224"/>
      <c r="C1176" s="224"/>
      <c r="D1176" s="224"/>
      <c r="E1176" s="224"/>
      <c r="F1176" s="224"/>
      <c r="G1176" s="224"/>
      <c r="H1176" s="224"/>
      <c r="I1176" s="224"/>
      <c r="J1176" s="224"/>
      <c r="L1176" s="52">
        <f t="shared" si="195"/>
        <v>107</v>
      </c>
      <c r="M1176" s="86" t="str">
        <f t="shared" si="189"/>
        <v/>
      </c>
      <c r="N1176" s="87" t="str">
        <f t="shared" si="190"/>
        <v/>
      </c>
      <c r="O1176" s="87" t="str">
        <f t="shared" si="191"/>
        <v/>
      </c>
      <c r="P1176" s="88" t="str">
        <f t="shared" si="192"/>
        <v/>
      </c>
      <c r="Q1176" s="87" t="str">
        <f t="shared" si="193"/>
        <v/>
      </c>
      <c r="R1176" s="87" t="str">
        <f t="shared" si="194"/>
        <v/>
      </c>
    </row>
    <row r="1177" spans="1:18" ht="25.5" customHeight="1" x14ac:dyDescent="0.2">
      <c r="A1177" s="206" t="s">
        <v>1360</v>
      </c>
      <c r="B1177" s="207" t="s">
        <v>1</v>
      </c>
      <c r="C1177" s="206" t="s">
        <v>2</v>
      </c>
      <c r="D1177" s="206" t="s">
        <v>3</v>
      </c>
      <c r="E1177" s="290" t="s">
        <v>18</v>
      </c>
      <c r="F1177" s="290"/>
      <c r="G1177" s="208" t="s">
        <v>4</v>
      </c>
      <c r="H1177" s="207" t="s">
        <v>5</v>
      </c>
      <c r="I1177" s="207" t="s">
        <v>6</v>
      </c>
      <c r="J1177" s="207" t="s">
        <v>7</v>
      </c>
      <c r="L1177" s="52">
        <f t="shared" si="195"/>
        <v>107</v>
      </c>
      <c r="M1177" s="86" t="str">
        <f t="shared" si="189"/>
        <v/>
      </c>
      <c r="N1177" s="87" t="str">
        <f t="shared" si="190"/>
        <v/>
      </c>
      <c r="O1177" s="87" t="str">
        <f t="shared" si="191"/>
        <v/>
      </c>
      <c r="P1177" s="88" t="str">
        <f t="shared" si="192"/>
        <v/>
      </c>
      <c r="Q1177" s="87" t="str">
        <f t="shared" si="193"/>
        <v/>
      </c>
      <c r="R1177" s="87" t="str">
        <f t="shared" si="194"/>
        <v/>
      </c>
    </row>
    <row r="1178" spans="1:18" ht="25.5" customHeight="1" x14ac:dyDescent="0.2">
      <c r="A1178" s="209" t="s">
        <v>19</v>
      </c>
      <c r="B1178" s="210" t="s">
        <v>1361</v>
      </c>
      <c r="C1178" s="209" t="s">
        <v>11</v>
      </c>
      <c r="D1178" s="209" t="s">
        <v>1362</v>
      </c>
      <c r="E1178" s="291" t="s">
        <v>223</v>
      </c>
      <c r="F1178" s="291"/>
      <c r="G1178" s="211" t="s">
        <v>12</v>
      </c>
      <c r="H1178" s="212">
        <v>1</v>
      </c>
      <c r="I1178" s="213">
        <f>SUMIF(L:L,$L1178,M:M)</f>
        <v>4416.67</v>
      </c>
      <c r="J1178" s="213">
        <f>TRUNC(H1178*I1178,2)</f>
        <v>4416.67</v>
      </c>
      <c r="L1178" s="52">
        <f t="shared" si="195"/>
        <v>107</v>
      </c>
      <c r="M1178" s="86" t="str">
        <f t="shared" si="189"/>
        <v/>
      </c>
      <c r="N1178" s="87" t="str">
        <f t="shared" si="190"/>
        <v/>
      </c>
      <c r="O1178" s="87" t="str">
        <f t="shared" si="191"/>
        <v/>
      </c>
      <c r="P1178" s="88" t="str">
        <f t="shared" si="192"/>
        <v xml:space="preserve"> IG-VEN-277-3000-075. </v>
      </c>
      <c r="Q1178" s="87">
        <f t="shared" si="193"/>
        <v>0</v>
      </c>
      <c r="R1178" s="87">
        <f t="shared" si="194"/>
        <v>4416.67</v>
      </c>
    </row>
    <row r="1179" spans="1:18" ht="25.5" x14ac:dyDescent="0.2">
      <c r="A1179" s="225" t="s">
        <v>21</v>
      </c>
      <c r="B1179" s="226" t="s">
        <v>205</v>
      </c>
      <c r="C1179" s="225" t="s">
        <v>9</v>
      </c>
      <c r="D1179" s="225" t="s">
        <v>206</v>
      </c>
      <c r="E1179" s="292" t="s">
        <v>875</v>
      </c>
      <c r="F1179" s="292"/>
      <c r="G1179" s="227" t="s">
        <v>25</v>
      </c>
      <c r="H1179" s="228">
        <v>1</v>
      </c>
      <c r="I1179" s="229">
        <f>SUMIFS(J:J,A:A,"Composição",B:B,$B1179)</f>
        <v>26.42</v>
      </c>
      <c r="J1179" s="229">
        <f>TRUNC(H1179*I1179,2)</f>
        <v>26.42</v>
      </c>
      <c r="L1179" s="52">
        <f t="shared" si="195"/>
        <v>107</v>
      </c>
      <c r="M1179" s="86">
        <f t="shared" si="189"/>
        <v>26.42</v>
      </c>
      <c r="N1179" s="87" t="str">
        <f t="shared" si="190"/>
        <v/>
      </c>
      <c r="O1179" s="87">
        <f t="shared" si="191"/>
        <v>26.42</v>
      </c>
      <c r="P1179" s="88" t="str">
        <f t="shared" si="192"/>
        <v/>
      </c>
      <c r="Q1179" s="87" t="str">
        <f t="shared" si="193"/>
        <v/>
      </c>
      <c r="R1179" s="87" t="str">
        <f t="shared" si="194"/>
        <v/>
      </c>
    </row>
    <row r="1180" spans="1:18" ht="25.5" x14ac:dyDescent="0.2">
      <c r="A1180" s="225" t="s">
        <v>21</v>
      </c>
      <c r="B1180" s="226" t="s">
        <v>220</v>
      </c>
      <c r="C1180" s="225" t="s">
        <v>9</v>
      </c>
      <c r="D1180" s="225" t="s">
        <v>221</v>
      </c>
      <c r="E1180" s="292" t="s">
        <v>875</v>
      </c>
      <c r="F1180" s="292"/>
      <c r="G1180" s="227" t="s">
        <v>25</v>
      </c>
      <c r="H1180" s="228">
        <v>1</v>
      </c>
      <c r="I1180" s="229">
        <f>SUMIFS(J:J,A:A,"Composição",B:B,$B1180)</f>
        <v>33.25</v>
      </c>
      <c r="J1180" s="229">
        <f>TRUNC(H1180*I1180,2)</f>
        <v>33.25</v>
      </c>
      <c r="L1180" s="52">
        <f t="shared" si="195"/>
        <v>107</v>
      </c>
      <c r="M1180" s="86">
        <f t="shared" si="189"/>
        <v>33.25</v>
      </c>
      <c r="N1180" s="87" t="str">
        <f t="shared" si="190"/>
        <v/>
      </c>
      <c r="O1180" s="87">
        <f t="shared" si="191"/>
        <v>33.25</v>
      </c>
      <c r="P1180" s="88" t="str">
        <f t="shared" si="192"/>
        <v/>
      </c>
      <c r="Q1180" s="87" t="str">
        <f t="shared" si="193"/>
        <v/>
      </c>
      <c r="R1180" s="87" t="str">
        <f t="shared" si="194"/>
        <v/>
      </c>
    </row>
    <row r="1181" spans="1:18" ht="25.5" x14ac:dyDescent="0.2">
      <c r="A1181" s="214" t="s">
        <v>28</v>
      </c>
      <c r="B1181" s="215" t="s">
        <v>1868</v>
      </c>
      <c r="C1181" s="214" t="str">
        <f>VLOOKUP(B1181,INSUMOS!$A:$I,2,FALSE)</f>
        <v>Próprio</v>
      </c>
      <c r="D1181" s="214" t="str">
        <f>VLOOKUP(B1181,INSUMOS!$A:$I,3,FALSE)</f>
        <v>Ventilador centrífugo Sicflux Titan SGSD 277 mm, 0,5 CV, trifásico 220/380 V, c/ coxins, vazão 3.000 m³/h, 7,5 mmca</v>
      </c>
      <c r="E1181" s="293" t="str">
        <f>VLOOKUP(B1181,INSUMOS!$A:$I,4,FALSE)</f>
        <v>Equipamento para Aquisição Permanente</v>
      </c>
      <c r="F1181" s="293"/>
      <c r="G1181" s="216" t="str">
        <f>VLOOKUP(B1181,INSUMOS!$A:$I,5,FALSE)</f>
        <v>UN</v>
      </c>
      <c r="H1181" s="217">
        <v>1</v>
      </c>
      <c r="I1181" s="218">
        <f>VLOOKUP(B1181,INSUMOS!$A:$I,8,FALSE)</f>
        <v>4357</v>
      </c>
      <c r="J1181" s="218">
        <f>TRUNC(H1181*I1181,2)</f>
        <v>4357</v>
      </c>
      <c r="L1181" s="52">
        <f t="shared" si="195"/>
        <v>107</v>
      </c>
      <c r="M1181" s="86">
        <f t="shared" si="189"/>
        <v>4357</v>
      </c>
      <c r="N1181" s="87" t="str">
        <f t="shared" si="190"/>
        <v/>
      </c>
      <c r="O1181" s="87">
        <f t="shared" si="191"/>
        <v>4357</v>
      </c>
      <c r="P1181" s="88" t="str">
        <f t="shared" si="192"/>
        <v/>
      </c>
      <c r="Q1181" s="87" t="str">
        <f t="shared" si="193"/>
        <v/>
      </c>
      <c r="R1181" s="87" t="str">
        <f t="shared" si="194"/>
        <v/>
      </c>
    </row>
    <row r="1182" spans="1:18" x14ac:dyDescent="0.2">
      <c r="A1182" s="219"/>
      <c r="B1182" s="219"/>
      <c r="C1182" s="219"/>
      <c r="D1182" s="219"/>
      <c r="E1182" s="219"/>
      <c r="F1182" s="220"/>
      <c r="G1182" s="219"/>
      <c r="H1182" s="220"/>
      <c r="I1182" s="219"/>
      <c r="J1182" s="220"/>
      <c r="L1182" s="52">
        <f t="shared" si="195"/>
        <v>107</v>
      </c>
      <c r="M1182" s="86" t="str">
        <f t="shared" si="189"/>
        <v/>
      </c>
      <c r="N1182" s="87" t="str">
        <f t="shared" si="190"/>
        <v/>
      </c>
      <c r="O1182" s="87" t="str">
        <f t="shared" si="191"/>
        <v/>
      </c>
      <c r="P1182" s="88" t="str">
        <f t="shared" si="192"/>
        <v/>
      </c>
      <c r="Q1182" s="87" t="str">
        <f t="shared" si="193"/>
        <v/>
      </c>
      <c r="R1182" s="87" t="str">
        <f t="shared" si="194"/>
        <v/>
      </c>
    </row>
    <row r="1183" spans="1:18" ht="15" thickBot="1" x14ac:dyDescent="0.25">
      <c r="A1183" s="219"/>
      <c r="B1183" s="219"/>
      <c r="C1183" s="219"/>
      <c r="D1183" s="219"/>
      <c r="E1183" s="219"/>
      <c r="F1183" s="220"/>
      <c r="G1183" s="219"/>
      <c r="H1183" s="294"/>
      <c r="I1183" s="294"/>
      <c r="J1183" s="220"/>
      <c r="L1183" s="52">
        <f t="shared" si="195"/>
        <v>107</v>
      </c>
      <c r="M1183" s="86" t="str">
        <f t="shared" si="189"/>
        <v/>
      </c>
      <c r="N1183" s="87" t="str">
        <f t="shared" si="190"/>
        <v/>
      </c>
      <c r="O1183" s="87" t="str">
        <f t="shared" si="191"/>
        <v/>
      </c>
      <c r="P1183" s="88" t="str">
        <f t="shared" si="192"/>
        <v/>
      </c>
      <c r="Q1183" s="87" t="str">
        <f t="shared" si="193"/>
        <v/>
      </c>
      <c r="R1183" s="87" t="str">
        <f t="shared" si="194"/>
        <v/>
      </c>
    </row>
    <row r="1184" spans="1:18" ht="15" thickTop="1" x14ac:dyDescent="0.2">
      <c r="A1184" s="224"/>
      <c r="B1184" s="224"/>
      <c r="C1184" s="224"/>
      <c r="D1184" s="224"/>
      <c r="E1184" s="224"/>
      <c r="F1184" s="224"/>
      <c r="G1184" s="224"/>
      <c r="H1184" s="224"/>
      <c r="I1184" s="224"/>
      <c r="J1184" s="224"/>
      <c r="L1184" s="52">
        <f t="shared" si="195"/>
        <v>108</v>
      </c>
      <c r="M1184" s="86" t="str">
        <f t="shared" si="189"/>
        <v/>
      </c>
      <c r="N1184" s="87" t="str">
        <f t="shared" si="190"/>
        <v/>
      </c>
      <c r="O1184" s="87" t="str">
        <f t="shared" si="191"/>
        <v/>
      </c>
      <c r="P1184" s="88" t="str">
        <f t="shared" si="192"/>
        <v/>
      </c>
      <c r="Q1184" s="87" t="str">
        <f t="shared" si="193"/>
        <v/>
      </c>
      <c r="R1184" s="87" t="str">
        <f t="shared" si="194"/>
        <v/>
      </c>
    </row>
    <row r="1185" spans="1:18" ht="15" x14ac:dyDescent="0.2">
      <c r="A1185" s="206" t="s">
        <v>1365</v>
      </c>
      <c r="B1185" s="207" t="s">
        <v>1</v>
      </c>
      <c r="C1185" s="206" t="s">
        <v>2</v>
      </c>
      <c r="D1185" s="206" t="s">
        <v>3</v>
      </c>
      <c r="E1185" s="290" t="s">
        <v>18</v>
      </c>
      <c r="F1185" s="290"/>
      <c r="G1185" s="208" t="s">
        <v>4</v>
      </c>
      <c r="H1185" s="207" t="s">
        <v>5</v>
      </c>
      <c r="I1185" s="207" t="s">
        <v>6</v>
      </c>
      <c r="J1185" s="207" t="s">
        <v>7</v>
      </c>
      <c r="L1185" s="52">
        <f t="shared" si="195"/>
        <v>108</v>
      </c>
      <c r="M1185" s="86" t="str">
        <f t="shared" si="189"/>
        <v/>
      </c>
      <c r="N1185" s="87" t="str">
        <f t="shared" si="190"/>
        <v/>
      </c>
      <c r="O1185" s="87" t="str">
        <f t="shared" si="191"/>
        <v/>
      </c>
      <c r="P1185" s="88" t="str">
        <f t="shared" si="192"/>
        <v/>
      </c>
      <c r="Q1185" s="87" t="str">
        <f t="shared" si="193"/>
        <v/>
      </c>
      <c r="R1185" s="87" t="str">
        <f t="shared" si="194"/>
        <v/>
      </c>
    </row>
    <row r="1186" spans="1:18" ht="25.5" x14ac:dyDescent="0.2">
      <c r="A1186" s="209" t="s">
        <v>19</v>
      </c>
      <c r="B1186" s="210" t="s">
        <v>1366</v>
      </c>
      <c r="C1186" s="209" t="s">
        <v>11</v>
      </c>
      <c r="D1186" s="209" t="s">
        <v>1367</v>
      </c>
      <c r="E1186" s="291" t="s">
        <v>1869</v>
      </c>
      <c r="F1186" s="291"/>
      <c r="G1186" s="211" t="s">
        <v>12</v>
      </c>
      <c r="H1186" s="212">
        <v>1</v>
      </c>
      <c r="I1186" s="213">
        <f>SUMIF(L:L,$L1186,M:M)</f>
        <v>2321.3199999999997</v>
      </c>
      <c r="J1186" s="213">
        <f t="shared" ref="J1186:J1194" si="196">TRUNC(H1186*I1186,2)</f>
        <v>2321.3200000000002</v>
      </c>
      <c r="L1186" s="52">
        <f t="shared" si="195"/>
        <v>108</v>
      </c>
      <c r="M1186" s="86" t="str">
        <f t="shared" si="189"/>
        <v/>
      </c>
      <c r="N1186" s="87" t="str">
        <f t="shared" si="190"/>
        <v/>
      </c>
      <c r="O1186" s="87" t="str">
        <f t="shared" si="191"/>
        <v/>
      </c>
      <c r="P1186" s="88" t="str">
        <f t="shared" si="192"/>
        <v xml:space="preserve"> IG-BC92T-1,5CV-TRI. </v>
      </c>
      <c r="Q1186" s="87">
        <f t="shared" si="193"/>
        <v>0</v>
      </c>
      <c r="R1186" s="87">
        <f t="shared" si="194"/>
        <v>2321.3199999999997</v>
      </c>
    </row>
    <row r="1187" spans="1:18" ht="25.5" x14ac:dyDescent="0.2">
      <c r="A1187" s="225" t="s">
        <v>21</v>
      </c>
      <c r="B1187" s="226" t="s">
        <v>209</v>
      </c>
      <c r="C1187" s="225" t="s">
        <v>9</v>
      </c>
      <c r="D1187" s="225" t="s">
        <v>210</v>
      </c>
      <c r="E1187" s="292" t="s">
        <v>875</v>
      </c>
      <c r="F1187" s="292"/>
      <c r="G1187" s="227" t="s">
        <v>25</v>
      </c>
      <c r="H1187" s="228">
        <v>2.9884309999999998</v>
      </c>
      <c r="I1187" s="229">
        <f>SUMIFS(J:J,A:A,"Composição",B:B,$B1187)</f>
        <v>25.57</v>
      </c>
      <c r="J1187" s="229">
        <f t="shared" si="196"/>
        <v>76.41</v>
      </c>
      <c r="L1187" s="52">
        <f t="shared" si="195"/>
        <v>108</v>
      </c>
      <c r="M1187" s="86">
        <f t="shared" si="189"/>
        <v>76.41</v>
      </c>
      <c r="N1187" s="87" t="str">
        <f t="shared" si="190"/>
        <v/>
      </c>
      <c r="O1187" s="87">
        <f t="shared" si="191"/>
        <v>76.41</v>
      </c>
      <c r="P1187" s="88" t="str">
        <f t="shared" si="192"/>
        <v/>
      </c>
      <c r="Q1187" s="87" t="str">
        <f t="shared" si="193"/>
        <v/>
      </c>
      <c r="R1187" s="87" t="str">
        <f t="shared" si="194"/>
        <v/>
      </c>
    </row>
    <row r="1188" spans="1:18" ht="25.5" customHeight="1" x14ac:dyDescent="0.2">
      <c r="A1188" s="225" t="s">
        <v>21</v>
      </c>
      <c r="B1188" s="226" t="s">
        <v>220</v>
      </c>
      <c r="C1188" s="225" t="s">
        <v>9</v>
      </c>
      <c r="D1188" s="225" t="s">
        <v>221</v>
      </c>
      <c r="E1188" s="292" t="s">
        <v>875</v>
      </c>
      <c r="F1188" s="292"/>
      <c r="G1188" s="227" t="s">
        <v>25</v>
      </c>
      <c r="H1188" s="228">
        <v>0.86917909999999998</v>
      </c>
      <c r="I1188" s="229">
        <f>SUMIFS(J:J,A:A,"Composição",B:B,$B1188)</f>
        <v>33.25</v>
      </c>
      <c r="J1188" s="229">
        <f t="shared" si="196"/>
        <v>28.9</v>
      </c>
      <c r="L1188" s="52">
        <f t="shared" si="195"/>
        <v>108</v>
      </c>
      <c r="M1188" s="86">
        <f t="shared" si="189"/>
        <v>28.9</v>
      </c>
      <c r="N1188" s="87" t="str">
        <f t="shared" si="190"/>
        <v/>
      </c>
      <c r="O1188" s="87">
        <f t="shared" si="191"/>
        <v>28.9</v>
      </c>
      <c r="P1188" s="88" t="str">
        <f t="shared" si="192"/>
        <v/>
      </c>
      <c r="Q1188" s="87" t="str">
        <f t="shared" si="193"/>
        <v/>
      </c>
      <c r="R1188" s="87" t="str">
        <f t="shared" si="194"/>
        <v/>
      </c>
    </row>
    <row r="1189" spans="1:18" ht="25.5" customHeight="1" x14ac:dyDescent="0.2">
      <c r="A1189" s="225" t="s">
        <v>21</v>
      </c>
      <c r="B1189" s="226" t="s">
        <v>214</v>
      </c>
      <c r="C1189" s="225" t="s">
        <v>9</v>
      </c>
      <c r="D1189" s="225" t="s">
        <v>215</v>
      </c>
      <c r="E1189" s="292" t="s">
        <v>875</v>
      </c>
      <c r="F1189" s="292"/>
      <c r="G1189" s="227" t="s">
        <v>25</v>
      </c>
      <c r="H1189" s="228">
        <v>2.9884309999999998</v>
      </c>
      <c r="I1189" s="229">
        <f>SUMIFS(J:J,A:A,"Composição",B:B,$B1189)</f>
        <v>32.270000000000003</v>
      </c>
      <c r="J1189" s="229">
        <f t="shared" si="196"/>
        <v>96.43</v>
      </c>
      <c r="L1189" s="52">
        <f t="shared" si="195"/>
        <v>108</v>
      </c>
      <c r="M1189" s="86">
        <f t="shared" si="189"/>
        <v>96.43</v>
      </c>
      <c r="N1189" s="87" t="str">
        <f t="shared" si="190"/>
        <v/>
      </c>
      <c r="O1189" s="87">
        <f t="shared" si="191"/>
        <v>96.43</v>
      </c>
      <c r="P1189" s="88" t="str">
        <f t="shared" si="192"/>
        <v/>
      </c>
      <c r="Q1189" s="87" t="str">
        <f t="shared" si="193"/>
        <v/>
      </c>
      <c r="R1189" s="87" t="str">
        <f t="shared" si="194"/>
        <v/>
      </c>
    </row>
    <row r="1190" spans="1:18" ht="25.5" customHeight="1" x14ac:dyDescent="0.2">
      <c r="A1190" s="225" t="s">
        <v>21</v>
      </c>
      <c r="B1190" s="226" t="s">
        <v>205</v>
      </c>
      <c r="C1190" s="225" t="s">
        <v>9</v>
      </c>
      <c r="D1190" s="225" t="s">
        <v>206</v>
      </c>
      <c r="E1190" s="292" t="s">
        <v>875</v>
      </c>
      <c r="F1190" s="292"/>
      <c r="G1190" s="227" t="s">
        <v>25</v>
      </c>
      <c r="H1190" s="228">
        <v>0.86917909999999998</v>
      </c>
      <c r="I1190" s="229">
        <f>SUMIFS(J:J,A:A,"Composição",B:B,$B1190)</f>
        <v>26.42</v>
      </c>
      <c r="J1190" s="229">
        <f t="shared" si="196"/>
        <v>22.96</v>
      </c>
      <c r="L1190" s="52">
        <f t="shared" si="195"/>
        <v>108</v>
      </c>
      <c r="M1190" s="86">
        <f t="shared" si="189"/>
        <v>22.96</v>
      </c>
      <c r="N1190" s="87" t="str">
        <f t="shared" si="190"/>
        <v/>
      </c>
      <c r="O1190" s="87">
        <f t="shared" si="191"/>
        <v>22.96</v>
      </c>
      <c r="P1190" s="88" t="str">
        <f t="shared" si="192"/>
        <v/>
      </c>
      <c r="Q1190" s="87" t="str">
        <f t="shared" si="193"/>
        <v/>
      </c>
      <c r="R1190" s="87" t="str">
        <f t="shared" si="194"/>
        <v/>
      </c>
    </row>
    <row r="1191" spans="1:18" ht="25.5" x14ac:dyDescent="0.2">
      <c r="A1191" s="214" t="s">
        <v>28</v>
      </c>
      <c r="B1191" s="215" t="s">
        <v>1870</v>
      </c>
      <c r="C1191" s="214" t="str">
        <f>VLOOKUP(B1191,INSUMOS!$A:$I,2,FALSE)</f>
        <v>Próprio</v>
      </c>
      <c r="D1191" s="214" t="str">
        <f>VLOOKUP(B1191,INSUMOS!$A:$I,3,FALSE)</f>
        <v>BOMBA CENTRIFUGA SCHNEIDER BC-92T 1B 1.5CV TRIFASICA 220/380V</v>
      </c>
      <c r="E1191" s="293" t="str">
        <f>VLOOKUP(B1191,INSUMOS!$A:$I,4,FALSE)</f>
        <v>Equipamento para Aquisição Permanente</v>
      </c>
      <c r="F1191" s="293"/>
      <c r="G1191" s="216" t="str">
        <f>VLOOKUP(B1191,INSUMOS!$A:$I,5,FALSE)</f>
        <v>UN</v>
      </c>
      <c r="H1191" s="217">
        <v>1</v>
      </c>
      <c r="I1191" s="218">
        <f>VLOOKUP(B1191,INSUMOS!$A:$I,8,FALSE)</f>
        <v>2089.0100000000002</v>
      </c>
      <c r="J1191" s="218">
        <f t="shared" si="196"/>
        <v>2089.0100000000002</v>
      </c>
      <c r="L1191" s="52">
        <f t="shared" si="195"/>
        <v>108</v>
      </c>
      <c r="M1191" s="86">
        <f t="shared" si="189"/>
        <v>2089.0100000000002</v>
      </c>
      <c r="N1191" s="87" t="str">
        <f t="shared" si="190"/>
        <v/>
      </c>
      <c r="O1191" s="87">
        <f t="shared" si="191"/>
        <v>2089.0100000000002</v>
      </c>
      <c r="P1191" s="88" t="str">
        <f t="shared" si="192"/>
        <v/>
      </c>
      <c r="Q1191" s="87" t="str">
        <f t="shared" si="193"/>
        <v/>
      </c>
      <c r="R1191" s="87" t="str">
        <f t="shared" si="194"/>
        <v/>
      </c>
    </row>
    <row r="1192" spans="1:18" ht="38.25" x14ac:dyDescent="0.2">
      <c r="A1192" s="214" t="s">
        <v>28</v>
      </c>
      <c r="B1192" s="215" t="s">
        <v>978</v>
      </c>
      <c r="C1192" s="214" t="str">
        <f>VLOOKUP(B1192,INSUMOS!$A:$I,2,FALSE)</f>
        <v>SINAPI</v>
      </c>
      <c r="D1192" s="214" t="str">
        <f>VLOOKUP(B1192,INSUMOS!$A:$I,3,FALSE)</f>
        <v>ARRUELA LISA, REDONDA, DE LATAO POLIDO, DIAMETRO NOMINAL 5/8", DIAMETRO EXTERNO = 34 MM, DIAMETRO DO FURO = 17 MM, ESPESSURA = *2,5* MM</v>
      </c>
      <c r="E1192" s="293" t="str">
        <f>VLOOKUP(B1192,INSUMOS!$A:$I,4,FALSE)</f>
        <v>Material</v>
      </c>
      <c r="F1192" s="293"/>
      <c r="G1192" s="216" t="str">
        <f>VLOOKUP(B1192,INSUMOS!$A:$I,5,FALSE)</f>
        <v>UN</v>
      </c>
      <c r="H1192" s="217">
        <v>4</v>
      </c>
      <c r="I1192" s="218">
        <f>VLOOKUP(B1192,INSUMOS!$A:$I,8,FALSE)</f>
        <v>1.43</v>
      </c>
      <c r="J1192" s="218">
        <f t="shared" si="196"/>
        <v>5.72</v>
      </c>
      <c r="L1192" s="52">
        <f t="shared" si="195"/>
        <v>108</v>
      </c>
      <c r="M1192" s="86">
        <f t="shared" si="189"/>
        <v>5.72</v>
      </c>
      <c r="N1192" s="87" t="str">
        <f t="shared" si="190"/>
        <v/>
      </c>
      <c r="O1192" s="87">
        <f t="shared" si="191"/>
        <v>5.72</v>
      </c>
      <c r="P1192" s="88" t="str">
        <f t="shared" si="192"/>
        <v/>
      </c>
      <c r="Q1192" s="87" t="str">
        <f t="shared" si="193"/>
        <v/>
      </c>
      <c r="R1192" s="87" t="str">
        <f t="shared" si="194"/>
        <v/>
      </c>
    </row>
    <row r="1193" spans="1:18" x14ac:dyDescent="0.2">
      <c r="A1193" s="214" t="s">
        <v>28</v>
      </c>
      <c r="B1193" s="215" t="s">
        <v>417</v>
      </c>
      <c r="C1193" s="214" t="str">
        <f>VLOOKUP(B1193,INSUMOS!$A:$I,2,FALSE)</f>
        <v>SINAPI</v>
      </c>
      <c r="D1193" s="214" t="str">
        <f>VLOOKUP(B1193,INSUMOS!$A:$I,3,FALSE)</f>
        <v>PORCA ZINCADA, SEXTAVADA, DIAMETRO 1/4"</v>
      </c>
      <c r="E1193" s="293" t="str">
        <f>VLOOKUP(B1193,INSUMOS!$A:$I,4,FALSE)</f>
        <v>Material</v>
      </c>
      <c r="F1193" s="293"/>
      <c r="G1193" s="216" t="str">
        <f>VLOOKUP(B1193,INSUMOS!$A:$I,5,FALSE)</f>
        <v>UN</v>
      </c>
      <c r="H1193" s="217">
        <v>4</v>
      </c>
      <c r="I1193" s="218">
        <f>VLOOKUP(B1193,INSUMOS!$A:$I,8,FALSE)</f>
        <v>0.28999999999999998</v>
      </c>
      <c r="J1193" s="218">
        <f t="shared" si="196"/>
        <v>1.1599999999999999</v>
      </c>
      <c r="L1193" s="52">
        <f t="shared" si="195"/>
        <v>108</v>
      </c>
      <c r="M1193" s="86">
        <f t="shared" si="189"/>
        <v>1.1599999999999999</v>
      </c>
      <c r="N1193" s="87" t="str">
        <f t="shared" si="190"/>
        <v/>
      </c>
      <c r="O1193" s="87">
        <f t="shared" si="191"/>
        <v>1.1599999999999999</v>
      </c>
      <c r="P1193" s="88" t="str">
        <f t="shared" si="192"/>
        <v/>
      </c>
      <c r="Q1193" s="87" t="str">
        <f t="shared" si="193"/>
        <v/>
      </c>
      <c r="R1193" s="87" t="str">
        <f t="shared" si="194"/>
        <v/>
      </c>
    </row>
    <row r="1194" spans="1:18" x14ac:dyDescent="0.2">
      <c r="A1194" s="214" t="s">
        <v>28</v>
      </c>
      <c r="B1194" s="215" t="s">
        <v>396</v>
      </c>
      <c r="C1194" s="214" t="str">
        <f>VLOOKUP(B1194,INSUMOS!$A:$I,2,FALSE)</f>
        <v>SINAPI</v>
      </c>
      <c r="D1194" s="214" t="str">
        <f>VLOOKUP(B1194,INSUMOS!$A:$I,3,FALSE)</f>
        <v>VERGALHAO ZINCADO ROSCA TOTAL, 1/4" (6,3 MM)</v>
      </c>
      <c r="E1194" s="293" t="str">
        <f>VLOOKUP(B1194,INSUMOS!$A:$I,4,FALSE)</f>
        <v>Material</v>
      </c>
      <c r="F1194" s="293"/>
      <c r="G1194" s="216" t="str">
        <f>VLOOKUP(B1194,INSUMOS!$A:$I,5,FALSE)</f>
        <v>M</v>
      </c>
      <c r="H1194" s="217">
        <v>0.2</v>
      </c>
      <c r="I1194" s="218">
        <f>VLOOKUP(B1194,INSUMOS!$A:$I,8,FALSE)</f>
        <v>3.67</v>
      </c>
      <c r="J1194" s="218">
        <f t="shared" si="196"/>
        <v>0.73</v>
      </c>
      <c r="L1194" s="52">
        <f t="shared" si="195"/>
        <v>108</v>
      </c>
      <c r="M1194" s="86">
        <f t="shared" si="189"/>
        <v>0.73</v>
      </c>
      <c r="N1194" s="87" t="str">
        <f t="shared" si="190"/>
        <v/>
      </c>
      <c r="O1194" s="87">
        <f t="shared" si="191"/>
        <v>0.73</v>
      </c>
      <c r="P1194" s="88" t="str">
        <f t="shared" si="192"/>
        <v/>
      </c>
      <c r="Q1194" s="87" t="str">
        <f t="shared" si="193"/>
        <v/>
      </c>
      <c r="R1194" s="87" t="str">
        <f t="shared" si="194"/>
        <v/>
      </c>
    </row>
    <row r="1195" spans="1:18" x14ac:dyDescent="0.2">
      <c r="A1195" s="219"/>
      <c r="B1195" s="219"/>
      <c r="C1195" s="219"/>
      <c r="D1195" s="219"/>
      <c r="E1195" s="219"/>
      <c r="F1195" s="220"/>
      <c r="G1195" s="219"/>
      <c r="H1195" s="220"/>
      <c r="I1195" s="219"/>
      <c r="J1195" s="220"/>
      <c r="L1195" s="52">
        <f t="shared" si="195"/>
        <v>108</v>
      </c>
      <c r="M1195" s="86" t="str">
        <f t="shared" si="189"/>
        <v/>
      </c>
      <c r="N1195" s="87" t="str">
        <f t="shared" si="190"/>
        <v/>
      </c>
      <c r="O1195" s="87" t="str">
        <f t="shared" si="191"/>
        <v/>
      </c>
      <c r="P1195" s="88" t="str">
        <f t="shared" si="192"/>
        <v/>
      </c>
      <c r="Q1195" s="87" t="str">
        <f t="shared" si="193"/>
        <v/>
      </c>
      <c r="R1195" s="87" t="str">
        <f t="shared" si="194"/>
        <v/>
      </c>
    </row>
    <row r="1196" spans="1:18" ht="15" thickBot="1" x14ac:dyDescent="0.25">
      <c r="A1196" s="219"/>
      <c r="B1196" s="219"/>
      <c r="C1196" s="219"/>
      <c r="D1196" s="219"/>
      <c r="E1196" s="219"/>
      <c r="F1196" s="220"/>
      <c r="G1196" s="219"/>
      <c r="H1196" s="294"/>
      <c r="I1196" s="294"/>
      <c r="J1196" s="220"/>
      <c r="L1196" s="52">
        <f t="shared" si="195"/>
        <v>108</v>
      </c>
      <c r="M1196" s="86" t="str">
        <f t="shared" si="189"/>
        <v/>
      </c>
      <c r="N1196" s="87" t="str">
        <f t="shared" si="190"/>
        <v/>
      </c>
      <c r="O1196" s="87" t="str">
        <f t="shared" si="191"/>
        <v/>
      </c>
      <c r="P1196" s="88" t="str">
        <f t="shared" si="192"/>
        <v/>
      </c>
      <c r="Q1196" s="87" t="str">
        <f t="shared" si="193"/>
        <v/>
      </c>
      <c r="R1196" s="87" t="str">
        <f t="shared" si="194"/>
        <v/>
      </c>
    </row>
    <row r="1197" spans="1:18" ht="38.25" customHeight="1" thickTop="1" x14ac:dyDescent="0.2">
      <c r="A1197" s="224"/>
      <c r="B1197" s="224"/>
      <c r="C1197" s="224"/>
      <c r="D1197" s="224"/>
      <c r="E1197" s="224"/>
      <c r="F1197" s="224"/>
      <c r="G1197" s="224"/>
      <c r="H1197" s="224"/>
      <c r="I1197" s="224"/>
      <c r="J1197" s="224"/>
      <c r="L1197" s="52">
        <f t="shared" si="195"/>
        <v>109</v>
      </c>
      <c r="M1197" s="86" t="str">
        <f t="shared" si="189"/>
        <v/>
      </c>
      <c r="N1197" s="87" t="str">
        <f t="shared" si="190"/>
        <v/>
      </c>
      <c r="O1197" s="87" t="str">
        <f t="shared" si="191"/>
        <v/>
      </c>
      <c r="P1197" s="88" t="str">
        <f t="shared" si="192"/>
        <v/>
      </c>
      <c r="Q1197" s="87" t="str">
        <f t="shared" si="193"/>
        <v/>
      </c>
      <c r="R1197" s="87" t="str">
        <f t="shared" si="194"/>
        <v/>
      </c>
    </row>
    <row r="1198" spans="1:18" ht="25.5" customHeight="1" x14ac:dyDescent="0.2">
      <c r="A1198" s="206" t="s">
        <v>1370</v>
      </c>
      <c r="B1198" s="207" t="s">
        <v>1</v>
      </c>
      <c r="C1198" s="206" t="s">
        <v>2</v>
      </c>
      <c r="D1198" s="206" t="s">
        <v>3</v>
      </c>
      <c r="E1198" s="290" t="s">
        <v>18</v>
      </c>
      <c r="F1198" s="290"/>
      <c r="G1198" s="208" t="s">
        <v>4</v>
      </c>
      <c r="H1198" s="207" t="s">
        <v>5</v>
      </c>
      <c r="I1198" s="207" t="s">
        <v>6</v>
      </c>
      <c r="J1198" s="207" t="s">
        <v>7</v>
      </c>
      <c r="L1198" s="52">
        <f t="shared" si="195"/>
        <v>109</v>
      </c>
      <c r="M1198" s="86" t="str">
        <f t="shared" si="189"/>
        <v/>
      </c>
      <c r="N1198" s="87" t="str">
        <f t="shared" si="190"/>
        <v/>
      </c>
      <c r="O1198" s="87" t="str">
        <f t="shared" si="191"/>
        <v/>
      </c>
      <c r="P1198" s="88" t="str">
        <f t="shared" si="192"/>
        <v/>
      </c>
      <c r="Q1198" s="87" t="str">
        <f t="shared" si="193"/>
        <v/>
      </c>
      <c r="R1198" s="87" t="str">
        <f t="shared" si="194"/>
        <v/>
      </c>
    </row>
    <row r="1199" spans="1:18" ht="25.5" customHeight="1" x14ac:dyDescent="0.2">
      <c r="A1199" s="209" t="s">
        <v>19</v>
      </c>
      <c r="B1199" s="210" t="s">
        <v>1371</v>
      </c>
      <c r="C1199" s="209" t="s">
        <v>11</v>
      </c>
      <c r="D1199" s="209" t="s">
        <v>1372</v>
      </c>
      <c r="E1199" s="291" t="s">
        <v>223</v>
      </c>
      <c r="F1199" s="291"/>
      <c r="G1199" s="211" t="s">
        <v>12</v>
      </c>
      <c r="H1199" s="212">
        <v>1</v>
      </c>
      <c r="I1199" s="213">
        <f>SUMIF(L:L,$L1199,M:M)</f>
        <v>229114.68</v>
      </c>
      <c r="J1199" s="213">
        <f t="shared" ref="J1199:J1205" si="197">TRUNC(H1199*I1199,2)</f>
        <v>229114.68</v>
      </c>
      <c r="L1199" s="52">
        <f t="shared" si="195"/>
        <v>109</v>
      </c>
      <c r="M1199" s="86" t="str">
        <f t="shared" si="189"/>
        <v/>
      </c>
      <c r="N1199" s="87" t="str">
        <f t="shared" si="190"/>
        <v/>
      </c>
      <c r="O1199" s="87" t="str">
        <f t="shared" si="191"/>
        <v/>
      </c>
      <c r="P1199" s="88" t="str">
        <f t="shared" si="192"/>
        <v xml:space="preserve"> IG-CHILLER.MOD.15TR </v>
      </c>
      <c r="Q1199" s="87">
        <f t="shared" si="193"/>
        <v>0</v>
      </c>
      <c r="R1199" s="87">
        <f t="shared" si="194"/>
        <v>229114.68</v>
      </c>
    </row>
    <row r="1200" spans="1:18" ht="25.5" x14ac:dyDescent="0.2">
      <c r="A1200" s="225" t="s">
        <v>21</v>
      </c>
      <c r="B1200" s="226" t="s">
        <v>312</v>
      </c>
      <c r="C1200" s="225" t="s">
        <v>9</v>
      </c>
      <c r="D1200" s="225" t="s">
        <v>1871</v>
      </c>
      <c r="E1200" s="292" t="s">
        <v>875</v>
      </c>
      <c r="F1200" s="292"/>
      <c r="G1200" s="227" t="s">
        <v>25</v>
      </c>
      <c r="H1200" s="228">
        <v>30</v>
      </c>
      <c r="I1200" s="229">
        <f>SUMIFS(J:J,A:A,"Composição",B:B,$B1200)</f>
        <v>28.91</v>
      </c>
      <c r="J1200" s="229">
        <f t="shared" si="197"/>
        <v>867.3</v>
      </c>
      <c r="L1200" s="52">
        <f t="shared" si="195"/>
        <v>109</v>
      </c>
      <c r="M1200" s="86">
        <f t="shared" si="189"/>
        <v>867.3</v>
      </c>
      <c r="N1200" s="87" t="str">
        <f t="shared" si="190"/>
        <v/>
      </c>
      <c r="O1200" s="87">
        <f t="shared" si="191"/>
        <v>867.3</v>
      </c>
      <c r="P1200" s="88" t="str">
        <f t="shared" si="192"/>
        <v/>
      </c>
      <c r="Q1200" s="87" t="str">
        <f t="shared" si="193"/>
        <v/>
      </c>
      <c r="R1200" s="87" t="str">
        <f t="shared" si="194"/>
        <v/>
      </c>
    </row>
    <row r="1201" spans="1:18" ht="25.5" x14ac:dyDescent="0.2">
      <c r="A1201" s="225" t="s">
        <v>21</v>
      </c>
      <c r="B1201" s="226" t="s">
        <v>220</v>
      </c>
      <c r="C1201" s="225" t="s">
        <v>9</v>
      </c>
      <c r="D1201" s="225" t="s">
        <v>221</v>
      </c>
      <c r="E1201" s="292" t="s">
        <v>875</v>
      </c>
      <c r="F1201" s="292"/>
      <c r="G1201" s="227" t="s">
        <v>25</v>
      </c>
      <c r="H1201" s="228">
        <v>37.5</v>
      </c>
      <c r="I1201" s="229">
        <f>SUMIFS(J:J,A:A,"Composição",B:B,$B1201)</f>
        <v>33.25</v>
      </c>
      <c r="J1201" s="229">
        <f t="shared" si="197"/>
        <v>1246.8699999999999</v>
      </c>
      <c r="L1201" s="52">
        <f t="shared" si="195"/>
        <v>109</v>
      </c>
      <c r="M1201" s="86">
        <f t="shared" si="189"/>
        <v>1246.8699999999999</v>
      </c>
      <c r="N1201" s="87" t="str">
        <f t="shared" si="190"/>
        <v/>
      </c>
      <c r="O1201" s="87">
        <f t="shared" si="191"/>
        <v>1246.8699999999999</v>
      </c>
      <c r="P1201" s="88" t="str">
        <f t="shared" si="192"/>
        <v/>
      </c>
      <c r="Q1201" s="87" t="str">
        <f t="shared" si="193"/>
        <v/>
      </c>
      <c r="R1201" s="87" t="str">
        <f t="shared" si="194"/>
        <v/>
      </c>
    </row>
    <row r="1202" spans="1:18" ht="51" x14ac:dyDescent="0.2">
      <c r="A1202" s="225" t="s">
        <v>21</v>
      </c>
      <c r="B1202" s="226" t="s">
        <v>1872</v>
      </c>
      <c r="C1202" s="225" t="s">
        <v>9</v>
      </c>
      <c r="D1202" s="225" t="s">
        <v>1873</v>
      </c>
      <c r="E1202" s="292" t="s">
        <v>942</v>
      </c>
      <c r="F1202" s="292"/>
      <c r="G1202" s="227" t="s">
        <v>25</v>
      </c>
      <c r="H1202" s="228">
        <v>51</v>
      </c>
      <c r="I1202" s="229">
        <f>SUMIFS(J:J,A:A,"Composição",B:B,$B1202)</f>
        <v>25.96</v>
      </c>
      <c r="J1202" s="229">
        <f t="shared" si="197"/>
        <v>1323.96</v>
      </c>
      <c r="L1202" s="52">
        <f t="shared" si="195"/>
        <v>109</v>
      </c>
      <c r="M1202" s="86">
        <f t="shared" si="189"/>
        <v>1323.96</v>
      </c>
      <c r="N1202" s="87" t="str">
        <f t="shared" si="190"/>
        <v/>
      </c>
      <c r="O1202" s="87">
        <f t="shared" si="191"/>
        <v>1323.96</v>
      </c>
      <c r="P1202" s="88" t="str">
        <f t="shared" si="192"/>
        <v/>
      </c>
      <c r="Q1202" s="87" t="str">
        <f t="shared" si="193"/>
        <v/>
      </c>
      <c r="R1202" s="87" t="str">
        <f t="shared" si="194"/>
        <v/>
      </c>
    </row>
    <row r="1203" spans="1:18" ht="25.5" x14ac:dyDescent="0.2">
      <c r="A1203" s="225" t="s">
        <v>21</v>
      </c>
      <c r="B1203" s="226" t="s">
        <v>257</v>
      </c>
      <c r="C1203" s="225" t="s">
        <v>9</v>
      </c>
      <c r="D1203" s="225" t="s">
        <v>258</v>
      </c>
      <c r="E1203" s="292" t="s">
        <v>875</v>
      </c>
      <c r="F1203" s="292"/>
      <c r="G1203" s="227" t="s">
        <v>25</v>
      </c>
      <c r="H1203" s="228">
        <v>1305</v>
      </c>
      <c r="I1203" s="229">
        <f>SUMIFS(J:J,A:A,"Composição",B:B,$B1203)</f>
        <v>25.81</v>
      </c>
      <c r="J1203" s="229">
        <f t="shared" si="197"/>
        <v>33682.050000000003</v>
      </c>
      <c r="L1203" s="52">
        <f t="shared" si="195"/>
        <v>109</v>
      </c>
      <c r="M1203" s="86">
        <f t="shared" si="189"/>
        <v>33682.050000000003</v>
      </c>
      <c r="N1203" s="87" t="str">
        <f t="shared" si="190"/>
        <v/>
      </c>
      <c r="O1203" s="87">
        <f t="shared" si="191"/>
        <v>33682.050000000003</v>
      </c>
      <c r="P1203" s="88" t="str">
        <f t="shared" si="192"/>
        <v/>
      </c>
      <c r="Q1203" s="87" t="str">
        <f t="shared" si="193"/>
        <v/>
      </c>
      <c r="R1203" s="87" t="str">
        <f t="shared" si="194"/>
        <v/>
      </c>
    </row>
    <row r="1204" spans="1:18" ht="25.5" x14ac:dyDescent="0.2">
      <c r="A1204" s="225" t="s">
        <v>21</v>
      </c>
      <c r="B1204" s="226" t="s">
        <v>205</v>
      </c>
      <c r="C1204" s="225" t="s">
        <v>9</v>
      </c>
      <c r="D1204" s="225" t="s">
        <v>206</v>
      </c>
      <c r="E1204" s="292" t="s">
        <v>875</v>
      </c>
      <c r="F1204" s="292"/>
      <c r="G1204" s="227" t="s">
        <v>25</v>
      </c>
      <c r="H1204" s="228">
        <v>37.5</v>
      </c>
      <c r="I1204" s="229">
        <f>SUMIFS(J:J,A:A,"Composição",B:B,$B1204)</f>
        <v>26.42</v>
      </c>
      <c r="J1204" s="229">
        <f t="shared" si="197"/>
        <v>990.75</v>
      </c>
      <c r="L1204" s="52">
        <f t="shared" si="195"/>
        <v>109</v>
      </c>
      <c r="M1204" s="86">
        <f t="shared" si="189"/>
        <v>990.75</v>
      </c>
      <c r="N1204" s="87" t="str">
        <f t="shared" si="190"/>
        <v/>
      </c>
      <c r="O1204" s="87">
        <f t="shared" si="191"/>
        <v>990.75</v>
      </c>
      <c r="P1204" s="88" t="str">
        <f t="shared" si="192"/>
        <v/>
      </c>
      <c r="Q1204" s="87" t="str">
        <f t="shared" si="193"/>
        <v/>
      </c>
      <c r="R1204" s="87" t="str">
        <f t="shared" si="194"/>
        <v/>
      </c>
    </row>
    <row r="1205" spans="1:18" ht="63.75" x14ac:dyDescent="0.2">
      <c r="A1205" s="214" t="s">
        <v>28</v>
      </c>
      <c r="B1205" s="215" t="s">
        <v>1874</v>
      </c>
      <c r="C1205" s="214" t="str">
        <f>VLOOKUP(B1205,INSUMOS!$A:$I,2,FALSE)</f>
        <v>Próprio</v>
      </c>
      <c r="D1205" s="214" t="str">
        <f>VLOOKUP(B1205,INSUMOS!$A:$I,3,FALSE)</f>
        <v>1 und Chiller Aquasmart 30EVA15386MAB, capacidade de 15 TR, unidade mestre, com inversor de frequência, kit de conexão e módulo de comunicação Modbus, ou equivalente e 2 und Chiller Aquasmart 30EXA15386MAB, capacidade de 15 TR, unidade escrava, operação fixa, com kit de conexão e módulo de comunicação Modbus, ou equivalente</v>
      </c>
      <c r="E1205" s="293" t="str">
        <f>VLOOKUP(B1205,INSUMOS!$A:$I,4,FALSE)</f>
        <v>Equipamento para Aquisição Permanente</v>
      </c>
      <c r="F1205" s="293"/>
      <c r="G1205" s="216" t="str">
        <f>VLOOKUP(B1205,INSUMOS!$A:$I,5,FALSE)</f>
        <v>UN</v>
      </c>
      <c r="H1205" s="217">
        <v>1</v>
      </c>
      <c r="I1205" s="218">
        <f>VLOOKUP(B1205,INSUMOS!$A:$I,8,FALSE)</f>
        <v>191003.75</v>
      </c>
      <c r="J1205" s="218">
        <f t="shared" si="197"/>
        <v>191003.75</v>
      </c>
      <c r="L1205" s="52">
        <f t="shared" si="195"/>
        <v>109</v>
      </c>
      <c r="M1205" s="86">
        <f t="shared" si="189"/>
        <v>191003.75</v>
      </c>
      <c r="N1205" s="87" t="str">
        <f t="shared" si="190"/>
        <v/>
      </c>
      <c r="O1205" s="87">
        <f t="shared" si="191"/>
        <v>191003.75</v>
      </c>
      <c r="P1205" s="88" t="str">
        <f t="shared" si="192"/>
        <v/>
      </c>
      <c r="Q1205" s="87" t="str">
        <f t="shared" si="193"/>
        <v/>
      </c>
      <c r="R1205" s="87" t="str">
        <f t="shared" si="194"/>
        <v/>
      </c>
    </row>
    <row r="1206" spans="1:18" x14ac:dyDescent="0.2">
      <c r="A1206" s="219"/>
      <c r="B1206" s="219"/>
      <c r="C1206" s="219"/>
      <c r="D1206" s="219"/>
      <c r="E1206" s="219"/>
      <c r="F1206" s="220"/>
      <c r="G1206" s="219"/>
      <c r="H1206" s="220"/>
      <c r="I1206" s="219"/>
      <c r="J1206" s="220"/>
      <c r="L1206" s="52">
        <f t="shared" si="195"/>
        <v>109</v>
      </c>
      <c r="M1206" s="86" t="str">
        <f t="shared" si="189"/>
        <v/>
      </c>
      <c r="N1206" s="87" t="str">
        <f t="shared" si="190"/>
        <v/>
      </c>
      <c r="O1206" s="87" t="str">
        <f t="shared" si="191"/>
        <v/>
      </c>
      <c r="P1206" s="88" t="str">
        <f t="shared" si="192"/>
        <v/>
      </c>
      <c r="Q1206" s="87" t="str">
        <f t="shared" si="193"/>
        <v/>
      </c>
      <c r="R1206" s="87" t="str">
        <f t="shared" si="194"/>
        <v/>
      </c>
    </row>
    <row r="1207" spans="1:18" ht="15" thickBot="1" x14ac:dyDescent="0.25">
      <c r="A1207" s="219"/>
      <c r="B1207" s="219"/>
      <c r="C1207" s="219"/>
      <c r="D1207" s="219"/>
      <c r="E1207" s="219"/>
      <c r="F1207" s="220"/>
      <c r="G1207" s="219"/>
      <c r="H1207" s="294"/>
      <c r="I1207" s="294"/>
      <c r="J1207" s="220"/>
      <c r="L1207" s="52">
        <f t="shared" si="195"/>
        <v>109</v>
      </c>
      <c r="M1207" s="86" t="str">
        <f t="shared" si="189"/>
        <v/>
      </c>
      <c r="N1207" s="87" t="str">
        <f t="shared" si="190"/>
        <v/>
      </c>
      <c r="O1207" s="87" t="str">
        <f t="shared" si="191"/>
        <v/>
      </c>
      <c r="P1207" s="88" t="str">
        <f t="shared" si="192"/>
        <v/>
      </c>
      <c r="Q1207" s="87" t="str">
        <f t="shared" si="193"/>
        <v/>
      </c>
      <c r="R1207" s="87" t="str">
        <f t="shared" si="194"/>
        <v/>
      </c>
    </row>
    <row r="1208" spans="1:18" ht="25.5" customHeight="1" thickTop="1" x14ac:dyDescent="0.2">
      <c r="A1208" s="224"/>
      <c r="B1208" s="224"/>
      <c r="C1208" s="224"/>
      <c r="D1208" s="224"/>
      <c r="E1208" s="224"/>
      <c r="F1208" s="224"/>
      <c r="G1208" s="224"/>
      <c r="H1208" s="224"/>
      <c r="I1208" s="224"/>
      <c r="J1208" s="224"/>
      <c r="L1208" s="52">
        <f t="shared" si="195"/>
        <v>110</v>
      </c>
      <c r="M1208" s="86" t="str">
        <f t="shared" si="189"/>
        <v/>
      </c>
      <c r="N1208" s="87" t="str">
        <f t="shared" si="190"/>
        <v/>
      </c>
      <c r="O1208" s="87" t="str">
        <f t="shared" si="191"/>
        <v/>
      </c>
      <c r="P1208" s="88" t="str">
        <f t="shared" si="192"/>
        <v/>
      </c>
      <c r="Q1208" s="87" t="str">
        <f t="shared" si="193"/>
        <v/>
      </c>
      <c r="R1208" s="87" t="str">
        <f t="shared" si="194"/>
        <v/>
      </c>
    </row>
    <row r="1209" spans="1:18" ht="25.5" customHeight="1" x14ac:dyDescent="0.2">
      <c r="A1209" s="206" t="s">
        <v>1377</v>
      </c>
      <c r="B1209" s="207" t="s">
        <v>1</v>
      </c>
      <c r="C1209" s="206" t="s">
        <v>2</v>
      </c>
      <c r="D1209" s="206" t="s">
        <v>3</v>
      </c>
      <c r="E1209" s="290" t="s">
        <v>18</v>
      </c>
      <c r="F1209" s="290"/>
      <c r="G1209" s="208" t="s">
        <v>4</v>
      </c>
      <c r="H1209" s="207" t="s">
        <v>5</v>
      </c>
      <c r="I1209" s="207" t="s">
        <v>6</v>
      </c>
      <c r="J1209" s="207" t="s">
        <v>7</v>
      </c>
      <c r="L1209" s="52">
        <f t="shared" si="195"/>
        <v>110</v>
      </c>
      <c r="M1209" s="86" t="str">
        <f t="shared" si="189"/>
        <v/>
      </c>
      <c r="N1209" s="87" t="str">
        <f t="shared" si="190"/>
        <v/>
      </c>
      <c r="O1209" s="87" t="str">
        <f t="shared" si="191"/>
        <v/>
      </c>
      <c r="P1209" s="88" t="str">
        <f t="shared" si="192"/>
        <v/>
      </c>
      <c r="Q1209" s="87" t="str">
        <f t="shared" si="193"/>
        <v/>
      </c>
      <c r="R1209" s="87" t="str">
        <f t="shared" si="194"/>
        <v/>
      </c>
    </row>
    <row r="1210" spans="1:18" ht="25.5" customHeight="1" x14ac:dyDescent="0.2">
      <c r="A1210" s="209" t="s">
        <v>19</v>
      </c>
      <c r="B1210" s="210" t="s">
        <v>1378</v>
      </c>
      <c r="C1210" s="209" t="s">
        <v>11</v>
      </c>
      <c r="D1210" s="209" t="s">
        <v>963</v>
      </c>
      <c r="E1210" s="291" t="s">
        <v>223</v>
      </c>
      <c r="F1210" s="291"/>
      <c r="G1210" s="211" t="s">
        <v>10</v>
      </c>
      <c r="H1210" s="212">
        <v>1</v>
      </c>
      <c r="I1210" s="213">
        <f>SUMIF(L:L,$L1210,M:M)</f>
        <v>116.43</v>
      </c>
      <c r="J1210" s="213">
        <f>TRUNC(H1210*I1210,2)</f>
        <v>116.43</v>
      </c>
      <c r="L1210" s="52">
        <f t="shared" si="195"/>
        <v>110</v>
      </c>
      <c r="M1210" s="86" t="str">
        <f t="shared" si="189"/>
        <v/>
      </c>
      <c r="N1210" s="87" t="str">
        <f t="shared" si="190"/>
        <v/>
      </c>
      <c r="O1210" s="87" t="str">
        <f t="shared" si="191"/>
        <v/>
      </c>
      <c r="P1210" s="88" t="str">
        <f t="shared" si="192"/>
        <v xml:space="preserve"> IG-CLI-DUT-20MM </v>
      </c>
      <c r="Q1210" s="87">
        <f t="shared" si="193"/>
        <v>0</v>
      </c>
      <c r="R1210" s="87">
        <f t="shared" si="194"/>
        <v>116.43</v>
      </c>
    </row>
    <row r="1211" spans="1:18" ht="25.5" x14ac:dyDescent="0.2">
      <c r="A1211" s="225" t="s">
        <v>21</v>
      </c>
      <c r="B1211" s="226" t="s">
        <v>180</v>
      </c>
      <c r="C1211" s="225" t="s">
        <v>9</v>
      </c>
      <c r="D1211" s="225" t="s">
        <v>181</v>
      </c>
      <c r="E1211" s="292" t="s">
        <v>875</v>
      </c>
      <c r="F1211" s="292"/>
      <c r="G1211" s="227" t="s">
        <v>25</v>
      </c>
      <c r="H1211" s="228">
        <v>0.23780000000000001</v>
      </c>
      <c r="I1211" s="229">
        <f>SUMIFS(J:J,A:A,"Composição",B:B,$B1211)</f>
        <v>32.61</v>
      </c>
      <c r="J1211" s="229">
        <f>TRUNC(H1211*I1211,2)</f>
        <v>7.75</v>
      </c>
      <c r="L1211" s="52">
        <f t="shared" si="195"/>
        <v>110</v>
      </c>
      <c r="M1211" s="86">
        <f t="shared" si="189"/>
        <v>7.75</v>
      </c>
      <c r="N1211" s="87" t="str">
        <f t="shared" si="190"/>
        <v/>
      </c>
      <c r="O1211" s="87">
        <f t="shared" si="191"/>
        <v>7.75</v>
      </c>
      <c r="P1211" s="88" t="str">
        <f t="shared" si="192"/>
        <v/>
      </c>
      <c r="Q1211" s="87" t="str">
        <f t="shared" si="193"/>
        <v/>
      </c>
      <c r="R1211" s="87" t="str">
        <f t="shared" si="194"/>
        <v/>
      </c>
    </row>
    <row r="1212" spans="1:18" ht="25.5" x14ac:dyDescent="0.2">
      <c r="A1212" s="225" t="s">
        <v>21</v>
      </c>
      <c r="B1212" s="226" t="s">
        <v>174</v>
      </c>
      <c r="C1212" s="225" t="s">
        <v>9</v>
      </c>
      <c r="D1212" s="225" t="s">
        <v>175</v>
      </c>
      <c r="E1212" s="292" t="s">
        <v>875</v>
      </c>
      <c r="F1212" s="292"/>
      <c r="G1212" s="227" t="s">
        <v>25</v>
      </c>
      <c r="H1212" s="228">
        <v>0.23780000000000001</v>
      </c>
      <c r="I1212" s="229">
        <f>SUMIFS(J:J,A:A,"Composição",B:B,$B1212)</f>
        <v>25.96</v>
      </c>
      <c r="J1212" s="229">
        <f>TRUNC(H1212*I1212,2)</f>
        <v>6.17</v>
      </c>
      <c r="L1212" s="52">
        <f t="shared" si="195"/>
        <v>110</v>
      </c>
      <c r="M1212" s="86">
        <f t="shared" si="189"/>
        <v>6.17</v>
      </c>
      <c r="N1212" s="87" t="str">
        <f t="shared" si="190"/>
        <v/>
      </c>
      <c r="O1212" s="87">
        <f t="shared" si="191"/>
        <v>6.17</v>
      </c>
      <c r="P1212" s="88" t="str">
        <f t="shared" si="192"/>
        <v/>
      </c>
      <c r="Q1212" s="87" t="str">
        <f t="shared" si="193"/>
        <v/>
      </c>
      <c r="R1212" s="87" t="str">
        <f t="shared" si="194"/>
        <v/>
      </c>
    </row>
    <row r="1213" spans="1:18" ht="25.5" x14ac:dyDescent="0.2">
      <c r="A1213" s="225" t="s">
        <v>21</v>
      </c>
      <c r="B1213" s="226" t="s">
        <v>964</v>
      </c>
      <c r="C1213" s="225" t="s">
        <v>188</v>
      </c>
      <c r="D1213" s="225" t="s">
        <v>965</v>
      </c>
      <c r="E1213" s="292" t="s">
        <v>966</v>
      </c>
      <c r="F1213" s="292"/>
      <c r="G1213" s="227" t="s">
        <v>10</v>
      </c>
      <c r="H1213" s="228">
        <v>1.0743</v>
      </c>
      <c r="I1213" s="229">
        <f>SUMIFS(J:J,A:A,"Composição",B:B,$B1213)</f>
        <v>92.81</v>
      </c>
      <c r="J1213" s="229">
        <f>TRUNC(H1213*I1213,2)</f>
        <v>99.7</v>
      </c>
      <c r="L1213" s="52">
        <f t="shared" si="195"/>
        <v>110</v>
      </c>
      <c r="M1213" s="86">
        <f t="shared" si="189"/>
        <v>99.7</v>
      </c>
      <c r="N1213" s="87" t="str">
        <f t="shared" si="190"/>
        <v/>
      </c>
      <c r="O1213" s="87">
        <f t="shared" si="191"/>
        <v>99.7</v>
      </c>
      <c r="P1213" s="88" t="str">
        <f t="shared" si="192"/>
        <v/>
      </c>
      <c r="Q1213" s="87" t="str">
        <f t="shared" si="193"/>
        <v/>
      </c>
      <c r="R1213" s="87" t="str">
        <f t="shared" si="194"/>
        <v/>
      </c>
    </row>
    <row r="1214" spans="1:18" x14ac:dyDescent="0.2">
      <c r="A1214" s="214" t="s">
        <v>28</v>
      </c>
      <c r="B1214" s="215" t="s">
        <v>967</v>
      </c>
      <c r="C1214" s="214" t="str">
        <f>VLOOKUP(B1214,INSUMOS!$A:$I,2,FALSE)</f>
        <v>ORSE</v>
      </c>
      <c r="D1214" s="214" t="str">
        <f>VLOOKUP(B1214,INSUMOS!$A:$I,3,FALSE)</f>
        <v>Fita alumínio MPU 50mm x 50M</v>
      </c>
      <c r="E1214" s="293" t="str">
        <f>VLOOKUP(B1214,INSUMOS!$A:$I,4,FALSE)</f>
        <v>Material</v>
      </c>
      <c r="F1214" s="293"/>
      <c r="G1214" s="216" t="str">
        <f>VLOOKUP(B1214,INSUMOS!$A:$I,5,FALSE)</f>
        <v>un</v>
      </c>
      <c r="H1214" s="217">
        <v>0.05</v>
      </c>
      <c r="I1214" s="218">
        <f>VLOOKUP(B1214,INSUMOS!$A:$I,8,FALSE)</f>
        <v>56.2</v>
      </c>
      <c r="J1214" s="218">
        <f>TRUNC(H1214*I1214,2)</f>
        <v>2.81</v>
      </c>
      <c r="L1214" s="52">
        <f t="shared" si="195"/>
        <v>110</v>
      </c>
      <c r="M1214" s="86">
        <f t="shared" si="189"/>
        <v>2.81</v>
      </c>
      <c r="N1214" s="87" t="str">
        <f t="shared" si="190"/>
        <v/>
      </c>
      <c r="O1214" s="87">
        <f t="shared" si="191"/>
        <v>2.81</v>
      </c>
      <c r="P1214" s="88" t="str">
        <f t="shared" si="192"/>
        <v/>
      </c>
      <c r="Q1214" s="87" t="str">
        <f t="shared" si="193"/>
        <v/>
      </c>
      <c r="R1214" s="87" t="str">
        <f t="shared" si="194"/>
        <v/>
      </c>
    </row>
    <row r="1215" spans="1:18" x14ac:dyDescent="0.2">
      <c r="A1215" s="219"/>
      <c r="B1215" s="219"/>
      <c r="C1215" s="219"/>
      <c r="D1215" s="219"/>
      <c r="E1215" s="219"/>
      <c r="F1215" s="220"/>
      <c r="G1215" s="219"/>
      <c r="H1215" s="220"/>
      <c r="I1215" s="219"/>
      <c r="J1215" s="220"/>
      <c r="L1215" s="52">
        <f t="shared" si="195"/>
        <v>110</v>
      </c>
      <c r="M1215" s="86" t="str">
        <f t="shared" ref="M1215:M1278" si="198">IF(OR(A1215="Insumo",A1215="Composição Auxiliar"),J1215,"")</f>
        <v/>
      </c>
      <c r="N1215" s="87" t="str">
        <f t="shared" ref="N1215:N1278" si="199">IF(E1215="Mão de Obra",J1215,"")</f>
        <v/>
      </c>
      <c r="O1215" s="87" t="str">
        <f t="shared" ref="O1215:O1278" si="200">IF(N1215&lt;&gt;"","",M1215)</f>
        <v/>
      </c>
      <c r="P1215" s="88" t="str">
        <f t="shared" ref="P1215:P1278" si="201">IF(A1215="Composição",B1215,"")</f>
        <v/>
      </c>
      <c r="Q1215" s="87" t="str">
        <f t="shared" ref="Q1215:Q1278" si="202">IF(P1215&lt;&gt;"",SUMIF(L1215:L1315,L1215,N1215:N1315),"")</f>
        <v/>
      </c>
      <c r="R1215" s="87" t="str">
        <f t="shared" ref="R1215:R1278" si="203">IF(P1215&lt;&gt;"",SUMIF(L1215:L1315,L1215,O1215:O1315),"")</f>
        <v/>
      </c>
    </row>
    <row r="1216" spans="1:18" ht="15" thickBot="1" x14ac:dyDescent="0.25">
      <c r="A1216" s="219"/>
      <c r="B1216" s="219"/>
      <c r="C1216" s="219"/>
      <c r="D1216" s="219"/>
      <c r="E1216" s="219"/>
      <c r="F1216" s="220"/>
      <c r="G1216" s="219"/>
      <c r="H1216" s="294"/>
      <c r="I1216" s="294"/>
      <c r="J1216" s="220"/>
      <c r="L1216" s="52">
        <f t="shared" si="195"/>
        <v>110</v>
      </c>
      <c r="M1216" s="86" t="str">
        <f t="shared" si="198"/>
        <v/>
      </c>
      <c r="N1216" s="87" t="str">
        <f t="shared" si="199"/>
        <v/>
      </c>
      <c r="O1216" s="87" t="str">
        <f t="shared" si="200"/>
        <v/>
      </c>
      <c r="P1216" s="88" t="str">
        <f t="shared" si="201"/>
        <v/>
      </c>
      <c r="Q1216" s="87" t="str">
        <f t="shared" si="202"/>
        <v/>
      </c>
      <c r="R1216" s="87" t="str">
        <f t="shared" si="203"/>
        <v/>
      </c>
    </row>
    <row r="1217" spans="1:18" ht="15" thickTop="1" x14ac:dyDescent="0.2">
      <c r="A1217" s="224"/>
      <c r="B1217" s="224"/>
      <c r="C1217" s="224"/>
      <c r="D1217" s="224"/>
      <c r="E1217" s="224"/>
      <c r="F1217" s="224"/>
      <c r="G1217" s="224"/>
      <c r="H1217" s="224"/>
      <c r="I1217" s="224"/>
      <c r="J1217" s="224"/>
      <c r="L1217" s="52">
        <f t="shared" si="195"/>
        <v>111</v>
      </c>
      <c r="M1217" s="86" t="str">
        <f t="shared" si="198"/>
        <v/>
      </c>
      <c r="N1217" s="87" t="str">
        <f t="shared" si="199"/>
        <v/>
      </c>
      <c r="O1217" s="87" t="str">
        <f t="shared" si="200"/>
        <v/>
      </c>
      <c r="P1217" s="88" t="str">
        <f t="shared" si="201"/>
        <v/>
      </c>
      <c r="Q1217" s="87" t="str">
        <f t="shared" si="202"/>
        <v/>
      </c>
      <c r="R1217" s="87" t="str">
        <f t="shared" si="203"/>
        <v/>
      </c>
    </row>
    <row r="1218" spans="1:18" ht="38.25" customHeight="1" x14ac:dyDescent="0.2">
      <c r="A1218" s="206" t="s">
        <v>1382</v>
      </c>
      <c r="B1218" s="207" t="s">
        <v>1</v>
      </c>
      <c r="C1218" s="206" t="s">
        <v>2</v>
      </c>
      <c r="D1218" s="206" t="s">
        <v>3</v>
      </c>
      <c r="E1218" s="290" t="s">
        <v>18</v>
      </c>
      <c r="F1218" s="290"/>
      <c r="G1218" s="208" t="s">
        <v>4</v>
      </c>
      <c r="H1218" s="207" t="s">
        <v>5</v>
      </c>
      <c r="I1218" s="207" t="s">
        <v>6</v>
      </c>
      <c r="J1218" s="207" t="s">
        <v>7</v>
      </c>
      <c r="L1218" s="52">
        <f t="shared" si="195"/>
        <v>111</v>
      </c>
      <c r="M1218" s="86" t="str">
        <f t="shared" si="198"/>
        <v/>
      </c>
      <c r="N1218" s="87" t="str">
        <f t="shared" si="199"/>
        <v/>
      </c>
      <c r="O1218" s="87" t="str">
        <f t="shared" si="200"/>
        <v/>
      </c>
      <c r="P1218" s="88" t="str">
        <f t="shared" si="201"/>
        <v/>
      </c>
      <c r="Q1218" s="87" t="str">
        <f t="shared" si="202"/>
        <v/>
      </c>
      <c r="R1218" s="87" t="str">
        <f t="shared" si="203"/>
        <v/>
      </c>
    </row>
    <row r="1219" spans="1:18" ht="25.5" customHeight="1" x14ac:dyDescent="0.2">
      <c r="A1219" s="209" t="s">
        <v>19</v>
      </c>
      <c r="B1219" s="210" t="s">
        <v>1383</v>
      </c>
      <c r="C1219" s="209" t="s">
        <v>11</v>
      </c>
      <c r="D1219" s="209" t="s">
        <v>1384</v>
      </c>
      <c r="E1219" s="291" t="s">
        <v>223</v>
      </c>
      <c r="F1219" s="291"/>
      <c r="G1219" s="211" t="s">
        <v>10</v>
      </c>
      <c r="H1219" s="212">
        <v>1</v>
      </c>
      <c r="I1219" s="213">
        <f>SUMIF(L:L,$L1219,M:M)</f>
        <v>226.25000000000003</v>
      </c>
      <c r="J1219" s="213">
        <f t="shared" ref="J1219:J1230" si="204">TRUNC(H1219*I1219,2)</f>
        <v>226.25</v>
      </c>
      <c r="L1219" s="52">
        <f t="shared" ref="L1219:L1282" si="205">IF(AND(A1220&lt;&gt;"",A1219=""),L1218+1,L1218)</f>
        <v>111</v>
      </c>
      <c r="M1219" s="86" t="str">
        <f t="shared" si="198"/>
        <v/>
      </c>
      <c r="N1219" s="87" t="str">
        <f t="shared" si="199"/>
        <v/>
      </c>
      <c r="O1219" s="87" t="str">
        <f t="shared" si="200"/>
        <v/>
      </c>
      <c r="P1219" s="88" t="str">
        <f t="shared" si="201"/>
        <v xml:space="preserve"> IG-RT0.6.161 </v>
      </c>
      <c r="Q1219" s="87">
        <f t="shared" si="202"/>
        <v>0</v>
      </c>
      <c r="R1219" s="87">
        <f t="shared" si="203"/>
        <v>226.25000000000003</v>
      </c>
    </row>
    <row r="1220" spans="1:18" ht="25.5" customHeight="1" x14ac:dyDescent="0.2">
      <c r="A1220" s="225" t="s">
        <v>21</v>
      </c>
      <c r="B1220" s="226" t="s">
        <v>294</v>
      </c>
      <c r="C1220" s="225" t="s">
        <v>9</v>
      </c>
      <c r="D1220" s="225" t="s">
        <v>295</v>
      </c>
      <c r="E1220" s="292" t="s">
        <v>875</v>
      </c>
      <c r="F1220" s="292"/>
      <c r="G1220" s="227" t="s">
        <v>25</v>
      </c>
      <c r="H1220" s="228">
        <v>0.35199999999999998</v>
      </c>
      <c r="I1220" s="229">
        <f>SUMIFS(J:J,A:A,"Composição",B:B,$B1220)</f>
        <v>24.81</v>
      </c>
      <c r="J1220" s="229">
        <f t="shared" si="204"/>
        <v>8.73</v>
      </c>
      <c r="L1220" s="52">
        <f t="shared" si="205"/>
        <v>111</v>
      </c>
      <c r="M1220" s="86">
        <f t="shared" si="198"/>
        <v>8.73</v>
      </c>
      <c r="N1220" s="87" t="str">
        <f t="shared" si="199"/>
        <v/>
      </c>
      <c r="O1220" s="87">
        <f t="shared" si="200"/>
        <v>8.73</v>
      </c>
      <c r="P1220" s="88" t="str">
        <f t="shared" si="201"/>
        <v/>
      </c>
      <c r="Q1220" s="87" t="str">
        <f t="shared" si="202"/>
        <v/>
      </c>
      <c r="R1220" s="87" t="str">
        <f t="shared" si="203"/>
        <v/>
      </c>
    </row>
    <row r="1221" spans="1:18" ht="25.5" x14ac:dyDescent="0.2">
      <c r="A1221" s="225" t="s">
        <v>21</v>
      </c>
      <c r="B1221" s="226" t="s">
        <v>257</v>
      </c>
      <c r="C1221" s="225" t="s">
        <v>9</v>
      </c>
      <c r="D1221" s="225" t="s">
        <v>258</v>
      </c>
      <c r="E1221" s="292" t="s">
        <v>875</v>
      </c>
      <c r="F1221" s="292"/>
      <c r="G1221" s="227" t="s">
        <v>25</v>
      </c>
      <c r="H1221" s="228">
        <v>0.31900000000000001</v>
      </c>
      <c r="I1221" s="229">
        <f>SUMIFS(J:J,A:A,"Composição",B:B,$B1221)</f>
        <v>25.81</v>
      </c>
      <c r="J1221" s="229">
        <f t="shared" si="204"/>
        <v>8.23</v>
      </c>
      <c r="L1221" s="52">
        <f t="shared" si="205"/>
        <v>111</v>
      </c>
      <c r="M1221" s="86">
        <f t="shared" si="198"/>
        <v>8.23</v>
      </c>
      <c r="N1221" s="87" t="str">
        <f t="shared" si="199"/>
        <v/>
      </c>
      <c r="O1221" s="87">
        <f t="shared" si="200"/>
        <v>8.23</v>
      </c>
      <c r="P1221" s="88" t="str">
        <f t="shared" si="201"/>
        <v/>
      </c>
      <c r="Q1221" s="87" t="str">
        <f t="shared" si="202"/>
        <v/>
      </c>
      <c r="R1221" s="87" t="str">
        <f t="shared" si="203"/>
        <v/>
      </c>
    </row>
    <row r="1222" spans="1:18" ht="25.5" x14ac:dyDescent="0.2">
      <c r="A1222" s="225" t="s">
        <v>21</v>
      </c>
      <c r="B1222" s="226" t="s">
        <v>1876</v>
      </c>
      <c r="C1222" s="225" t="s">
        <v>9</v>
      </c>
      <c r="D1222" s="225" t="s">
        <v>1877</v>
      </c>
      <c r="E1222" s="292" t="s">
        <v>1878</v>
      </c>
      <c r="F1222" s="292"/>
      <c r="G1222" s="227" t="s">
        <v>10</v>
      </c>
      <c r="H1222" s="228">
        <v>0.31900000000000001</v>
      </c>
      <c r="I1222" s="229">
        <f>SUMIFS(J:J,A:A,"Composição",B:B,$B1222)</f>
        <v>23.43</v>
      </c>
      <c r="J1222" s="229">
        <f t="shared" si="204"/>
        <v>7.47</v>
      </c>
      <c r="L1222" s="52">
        <f t="shared" si="205"/>
        <v>111</v>
      </c>
      <c r="M1222" s="86">
        <f t="shared" si="198"/>
        <v>7.47</v>
      </c>
      <c r="N1222" s="87" t="str">
        <f t="shared" si="199"/>
        <v/>
      </c>
      <c r="O1222" s="87">
        <f t="shared" si="200"/>
        <v>7.47</v>
      </c>
      <c r="P1222" s="88" t="str">
        <f t="shared" si="201"/>
        <v/>
      </c>
      <c r="Q1222" s="87" t="str">
        <f t="shared" si="202"/>
        <v/>
      </c>
      <c r="R1222" s="87" t="str">
        <f t="shared" si="203"/>
        <v/>
      </c>
    </row>
    <row r="1223" spans="1:18" ht="25.5" x14ac:dyDescent="0.2">
      <c r="A1223" s="225" t="s">
        <v>21</v>
      </c>
      <c r="B1223" s="226" t="s">
        <v>292</v>
      </c>
      <c r="C1223" s="225" t="s">
        <v>9</v>
      </c>
      <c r="D1223" s="225" t="s">
        <v>293</v>
      </c>
      <c r="E1223" s="292" t="s">
        <v>875</v>
      </c>
      <c r="F1223" s="292"/>
      <c r="G1223" s="227" t="s">
        <v>25</v>
      </c>
      <c r="H1223" s="228">
        <v>0.35199999999999998</v>
      </c>
      <c r="I1223" s="229">
        <f>SUMIFS(J:J,A:A,"Composição",B:B,$B1223)</f>
        <v>34.659999999999997</v>
      </c>
      <c r="J1223" s="229">
        <f t="shared" si="204"/>
        <v>12.2</v>
      </c>
      <c r="L1223" s="52">
        <f t="shared" si="205"/>
        <v>111</v>
      </c>
      <c r="M1223" s="86">
        <f t="shared" si="198"/>
        <v>12.2</v>
      </c>
      <c r="N1223" s="87" t="str">
        <f t="shared" si="199"/>
        <v/>
      </c>
      <c r="O1223" s="87">
        <f t="shared" si="200"/>
        <v>12.2</v>
      </c>
      <c r="P1223" s="88" t="str">
        <f t="shared" si="201"/>
        <v/>
      </c>
      <c r="Q1223" s="87" t="str">
        <f t="shared" si="202"/>
        <v/>
      </c>
      <c r="R1223" s="87" t="str">
        <f t="shared" si="203"/>
        <v/>
      </c>
    </row>
    <row r="1224" spans="1:18" x14ac:dyDescent="0.2">
      <c r="A1224" s="214" t="s">
        <v>28</v>
      </c>
      <c r="B1224" s="215" t="s">
        <v>1879</v>
      </c>
      <c r="C1224" s="214" t="str">
        <f>VLOOKUP(B1224,INSUMOS!$A:$I,2,FALSE)</f>
        <v>SBC</v>
      </c>
      <c r="D1224" s="214" t="str">
        <f>VLOOKUP(B1224,INSUMOS!$A:$I,3,FALSE)</f>
        <v>ALUMINIO CORRUGADO 0,4mm</v>
      </c>
      <c r="E1224" s="293" t="str">
        <f>VLOOKUP(B1224,INSUMOS!$A:$I,4,FALSE)</f>
        <v>Material</v>
      </c>
      <c r="F1224" s="293"/>
      <c r="G1224" s="216" t="str">
        <f>VLOOKUP(B1224,INSUMOS!$A:$I,5,FALSE)</f>
        <v>m²</v>
      </c>
      <c r="H1224" s="217">
        <v>1.2</v>
      </c>
      <c r="I1224" s="218">
        <f>VLOOKUP(B1224,INSUMOS!$A:$I,8,FALSE)</f>
        <v>61.97</v>
      </c>
      <c r="J1224" s="218">
        <f t="shared" si="204"/>
        <v>74.36</v>
      </c>
      <c r="L1224" s="52">
        <f t="shared" si="205"/>
        <v>111</v>
      </c>
      <c r="M1224" s="86">
        <f t="shared" si="198"/>
        <v>74.36</v>
      </c>
      <c r="N1224" s="87" t="str">
        <f t="shared" si="199"/>
        <v/>
      </c>
      <c r="O1224" s="87">
        <f t="shared" si="200"/>
        <v>74.36</v>
      </c>
      <c r="P1224" s="88" t="str">
        <f t="shared" si="201"/>
        <v/>
      </c>
      <c r="Q1224" s="87" t="str">
        <f t="shared" si="202"/>
        <v/>
      </c>
      <c r="R1224" s="87" t="str">
        <f t="shared" si="203"/>
        <v/>
      </c>
    </row>
    <row r="1225" spans="1:18" ht="25.5" x14ac:dyDescent="0.2">
      <c r="A1225" s="214" t="s">
        <v>28</v>
      </c>
      <c r="B1225" s="215" t="s">
        <v>1881</v>
      </c>
      <c r="C1225" s="214" t="str">
        <f>VLOOKUP(B1225,INSUMOS!$A:$I,2,FALSE)</f>
        <v>SBC</v>
      </c>
      <c r="D1225" s="214" t="str">
        <f>VLOOKUP(B1225,INSUMOS!$A:$I,3,FALSE)</f>
        <v>SELO DE TUBULACAO HIDRAULICA DE ALTA PRESSAO, M5 M6 M8 M10 M12 M16 M20 A M30, JUNTA COM ARRUELA DE METAL</v>
      </c>
      <c r="E1225" s="293" t="str">
        <f>VLOOKUP(B1225,INSUMOS!$A:$I,4,FALSE)</f>
        <v>Material</v>
      </c>
      <c r="F1225" s="293"/>
      <c r="G1225" s="216" t="str">
        <f>VLOOKUP(B1225,INSUMOS!$A:$I,5,FALSE)</f>
        <v>UN</v>
      </c>
      <c r="H1225" s="217">
        <v>3</v>
      </c>
      <c r="I1225" s="218">
        <f>VLOOKUP(B1225,INSUMOS!$A:$I,8,FALSE)</f>
        <v>3.25</v>
      </c>
      <c r="J1225" s="218">
        <f t="shared" si="204"/>
        <v>9.75</v>
      </c>
      <c r="L1225" s="52">
        <f t="shared" si="205"/>
        <v>111</v>
      </c>
      <c r="M1225" s="86">
        <f t="shared" si="198"/>
        <v>9.75</v>
      </c>
      <c r="N1225" s="87" t="str">
        <f t="shared" si="199"/>
        <v/>
      </c>
      <c r="O1225" s="87">
        <f t="shared" si="200"/>
        <v>9.75</v>
      </c>
      <c r="P1225" s="88" t="str">
        <f t="shared" si="201"/>
        <v/>
      </c>
      <c r="Q1225" s="87" t="str">
        <f t="shared" si="202"/>
        <v/>
      </c>
      <c r="R1225" s="87" t="str">
        <f t="shared" si="203"/>
        <v/>
      </c>
    </row>
    <row r="1226" spans="1:18" x14ac:dyDescent="0.2">
      <c r="A1226" s="214" t="s">
        <v>28</v>
      </c>
      <c r="B1226" s="215" t="s">
        <v>1883</v>
      </c>
      <c r="C1226" s="214" t="str">
        <f>VLOOKUP(B1226,INSUMOS!$A:$I,2,FALSE)</f>
        <v>SBC</v>
      </c>
      <c r="D1226" s="214" t="str">
        <f>VLOOKUP(B1226,INSUMOS!$A:$I,3,FALSE)</f>
        <v>CHAPA DE ACO GALVANIZADA BITOLA GSG 24 0,64mm (5,12kg/m2)</v>
      </c>
      <c r="E1226" s="293" t="str">
        <f>VLOOKUP(B1226,INSUMOS!$A:$I,4,FALSE)</f>
        <v>Material</v>
      </c>
      <c r="F1226" s="293"/>
      <c r="G1226" s="216" t="str">
        <f>VLOOKUP(B1226,INSUMOS!$A:$I,5,FALSE)</f>
        <v>KG</v>
      </c>
      <c r="H1226" s="217">
        <v>2.75</v>
      </c>
      <c r="I1226" s="218">
        <f>VLOOKUP(B1226,INSUMOS!$A:$I,8,FALSE)</f>
        <v>10.29</v>
      </c>
      <c r="J1226" s="218">
        <f t="shared" si="204"/>
        <v>28.29</v>
      </c>
      <c r="L1226" s="52">
        <f t="shared" si="205"/>
        <v>111</v>
      </c>
      <c r="M1226" s="86">
        <f t="shared" si="198"/>
        <v>28.29</v>
      </c>
      <c r="N1226" s="87" t="str">
        <f t="shared" si="199"/>
        <v/>
      </c>
      <c r="O1226" s="87">
        <f t="shared" si="200"/>
        <v>28.29</v>
      </c>
      <c r="P1226" s="88" t="str">
        <f t="shared" si="201"/>
        <v/>
      </c>
      <c r="Q1226" s="87" t="str">
        <f t="shared" si="202"/>
        <v/>
      </c>
      <c r="R1226" s="87" t="str">
        <f t="shared" si="203"/>
        <v/>
      </c>
    </row>
    <row r="1227" spans="1:18" ht="25.5" x14ac:dyDescent="0.2">
      <c r="A1227" s="214" t="s">
        <v>28</v>
      </c>
      <c r="B1227" s="215" t="s">
        <v>1885</v>
      </c>
      <c r="C1227" s="214" t="str">
        <f>VLOOKUP(B1227,INSUMOS!$A:$I,2,FALSE)</f>
        <v>SBC</v>
      </c>
      <c r="D1227" s="214" t="str">
        <f>VLOOKUP(B1227,INSUMOS!$A:$I,3,FALSE)</f>
        <v>TELHA - CALHA MOLDURA AMERICANA DE CHAPA DE ACO GALVANIZADA, CORTE 33cm</v>
      </c>
      <c r="E1227" s="293" t="str">
        <f>VLOOKUP(B1227,INSUMOS!$A:$I,4,FALSE)</f>
        <v>Material</v>
      </c>
      <c r="F1227" s="293"/>
      <c r="G1227" s="216" t="str">
        <f>VLOOKUP(B1227,INSUMOS!$A:$I,5,FALSE)</f>
        <v>M</v>
      </c>
      <c r="H1227" s="217">
        <v>2</v>
      </c>
      <c r="I1227" s="218">
        <f>VLOOKUP(B1227,INSUMOS!$A:$I,8,FALSE)</f>
        <v>36.630000000000003</v>
      </c>
      <c r="J1227" s="218">
        <f t="shared" si="204"/>
        <v>73.260000000000005</v>
      </c>
      <c r="L1227" s="52">
        <f t="shared" si="205"/>
        <v>111</v>
      </c>
      <c r="M1227" s="86">
        <f t="shared" si="198"/>
        <v>73.260000000000005</v>
      </c>
      <c r="N1227" s="87" t="str">
        <f t="shared" si="199"/>
        <v/>
      </c>
      <c r="O1227" s="87">
        <f t="shared" si="200"/>
        <v>73.260000000000005</v>
      </c>
      <c r="P1227" s="88" t="str">
        <f t="shared" si="201"/>
        <v/>
      </c>
      <c r="Q1227" s="87" t="str">
        <f t="shared" si="202"/>
        <v/>
      </c>
      <c r="R1227" s="87" t="str">
        <f t="shared" si="203"/>
        <v/>
      </c>
    </row>
    <row r="1228" spans="1:18" x14ac:dyDescent="0.2">
      <c r="A1228" s="214" t="s">
        <v>28</v>
      </c>
      <c r="B1228" s="215" t="s">
        <v>1887</v>
      </c>
      <c r="C1228" s="214" t="str">
        <f>VLOOKUP(B1228,INSUMOS!$A:$I,2,FALSE)</f>
        <v>SBC</v>
      </c>
      <c r="D1228" s="214" t="str">
        <f>VLOOKUP(B1228,INSUMOS!$A:$I,3,FALSE)</f>
        <v>ARAME GALVANIZADO #18 AWG 1,24mm</v>
      </c>
      <c r="E1228" s="293" t="str">
        <f>VLOOKUP(B1228,INSUMOS!$A:$I,4,FALSE)</f>
        <v>Material</v>
      </c>
      <c r="F1228" s="293"/>
      <c r="G1228" s="216" t="str">
        <f>VLOOKUP(B1228,INSUMOS!$A:$I,5,FALSE)</f>
        <v>KG</v>
      </c>
      <c r="H1228" s="217">
        <v>6.9000000000000006E-2</v>
      </c>
      <c r="I1228" s="218">
        <f>VLOOKUP(B1228,INSUMOS!$A:$I,8,FALSE)</f>
        <v>18.53</v>
      </c>
      <c r="J1228" s="218">
        <f t="shared" si="204"/>
        <v>1.27</v>
      </c>
      <c r="L1228" s="52">
        <f t="shared" si="205"/>
        <v>111</v>
      </c>
      <c r="M1228" s="86">
        <f t="shared" si="198"/>
        <v>1.27</v>
      </c>
      <c r="N1228" s="87" t="str">
        <f t="shared" si="199"/>
        <v/>
      </c>
      <c r="O1228" s="87">
        <f t="shared" si="200"/>
        <v>1.27</v>
      </c>
      <c r="P1228" s="88" t="str">
        <f t="shared" si="201"/>
        <v/>
      </c>
      <c r="Q1228" s="87" t="str">
        <f t="shared" si="202"/>
        <v/>
      </c>
      <c r="R1228" s="87" t="str">
        <f t="shared" si="203"/>
        <v/>
      </c>
    </row>
    <row r="1229" spans="1:18" ht="38.25" customHeight="1" x14ac:dyDescent="0.2">
      <c r="A1229" s="214" t="s">
        <v>28</v>
      </c>
      <c r="B1229" s="215" t="s">
        <v>1889</v>
      </c>
      <c r="C1229" s="214" t="str">
        <f>VLOOKUP(B1229,INSUMOS!$A:$I,2,FALSE)</f>
        <v>SBC</v>
      </c>
      <c r="D1229" s="214" t="str">
        <f>VLOOKUP(B1229,INSUMOS!$A:$I,3,FALSE)</f>
        <v>FRIO ASFALTO ENSACADO</v>
      </c>
      <c r="E1229" s="293" t="str">
        <f>VLOOKUP(B1229,INSUMOS!$A:$I,4,FALSE)</f>
        <v>Material</v>
      </c>
      <c r="F1229" s="293"/>
      <c r="G1229" s="216" t="str">
        <f>VLOOKUP(B1229,INSUMOS!$A:$I,5,FALSE)</f>
        <v>KG</v>
      </c>
      <c r="H1229" s="217">
        <v>0.78</v>
      </c>
      <c r="I1229" s="218">
        <f>VLOOKUP(B1229,INSUMOS!$A:$I,8,FALSE)</f>
        <v>2.79</v>
      </c>
      <c r="J1229" s="218">
        <f t="shared" si="204"/>
        <v>2.17</v>
      </c>
      <c r="L1229" s="52">
        <f t="shared" si="205"/>
        <v>111</v>
      </c>
      <c r="M1229" s="86">
        <f t="shared" si="198"/>
        <v>2.17</v>
      </c>
      <c r="N1229" s="87" t="str">
        <f t="shared" si="199"/>
        <v/>
      </c>
      <c r="O1229" s="87">
        <f t="shared" si="200"/>
        <v>2.17</v>
      </c>
      <c r="P1229" s="88" t="str">
        <f t="shared" si="201"/>
        <v/>
      </c>
      <c r="Q1229" s="87" t="str">
        <f t="shared" si="202"/>
        <v/>
      </c>
      <c r="R1229" s="87" t="str">
        <f t="shared" si="203"/>
        <v/>
      </c>
    </row>
    <row r="1230" spans="1:18" ht="25.5" customHeight="1" x14ac:dyDescent="0.2">
      <c r="A1230" s="214" t="s">
        <v>28</v>
      </c>
      <c r="B1230" s="215" t="s">
        <v>1891</v>
      </c>
      <c r="C1230" s="214" t="str">
        <f>VLOOKUP(B1230,INSUMOS!$A:$I,2,FALSE)</f>
        <v>SBC</v>
      </c>
      <c r="D1230" s="214" t="str">
        <f>VLOOKUP(B1230,INSUMOS!$A:$I,3,FALSE)</f>
        <v>CINTA DE ALUMINIO 1/2" 12,70mmx0,50x100m</v>
      </c>
      <c r="E1230" s="293" t="str">
        <f>VLOOKUP(B1230,INSUMOS!$A:$I,4,FALSE)</f>
        <v>Material</v>
      </c>
      <c r="F1230" s="293"/>
      <c r="G1230" s="216" t="str">
        <f>VLOOKUP(B1230,INSUMOS!$A:$I,5,FALSE)</f>
        <v>M</v>
      </c>
      <c r="H1230" s="217">
        <v>0.245</v>
      </c>
      <c r="I1230" s="218">
        <f>VLOOKUP(B1230,INSUMOS!$A:$I,8,FALSE)</f>
        <v>2.13</v>
      </c>
      <c r="J1230" s="218">
        <f t="shared" si="204"/>
        <v>0.52</v>
      </c>
      <c r="L1230" s="52">
        <f t="shared" si="205"/>
        <v>111</v>
      </c>
      <c r="M1230" s="86">
        <f t="shared" si="198"/>
        <v>0.52</v>
      </c>
      <c r="N1230" s="87" t="str">
        <f t="shared" si="199"/>
        <v/>
      </c>
      <c r="O1230" s="87">
        <f t="shared" si="200"/>
        <v>0.52</v>
      </c>
      <c r="P1230" s="88" t="str">
        <f t="shared" si="201"/>
        <v/>
      </c>
      <c r="Q1230" s="87" t="str">
        <f t="shared" si="202"/>
        <v/>
      </c>
      <c r="R1230" s="87" t="str">
        <f t="shared" si="203"/>
        <v/>
      </c>
    </row>
    <row r="1231" spans="1:18" ht="25.5" customHeight="1" x14ac:dyDescent="0.2">
      <c r="A1231" s="219"/>
      <c r="B1231" s="219"/>
      <c r="C1231" s="219"/>
      <c r="D1231" s="219"/>
      <c r="E1231" s="219"/>
      <c r="F1231" s="220"/>
      <c r="G1231" s="219"/>
      <c r="H1231" s="220"/>
      <c r="I1231" s="219"/>
      <c r="J1231" s="220"/>
      <c r="L1231" s="52">
        <f t="shared" si="205"/>
        <v>111</v>
      </c>
      <c r="M1231" s="86" t="str">
        <f t="shared" si="198"/>
        <v/>
      </c>
      <c r="N1231" s="87" t="str">
        <f t="shared" si="199"/>
        <v/>
      </c>
      <c r="O1231" s="87" t="str">
        <f t="shared" si="200"/>
        <v/>
      </c>
      <c r="P1231" s="88" t="str">
        <f t="shared" si="201"/>
        <v/>
      </c>
      <c r="Q1231" s="87" t="str">
        <f t="shared" si="202"/>
        <v/>
      </c>
      <c r="R1231" s="87" t="str">
        <f t="shared" si="203"/>
        <v/>
      </c>
    </row>
    <row r="1232" spans="1:18" ht="15" thickBot="1" x14ac:dyDescent="0.25">
      <c r="A1232" s="219"/>
      <c r="B1232" s="219"/>
      <c r="C1232" s="219"/>
      <c r="D1232" s="219"/>
      <c r="E1232" s="219"/>
      <c r="F1232" s="220"/>
      <c r="G1232" s="219"/>
      <c r="H1232" s="294"/>
      <c r="I1232" s="294"/>
      <c r="J1232" s="220"/>
      <c r="L1232" s="52">
        <f t="shared" si="205"/>
        <v>111</v>
      </c>
      <c r="M1232" s="86" t="str">
        <f t="shared" si="198"/>
        <v/>
      </c>
      <c r="N1232" s="87" t="str">
        <f t="shared" si="199"/>
        <v/>
      </c>
      <c r="O1232" s="87" t="str">
        <f t="shared" si="200"/>
        <v/>
      </c>
      <c r="P1232" s="88" t="str">
        <f t="shared" si="201"/>
        <v/>
      </c>
      <c r="Q1232" s="87" t="str">
        <f t="shared" si="202"/>
        <v/>
      </c>
      <c r="R1232" s="87" t="str">
        <f t="shared" si="203"/>
        <v/>
      </c>
    </row>
    <row r="1233" spans="1:18" ht="15" thickTop="1" x14ac:dyDescent="0.2">
      <c r="A1233" s="224"/>
      <c r="B1233" s="224"/>
      <c r="C1233" s="224"/>
      <c r="D1233" s="224"/>
      <c r="E1233" s="224"/>
      <c r="F1233" s="224"/>
      <c r="G1233" s="224"/>
      <c r="H1233" s="224"/>
      <c r="I1233" s="224"/>
      <c r="J1233" s="224"/>
      <c r="L1233" s="52">
        <f t="shared" si="205"/>
        <v>112</v>
      </c>
      <c r="M1233" s="86" t="str">
        <f t="shared" si="198"/>
        <v/>
      </c>
      <c r="N1233" s="87" t="str">
        <f t="shared" si="199"/>
        <v/>
      </c>
      <c r="O1233" s="87" t="str">
        <f t="shared" si="200"/>
        <v/>
      </c>
      <c r="P1233" s="88" t="str">
        <f t="shared" si="201"/>
        <v/>
      </c>
      <c r="Q1233" s="87" t="str">
        <f t="shared" si="202"/>
        <v/>
      </c>
      <c r="R1233" s="87" t="str">
        <f t="shared" si="203"/>
        <v/>
      </c>
    </row>
    <row r="1234" spans="1:18" ht="15" x14ac:dyDescent="0.2">
      <c r="A1234" s="206" t="s">
        <v>1387</v>
      </c>
      <c r="B1234" s="207" t="s">
        <v>1</v>
      </c>
      <c r="C1234" s="206" t="s">
        <v>2</v>
      </c>
      <c r="D1234" s="206" t="s">
        <v>3</v>
      </c>
      <c r="E1234" s="290" t="s">
        <v>18</v>
      </c>
      <c r="F1234" s="290"/>
      <c r="G1234" s="208" t="s">
        <v>4</v>
      </c>
      <c r="H1234" s="207" t="s">
        <v>5</v>
      </c>
      <c r="I1234" s="207" t="s">
        <v>6</v>
      </c>
      <c r="J1234" s="207" t="s">
        <v>7</v>
      </c>
      <c r="L1234" s="52">
        <f t="shared" si="205"/>
        <v>112</v>
      </c>
      <c r="M1234" s="86" t="str">
        <f t="shared" si="198"/>
        <v/>
      </c>
      <c r="N1234" s="87" t="str">
        <f t="shared" si="199"/>
        <v/>
      </c>
      <c r="O1234" s="87" t="str">
        <f t="shared" si="200"/>
        <v/>
      </c>
      <c r="P1234" s="88" t="str">
        <f t="shared" si="201"/>
        <v/>
      </c>
      <c r="Q1234" s="87" t="str">
        <f t="shared" si="202"/>
        <v/>
      </c>
      <c r="R1234" s="87" t="str">
        <f t="shared" si="203"/>
        <v/>
      </c>
    </row>
    <row r="1235" spans="1:18" ht="25.5" x14ac:dyDescent="0.2">
      <c r="A1235" s="209" t="s">
        <v>19</v>
      </c>
      <c r="B1235" s="210" t="s">
        <v>1388</v>
      </c>
      <c r="C1235" s="209" t="s">
        <v>11</v>
      </c>
      <c r="D1235" s="209" t="s">
        <v>1389</v>
      </c>
      <c r="E1235" s="291" t="s">
        <v>223</v>
      </c>
      <c r="F1235" s="291"/>
      <c r="G1235" s="211" t="s">
        <v>10</v>
      </c>
      <c r="H1235" s="212">
        <v>1</v>
      </c>
      <c r="I1235" s="213">
        <f>SUMIF(L:L,$L1235,M:M)</f>
        <v>116.43</v>
      </c>
      <c r="J1235" s="213">
        <f>TRUNC(H1235*I1235,2)</f>
        <v>116.43</v>
      </c>
      <c r="L1235" s="52">
        <f t="shared" si="205"/>
        <v>112</v>
      </c>
      <c r="M1235" s="86" t="str">
        <f t="shared" si="198"/>
        <v/>
      </c>
      <c r="N1235" s="87" t="str">
        <f t="shared" si="199"/>
        <v/>
      </c>
      <c r="O1235" s="87" t="str">
        <f t="shared" si="200"/>
        <v/>
      </c>
      <c r="P1235" s="88" t="str">
        <f t="shared" si="201"/>
        <v xml:space="preserve"> IG-TR.45.20MM </v>
      </c>
      <c r="Q1235" s="87">
        <f t="shared" si="202"/>
        <v>0</v>
      </c>
      <c r="R1235" s="87">
        <f t="shared" si="203"/>
        <v>116.43</v>
      </c>
    </row>
    <row r="1236" spans="1:18" ht="25.5" x14ac:dyDescent="0.2">
      <c r="A1236" s="225" t="s">
        <v>21</v>
      </c>
      <c r="B1236" s="226" t="s">
        <v>174</v>
      </c>
      <c r="C1236" s="225" t="s">
        <v>9</v>
      </c>
      <c r="D1236" s="225" t="s">
        <v>175</v>
      </c>
      <c r="E1236" s="292" t="s">
        <v>875</v>
      </c>
      <c r="F1236" s="292"/>
      <c r="G1236" s="227" t="s">
        <v>25</v>
      </c>
      <c r="H1236" s="228">
        <v>0.23780000000000001</v>
      </c>
      <c r="I1236" s="229">
        <f>SUMIFS(J:J,A:A,"Composição",B:B,$B1236)</f>
        <v>25.96</v>
      </c>
      <c r="J1236" s="229">
        <f>TRUNC(H1236*I1236,2)</f>
        <v>6.17</v>
      </c>
      <c r="L1236" s="52">
        <f t="shared" si="205"/>
        <v>112</v>
      </c>
      <c r="M1236" s="86">
        <f t="shared" si="198"/>
        <v>6.17</v>
      </c>
      <c r="N1236" s="87" t="str">
        <f t="shared" si="199"/>
        <v/>
      </c>
      <c r="O1236" s="87">
        <f t="shared" si="200"/>
        <v>6.17</v>
      </c>
      <c r="P1236" s="88" t="str">
        <f t="shared" si="201"/>
        <v/>
      </c>
      <c r="Q1236" s="87" t="str">
        <f t="shared" si="202"/>
        <v/>
      </c>
      <c r="R1236" s="87" t="str">
        <f t="shared" si="203"/>
        <v/>
      </c>
    </row>
    <row r="1237" spans="1:18" ht="25.5" x14ac:dyDescent="0.2">
      <c r="A1237" s="225" t="s">
        <v>21</v>
      </c>
      <c r="B1237" s="226" t="s">
        <v>964</v>
      </c>
      <c r="C1237" s="225" t="s">
        <v>188</v>
      </c>
      <c r="D1237" s="225" t="s">
        <v>965</v>
      </c>
      <c r="E1237" s="292" t="s">
        <v>966</v>
      </c>
      <c r="F1237" s="292"/>
      <c r="G1237" s="227" t="s">
        <v>10</v>
      </c>
      <c r="H1237" s="228">
        <v>1.0743</v>
      </c>
      <c r="I1237" s="229">
        <f>SUMIFS(J:J,A:A,"Composição",B:B,$B1237)</f>
        <v>92.81</v>
      </c>
      <c r="J1237" s="229">
        <f>TRUNC(H1237*I1237,2)</f>
        <v>99.7</v>
      </c>
      <c r="L1237" s="52">
        <f t="shared" si="205"/>
        <v>112</v>
      </c>
      <c r="M1237" s="86">
        <f t="shared" si="198"/>
        <v>99.7</v>
      </c>
      <c r="N1237" s="87" t="str">
        <f t="shared" si="199"/>
        <v/>
      </c>
      <c r="O1237" s="87">
        <f t="shared" si="200"/>
        <v>99.7</v>
      </c>
      <c r="P1237" s="88" t="str">
        <f t="shared" si="201"/>
        <v/>
      </c>
      <c r="Q1237" s="87" t="str">
        <f t="shared" si="202"/>
        <v/>
      </c>
      <c r="R1237" s="87" t="str">
        <f t="shared" si="203"/>
        <v/>
      </c>
    </row>
    <row r="1238" spans="1:18" ht="25.5" x14ac:dyDescent="0.2">
      <c r="A1238" s="225" t="s">
        <v>21</v>
      </c>
      <c r="B1238" s="226" t="s">
        <v>180</v>
      </c>
      <c r="C1238" s="225" t="s">
        <v>9</v>
      </c>
      <c r="D1238" s="225" t="s">
        <v>181</v>
      </c>
      <c r="E1238" s="292" t="s">
        <v>875</v>
      </c>
      <c r="F1238" s="292"/>
      <c r="G1238" s="227" t="s">
        <v>25</v>
      </c>
      <c r="H1238" s="228">
        <v>0.23780000000000001</v>
      </c>
      <c r="I1238" s="229">
        <f>SUMIFS(J:J,A:A,"Composição",B:B,$B1238)</f>
        <v>32.61</v>
      </c>
      <c r="J1238" s="229">
        <f>TRUNC(H1238*I1238,2)</f>
        <v>7.75</v>
      </c>
      <c r="L1238" s="52">
        <f t="shared" si="205"/>
        <v>112</v>
      </c>
      <c r="M1238" s="86">
        <f t="shared" si="198"/>
        <v>7.75</v>
      </c>
      <c r="N1238" s="87" t="str">
        <f t="shared" si="199"/>
        <v/>
      </c>
      <c r="O1238" s="87">
        <f t="shared" si="200"/>
        <v>7.75</v>
      </c>
      <c r="P1238" s="88" t="str">
        <f t="shared" si="201"/>
        <v/>
      </c>
      <c r="Q1238" s="87" t="str">
        <f t="shared" si="202"/>
        <v/>
      </c>
      <c r="R1238" s="87" t="str">
        <f t="shared" si="203"/>
        <v/>
      </c>
    </row>
    <row r="1239" spans="1:18" ht="38.25" customHeight="1" x14ac:dyDescent="0.2">
      <c r="A1239" s="214" t="s">
        <v>28</v>
      </c>
      <c r="B1239" s="215" t="s">
        <v>967</v>
      </c>
      <c r="C1239" s="214" t="str">
        <f>VLOOKUP(B1239,INSUMOS!$A:$I,2,FALSE)</f>
        <v>ORSE</v>
      </c>
      <c r="D1239" s="214" t="str">
        <f>VLOOKUP(B1239,INSUMOS!$A:$I,3,FALSE)</f>
        <v>Fita alumínio MPU 50mm x 50M</v>
      </c>
      <c r="E1239" s="293" t="str">
        <f>VLOOKUP(B1239,INSUMOS!$A:$I,4,FALSE)</f>
        <v>Material</v>
      </c>
      <c r="F1239" s="293"/>
      <c r="G1239" s="216" t="str">
        <f>VLOOKUP(B1239,INSUMOS!$A:$I,5,FALSE)</f>
        <v>un</v>
      </c>
      <c r="H1239" s="217">
        <v>0.05</v>
      </c>
      <c r="I1239" s="218">
        <f>VLOOKUP(B1239,INSUMOS!$A:$I,8,FALSE)</f>
        <v>56.2</v>
      </c>
      <c r="J1239" s="218">
        <f>TRUNC(H1239*I1239,2)</f>
        <v>2.81</v>
      </c>
      <c r="L1239" s="52">
        <f t="shared" si="205"/>
        <v>112</v>
      </c>
      <c r="M1239" s="86">
        <f t="shared" si="198"/>
        <v>2.81</v>
      </c>
      <c r="N1239" s="87" t="str">
        <f t="shared" si="199"/>
        <v/>
      </c>
      <c r="O1239" s="87">
        <f t="shared" si="200"/>
        <v>2.81</v>
      </c>
      <c r="P1239" s="88" t="str">
        <f t="shared" si="201"/>
        <v/>
      </c>
      <c r="Q1239" s="87" t="str">
        <f t="shared" si="202"/>
        <v/>
      </c>
      <c r="R1239" s="87" t="str">
        <f t="shared" si="203"/>
        <v/>
      </c>
    </row>
    <row r="1240" spans="1:18" ht="25.5" customHeight="1" x14ac:dyDescent="0.2">
      <c r="A1240" s="219"/>
      <c r="B1240" s="219"/>
      <c r="C1240" s="219"/>
      <c r="D1240" s="219"/>
      <c r="E1240" s="219"/>
      <c r="F1240" s="220"/>
      <c r="G1240" s="219"/>
      <c r="H1240" s="220"/>
      <c r="I1240" s="219"/>
      <c r="J1240" s="220"/>
      <c r="L1240" s="52">
        <f t="shared" si="205"/>
        <v>112</v>
      </c>
      <c r="M1240" s="86" t="str">
        <f t="shared" si="198"/>
        <v/>
      </c>
      <c r="N1240" s="87" t="str">
        <f t="shared" si="199"/>
        <v/>
      </c>
      <c r="O1240" s="87" t="str">
        <f t="shared" si="200"/>
        <v/>
      </c>
      <c r="P1240" s="88" t="str">
        <f t="shared" si="201"/>
        <v/>
      </c>
      <c r="Q1240" s="87" t="str">
        <f t="shared" si="202"/>
        <v/>
      </c>
      <c r="R1240" s="87" t="str">
        <f t="shared" si="203"/>
        <v/>
      </c>
    </row>
    <row r="1241" spans="1:18" ht="25.5" customHeight="1" thickBot="1" x14ac:dyDescent="0.25">
      <c r="A1241" s="219"/>
      <c r="B1241" s="219"/>
      <c r="C1241" s="219"/>
      <c r="D1241" s="219"/>
      <c r="E1241" s="219"/>
      <c r="F1241" s="220"/>
      <c r="G1241" s="219"/>
      <c r="H1241" s="294"/>
      <c r="I1241" s="294"/>
      <c r="J1241" s="220"/>
      <c r="L1241" s="52">
        <f t="shared" si="205"/>
        <v>112</v>
      </c>
      <c r="M1241" s="86" t="str">
        <f t="shared" si="198"/>
        <v/>
      </c>
      <c r="N1241" s="87" t="str">
        <f t="shared" si="199"/>
        <v/>
      </c>
      <c r="O1241" s="87" t="str">
        <f t="shared" si="200"/>
        <v/>
      </c>
      <c r="P1241" s="88" t="str">
        <f t="shared" si="201"/>
        <v/>
      </c>
      <c r="Q1241" s="87" t="str">
        <f t="shared" si="202"/>
        <v/>
      </c>
      <c r="R1241" s="87" t="str">
        <f t="shared" si="203"/>
        <v/>
      </c>
    </row>
    <row r="1242" spans="1:18" ht="15" thickTop="1" x14ac:dyDescent="0.2">
      <c r="A1242" s="224"/>
      <c r="B1242" s="224"/>
      <c r="C1242" s="224"/>
      <c r="D1242" s="224"/>
      <c r="E1242" s="224"/>
      <c r="F1242" s="224"/>
      <c r="G1242" s="224"/>
      <c r="H1242" s="224"/>
      <c r="I1242" s="224"/>
      <c r="J1242" s="224"/>
      <c r="L1242" s="52">
        <f t="shared" si="205"/>
        <v>113</v>
      </c>
      <c r="M1242" s="86" t="str">
        <f t="shared" si="198"/>
        <v/>
      </c>
      <c r="N1242" s="87" t="str">
        <f t="shared" si="199"/>
        <v/>
      </c>
      <c r="O1242" s="87" t="str">
        <f t="shared" si="200"/>
        <v/>
      </c>
      <c r="P1242" s="88" t="str">
        <f t="shared" si="201"/>
        <v/>
      </c>
      <c r="Q1242" s="87" t="str">
        <f t="shared" si="202"/>
        <v/>
      </c>
      <c r="R1242" s="87" t="str">
        <f t="shared" si="203"/>
        <v/>
      </c>
    </row>
    <row r="1243" spans="1:18" ht="15" x14ac:dyDescent="0.2">
      <c r="A1243" s="206" t="s">
        <v>1390</v>
      </c>
      <c r="B1243" s="207" t="s">
        <v>1</v>
      </c>
      <c r="C1243" s="206" t="s">
        <v>2</v>
      </c>
      <c r="D1243" s="206" t="s">
        <v>3</v>
      </c>
      <c r="E1243" s="290" t="s">
        <v>18</v>
      </c>
      <c r="F1243" s="290"/>
      <c r="G1243" s="208" t="s">
        <v>4</v>
      </c>
      <c r="H1243" s="207" t="s">
        <v>5</v>
      </c>
      <c r="I1243" s="207" t="s">
        <v>6</v>
      </c>
      <c r="J1243" s="207" t="s">
        <v>7</v>
      </c>
      <c r="L1243" s="52">
        <f t="shared" si="205"/>
        <v>113</v>
      </c>
      <c r="M1243" s="86" t="str">
        <f t="shared" si="198"/>
        <v/>
      </c>
      <c r="N1243" s="87" t="str">
        <f t="shared" si="199"/>
        <v/>
      </c>
      <c r="O1243" s="87" t="str">
        <f t="shared" si="200"/>
        <v/>
      </c>
      <c r="P1243" s="88" t="str">
        <f t="shared" si="201"/>
        <v/>
      </c>
      <c r="Q1243" s="87" t="str">
        <f t="shared" si="202"/>
        <v/>
      </c>
      <c r="R1243" s="87" t="str">
        <f t="shared" si="203"/>
        <v/>
      </c>
    </row>
    <row r="1244" spans="1:18" ht="25.5" x14ac:dyDescent="0.2">
      <c r="A1244" s="209" t="s">
        <v>19</v>
      </c>
      <c r="B1244" s="210" t="s">
        <v>1391</v>
      </c>
      <c r="C1244" s="209" t="s">
        <v>11</v>
      </c>
      <c r="D1244" s="209" t="s">
        <v>1392</v>
      </c>
      <c r="E1244" s="291" t="s">
        <v>223</v>
      </c>
      <c r="F1244" s="291"/>
      <c r="G1244" s="211" t="s">
        <v>10</v>
      </c>
      <c r="H1244" s="212">
        <v>1</v>
      </c>
      <c r="I1244" s="213">
        <f>SUMIF(L:L,$L1244,M:M)</f>
        <v>116.43</v>
      </c>
      <c r="J1244" s="213">
        <f>TRUNC(H1244*I1244,2)</f>
        <v>116.43</v>
      </c>
      <c r="L1244" s="52">
        <f t="shared" si="205"/>
        <v>113</v>
      </c>
      <c r="M1244" s="86" t="str">
        <f t="shared" si="198"/>
        <v/>
      </c>
      <c r="N1244" s="87" t="str">
        <f t="shared" si="199"/>
        <v/>
      </c>
      <c r="O1244" s="87" t="str">
        <f t="shared" si="200"/>
        <v/>
      </c>
      <c r="P1244" s="88" t="str">
        <f t="shared" si="201"/>
        <v xml:space="preserve"> IG-TRO.45.20MM </v>
      </c>
      <c r="Q1244" s="87">
        <f t="shared" si="202"/>
        <v>0</v>
      </c>
      <c r="R1244" s="87">
        <f t="shared" si="203"/>
        <v>116.43</v>
      </c>
    </row>
    <row r="1245" spans="1:18" ht="25.5" x14ac:dyDescent="0.2">
      <c r="A1245" s="225" t="s">
        <v>21</v>
      </c>
      <c r="B1245" s="226" t="s">
        <v>964</v>
      </c>
      <c r="C1245" s="225" t="s">
        <v>188</v>
      </c>
      <c r="D1245" s="225" t="s">
        <v>965</v>
      </c>
      <c r="E1245" s="292" t="s">
        <v>966</v>
      </c>
      <c r="F1245" s="292"/>
      <c r="G1245" s="227" t="s">
        <v>10</v>
      </c>
      <c r="H1245" s="228">
        <v>1.0743</v>
      </c>
      <c r="I1245" s="229">
        <f>SUMIFS(J:J,A:A,"Composição",B:B,$B1245)</f>
        <v>92.81</v>
      </c>
      <c r="J1245" s="229">
        <f>TRUNC(H1245*I1245,2)</f>
        <v>99.7</v>
      </c>
      <c r="L1245" s="52">
        <f t="shared" si="205"/>
        <v>113</v>
      </c>
      <c r="M1245" s="86">
        <f t="shared" si="198"/>
        <v>99.7</v>
      </c>
      <c r="N1245" s="87" t="str">
        <f t="shared" si="199"/>
        <v/>
      </c>
      <c r="O1245" s="87">
        <f t="shared" si="200"/>
        <v>99.7</v>
      </c>
      <c r="P1245" s="88" t="str">
        <f t="shared" si="201"/>
        <v/>
      </c>
      <c r="Q1245" s="87" t="str">
        <f t="shared" si="202"/>
        <v/>
      </c>
      <c r="R1245" s="87" t="str">
        <f t="shared" si="203"/>
        <v/>
      </c>
    </row>
    <row r="1246" spans="1:18" ht="25.5" x14ac:dyDescent="0.2">
      <c r="A1246" s="225" t="s">
        <v>21</v>
      </c>
      <c r="B1246" s="226" t="s">
        <v>180</v>
      </c>
      <c r="C1246" s="225" t="s">
        <v>9</v>
      </c>
      <c r="D1246" s="225" t="s">
        <v>181</v>
      </c>
      <c r="E1246" s="292" t="s">
        <v>875</v>
      </c>
      <c r="F1246" s="292"/>
      <c r="G1246" s="227" t="s">
        <v>25</v>
      </c>
      <c r="H1246" s="228">
        <v>0.23780000000000001</v>
      </c>
      <c r="I1246" s="229">
        <f>SUMIFS(J:J,A:A,"Composição",B:B,$B1246)</f>
        <v>32.61</v>
      </c>
      <c r="J1246" s="229">
        <f>TRUNC(H1246*I1246,2)</f>
        <v>7.75</v>
      </c>
      <c r="L1246" s="52">
        <f t="shared" si="205"/>
        <v>113</v>
      </c>
      <c r="M1246" s="86">
        <f t="shared" si="198"/>
        <v>7.75</v>
      </c>
      <c r="N1246" s="87" t="str">
        <f t="shared" si="199"/>
        <v/>
      </c>
      <c r="O1246" s="87">
        <f t="shared" si="200"/>
        <v>7.75</v>
      </c>
      <c r="P1246" s="88" t="str">
        <f t="shared" si="201"/>
        <v/>
      </c>
      <c r="Q1246" s="87" t="str">
        <f t="shared" si="202"/>
        <v/>
      </c>
      <c r="R1246" s="87" t="str">
        <f t="shared" si="203"/>
        <v/>
      </c>
    </row>
    <row r="1247" spans="1:18" ht="25.5" x14ac:dyDescent="0.2">
      <c r="A1247" s="225" t="s">
        <v>21</v>
      </c>
      <c r="B1247" s="226" t="s">
        <v>174</v>
      </c>
      <c r="C1247" s="225" t="s">
        <v>9</v>
      </c>
      <c r="D1247" s="225" t="s">
        <v>175</v>
      </c>
      <c r="E1247" s="292" t="s">
        <v>875</v>
      </c>
      <c r="F1247" s="292"/>
      <c r="G1247" s="227" t="s">
        <v>25</v>
      </c>
      <c r="H1247" s="228">
        <v>0.23780000000000001</v>
      </c>
      <c r="I1247" s="229">
        <f>SUMIFS(J:J,A:A,"Composição",B:B,$B1247)</f>
        <v>25.96</v>
      </c>
      <c r="J1247" s="229">
        <f>TRUNC(H1247*I1247,2)</f>
        <v>6.17</v>
      </c>
      <c r="L1247" s="52">
        <f t="shared" si="205"/>
        <v>113</v>
      </c>
      <c r="M1247" s="86">
        <f t="shared" si="198"/>
        <v>6.17</v>
      </c>
      <c r="N1247" s="87" t="str">
        <f t="shared" si="199"/>
        <v/>
      </c>
      <c r="O1247" s="87">
        <f t="shared" si="200"/>
        <v>6.17</v>
      </c>
      <c r="P1247" s="88" t="str">
        <f t="shared" si="201"/>
        <v/>
      </c>
      <c r="Q1247" s="87" t="str">
        <f t="shared" si="202"/>
        <v/>
      </c>
      <c r="R1247" s="87" t="str">
        <f t="shared" si="203"/>
        <v/>
      </c>
    </row>
    <row r="1248" spans="1:18" x14ac:dyDescent="0.2">
      <c r="A1248" s="214" t="s">
        <v>28</v>
      </c>
      <c r="B1248" s="215" t="s">
        <v>967</v>
      </c>
      <c r="C1248" s="214" t="str">
        <f>VLOOKUP(B1248,INSUMOS!$A:$I,2,FALSE)</f>
        <v>ORSE</v>
      </c>
      <c r="D1248" s="214" t="str">
        <f>VLOOKUP(B1248,INSUMOS!$A:$I,3,FALSE)</f>
        <v>Fita alumínio MPU 50mm x 50M</v>
      </c>
      <c r="E1248" s="293" t="str">
        <f>VLOOKUP(B1248,INSUMOS!$A:$I,4,FALSE)</f>
        <v>Material</v>
      </c>
      <c r="F1248" s="293"/>
      <c r="G1248" s="216" t="str">
        <f>VLOOKUP(B1248,INSUMOS!$A:$I,5,FALSE)</f>
        <v>un</v>
      </c>
      <c r="H1248" s="217">
        <v>0.05</v>
      </c>
      <c r="I1248" s="218">
        <f>VLOOKUP(B1248,INSUMOS!$A:$I,8,FALSE)</f>
        <v>56.2</v>
      </c>
      <c r="J1248" s="218">
        <f>TRUNC(H1248*I1248,2)</f>
        <v>2.81</v>
      </c>
      <c r="L1248" s="52">
        <f t="shared" si="205"/>
        <v>113</v>
      </c>
      <c r="M1248" s="86">
        <f t="shared" si="198"/>
        <v>2.81</v>
      </c>
      <c r="N1248" s="87" t="str">
        <f t="shared" si="199"/>
        <v/>
      </c>
      <c r="O1248" s="87">
        <f t="shared" si="200"/>
        <v>2.81</v>
      </c>
      <c r="P1248" s="88" t="str">
        <f t="shared" si="201"/>
        <v/>
      </c>
      <c r="Q1248" s="87" t="str">
        <f t="shared" si="202"/>
        <v/>
      </c>
      <c r="R1248" s="87" t="str">
        <f t="shared" si="203"/>
        <v/>
      </c>
    </row>
    <row r="1249" spans="1:18" ht="38.25" customHeight="1" x14ac:dyDescent="0.2">
      <c r="A1249" s="219"/>
      <c r="B1249" s="219"/>
      <c r="C1249" s="219"/>
      <c r="D1249" s="219"/>
      <c r="E1249" s="219"/>
      <c r="F1249" s="220"/>
      <c r="G1249" s="219"/>
      <c r="H1249" s="220"/>
      <c r="I1249" s="219"/>
      <c r="J1249" s="220"/>
      <c r="L1249" s="52">
        <f t="shared" si="205"/>
        <v>113</v>
      </c>
      <c r="M1249" s="86" t="str">
        <f t="shared" si="198"/>
        <v/>
      </c>
      <c r="N1249" s="87" t="str">
        <f t="shared" si="199"/>
        <v/>
      </c>
      <c r="O1249" s="87" t="str">
        <f t="shared" si="200"/>
        <v/>
      </c>
      <c r="P1249" s="88" t="str">
        <f t="shared" si="201"/>
        <v/>
      </c>
      <c r="Q1249" s="87" t="str">
        <f t="shared" si="202"/>
        <v/>
      </c>
      <c r="R1249" s="87" t="str">
        <f t="shared" si="203"/>
        <v/>
      </c>
    </row>
    <row r="1250" spans="1:18" ht="25.5" customHeight="1" thickBot="1" x14ac:dyDescent="0.25">
      <c r="A1250" s="219"/>
      <c r="B1250" s="219"/>
      <c r="C1250" s="219"/>
      <c r="D1250" s="219"/>
      <c r="E1250" s="219"/>
      <c r="F1250" s="220"/>
      <c r="G1250" s="219"/>
      <c r="H1250" s="294"/>
      <c r="I1250" s="294"/>
      <c r="J1250" s="220"/>
      <c r="L1250" s="52">
        <f t="shared" si="205"/>
        <v>113</v>
      </c>
      <c r="M1250" s="86" t="str">
        <f t="shared" si="198"/>
        <v/>
      </c>
      <c r="N1250" s="87" t="str">
        <f t="shared" si="199"/>
        <v/>
      </c>
      <c r="O1250" s="87" t="str">
        <f t="shared" si="200"/>
        <v/>
      </c>
      <c r="P1250" s="88" t="str">
        <f t="shared" si="201"/>
        <v/>
      </c>
      <c r="Q1250" s="87" t="str">
        <f t="shared" si="202"/>
        <v/>
      </c>
      <c r="R1250" s="87" t="str">
        <f t="shared" si="203"/>
        <v/>
      </c>
    </row>
    <row r="1251" spans="1:18" ht="25.5" customHeight="1" thickTop="1" x14ac:dyDescent="0.2">
      <c r="A1251" s="224"/>
      <c r="B1251" s="224"/>
      <c r="C1251" s="224"/>
      <c r="D1251" s="224"/>
      <c r="E1251" s="224"/>
      <c r="F1251" s="224"/>
      <c r="G1251" s="224"/>
      <c r="H1251" s="224"/>
      <c r="I1251" s="224"/>
      <c r="J1251" s="224"/>
      <c r="L1251" s="52">
        <f t="shared" si="205"/>
        <v>114</v>
      </c>
      <c r="M1251" s="86" t="str">
        <f t="shared" si="198"/>
        <v/>
      </c>
      <c r="N1251" s="87" t="str">
        <f t="shared" si="199"/>
        <v/>
      </c>
      <c r="O1251" s="87" t="str">
        <f t="shared" si="200"/>
        <v/>
      </c>
      <c r="P1251" s="88" t="str">
        <f t="shared" si="201"/>
        <v/>
      </c>
      <c r="Q1251" s="87" t="str">
        <f t="shared" si="202"/>
        <v/>
      </c>
      <c r="R1251" s="87" t="str">
        <f t="shared" si="203"/>
        <v/>
      </c>
    </row>
    <row r="1252" spans="1:18" ht="15" x14ac:dyDescent="0.2">
      <c r="A1252" s="206" t="s">
        <v>1393</v>
      </c>
      <c r="B1252" s="207" t="s">
        <v>1</v>
      </c>
      <c r="C1252" s="206" t="s">
        <v>2</v>
      </c>
      <c r="D1252" s="206" t="s">
        <v>3</v>
      </c>
      <c r="E1252" s="290" t="s">
        <v>18</v>
      </c>
      <c r="F1252" s="290"/>
      <c r="G1252" s="208" t="s">
        <v>4</v>
      </c>
      <c r="H1252" s="207" t="s">
        <v>5</v>
      </c>
      <c r="I1252" s="207" t="s">
        <v>6</v>
      </c>
      <c r="J1252" s="207" t="s">
        <v>7</v>
      </c>
      <c r="L1252" s="52">
        <f t="shared" si="205"/>
        <v>114</v>
      </c>
      <c r="M1252" s="86" t="str">
        <f t="shared" si="198"/>
        <v/>
      </c>
      <c r="N1252" s="87" t="str">
        <f t="shared" si="199"/>
        <v/>
      </c>
      <c r="O1252" s="87" t="str">
        <f t="shared" si="200"/>
        <v/>
      </c>
      <c r="P1252" s="88" t="str">
        <f t="shared" si="201"/>
        <v/>
      </c>
      <c r="Q1252" s="87" t="str">
        <f t="shared" si="202"/>
        <v/>
      </c>
      <c r="R1252" s="87" t="str">
        <f t="shared" si="203"/>
        <v/>
      </c>
    </row>
    <row r="1253" spans="1:18" ht="25.5" x14ac:dyDescent="0.2">
      <c r="A1253" s="209" t="s">
        <v>19</v>
      </c>
      <c r="B1253" s="210" t="s">
        <v>1394</v>
      </c>
      <c r="C1253" s="209" t="s">
        <v>11</v>
      </c>
      <c r="D1253" s="209" t="s">
        <v>1395</v>
      </c>
      <c r="E1253" s="291" t="s">
        <v>223</v>
      </c>
      <c r="F1253" s="291"/>
      <c r="G1253" s="211" t="s">
        <v>10</v>
      </c>
      <c r="H1253" s="212">
        <v>1</v>
      </c>
      <c r="I1253" s="213">
        <f>SUMIF(L:L,$L1253,M:M)</f>
        <v>116.43</v>
      </c>
      <c r="J1253" s="213">
        <f>TRUNC(H1253*I1253,2)</f>
        <v>116.43</v>
      </c>
      <c r="L1253" s="52">
        <f t="shared" si="205"/>
        <v>114</v>
      </c>
      <c r="M1253" s="86" t="str">
        <f t="shared" si="198"/>
        <v/>
      </c>
      <c r="N1253" s="87" t="str">
        <f t="shared" si="199"/>
        <v/>
      </c>
      <c r="O1253" s="87" t="str">
        <f t="shared" si="200"/>
        <v/>
      </c>
      <c r="P1253" s="88" t="str">
        <f t="shared" si="201"/>
        <v xml:space="preserve"> IG-TR.30.20MM </v>
      </c>
      <c r="Q1253" s="87">
        <f t="shared" si="202"/>
        <v>0</v>
      </c>
      <c r="R1253" s="87">
        <f t="shared" si="203"/>
        <v>116.43</v>
      </c>
    </row>
    <row r="1254" spans="1:18" ht="25.5" x14ac:dyDescent="0.2">
      <c r="A1254" s="225" t="s">
        <v>21</v>
      </c>
      <c r="B1254" s="226" t="s">
        <v>180</v>
      </c>
      <c r="C1254" s="225" t="s">
        <v>9</v>
      </c>
      <c r="D1254" s="225" t="s">
        <v>181</v>
      </c>
      <c r="E1254" s="292" t="s">
        <v>875</v>
      </c>
      <c r="F1254" s="292"/>
      <c r="G1254" s="227" t="s">
        <v>25</v>
      </c>
      <c r="H1254" s="228">
        <v>0.23780000000000001</v>
      </c>
      <c r="I1254" s="229">
        <f>SUMIFS(J:J,A:A,"Composição",B:B,$B1254)</f>
        <v>32.61</v>
      </c>
      <c r="J1254" s="229">
        <f>TRUNC(H1254*I1254,2)</f>
        <v>7.75</v>
      </c>
      <c r="L1254" s="52">
        <f t="shared" si="205"/>
        <v>114</v>
      </c>
      <c r="M1254" s="86">
        <f t="shared" si="198"/>
        <v>7.75</v>
      </c>
      <c r="N1254" s="87" t="str">
        <f t="shared" si="199"/>
        <v/>
      </c>
      <c r="O1254" s="87">
        <f t="shared" si="200"/>
        <v>7.75</v>
      </c>
      <c r="P1254" s="88" t="str">
        <f t="shared" si="201"/>
        <v/>
      </c>
      <c r="Q1254" s="87" t="str">
        <f t="shared" si="202"/>
        <v/>
      </c>
      <c r="R1254" s="87" t="str">
        <f t="shared" si="203"/>
        <v/>
      </c>
    </row>
    <row r="1255" spans="1:18" ht="25.5" x14ac:dyDescent="0.2">
      <c r="A1255" s="225" t="s">
        <v>21</v>
      </c>
      <c r="B1255" s="226" t="s">
        <v>964</v>
      </c>
      <c r="C1255" s="225" t="s">
        <v>188</v>
      </c>
      <c r="D1255" s="225" t="s">
        <v>965</v>
      </c>
      <c r="E1255" s="292" t="s">
        <v>966</v>
      </c>
      <c r="F1255" s="292"/>
      <c r="G1255" s="227" t="s">
        <v>10</v>
      </c>
      <c r="H1255" s="228">
        <v>1.0743</v>
      </c>
      <c r="I1255" s="229">
        <f>SUMIFS(J:J,A:A,"Composição",B:B,$B1255)</f>
        <v>92.81</v>
      </c>
      <c r="J1255" s="229">
        <f>TRUNC(H1255*I1255,2)</f>
        <v>99.7</v>
      </c>
      <c r="L1255" s="52">
        <f t="shared" si="205"/>
        <v>114</v>
      </c>
      <c r="M1255" s="86">
        <f t="shared" si="198"/>
        <v>99.7</v>
      </c>
      <c r="N1255" s="87" t="str">
        <f t="shared" si="199"/>
        <v/>
      </c>
      <c r="O1255" s="87">
        <f t="shared" si="200"/>
        <v>99.7</v>
      </c>
      <c r="P1255" s="88" t="str">
        <f t="shared" si="201"/>
        <v/>
      </c>
      <c r="Q1255" s="87" t="str">
        <f t="shared" si="202"/>
        <v/>
      </c>
      <c r="R1255" s="87" t="str">
        <f t="shared" si="203"/>
        <v/>
      </c>
    </row>
    <row r="1256" spans="1:18" ht="25.5" x14ac:dyDescent="0.2">
      <c r="A1256" s="225" t="s">
        <v>21</v>
      </c>
      <c r="B1256" s="226" t="s">
        <v>174</v>
      </c>
      <c r="C1256" s="225" t="s">
        <v>9</v>
      </c>
      <c r="D1256" s="225" t="s">
        <v>175</v>
      </c>
      <c r="E1256" s="292" t="s">
        <v>875</v>
      </c>
      <c r="F1256" s="292"/>
      <c r="G1256" s="227" t="s">
        <v>25</v>
      </c>
      <c r="H1256" s="228">
        <v>0.23780000000000001</v>
      </c>
      <c r="I1256" s="229">
        <f>SUMIFS(J:J,A:A,"Composição",B:B,$B1256)</f>
        <v>25.96</v>
      </c>
      <c r="J1256" s="229">
        <f>TRUNC(H1256*I1256,2)</f>
        <v>6.17</v>
      </c>
      <c r="L1256" s="52">
        <f t="shared" si="205"/>
        <v>114</v>
      </c>
      <c r="M1256" s="86">
        <f t="shared" si="198"/>
        <v>6.17</v>
      </c>
      <c r="N1256" s="87" t="str">
        <f t="shared" si="199"/>
        <v/>
      </c>
      <c r="O1256" s="87">
        <f t="shared" si="200"/>
        <v>6.17</v>
      </c>
      <c r="P1256" s="88" t="str">
        <f t="shared" si="201"/>
        <v/>
      </c>
      <c r="Q1256" s="87" t="str">
        <f t="shared" si="202"/>
        <v/>
      </c>
      <c r="R1256" s="87" t="str">
        <f t="shared" si="203"/>
        <v/>
      </c>
    </row>
    <row r="1257" spans="1:18" x14ac:dyDescent="0.2">
      <c r="A1257" s="214" t="s">
        <v>28</v>
      </c>
      <c r="B1257" s="215" t="s">
        <v>967</v>
      </c>
      <c r="C1257" s="214" t="str">
        <f>VLOOKUP(B1257,INSUMOS!$A:$I,2,FALSE)</f>
        <v>ORSE</v>
      </c>
      <c r="D1257" s="214" t="str">
        <f>VLOOKUP(B1257,INSUMOS!$A:$I,3,FALSE)</f>
        <v>Fita alumínio MPU 50mm x 50M</v>
      </c>
      <c r="E1257" s="293" t="str">
        <f>VLOOKUP(B1257,INSUMOS!$A:$I,4,FALSE)</f>
        <v>Material</v>
      </c>
      <c r="F1257" s="293"/>
      <c r="G1257" s="216" t="str">
        <f>VLOOKUP(B1257,INSUMOS!$A:$I,5,FALSE)</f>
        <v>un</v>
      </c>
      <c r="H1257" s="217">
        <v>0.05</v>
      </c>
      <c r="I1257" s="218">
        <f>VLOOKUP(B1257,INSUMOS!$A:$I,8,FALSE)</f>
        <v>56.2</v>
      </c>
      <c r="J1257" s="218">
        <f>TRUNC(H1257*I1257,2)</f>
        <v>2.81</v>
      </c>
      <c r="L1257" s="52">
        <f t="shared" si="205"/>
        <v>114</v>
      </c>
      <c r="M1257" s="86">
        <f t="shared" si="198"/>
        <v>2.81</v>
      </c>
      <c r="N1257" s="87" t="str">
        <f t="shared" si="199"/>
        <v/>
      </c>
      <c r="O1257" s="87">
        <f t="shared" si="200"/>
        <v>2.81</v>
      </c>
      <c r="P1257" s="88" t="str">
        <f t="shared" si="201"/>
        <v/>
      </c>
      <c r="Q1257" s="87" t="str">
        <f t="shared" si="202"/>
        <v/>
      </c>
      <c r="R1257" s="87" t="str">
        <f t="shared" si="203"/>
        <v/>
      </c>
    </row>
    <row r="1258" spans="1:18" x14ac:dyDescent="0.2">
      <c r="A1258" s="219"/>
      <c r="B1258" s="219"/>
      <c r="C1258" s="219"/>
      <c r="D1258" s="219"/>
      <c r="E1258" s="219"/>
      <c r="F1258" s="220"/>
      <c r="G1258" s="219"/>
      <c r="H1258" s="220"/>
      <c r="I1258" s="219"/>
      <c r="J1258" s="220"/>
      <c r="L1258" s="52">
        <f t="shared" si="205"/>
        <v>114</v>
      </c>
      <c r="M1258" s="86" t="str">
        <f t="shared" si="198"/>
        <v/>
      </c>
      <c r="N1258" s="87" t="str">
        <f t="shared" si="199"/>
        <v/>
      </c>
      <c r="O1258" s="87" t="str">
        <f t="shared" si="200"/>
        <v/>
      </c>
      <c r="P1258" s="88" t="str">
        <f t="shared" si="201"/>
        <v/>
      </c>
      <c r="Q1258" s="87" t="str">
        <f t="shared" si="202"/>
        <v/>
      </c>
      <c r="R1258" s="87" t="str">
        <f t="shared" si="203"/>
        <v/>
      </c>
    </row>
    <row r="1259" spans="1:18" ht="38.25" customHeight="1" thickBot="1" x14ac:dyDescent="0.25">
      <c r="A1259" s="219"/>
      <c r="B1259" s="219"/>
      <c r="C1259" s="219"/>
      <c r="D1259" s="219"/>
      <c r="E1259" s="219"/>
      <c r="F1259" s="220"/>
      <c r="G1259" s="219"/>
      <c r="H1259" s="294"/>
      <c r="I1259" s="294"/>
      <c r="J1259" s="220"/>
      <c r="L1259" s="52">
        <f t="shared" si="205"/>
        <v>114</v>
      </c>
      <c r="M1259" s="86" t="str">
        <f t="shared" si="198"/>
        <v/>
      </c>
      <c r="N1259" s="87" t="str">
        <f t="shared" si="199"/>
        <v/>
      </c>
      <c r="O1259" s="87" t="str">
        <f t="shared" si="200"/>
        <v/>
      </c>
      <c r="P1259" s="88" t="str">
        <f t="shared" si="201"/>
        <v/>
      </c>
      <c r="Q1259" s="87" t="str">
        <f t="shared" si="202"/>
        <v/>
      </c>
      <c r="R1259" s="87" t="str">
        <f t="shared" si="203"/>
        <v/>
      </c>
    </row>
    <row r="1260" spans="1:18" ht="25.5" customHeight="1" thickTop="1" x14ac:dyDescent="0.2">
      <c r="A1260" s="224"/>
      <c r="B1260" s="224"/>
      <c r="C1260" s="224"/>
      <c r="D1260" s="224"/>
      <c r="E1260" s="224"/>
      <c r="F1260" s="224"/>
      <c r="G1260" s="224"/>
      <c r="H1260" s="224"/>
      <c r="I1260" s="224"/>
      <c r="J1260" s="224"/>
      <c r="L1260" s="52">
        <f t="shared" si="205"/>
        <v>115</v>
      </c>
      <c r="M1260" s="86" t="str">
        <f t="shared" si="198"/>
        <v/>
      </c>
      <c r="N1260" s="87" t="str">
        <f t="shared" si="199"/>
        <v/>
      </c>
      <c r="O1260" s="87" t="str">
        <f t="shared" si="200"/>
        <v/>
      </c>
      <c r="P1260" s="88" t="str">
        <f t="shared" si="201"/>
        <v/>
      </c>
      <c r="Q1260" s="87" t="str">
        <f t="shared" si="202"/>
        <v/>
      </c>
      <c r="R1260" s="87" t="str">
        <f t="shared" si="203"/>
        <v/>
      </c>
    </row>
    <row r="1261" spans="1:18" ht="25.5" customHeight="1" x14ac:dyDescent="0.2">
      <c r="A1261" s="206" t="s">
        <v>1398</v>
      </c>
      <c r="B1261" s="207" t="s">
        <v>1</v>
      </c>
      <c r="C1261" s="206" t="s">
        <v>2</v>
      </c>
      <c r="D1261" s="206" t="s">
        <v>3</v>
      </c>
      <c r="E1261" s="290" t="s">
        <v>18</v>
      </c>
      <c r="F1261" s="290"/>
      <c r="G1261" s="208" t="s">
        <v>4</v>
      </c>
      <c r="H1261" s="207" t="s">
        <v>5</v>
      </c>
      <c r="I1261" s="207" t="s">
        <v>6</v>
      </c>
      <c r="J1261" s="207" t="s">
        <v>7</v>
      </c>
      <c r="L1261" s="52">
        <f t="shared" si="205"/>
        <v>115</v>
      </c>
      <c r="M1261" s="86" t="str">
        <f t="shared" si="198"/>
        <v/>
      </c>
      <c r="N1261" s="87" t="str">
        <f t="shared" si="199"/>
        <v/>
      </c>
      <c r="O1261" s="87" t="str">
        <f t="shared" si="200"/>
        <v/>
      </c>
      <c r="P1261" s="88" t="str">
        <f t="shared" si="201"/>
        <v/>
      </c>
      <c r="Q1261" s="87" t="str">
        <f t="shared" si="202"/>
        <v/>
      </c>
      <c r="R1261" s="87" t="str">
        <f t="shared" si="203"/>
        <v/>
      </c>
    </row>
    <row r="1262" spans="1:18" ht="25.5" x14ac:dyDescent="0.2">
      <c r="A1262" s="209" t="s">
        <v>19</v>
      </c>
      <c r="B1262" s="210" t="s">
        <v>1399</v>
      </c>
      <c r="C1262" s="209" t="s">
        <v>11</v>
      </c>
      <c r="D1262" s="209" t="s">
        <v>1400</v>
      </c>
      <c r="E1262" s="291" t="s">
        <v>223</v>
      </c>
      <c r="F1262" s="291"/>
      <c r="G1262" s="211" t="s">
        <v>10</v>
      </c>
      <c r="H1262" s="212">
        <v>1</v>
      </c>
      <c r="I1262" s="213">
        <f>SUMIF(L:L,$L1262,M:M)</f>
        <v>115.02000000000001</v>
      </c>
      <c r="J1262" s="213">
        <f>TRUNC(H1262*I1262,2)</f>
        <v>115.02</v>
      </c>
      <c r="L1262" s="52">
        <f t="shared" si="205"/>
        <v>115</v>
      </c>
      <c r="M1262" s="86" t="str">
        <f t="shared" si="198"/>
        <v/>
      </c>
      <c r="N1262" s="87" t="str">
        <f t="shared" si="199"/>
        <v/>
      </c>
      <c r="O1262" s="87" t="str">
        <f t="shared" si="200"/>
        <v/>
      </c>
      <c r="P1262" s="88" t="str">
        <f t="shared" si="201"/>
        <v xml:space="preserve"> IG-CR.10MM </v>
      </c>
      <c r="Q1262" s="87">
        <f t="shared" si="202"/>
        <v>0</v>
      </c>
      <c r="R1262" s="87">
        <f t="shared" si="203"/>
        <v>115.02000000000001</v>
      </c>
    </row>
    <row r="1263" spans="1:18" ht="25.5" x14ac:dyDescent="0.2">
      <c r="A1263" s="225" t="s">
        <v>21</v>
      </c>
      <c r="B1263" s="226" t="s">
        <v>174</v>
      </c>
      <c r="C1263" s="225" t="s">
        <v>9</v>
      </c>
      <c r="D1263" s="225" t="s">
        <v>175</v>
      </c>
      <c r="E1263" s="292" t="s">
        <v>875</v>
      </c>
      <c r="F1263" s="292"/>
      <c r="G1263" s="227" t="s">
        <v>25</v>
      </c>
      <c r="H1263" s="228">
        <v>0.23780000000000001</v>
      </c>
      <c r="I1263" s="229">
        <f>SUMIFS(J:J,A:A,"Composição",B:B,$B1263)</f>
        <v>25.96</v>
      </c>
      <c r="J1263" s="229">
        <f>TRUNC(H1263*I1263,2)</f>
        <v>6.17</v>
      </c>
      <c r="L1263" s="52">
        <f t="shared" si="205"/>
        <v>115</v>
      </c>
      <c r="M1263" s="86">
        <f t="shared" si="198"/>
        <v>6.17</v>
      </c>
      <c r="N1263" s="87" t="str">
        <f t="shared" si="199"/>
        <v/>
      </c>
      <c r="O1263" s="87">
        <f t="shared" si="200"/>
        <v>6.17</v>
      </c>
      <c r="P1263" s="88" t="str">
        <f t="shared" si="201"/>
        <v/>
      </c>
      <c r="Q1263" s="87" t="str">
        <f t="shared" si="202"/>
        <v/>
      </c>
      <c r="R1263" s="87" t="str">
        <f t="shared" si="203"/>
        <v/>
      </c>
    </row>
    <row r="1264" spans="1:18" ht="25.5" x14ac:dyDescent="0.2">
      <c r="A1264" s="225" t="s">
        <v>21</v>
      </c>
      <c r="B1264" s="226" t="s">
        <v>180</v>
      </c>
      <c r="C1264" s="225" t="s">
        <v>9</v>
      </c>
      <c r="D1264" s="225" t="s">
        <v>181</v>
      </c>
      <c r="E1264" s="292" t="s">
        <v>875</v>
      </c>
      <c r="F1264" s="292"/>
      <c r="G1264" s="227" t="s">
        <v>25</v>
      </c>
      <c r="H1264" s="228">
        <v>0.23780000000000001</v>
      </c>
      <c r="I1264" s="229">
        <f>SUMIFS(J:J,A:A,"Composição",B:B,$B1264)</f>
        <v>32.61</v>
      </c>
      <c r="J1264" s="229">
        <f>TRUNC(H1264*I1264,2)</f>
        <v>7.75</v>
      </c>
      <c r="L1264" s="52">
        <f t="shared" si="205"/>
        <v>115</v>
      </c>
      <c r="M1264" s="86">
        <f t="shared" si="198"/>
        <v>7.75</v>
      </c>
      <c r="N1264" s="87" t="str">
        <f t="shared" si="199"/>
        <v/>
      </c>
      <c r="O1264" s="87">
        <f t="shared" si="200"/>
        <v>7.75</v>
      </c>
      <c r="P1264" s="88" t="str">
        <f t="shared" si="201"/>
        <v/>
      </c>
      <c r="Q1264" s="87" t="str">
        <f t="shared" si="202"/>
        <v/>
      </c>
      <c r="R1264" s="87" t="str">
        <f t="shared" si="203"/>
        <v/>
      </c>
    </row>
    <row r="1265" spans="1:18" ht="25.5" x14ac:dyDescent="0.2">
      <c r="A1265" s="225" t="s">
        <v>21</v>
      </c>
      <c r="B1265" s="226" t="s">
        <v>964</v>
      </c>
      <c r="C1265" s="225" t="s">
        <v>188</v>
      </c>
      <c r="D1265" s="225" t="s">
        <v>965</v>
      </c>
      <c r="E1265" s="292" t="s">
        <v>966</v>
      </c>
      <c r="F1265" s="292"/>
      <c r="G1265" s="227" t="s">
        <v>10</v>
      </c>
      <c r="H1265" s="228">
        <v>1.0743</v>
      </c>
      <c r="I1265" s="229">
        <f>SUMIFS(J:J,A:A,"Composição",B:B,$B1265)</f>
        <v>92.81</v>
      </c>
      <c r="J1265" s="229">
        <f>TRUNC(H1265*I1265,2)</f>
        <v>99.7</v>
      </c>
      <c r="L1265" s="52">
        <f t="shared" si="205"/>
        <v>115</v>
      </c>
      <c r="M1265" s="86">
        <f t="shared" si="198"/>
        <v>99.7</v>
      </c>
      <c r="N1265" s="87" t="str">
        <f t="shared" si="199"/>
        <v/>
      </c>
      <c r="O1265" s="87">
        <f t="shared" si="200"/>
        <v>99.7</v>
      </c>
      <c r="P1265" s="88" t="str">
        <f t="shared" si="201"/>
        <v/>
      </c>
      <c r="Q1265" s="87" t="str">
        <f t="shared" si="202"/>
        <v/>
      </c>
      <c r="R1265" s="87" t="str">
        <f t="shared" si="203"/>
        <v/>
      </c>
    </row>
    <row r="1266" spans="1:18" x14ac:dyDescent="0.2">
      <c r="A1266" s="214" t="s">
        <v>28</v>
      </c>
      <c r="B1266" s="215" t="s">
        <v>967</v>
      </c>
      <c r="C1266" s="214" t="str">
        <f>VLOOKUP(B1266,INSUMOS!$A:$I,2,FALSE)</f>
        <v>ORSE</v>
      </c>
      <c r="D1266" s="214" t="str">
        <f>VLOOKUP(B1266,INSUMOS!$A:$I,3,FALSE)</f>
        <v>Fita alumínio MPU 50mm x 50M</v>
      </c>
      <c r="E1266" s="293" t="str">
        <f>VLOOKUP(B1266,INSUMOS!$A:$I,4,FALSE)</f>
        <v>Material</v>
      </c>
      <c r="F1266" s="293"/>
      <c r="G1266" s="216" t="str">
        <f>VLOOKUP(B1266,INSUMOS!$A:$I,5,FALSE)</f>
        <v>un</v>
      </c>
      <c r="H1266" s="217">
        <v>2.5000000000000001E-2</v>
      </c>
      <c r="I1266" s="218">
        <f>VLOOKUP(B1266,INSUMOS!$A:$I,8,FALSE)</f>
        <v>56.2</v>
      </c>
      <c r="J1266" s="218">
        <f>TRUNC(H1266*I1266,2)</f>
        <v>1.4</v>
      </c>
      <c r="L1266" s="52">
        <f t="shared" si="205"/>
        <v>115</v>
      </c>
      <c r="M1266" s="86">
        <f t="shared" si="198"/>
        <v>1.4</v>
      </c>
      <c r="N1266" s="87" t="str">
        <f t="shared" si="199"/>
        <v/>
      </c>
      <c r="O1266" s="87">
        <f t="shared" si="200"/>
        <v>1.4</v>
      </c>
      <c r="P1266" s="88" t="str">
        <f t="shared" si="201"/>
        <v/>
      </c>
      <c r="Q1266" s="87" t="str">
        <f t="shared" si="202"/>
        <v/>
      </c>
      <c r="R1266" s="87" t="str">
        <f t="shared" si="203"/>
        <v/>
      </c>
    </row>
    <row r="1267" spans="1:18" x14ac:dyDescent="0.2">
      <c r="A1267" s="219"/>
      <c r="B1267" s="219"/>
      <c r="C1267" s="219"/>
      <c r="D1267" s="219"/>
      <c r="E1267" s="219"/>
      <c r="F1267" s="220"/>
      <c r="G1267" s="219"/>
      <c r="H1267" s="220"/>
      <c r="I1267" s="219"/>
      <c r="J1267" s="220"/>
      <c r="L1267" s="52">
        <f t="shared" si="205"/>
        <v>115</v>
      </c>
      <c r="M1267" s="86" t="str">
        <f t="shared" si="198"/>
        <v/>
      </c>
      <c r="N1267" s="87" t="str">
        <f t="shared" si="199"/>
        <v/>
      </c>
      <c r="O1267" s="87" t="str">
        <f t="shared" si="200"/>
        <v/>
      </c>
      <c r="P1267" s="88" t="str">
        <f t="shared" si="201"/>
        <v/>
      </c>
      <c r="Q1267" s="87" t="str">
        <f t="shared" si="202"/>
        <v/>
      </c>
      <c r="R1267" s="87" t="str">
        <f t="shared" si="203"/>
        <v/>
      </c>
    </row>
    <row r="1268" spans="1:18" ht="15" thickBot="1" x14ac:dyDescent="0.25">
      <c r="A1268" s="219"/>
      <c r="B1268" s="219"/>
      <c r="C1268" s="219"/>
      <c r="D1268" s="219"/>
      <c r="E1268" s="219"/>
      <c r="F1268" s="220"/>
      <c r="G1268" s="219"/>
      <c r="H1268" s="294"/>
      <c r="I1268" s="294"/>
      <c r="J1268" s="220"/>
      <c r="L1268" s="52">
        <f t="shared" si="205"/>
        <v>115</v>
      </c>
      <c r="M1268" s="86" t="str">
        <f t="shared" si="198"/>
        <v/>
      </c>
      <c r="N1268" s="87" t="str">
        <f t="shared" si="199"/>
        <v/>
      </c>
      <c r="O1268" s="87" t="str">
        <f t="shared" si="200"/>
        <v/>
      </c>
      <c r="P1268" s="88" t="str">
        <f t="shared" si="201"/>
        <v/>
      </c>
      <c r="Q1268" s="87" t="str">
        <f t="shared" si="202"/>
        <v/>
      </c>
      <c r="R1268" s="87" t="str">
        <f t="shared" si="203"/>
        <v/>
      </c>
    </row>
    <row r="1269" spans="1:18" ht="15" thickTop="1" x14ac:dyDescent="0.2">
      <c r="A1269" s="224"/>
      <c r="B1269" s="224"/>
      <c r="C1269" s="224"/>
      <c r="D1269" s="224"/>
      <c r="E1269" s="224"/>
      <c r="F1269" s="224"/>
      <c r="G1269" s="224"/>
      <c r="H1269" s="224"/>
      <c r="I1269" s="224"/>
      <c r="J1269" s="224"/>
      <c r="L1269" s="52">
        <f t="shared" si="205"/>
        <v>116</v>
      </c>
      <c r="M1269" s="86" t="str">
        <f t="shared" si="198"/>
        <v/>
      </c>
      <c r="N1269" s="87" t="str">
        <f t="shared" si="199"/>
        <v/>
      </c>
      <c r="O1269" s="87" t="str">
        <f t="shared" si="200"/>
        <v/>
      </c>
      <c r="P1269" s="88" t="str">
        <f t="shared" si="201"/>
        <v/>
      </c>
      <c r="Q1269" s="87" t="str">
        <f t="shared" si="202"/>
        <v/>
      </c>
      <c r="R1269" s="87" t="str">
        <f t="shared" si="203"/>
        <v/>
      </c>
    </row>
    <row r="1270" spans="1:18" ht="38.25" customHeight="1" x14ac:dyDescent="0.2">
      <c r="A1270" s="206" t="s">
        <v>1401</v>
      </c>
      <c r="B1270" s="207" t="s">
        <v>1</v>
      </c>
      <c r="C1270" s="206" t="s">
        <v>2</v>
      </c>
      <c r="D1270" s="206" t="s">
        <v>3</v>
      </c>
      <c r="E1270" s="290" t="s">
        <v>18</v>
      </c>
      <c r="F1270" s="290"/>
      <c r="G1270" s="208" t="s">
        <v>4</v>
      </c>
      <c r="H1270" s="207" t="s">
        <v>5</v>
      </c>
      <c r="I1270" s="207" t="s">
        <v>6</v>
      </c>
      <c r="J1270" s="207" t="s">
        <v>7</v>
      </c>
      <c r="L1270" s="52">
        <f t="shared" si="205"/>
        <v>116</v>
      </c>
      <c r="M1270" s="86" t="str">
        <f t="shared" si="198"/>
        <v/>
      </c>
      <c r="N1270" s="87" t="str">
        <f t="shared" si="199"/>
        <v/>
      </c>
      <c r="O1270" s="87" t="str">
        <f t="shared" si="200"/>
        <v/>
      </c>
      <c r="P1270" s="88" t="str">
        <f t="shared" si="201"/>
        <v/>
      </c>
      <c r="Q1270" s="87" t="str">
        <f t="shared" si="202"/>
        <v/>
      </c>
      <c r="R1270" s="87" t="str">
        <f t="shared" si="203"/>
        <v/>
      </c>
    </row>
    <row r="1271" spans="1:18" ht="25.5" customHeight="1" x14ac:dyDescent="0.2">
      <c r="A1271" s="209" t="s">
        <v>19</v>
      </c>
      <c r="B1271" s="210" t="s">
        <v>1402</v>
      </c>
      <c r="C1271" s="209" t="s">
        <v>11</v>
      </c>
      <c r="D1271" s="209" t="s">
        <v>1403</v>
      </c>
      <c r="E1271" s="291" t="s">
        <v>223</v>
      </c>
      <c r="F1271" s="291"/>
      <c r="G1271" s="211" t="s">
        <v>10</v>
      </c>
      <c r="H1271" s="212">
        <v>1</v>
      </c>
      <c r="I1271" s="213">
        <f>SUMIF(L:L,$L1271,M:M)</f>
        <v>115.02000000000001</v>
      </c>
      <c r="J1271" s="213">
        <f>TRUNC(H1271*I1271,2)</f>
        <v>115.02</v>
      </c>
      <c r="L1271" s="52">
        <f t="shared" si="205"/>
        <v>116</v>
      </c>
      <c r="M1271" s="86" t="str">
        <f t="shared" si="198"/>
        <v/>
      </c>
      <c r="N1271" s="87" t="str">
        <f t="shared" si="199"/>
        <v/>
      </c>
      <c r="O1271" s="87" t="str">
        <f t="shared" si="200"/>
        <v/>
      </c>
      <c r="P1271" s="88" t="str">
        <f t="shared" si="201"/>
        <v xml:space="preserve"> IG-DYR </v>
      </c>
      <c r="Q1271" s="87">
        <f t="shared" si="202"/>
        <v>0</v>
      </c>
      <c r="R1271" s="87">
        <f t="shared" si="203"/>
        <v>115.02000000000001</v>
      </c>
    </row>
    <row r="1272" spans="1:18" ht="25.5" customHeight="1" x14ac:dyDescent="0.2">
      <c r="A1272" s="225" t="s">
        <v>21</v>
      </c>
      <c r="B1272" s="226" t="s">
        <v>180</v>
      </c>
      <c r="C1272" s="225" t="s">
        <v>9</v>
      </c>
      <c r="D1272" s="225" t="s">
        <v>181</v>
      </c>
      <c r="E1272" s="292" t="s">
        <v>875</v>
      </c>
      <c r="F1272" s="292"/>
      <c r="G1272" s="227" t="s">
        <v>25</v>
      </c>
      <c r="H1272" s="228">
        <v>0.23780000000000001</v>
      </c>
      <c r="I1272" s="229">
        <f>SUMIFS(J:J,A:A,"Composição",B:B,$B1272)</f>
        <v>32.61</v>
      </c>
      <c r="J1272" s="229">
        <f>TRUNC(H1272*I1272,2)</f>
        <v>7.75</v>
      </c>
      <c r="L1272" s="52">
        <f t="shared" si="205"/>
        <v>116</v>
      </c>
      <c r="M1272" s="86">
        <f t="shared" si="198"/>
        <v>7.75</v>
      </c>
      <c r="N1272" s="87" t="str">
        <f t="shared" si="199"/>
        <v/>
      </c>
      <c r="O1272" s="87">
        <f t="shared" si="200"/>
        <v>7.75</v>
      </c>
      <c r="P1272" s="88" t="str">
        <f t="shared" si="201"/>
        <v/>
      </c>
      <c r="Q1272" s="87" t="str">
        <f t="shared" si="202"/>
        <v/>
      </c>
      <c r="R1272" s="87" t="str">
        <f t="shared" si="203"/>
        <v/>
      </c>
    </row>
    <row r="1273" spans="1:18" ht="25.5" x14ac:dyDescent="0.2">
      <c r="A1273" s="225" t="s">
        <v>21</v>
      </c>
      <c r="B1273" s="226" t="s">
        <v>174</v>
      </c>
      <c r="C1273" s="225" t="s">
        <v>9</v>
      </c>
      <c r="D1273" s="225" t="s">
        <v>175</v>
      </c>
      <c r="E1273" s="292" t="s">
        <v>875</v>
      </c>
      <c r="F1273" s="292"/>
      <c r="G1273" s="227" t="s">
        <v>25</v>
      </c>
      <c r="H1273" s="228">
        <v>0.23780000000000001</v>
      </c>
      <c r="I1273" s="229">
        <f>SUMIFS(J:J,A:A,"Composição",B:B,$B1273)</f>
        <v>25.96</v>
      </c>
      <c r="J1273" s="229">
        <f>TRUNC(H1273*I1273,2)</f>
        <v>6.17</v>
      </c>
      <c r="L1273" s="52">
        <f t="shared" si="205"/>
        <v>116</v>
      </c>
      <c r="M1273" s="86">
        <f t="shared" si="198"/>
        <v>6.17</v>
      </c>
      <c r="N1273" s="87" t="str">
        <f t="shared" si="199"/>
        <v/>
      </c>
      <c r="O1273" s="87">
        <f t="shared" si="200"/>
        <v>6.17</v>
      </c>
      <c r="P1273" s="88" t="str">
        <f t="shared" si="201"/>
        <v/>
      </c>
      <c r="Q1273" s="87" t="str">
        <f t="shared" si="202"/>
        <v/>
      </c>
      <c r="R1273" s="87" t="str">
        <f t="shared" si="203"/>
        <v/>
      </c>
    </row>
    <row r="1274" spans="1:18" ht="25.5" x14ac:dyDescent="0.2">
      <c r="A1274" s="225" t="s">
        <v>21</v>
      </c>
      <c r="B1274" s="226" t="s">
        <v>964</v>
      </c>
      <c r="C1274" s="225" t="s">
        <v>188</v>
      </c>
      <c r="D1274" s="225" t="s">
        <v>965</v>
      </c>
      <c r="E1274" s="292" t="s">
        <v>966</v>
      </c>
      <c r="F1274" s="292"/>
      <c r="G1274" s="227" t="s">
        <v>10</v>
      </c>
      <c r="H1274" s="228">
        <v>1.0743</v>
      </c>
      <c r="I1274" s="229">
        <f>SUMIFS(J:J,A:A,"Composição",B:B,$B1274)</f>
        <v>92.81</v>
      </c>
      <c r="J1274" s="229">
        <f>TRUNC(H1274*I1274,2)</f>
        <v>99.7</v>
      </c>
      <c r="L1274" s="52">
        <f t="shared" si="205"/>
        <v>116</v>
      </c>
      <c r="M1274" s="86">
        <f t="shared" si="198"/>
        <v>99.7</v>
      </c>
      <c r="N1274" s="87" t="str">
        <f t="shared" si="199"/>
        <v/>
      </c>
      <c r="O1274" s="87">
        <f t="shared" si="200"/>
        <v>99.7</v>
      </c>
      <c r="P1274" s="88" t="str">
        <f t="shared" si="201"/>
        <v/>
      </c>
      <c r="Q1274" s="87" t="str">
        <f t="shared" si="202"/>
        <v/>
      </c>
      <c r="R1274" s="87" t="str">
        <f t="shared" si="203"/>
        <v/>
      </c>
    </row>
    <row r="1275" spans="1:18" x14ac:dyDescent="0.2">
      <c r="A1275" s="214" t="s">
        <v>28</v>
      </c>
      <c r="B1275" s="215" t="s">
        <v>967</v>
      </c>
      <c r="C1275" s="214" t="str">
        <f>VLOOKUP(B1275,INSUMOS!$A:$I,2,FALSE)</f>
        <v>ORSE</v>
      </c>
      <c r="D1275" s="214" t="str">
        <f>VLOOKUP(B1275,INSUMOS!$A:$I,3,FALSE)</f>
        <v>Fita alumínio MPU 50mm x 50M</v>
      </c>
      <c r="E1275" s="293" t="str">
        <f>VLOOKUP(B1275,INSUMOS!$A:$I,4,FALSE)</f>
        <v>Material</v>
      </c>
      <c r="F1275" s="293"/>
      <c r="G1275" s="216" t="str">
        <f>VLOOKUP(B1275,INSUMOS!$A:$I,5,FALSE)</f>
        <v>un</v>
      </c>
      <c r="H1275" s="217">
        <v>2.5000000000000001E-2</v>
      </c>
      <c r="I1275" s="218">
        <f>VLOOKUP(B1275,INSUMOS!$A:$I,8,FALSE)</f>
        <v>56.2</v>
      </c>
      <c r="J1275" s="218">
        <f>TRUNC(H1275*I1275,2)</f>
        <v>1.4</v>
      </c>
      <c r="L1275" s="52">
        <f t="shared" si="205"/>
        <v>116</v>
      </c>
      <c r="M1275" s="86">
        <f t="shared" si="198"/>
        <v>1.4</v>
      </c>
      <c r="N1275" s="87" t="str">
        <f t="shared" si="199"/>
        <v/>
      </c>
      <c r="O1275" s="87">
        <f t="shared" si="200"/>
        <v>1.4</v>
      </c>
      <c r="P1275" s="88" t="str">
        <f t="shared" si="201"/>
        <v/>
      </c>
      <c r="Q1275" s="87" t="str">
        <f t="shared" si="202"/>
        <v/>
      </c>
      <c r="R1275" s="87" t="str">
        <f t="shared" si="203"/>
        <v/>
      </c>
    </row>
    <row r="1276" spans="1:18" x14ac:dyDescent="0.2">
      <c r="A1276" s="219"/>
      <c r="B1276" s="219"/>
      <c r="C1276" s="219"/>
      <c r="D1276" s="219"/>
      <c r="E1276" s="219"/>
      <c r="F1276" s="220"/>
      <c r="G1276" s="219"/>
      <c r="H1276" s="220"/>
      <c r="I1276" s="219"/>
      <c r="J1276" s="220"/>
      <c r="L1276" s="52">
        <f t="shared" si="205"/>
        <v>116</v>
      </c>
      <c r="M1276" s="86" t="str">
        <f t="shared" si="198"/>
        <v/>
      </c>
      <c r="N1276" s="87" t="str">
        <f t="shared" si="199"/>
        <v/>
      </c>
      <c r="O1276" s="87" t="str">
        <f t="shared" si="200"/>
        <v/>
      </c>
      <c r="P1276" s="88" t="str">
        <f t="shared" si="201"/>
        <v/>
      </c>
      <c r="Q1276" s="87" t="str">
        <f t="shared" si="202"/>
        <v/>
      </c>
      <c r="R1276" s="87" t="str">
        <f t="shared" si="203"/>
        <v/>
      </c>
    </row>
    <row r="1277" spans="1:18" ht="15" thickBot="1" x14ac:dyDescent="0.25">
      <c r="A1277" s="219"/>
      <c r="B1277" s="219"/>
      <c r="C1277" s="219"/>
      <c r="D1277" s="219"/>
      <c r="E1277" s="219"/>
      <c r="F1277" s="220"/>
      <c r="G1277" s="219"/>
      <c r="H1277" s="294"/>
      <c r="I1277" s="294"/>
      <c r="J1277" s="220"/>
      <c r="L1277" s="52">
        <f t="shared" si="205"/>
        <v>116</v>
      </c>
      <c r="M1277" s="86" t="str">
        <f t="shared" si="198"/>
        <v/>
      </c>
      <c r="N1277" s="87" t="str">
        <f t="shared" si="199"/>
        <v/>
      </c>
      <c r="O1277" s="87" t="str">
        <f t="shared" si="200"/>
        <v/>
      </c>
      <c r="P1277" s="88" t="str">
        <f t="shared" si="201"/>
        <v/>
      </c>
      <c r="Q1277" s="87" t="str">
        <f t="shared" si="202"/>
        <v/>
      </c>
      <c r="R1277" s="87" t="str">
        <f t="shared" si="203"/>
        <v/>
      </c>
    </row>
    <row r="1278" spans="1:18" ht="15" thickTop="1" x14ac:dyDescent="0.2">
      <c r="A1278" s="224"/>
      <c r="B1278" s="224"/>
      <c r="C1278" s="224"/>
      <c r="D1278" s="224"/>
      <c r="E1278" s="224"/>
      <c r="F1278" s="224"/>
      <c r="G1278" s="224"/>
      <c r="H1278" s="224"/>
      <c r="I1278" s="224"/>
      <c r="J1278" s="224"/>
      <c r="L1278" s="52">
        <f t="shared" si="205"/>
        <v>117</v>
      </c>
      <c r="M1278" s="86" t="str">
        <f t="shared" si="198"/>
        <v/>
      </c>
      <c r="N1278" s="87" t="str">
        <f t="shared" si="199"/>
        <v/>
      </c>
      <c r="O1278" s="87" t="str">
        <f t="shared" si="200"/>
        <v/>
      </c>
      <c r="P1278" s="88" t="str">
        <f t="shared" si="201"/>
        <v/>
      </c>
      <c r="Q1278" s="87" t="str">
        <f t="shared" si="202"/>
        <v/>
      </c>
      <c r="R1278" s="87" t="str">
        <f t="shared" si="203"/>
        <v/>
      </c>
    </row>
    <row r="1279" spans="1:18" ht="15" x14ac:dyDescent="0.2">
      <c r="A1279" s="206" t="s">
        <v>1404</v>
      </c>
      <c r="B1279" s="207" t="s">
        <v>1</v>
      </c>
      <c r="C1279" s="206" t="s">
        <v>2</v>
      </c>
      <c r="D1279" s="206" t="s">
        <v>3</v>
      </c>
      <c r="E1279" s="290" t="s">
        <v>18</v>
      </c>
      <c r="F1279" s="290"/>
      <c r="G1279" s="208" t="s">
        <v>4</v>
      </c>
      <c r="H1279" s="207" t="s">
        <v>5</v>
      </c>
      <c r="I1279" s="207" t="s">
        <v>6</v>
      </c>
      <c r="J1279" s="207" t="s">
        <v>7</v>
      </c>
      <c r="L1279" s="52">
        <f t="shared" si="205"/>
        <v>117</v>
      </c>
      <c r="M1279" s="86" t="str">
        <f t="shared" ref="M1279:M1342" si="206">IF(OR(A1279="Insumo",A1279="Composição Auxiliar"),J1279,"")</f>
        <v/>
      </c>
      <c r="N1279" s="87" t="str">
        <f t="shared" ref="N1279:N1342" si="207">IF(E1279="Mão de Obra",J1279,"")</f>
        <v/>
      </c>
      <c r="O1279" s="87" t="str">
        <f t="shared" ref="O1279:O1342" si="208">IF(N1279&lt;&gt;"","",M1279)</f>
        <v/>
      </c>
      <c r="P1279" s="88" t="str">
        <f t="shared" ref="P1279:P1342" si="209">IF(A1279="Composição",B1279,"")</f>
        <v/>
      </c>
      <c r="Q1279" s="87" t="str">
        <f t="shared" ref="Q1279:Q1342" si="210">IF(P1279&lt;&gt;"",SUMIF(L1279:L1379,L1279,N1279:N1379),"")</f>
        <v/>
      </c>
      <c r="R1279" s="87" t="str">
        <f t="shared" ref="R1279:R1342" si="211">IF(P1279&lt;&gt;"",SUMIF(L1279:L1379,L1279,O1279:O1379),"")</f>
        <v/>
      </c>
    </row>
    <row r="1280" spans="1:18" ht="38.25" customHeight="1" x14ac:dyDescent="0.2">
      <c r="A1280" s="209" t="s">
        <v>19</v>
      </c>
      <c r="B1280" s="210" t="s">
        <v>1405</v>
      </c>
      <c r="C1280" s="209" t="s">
        <v>11</v>
      </c>
      <c r="D1280" s="209" t="s">
        <v>1406</v>
      </c>
      <c r="E1280" s="291" t="s">
        <v>223</v>
      </c>
      <c r="F1280" s="291"/>
      <c r="G1280" s="211" t="s">
        <v>10</v>
      </c>
      <c r="H1280" s="212">
        <v>1</v>
      </c>
      <c r="I1280" s="213">
        <f>SUMIF(L:L,$L1280,M:M)</f>
        <v>115.02000000000001</v>
      </c>
      <c r="J1280" s="213">
        <f>TRUNC(H1280*I1280,2)</f>
        <v>115.02</v>
      </c>
      <c r="L1280" s="52">
        <f t="shared" si="205"/>
        <v>117</v>
      </c>
      <c r="M1280" s="86" t="str">
        <f t="shared" si="206"/>
        <v/>
      </c>
      <c r="N1280" s="87" t="str">
        <f t="shared" si="207"/>
        <v/>
      </c>
      <c r="O1280" s="87" t="str">
        <f t="shared" si="208"/>
        <v/>
      </c>
      <c r="P1280" s="88" t="str">
        <f t="shared" si="209"/>
        <v xml:space="preserve"> IG-DBOTA </v>
      </c>
      <c r="Q1280" s="87">
        <f t="shared" si="210"/>
        <v>0</v>
      </c>
      <c r="R1280" s="87">
        <f t="shared" si="211"/>
        <v>115.02000000000001</v>
      </c>
    </row>
    <row r="1281" spans="1:18" ht="25.5" customHeight="1" x14ac:dyDescent="0.2">
      <c r="A1281" s="225" t="s">
        <v>21</v>
      </c>
      <c r="B1281" s="226" t="s">
        <v>964</v>
      </c>
      <c r="C1281" s="225" t="s">
        <v>188</v>
      </c>
      <c r="D1281" s="225" t="s">
        <v>965</v>
      </c>
      <c r="E1281" s="292" t="s">
        <v>966</v>
      </c>
      <c r="F1281" s="292"/>
      <c r="G1281" s="227" t="s">
        <v>10</v>
      </c>
      <c r="H1281" s="228">
        <v>1.0743</v>
      </c>
      <c r="I1281" s="229">
        <f>SUMIFS(J:J,A:A,"Composição",B:B,$B1281)</f>
        <v>92.81</v>
      </c>
      <c r="J1281" s="229">
        <f>TRUNC(H1281*I1281,2)</f>
        <v>99.7</v>
      </c>
      <c r="L1281" s="52">
        <f t="shared" si="205"/>
        <v>117</v>
      </c>
      <c r="M1281" s="86">
        <f t="shared" si="206"/>
        <v>99.7</v>
      </c>
      <c r="N1281" s="87" t="str">
        <f t="shared" si="207"/>
        <v/>
      </c>
      <c r="O1281" s="87">
        <f t="shared" si="208"/>
        <v>99.7</v>
      </c>
      <c r="P1281" s="88" t="str">
        <f t="shared" si="209"/>
        <v/>
      </c>
      <c r="Q1281" s="87" t="str">
        <f t="shared" si="210"/>
        <v/>
      </c>
      <c r="R1281" s="87" t="str">
        <f t="shared" si="211"/>
        <v/>
      </c>
    </row>
    <row r="1282" spans="1:18" ht="25.5" customHeight="1" x14ac:dyDescent="0.2">
      <c r="A1282" s="225" t="s">
        <v>21</v>
      </c>
      <c r="B1282" s="226" t="s">
        <v>174</v>
      </c>
      <c r="C1282" s="225" t="s">
        <v>9</v>
      </c>
      <c r="D1282" s="225" t="s">
        <v>175</v>
      </c>
      <c r="E1282" s="292" t="s">
        <v>875</v>
      </c>
      <c r="F1282" s="292"/>
      <c r="G1282" s="227" t="s">
        <v>25</v>
      </c>
      <c r="H1282" s="228">
        <v>0.23780000000000001</v>
      </c>
      <c r="I1282" s="229">
        <f>SUMIFS(J:J,A:A,"Composição",B:B,$B1282)</f>
        <v>25.96</v>
      </c>
      <c r="J1282" s="229">
        <f>TRUNC(H1282*I1282,2)</f>
        <v>6.17</v>
      </c>
      <c r="L1282" s="52">
        <f t="shared" si="205"/>
        <v>117</v>
      </c>
      <c r="M1282" s="86">
        <f t="shared" si="206"/>
        <v>6.17</v>
      </c>
      <c r="N1282" s="87" t="str">
        <f t="shared" si="207"/>
        <v/>
      </c>
      <c r="O1282" s="87">
        <f t="shared" si="208"/>
        <v>6.17</v>
      </c>
      <c r="P1282" s="88" t="str">
        <f t="shared" si="209"/>
        <v/>
      </c>
      <c r="Q1282" s="87" t="str">
        <f t="shared" si="210"/>
        <v/>
      </c>
      <c r="R1282" s="87" t="str">
        <f t="shared" si="211"/>
        <v/>
      </c>
    </row>
    <row r="1283" spans="1:18" ht="25.5" x14ac:dyDescent="0.2">
      <c r="A1283" s="225" t="s">
        <v>21</v>
      </c>
      <c r="B1283" s="226" t="s">
        <v>180</v>
      </c>
      <c r="C1283" s="225" t="s">
        <v>9</v>
      </c>
      <c r="D1283" s="225" t="s">
        <v>181</v>
      </c>
      <c r="E1283" s="292" t="s">
        <v>875</v>
      </c>
      <c r="F1283" s="292"/>
      <c r="G1283" s="227" t="s">
        <v>25</v>
      </c>
      <c r="H1283" s="228">
        <v>0.23780000000000001</v>
      </c>
      <c r="I1283" s="229">
        <f>SUMIFS(J:J,A:A,"Composição",B:B,$B1283)</f>
        <v>32.61</v>
      </c>
      <c r="J1283" s="229">
        <f>TRUNC(H1283*I1283,2)</f>
        <v>7.75</v>
      </c>
      <c r="L1283" s="52">
        <f t="shared" ref="L1283:L1346" si="212">IF(AND(A1284&lt;&gt;"",A1283=""),L1282+1,L1282)</f>
        <v>117</v>
      </c>
      <c r="M1283" s="86">
        <f t="shared" si="206"/>
        <v>7.75</v>
      </c>
      <c r="N1283" s="87" t="str">
        <f t="shared" si="207"/>
        <v/>
      </c>
      <c r="O1283" s="87">
        <f t="shared" si="208"/>
        <v>7.75</v>
      </c>
      <c r="P1283" s="88" t="str">
        <f t="shared" si="209"/>
        <v/>
      </c>
      <c r="Q1283" s="87" t="str">
        <f t="shared" si="210"/>
        <v/>
      </c>
      <c r="R1283" s="87" t="str">
        <f t="shared" si="211"/>
        <v/>
      </c>
    </row>
    <row r="1284" spans="1:18" x14ac:dyDescent="0.2">
      <c r="A1284" s="214" t="s">
        <v>28</v>
      </c>
      <c r="B1284" s="215" t="s">
        <v>967</v>
      </c>
      <c r="C1284" s="214" t="str">
        <f>VLOOKUP(B1284,INSUMOS!$A:$I,2,FALSE)</f>
        <v>ORSE</v>
      </c>
      <c r="D1284" s="214" t="str">
        <f>VLOOKUP(B1284,INSUMOS!$A:$I,3,FALSE)</f>
        <v>Fita alumínio MPU 50mm x 50M</v>
      </c>
      <c r="E1284" s="293" t="str">
        <f>VLOOKUP(B1284,INSUMOS!$A:$I,4,FALSE)</f>
        <v>Material</v>
      </c>
      <c r="F1284" s="293"/>
      <c r="G1284" s="216" t="str">
        <f>VLOOKUP(B1284,INSUMOS!$A:$I,5,FALSE)</f>
        <v>un</v>
      </c>
      <c r="H1284" s="217">
        <v>2.5000000000000001E-2</v>
      </c>
      <c r="I1284" s="218">
        <f>VLOOKUP(B1284,INSUMOS!$A:$I,8,FALSE)</f>
        <v>56.2</v>
      </c>
      <c r="J1284" s="218">
        <f>TRUNC(H1284*I1284,2)</f>
        <v>1.4</v>
      </c>
      <c r="L1284" s="52">
        <f t="shared" si="212"/>
        <v>117</v>
      </c>
      <c r="M1284" s="86">
        <f t="shared" si="206"/>
        <v>1.4</v>
      </c>
      <c r="N1284" s="87" t="str">
        <f t="shared" si="207"/>
        <v/>
      </c>
      <c r="O1284" s="87">
        <f t="shared" si="208"/>
        <v>1.4</v>
      </c>
      <c r="P1284" s="88" t="str">
        <f t="shared" si="209"/>
        <v/>
      </c>
      <c r="Q1284" s="87" t="str">
        <f t="shared" si="210"/>
        <v/>
      </c>
      <c r="R1284" s="87" t="str">
        <f t="shared" si="211"/>
        <v/>
      </c>
    </row>
    <row r="1285" spans="1:18" x14ac:dyDescent="0.2">
      <c r="A1285" s="219"/>
      <c r="B1285" s="219"/>
      <c r="C1285" s="219"/>
      <c r="D1285" s="219"/>
      <c r="E1285" s="219"/>
      <c r="F1285" s="220"/>
      <c r="G1285" s="219"/>
      <c r="H1285" s="220"/>
      <c r="I1285" s="219"/>
      <c r="J1285" s="220"/>
      <c r="L1285" s="52">
        <f t="shared" si="212"/>
        <v>117</v>
      </c>
      <c r="M1285" s="86" t="str">
        <f t="shared" si="206"/>
        <v/>
      </c>
      <c r="N1285" s="87" t="str">
        <f t="shared" si="207"/>
        <v/>
      </c>
      <c r="O1285" s="87" t="str">
        <f t="shared" si="208"/>
        <v/>
      </c>
      <c r="P1285" s="88" t="str">
        <f t="shared" si="209"/>
        <v/>
      </c>
      <c r="Q1285" s="87" t="str">
        <f t="shared" si="210"/>
        <v/>
      </c>
      <c r="R1285" s="87" t="str">
        <f t="shared" si="211"/>
        <v/>
      </c>
    </row>
    <row r="1286" spans="1:18" ht="15" thickBot="1" x14ac:dyDescent="0.25">
      <c r="A1286" s="219"/>
      <c r="B1286" s="219"/>
      <c r="C1286" s="219"/>
      <c r="D1286" s="219"/>
      <c r="E1286" s="219"/>
      <c r="F1286" s="220"/>
      <c r="G1286" s="219"/>
      <c r="H1286" s="294"/>
      <c r="I1286" s="294"/>
      <c r="J1286" s="220"/>
      <c r="L1286" s="52">
        <f t="shared" si="212"/>
        <v>117</v>
      </c>
      <c r="M1286" s="86" t="str">
        <f t="shared" si="206"/>
        <v/>
      </c>
      <c r="N1286" s="87" t="str">
        <f t="shared" si="207"/>
        <v/>
      </c>
      <c r="O1286" s="87" t="str">
        <f t="shared" si="208"/>
        <v/>
      </c>
      <c r="P1286" s="88" t="str">
        <f t="shared" si="209"/>
        <v/>
      </c>
      <c r="Q1286" s="87" t="str">
        <f t="shared" si="210"/>
        <v/>
      </c>
      <c r="R1286" s="87" t="str">
        <f t="shared" si="211"/>
        <v/>
      </c>
    </row>
    <row r="1287" spans="1:18" ht="15" thickTop="1" x14ac:dyDescent="0.2">
      <c r="A1287" s="224"/>
      <c r="B1287" s="224"/>
      <c r="C1287" s="224"/>
      <c r="D1287" s="224"/>
      <c r="E1287" s="224"/>
      <c r="F1287" s="224"/>
      <c r="G1287" s="224"/>
      <c r="H1287" s="224"/>
      <c r="I1287" s="224"/>
      <c r="J1287" s="224"/>
      <c r="L1287" s="52">
        <f t="shared" si="212"/>
        <v>118</v>
      </c>
      <c r="M1287" s="86" t="str">
        <f t="shared" si="206"/>
        <v/>
      </c>
      <c r="N1287" s="87" t="str">
        <f t="shared" si="207"/>
        <v/>
      </c>
      <c r="O1287" s="87" t="str">
        <f t="shared" si="208"/>
        <v/>
      </c>
      <c r="P1287" s="88" t="str">
        <f t="shared" si="209"/>
        <v/>
      </c>
      <c r="Q1287" s="87" t="str">
        <f t="shared" si="210"/>
        <v/>
      </c>
      <c r="R1287" s="87" t="str">
        <f t="shared" si="211"/>
        <v/>
      </c>
    </row>
    <row r="1288" spans="1:18" ht="15" x14ac:dyDescent="0.2">
      <c r="A1288" s="206" t="s">
        <v>1408</v>
      </c>
      <c r="B1288" s="207" t="s">
        <v>1</v>
      </c>
      <c r="C1288" s="206" t="s">
        <v>2</v>
      </c>
      <c r="D1288" s="206" t="s">
        <v>3</v>
      </c>
      <c r="E1288" s="290" t="s">
        <v>18</v>
      </c>
      <c r="F1288" s="290"/>
      <c r="G1288" s="208" t="s">
        <v>4</v>
      </c>
      <c r="H1288" s="207" t="s">
        <v>5</v>
      </c>
      <c r="I1288" s="207" t="s">
        <v>6</v>
      </c>
      <c r="J1288" s="207" t="s">
        <v>7</v>
      </c>
      <c r="L1288" s="52">
        <f t="shared" si="212"/>
        <v>118</v>
      </c>
      <c r="M1288" s="86" t="str">
        <f t="shared" si="206"/>
        <v/>
      </c>
      <c r="N1288" s="87" t="str">
        <f t="shared" si="207"/>
        <v/>
      </c>
      <c r="O1288" s="87" t="str">
        <f t="shared" si="208"/>
        <v/>
      </c>
      <c r="P1288" s="88" t="str">
        <f t="shared" si="209"/>
        <v/>
      </c>
      <c r="Q1288" s="87" t="str">
        <f t="shared" si="210"/>
        <v/>
      </c>
      <c r="R1288" s="87" t="str">
        <f t="shared" si="211"/>
        <v/>
      </c>
    </row>
    <row r="1289" spans="1:18" ht="25.5" x14ac:dyDescent="0.2">
      <c r="A1289" s="209" t="s">
        <v>19</v>
      </c>
      <c r="B1289" s="210" t="s">
        <v>1409</v>
      </c>
      <c r="C1289" s="209" t="s">
        <v>9</v>
      </c>
      <c r="D1289" s="209" t="s">
        <v>1410</v>
      </c>
      <c r="E1289" s="291" t="s">
        <v>910</v>
      </c>
      <c r="F1289" s="291"/>
      <c r="G1289" s="211" t="s">
        <v>14</v>
      </c>
      <c r="H1289" s="212">
        <v>1</v>
      </c>
      <c r="I1289" s="213">
        <f>SUMIF(L:L,$L1289,M:M)</f>
        <v>119.53</v>
      </c>
      <c r="J1289" s="213">
        <f>TRUNC(H1289*I1289,2)</f>
        <v>119.53</v>
      </c>
      <c r="L1289" s="52">
        <f t="shared" si="212"/>
        <v>118</v>
      </c>
      <c r="M1289" s="86" t="str">
        <f t="shared" si="206"/>
        <v/>
      </c>
      <c r="N1289" s="87" t="str">
        <f t="shared" si="207"/>
        <v/>
      </c>
      <c r="O1289" s="87" t="str">
        <f t="shared" si="208"/>
        <v/>
      </c>
      <c r="P1289" s="88" t="str">
        <f t="shared" si="209"/>
        <v xml:space="preserve"> 96680 </v>
      </c>
      <c r="Q1289" s="87">
        <f t="shared" si="210"/>
        <v>0</v>
      </c>
      <c r="R1289" s="87">
        <f t="shared" si="211"/>
        <v>119.53</v>
      </c>
    </row>
    <row r="1290" spans="1:18" ht="25.5" customHeight="1" x14ac:dyDescent="0.2">
      <c r="A1290" s="225" t="s">
        <v>21</v>
      </c>
      <c r="B1290" s="226" t="s">
        <v>209</v>
      </c>
      <c r="C1290" s="225" t="s">
        <v>9</v>
      </c>
      <c r="D1290" s="225" t="s">
        <v>210</v>
      </c>
      <c r="E1290" s="292" t="s">
        <v>875</v>
      </c>
      <c r="F1290" s="292"/>
      <c r="G1290" s="227" t="s">
        <v>25</v>
      </c>
      <c r="H1290" s="228">
        <v>0.28760000000000002</v>
      </c>
      <c r="I1290" s="229">
        <f>SUMIFS(J:J,A:A,"Composição",B:B,$B1290)</f>
        <v>25.57</v>
      </c>
      <c r="J1290" s="229">
        <f>TRUNC(H1290*I1290,2)</f>
        <v>7.35</v>
      </c>
      <c r="L1290" s="52">
        <f t="shared" si="212"/>
        <v>118</v>
      </c>
      <c r="M1290" s="86">
        <f t="shared" si="206"/>
        <v>7.35</v>
      </c>
      <c r="N1290" s="87" t="str">
        <f t="shared" si="207"/>
        <v/>
      </c>
      <c r="O1290" s="87">
        <f t="shared" si="208"/>
        <v>7.35</v>
      </c>
      <c r="P1290" s="88" t="str">
        <f t="shared" si="209"/>
        <v/>
      </c>
      <c r="Q1290" s="87" t="str">
        <f t="shared" si="210"/>
        <v/>
      </c>
      <c r="R1290" s="87" t="str">
        <f t="shared" si="211"/>
        <v/>
      </c>
    </row>
    <row r="1291" spans="1:18" ht="38.25" customHeight="1" x14ac:dyDescent="0.2">
      <c r="A1291" s="225" t="s">
        <v>21</v>
      </c>
      <c r="B1291" s="226" t="s">
        <v>911</v>
      </c>
      <c r="C1291" s="225" t="s">
        <v>9</v>
      </c>
      <c r="D1291" s="225" t="s">
        <v>912</v>
      </c>
      <c r="E1291" s="292" t="s">
        <v>893</v>
      </c>
      <c r="F1291" s="292"/>
      <c r="G1291" s="227" t="s">
        <v>41</v>
      </c>
      <c r="H1291" s="228">
        <v>0.19700000000000001</v>
      </c>
      <c r="I1291" s="229">
        <f>SUMIFS(J:J,A:A,"Composição",B:B,$B1291)</f>
        <v>0.55000000000000004</v>
      </c>
      <c r="J1291" s="229">
        <f>TRUNC(H1291*I1291,2)</f>
        <v>0.1</v>
      </c>
      <c r="L1291" s="52">
        <f t="shared" si="212"/>
        <v>118</v>
      </c>
      <c r="M1291" s="86">
        <f t="shared" si="206"/>
        <v>0.1</v>
      </c>
      <c r="N1291" s="87" t="str">
        <f t="shared" si="207"/>
        <v/>
      </c>
      <c r="O1291" s="87">
        <f t="shared" si="208"/>
        <v>0.1</v>
      </c>
      <c r="P1291" s="88" t="str">
        <f t="shared" si="209"/>
        <v/>
      </c>
      <c r="Q1291" s="87" t="str">
        <f t="shared" si="210"/>
        <v/>
      </c>
      <c r="R1291" s="87" t="str">
        <f t="shared" si="211"/>
        <v/>
      </c>
    </row>
    <row r="1292" spans="1:18" ht="25.5" customHeight="1" x14ac:dyDescent="0.2">
      <c r="A1292" s="225" t="s">
        <v>21</v>
      </c>
      <c r="B1292" s="226" t="s">
        <v>214</v>
      </c>
      <c r="C1292" s="225" t="s">
        <v>9</v>
      </c>
      <c r="D1292" s="225" t="s">
        <v>215</v>
      </c>
      <c r="E1292" s="292" t="s">
        <v>875</v>
      </c>
      <c r="F1292" s="292"/>
      <c r="G1292" s="227" t="s">
        <v>25</v>
      </c>
      <c r="H1292" s="228">
        <v>0.28760000000000002</v>
      </c>
      <c r="I1292" s="229">
        <f>SUMIFS(J:J,A:A,"Composição",B:B,$B1292)</f>
        <v>32.270000000000003</v>
      </c>
      <c r="J1292" s="229">
        <f>TRUNC(H1292*I1292,2)</f>
        <v>9.2799999999999994</v>
      </c>
      <c r="L1292" s="52">
        <f t="shared" si="212"/>
        <v>118</v>
      </c>
      <c r="M1292" s="86">
        <f t="shared" si="206"/>
        <v>9.2799999999999994</v>
      </c>
      <c r="N1292" s="87" t="str">
        <f t="shared" si="207"/>
        <v/>
      </c>
      <c r="O1292" s="87">
        <f t="shared" si="208"/>
        <v>9.2799999999999994</v>
      </c>
      <c r="P1292" s="88" t="str">
        <f t="shared" si="209"/>
        <v/>
      </c>
      <c r="Q1292" s="87" t="str">
        <f t="shared" si="210"/>
        <v/>
      </c>
      <c r="R1292" s="87" t="str">
        <f t="shared" si="211"/>
        <v/>
      </c>
    </row>
    <row r="1293" spans="1:18" ht="25.5" customHeight="1" x14ac:dyDescent="0.2">
      <c r="A1293" s="214" t="s">
        <v>28</v>
      </c>
      <c r="B1293" s="215" t="s">
        <v>1899</v>
      </c>
      <c r="C1293" s="214" t="str">
        <f>VLOOKUP(B1293,INSUMOS!$A:$I,2,FALSE)</f>
        <v>SINAPI</v>
      </c>
      <c r="D1293" s="214" t="str">
        <f>VLOOKUP(B1293,INSUMOS!$A:$I,3,FALSE)</f>
        <v>TUBO PPR, CLASSE PN 25, DN 63 MM, PARA AGUA QUENTE E FRIA PREDIAL</v>
      </c>
      <c r="E1293" s="293" t="str">
        <f>VLOOKUP(B1293,INSUMOS!$A:$I,4,FALSE)</f>
        <v>Material</v>
      </c>
      <c r="F1293" s="293"/>
      <c r="G1293" s="216" t="str">
        <f>VLOOKUP(B1293,INSUMOS!$A:$I,5,FALSE)</f>
        <v>M</v>
      </c>
      <c r="H1293" s="217">
        <v>1.0667</v>
      </c>
      <c r="I1293" s="218">
        <f>VLOOKUP(B1293,INSUMOS!$A:$I,8,FALSE)</f>
        <v>96.38</v>
      </c>
      <c r="J1293" s="218">
        <f>TRUNC(H1293*I1293,2)</f>
        <v>102.8</v>
      </c>
      <c r="L1293" s="52">
        <f t="shared" si="212"/>
        <v>118</v>
      </c>
      <c r="M1293" s="86">
        <f t="shared" si="206"/>
        <v>102.8</v>
      </c>
      <c r="N1293" s="87" t="str">
        <f t="shared" si="207"/>
        <v/>
      </c>
      <c r="O1293" s="87">
        <f t="shared" si="208"/>
        <v>102.8</v>
      </c>
      <c r="P1293" s="88" t="str">
        <f t="shared" si="209"/>
        <v/>
      </c>
      <c r="Q1293" s="87" t="str">
        <f t="shared" si="210"/>
        <v/>
      </c>
      <c r="R1293" s="87" t="str">
        <f t="shared" si="211"/>
        <v/>
      </c>
    </row>
    <row r="1294" spans="1:18" x14ac:dyDescent="0.2">
      <c r="A1294" s="219"/>
      <c r="B1294" s="219"/>
      <c r="C1294" s="219"/>
      <c r="D1294" s="219"/>
      <c r="E1294" s="219"/>
      <c r="F1294" s="220"/>
      <c r="G1294" s="219"/>
      <c r="H1294" s="220"/>
      <c r="I1294" s="219"/>
      <c r="J1294" s="220"/>
      <c r="L1294" s="52">
        <f t="shared" si="212"/>
        <v>118</v>
      </c>
      <c r="M1294" s="86" t="str">
        <f t="shared" si="206"/>
        <v/>
      </c>
      <c r="N1294" s="87" t="str">
        <f t="shared" si="207"/>
        <v/>
      </c>
      <c r="O1294" s="87" t="str">
        <f t="shared" si="208"/>
        <v/>
      </c>
      <c r="P1294" s="88" t="str">
        <f t="shared" si="209"/>
        <v/>
      </c>
      <c r="Q1294" s="87" t="str">
        <f t="shared" si="210"/>
        <v/>
      </c>
      <c r="R1294" s="87" t="str">
        <f t="shared" si="211"/>
        <v/>
      </c>
    </row>
    <row r="1295" spans="1:18" ht="15" thickBot="1" x14ac:dyDescent="0.25">
      <c r="A1295" s="219"/>
      <c r="B1295" s="219"/>
      <c r="C1295" s="219"/>
      <c r="D1295" s="219"/>
      <c r="E1295" s="219"/>
      <c r="F1295" s="220"/>
      <c r="G1295" s="219"/>
      <c r="H1295" s="294"/>
      <c r="I1295" s="294"/>
      <c r="J1295" s="220"/>
      <c r="L1295" s="52">
        <f t="shared" si="212"/>
        <v>118</v>
      </c>
      <c r="M1295" s="86" t="str">
        <f t="shared" si="206"/>
        <v/>
      </c>
      <c r="N1295" s="87" t="str">
        <f t="shared" si="207"/>
        <v/>
      </c>
      <c r="O1295" s="87" t="str">
        <f t="shared" si="208"/>
        <v/>
      </c>
      <c r="P1295" s="88" t="str">
        <f t="shared" si="209"/>
        <v/>
      </c>
      <c r="Q1295" s="87" t="str">
        <f t="shared" si="210"/>
        <v/>
      </c>
      <c r="R1295" s="87" t="str">
        <f t="shared" si="211"/>
        <v/>
      </c>
    </row>
    <row r="1296" spans="1:18" ht="15" thickTop="1" x14ac:dyDescent="0.2">
      <c r="A1296" s="224"/>
      <c r="B1296" s="224"/>
      <c r="C1296" s="224"/>
      <c r="D1296" s="224"/>
      <c r="E1296" s="224"/>
      <c r="F1296" s="224"/>
      <c r="G1296" s="224"/>
      <c r="H1296" s="224"/>
      <c r="I1296" s="224"/>
      <c r="J1296" s="224"/>
      <c r="L1296" s="52">
        <f t="shared" si="212"/>
        <v>119</v>
      </c>
      <c r="M1296" s="86" t="str">
        <f t="shared" si="206"/>
        <v/>
      </c>
      <c r="N1296" s="87" t="str">
        <f t="shared" si="207"/>
        <v/>
      </c>
      <c r="O1296" s="87" t="str">
        <f t="shared" si="208"/>
        <v/>
      </c>
      <c r="P1296" s="88" t="str">
        <f t="shared" si="209"/>
        <v/>
      </c>
      <c r="Q1296" s="87" t="str">
        <f t="shared" si="210"/>
        <v/>
      </c>
      <c r="R1296" s="87" t="str">
        <f t="shared" si="211"/>
        <v/>
      </c>
    </row>
    <row r="1297" spans="1:18" ht="15" x14ac:dyDescent="0.2">
      <c r="A1297" s="206" t="s">
        <v>1411</v>
      </c>
      <c r="B1297" s="207" t="s">
        <v>1</v>
      </c>
      <c r="C1297" s="206" t="s">
        <v>2</v>
      </c>
      <c r="D1297" s="206" t="s">
        <v>3</v>
      </c>
      <c r="E1297" s="290" t="s">
        <v>18</v>
      </c>
      <c r="F1297" s="290"/>
      <c r="G1297" s="208" t="s">
        <v>4</v>
      </c>
      <c r="H1297" s="207" t="s">
        <v>5</v>
      </c>
      <c r="I1297" s="207" t="s">
        <v>6</v>
      </c>
      <c r="J1297" s="207" t="s">
        <v>7</v>
      </c>
      <c r="L1297" s="52">
        <f t="shared" si="212"/>
        <v>119</v>
      </c>
      <c r="M1297" s="86" t="str">
        <f t="shared" si="206"/>
        <v/>
      </c>
      <c r="N1297" s="87" t="str">
        <f t="shared" si="207"/>
        <v/>
      </c>
      <c r="O1297" s="87" t="str">
        <f t="shared" si="208"/>
        <v/>
      </c>
      <c r="P1297" s="88" t="str">
        <f t="shared" si="209"/>
        <v/>
      </c>
      <c r="Q1297" s="87" t="str">
        <f t="shared" si="210"/>
        <v/>
      </c>
      <c r="R1297" s="87" t="str">
        <f t="shared" si="211"/>
        <v/>
      </c>
    </row>
    <row r="1298" spans="1:18" ht="25.5" x14ac:dyDescent="0.2">
      <c r="A1298" s="209" t="s">
        <v>19</v>
      </c>
      <c r="B1298" s="210" t="s">
        <v>1412</v>
      </c>
      <c r="C1298" s="209" t="s">
        <v>9</v>
      </c>
      <c r="D1298" s="209" t="s">
        <v>1413</v>
      </c>
      <c r="E1298" s="291" t="s">
        <v>910</v>
      </c>
      <c r="F1298" s="291"/>
      <c r="G1298" s="211" t="s">
        <v>14</v>
      </c>
      <c r="H1298" s="212">
        <v>1</v>
      </c>
      <c r="I1298" s="213">
        <f>SUMIF(L:L,$L1298,M:M)</f>
        <v>27.36</v>
      </c>
      <c r="J1298" s="213">
        <f>TRUNC(H1298*I1298,2)</f>
        <v>27.36</v>
      </c>
      <c r="L1298" s="52">
        <f t="shared" si="212"/>
        <v>119</v>
      </c>
      <c r="M1298" s="86" t="str">
        <f t="shared" si="206"/>
        <v/>
      </c>
      <c r="N1298" s="87" t="str">
        <f t="shared" si="207"/>
        <v/>
      </c>
      <c r="O1298" s="87" t="str">
        <f t="shared" si="208"/>
        <v/>
      </c>
      <c r="P1298" s="88" t="str">
        <f t="shared" si="209"/>
        <v xml:space="preserve"> 104195 </v>
      </c>
      <c r="Q1298" s="87">
        <f t="shared" si="210"/>
        <v>0</v>
      </c>
      <c r="R1298" s="87">
        <f t="shared" si="211"/>
        <v>27.36</v>
      </c>
    </row>
    <row r="1299" spans="1:18" ht="25.5" customHeight="1" x14ac:dyDescent="0.2">
      <c r="A1299" s="225" t="s">
        <v>21</v>
      </c>
      <c r="B1299" s="226" t="s">
        <v>209</v>
      </c>
      <c r="C1299" s="225" t="s">
        <v>9</v>
      </c>
      <c r="D1299" s="225" t="s">
        <v>210</v>
      </c>
      <c r="E1299" s="292" t="s">
        <v>875</v>
      </c>
      <c r="F1299" s="292"/>
      <c r="G1299" s="227" t="s">
        <v>25</v>
      </c>
      <c r="H1299" s="228">
        <v>0.2326</v>
      </c>
      <c r="I1299" s="229">
        <f>SUMIFS(J:J,A:A,"Composição",B:B,$B1299)</f>
        <v>25.57</v>
      </c>
      <c r="J1299" s="229">
        <f>TRUNC(H1299*I1299,2)</f>
        <v>5.94</v>
      </c>
      <c r="L1299" s="52">
        <f t="shared" si="212"/>
        <v>119</v>
      </c>
      <c r="M1299" s="86">
        <f t="shared" si="206"/>
        <v>5.94</v>
      </c>
      <c r="N1299" s="87" t="str">
        <f t="shared" si="207"/>
        <v/>
      </c>
      <c r="O1299" s="87">
        <f t="shared" si="208"/>
        <v>5.94</v>
      </c>
      <c r="P1299" s="88" t="str">
        <f t="shared" si="209"/>
        <v/>
      </c>
      <c r="Q1299" s="87" t="str">
        <f t="shared" si="210"/>
        <v/>
      </c>
      <c r="R1299" s="87" t="str">
        <f t="shared" si="211"/>
        <v/>
      </c>
    </row>
    <row r="1300" spans="1:18" ht="25.5" customHeight="1" x14ac:dyDescent="0.2">
      <c r="A1300" s="225" t="s">
        <v>21</v>
      </c>
      <c r="B1300" s="226" t="s">
        <v>214</v>
      </c>
      <c r="C1300" s="225" t="s">
        <v>9</v>
      </c>
      <c r="D1300" s="225" t="s">
        <v>215</v>
      </c>
      <c r="E1300" s="292" t="s">
        <v>875</v>
      </c>
      <c r="F1300" s="292"/>
      <c r="G1300" s="227" t="s">
        <v>25</v>
      </c>
      <c r="H1300" s="228">
        <v>0.2326</v>
      </c>
      <c r="I1300" s="229">
        <f>SUMIFS(J:J,A:A,"Composição",B:B,$B1300)</f>
        <v>32.270000000000003</v>
      </c>
      <c r="J1300" s="229">
        <f>TRUNC(H1300*I1300,2)</f>
        <v>7.5</v>
      </c>
      <c r="L1300" s="52">
        <f t="shared" si="212"/>
        <v>119</v>
      </c>
      <c r="M1300" s="86">
        <f t="shared" si="206"/>
        <v>7.5</v>
      </c>
      <c r="N1300" s="87" t="str">
        <f t="shared" si="207"/>
        <v/>
      </c>
      <c r="O1300" s="87">
        <f t="shared" si="208"/>
        <v>7.5</v>
      </c>
      <c r="P1300" s="88" t="str">
        <f t="shared" si="209"/>
        <v/>
      </c>
      <c r="Q1300" s="87" t="str">
        <f t="shared" si="210"/>
        <v/>
      </c>
      <c r="R1300" s="87" t="str">
        <f t="shared" si="211"/>
        <v/>
      </c>
    </row>
    <row r="1301" spans="1:18" ht="25.5" customHeight="1" x14ac:dyDescent="0.2">
      <c r="A1301" s="225" t="s">
        <v>21</v>
      </c>
      <c r="B1301" s="226" t="s">
        <v>911</v>
      </c>
      <c r="C1301" s="225" t="s">
        <v>9</v>
      </c>
      <c r="D1301" s="225" t="s">
        <v>912</v>
      </c>
      <c r="E1301" s="292" t="s">
        <v>893</v>
      </c>
      <c r="F1301" s="292"/>
      <c r="G1301" s="227" t="s">
        <v>41</v>
      </c>
      <c r="H1301" s="228">
        <v>0.1593</v>
      </c>
      <c r="I1301" s="229">
        <f>SUMIFS(J:J,A:A,"Composição",B:B,$B1301)</f>
        <v>0.55000000000000004</v>
      </c>
      <c r="J1301" s="229">
        <f>TRUNC(H1301*I1301,2)</f>
        <v>0.08</v>
      </c>
      <c r="L1301" s="52">
        <f t="shared" si="212"/>
        <v>119</v>
      </c>
      <c r="M1301" s="86">
        <f t="shared" si="206"/>
        <v>0.08</v>
      </c>
      <c r="N1301" s="87" t="str">
        <f t="shared" si="207"/>
        <v/>
      </c>
      <c r="O1301" s="87">
        <f t="shared" si="208"/>
        <v>0.08</v>
      </c>
      <c r="P1301" s="88" t="str">
        <f t="shared" si="209"/>
        <v/>
      </c>
      <c r="Q1301" s="87" t="str">
        <f t="shared" si="210"/>
        <v/>
      </c>
      <c r="R1301" s="87" t="str">
        <f t="shared" si="211"/>
        <v/>
      </c>
    </row>
    <row r="1302" spans="1:18" ht="25.5" x14ac:dyDescent="0.2">
      <c r="A1302" s="214" t="s">
        <v>28</v>
      </c>
      <c r="B1302" s="215" t="s">
        <v>1902</v>
      </c>
      <c r="C1302" s="214" t="str">
        <f>VLOOKUP(B1302,INSUMOS!$A:$I,2,FALSE)</f>
        <v>SINAPI</v>
      </c>
      <c r="D1302" s="214" t="str">
        <f>VLOOKUP(B1302,INSUMOS!$A:$I,3,FALSE)</f>
        <v>TUBO PPR, CLASSE PN 25, DN 20 MM, PARA AGUA QUENTE E FRIA PREDIAL</v>
      </c>
      <c r="E1302" s="293" t="str">
        <f>VLOOKUP(B1302,INSUMOS!$A:$I,4,FALSE)</f>
        <v>Material</v>
      </c>
      <c r="F1302" s="293"/>
      <c r="G1302" s="216" t="str">
        <f>VLOOKUP(B1302,INSUMOS!$A:$I,5,FALSE)</f>
        <v>M</v>
      </c>
      <c r="H1302" s="217">
        <v>1.0667</v>
      </c>
      <c r="I1302" s="218">
        <f>VLOOKUP(B1302,INSUMOS!$A:$I,8,FALSE)</f>
        <v>12.98</v>
      </c>
      <c r="J1302" s="218">
        <f>TRUNC(H1302*I1302,2)</f>
        <v>13.84</v>
      </c>
      <c r="L1302" s="52">
        <f t="shared" si="212"/>
        <v>119</v>
      </c>
      <c r="M1302" s="86">
        <f t="shared" si="206"/>
        <v>13.84</v>
      </c>
      <c r="N1302" s="87" t="str">
        <f t="shared" si="207"/>
        <v/>
      </c>
      <c r="O1302" s="87">
        <f t="shared" si="208"/>
        <v>13.84</v>
      </c>
      <c r="P1302" s="88" t="str">
        <f t="shared" si="209"/>
        <v/>
      </c>
      <c r="Q1302" s="87" t="str">
        <f t="shared" si="210"/>
        <v/>
      </c>
      <c r="R1302" s="87" t="str">
        <f t="shared" si="211"/>
        <v/>
      </c>
    </row>
    <row r="1303" spans="1:18" x14ac:dyDescent="0.2">
      <c r="A1303" s="219"/>
      <c r="B1303" s="219"/>
      <c r="C1303" s="219"/>
      <c r="D1303" s="219"/>
      <c r="E1303" s="219"/>
      <c r="F1303" s="220"/>
      <c r="G1303" s="219"/>
      <c r="H1303" s="220"/>
      <c r="I1303" s="219"/>
      <c r="J1303" s="220"/>
      <c r="L1303" s="52">
        <f t="shared" si="212"/>
        <v>119</v>
      </c>
      <c r="M1303" s="86" t="str">
        <f t="shared" si="206"/>
        <v/>
      </c>
      <c r="N1303" s="87" t="str">
        <f t="shared" si="207"/>
        <v/>
      </c>
      <c r="O1303" s="87" t="str">
        <f t="shared" si="208"/>
        <v/>
      </c>
      <c r="P1303" s="88" t="str">
        <f t="shared" si="209"/>
        <v/>
      </c>
      <c r="Q1303" s="87" t="str">
        <f t="shared" si="210"/>
        <v/>
      </c>
      <c r="R1303" s="87" t="str">
        <f t="shared" si="211"/>
        <v/>
      </c>
    </row>
    <row r="1304" spans="1:18" ht="15" thickBot="1" x14ac:dyDescent="0.25">
      <c r="A1304" s="219"/>
      <c r="B1304" s="219"/>
      <c r="C1304" s="219"/>
      <c r="D1304" s="219"/>
      <c r="E1304" s="219"/>
      <c r="F1304" s="220"/>
      <c r="G1304" s="219"/>
      <c r="H1304" s="294"/>
      <c r="I1304" s="294"/>
      <c r="J1304" s="220"/>
      <c r="L1304" s="52">
        <f t="shared" si="212"/>
        <v>119</v>
      </c>
      <c r="M1304" s="86" t="str">
        <f t="shared" si="206"/>
        <v/>
      </c>
      <c r="N1304" s="87" t="str">
        <f t="shared" si="207"/>
        <v/>
      </c>
      <c r="O1304" s="87" t="str">
        <f t="shared" si="208"/>
        <v/>
      </c>
      <c r="P1304" s="88" t="str">
        <f t="shared" si="209"/>
        <v/>
      </c>
      <c r="Q1304" s="87" t="str">
        <f t="shared" si="210"/>
        <v/>
      </c>
      <c r="R1304" s="87" t="str">
        <f t="shared" si="211"/>
        <v/>
      </c>
    </row>
    <row r="1305" spans="1:18" ht="15" thickTop="1" x14ac:dyDescent="0.2">
      <c r="A1305" s="224"/>
      <c r="B1305" s="224"/>
      <c r="C1305" s="224"/>
      <c r="D1305" s="224"/>
      <c r="E1305" s="224"/>
      <c r="F1305" s="224"/>
      <c r="G1305" s="224"/>
      <c r="H1305" s="224"/>
      <c r="I1305" s="224"/>
      <c r="J1305" s="224"/>
      <c r="L1305" s="52">
        <f t="shared" si="212"/>
        <v>120</v>
      </c>
      <c r="M1305" s="86" t="str">
        <f t="shared" si="206"/>
        <v/>
      </c>
      <c r="N1305" s="87" t="str">
        <f t="shared" si="207"/>
        <v/>
      </c>
      <c r="O1305" s="87" t="str">
        <f t="shared" si="208"/>
        <v/>
      </c>
      <c r="P1305" s="88" t="str">
        <f t="shared" si="209"/>
        <v/>
      </c>
      <c r="Q1305" s="87" t="str">
        <f t="shared" si="210"/>
        <v/>
      </c>
      <c r="R1305" s="87" t="str">
        <f t="shared" si="211"/>
        <v/>
      </c>
    </row>
    <row r="1306" spans="1:18" ht="15" x14ac:dyDescent="0.2">
      <c r="A1306" s="206" t="s">
        <v>1416</v>
      </c>
      <c r="B1306" s="207" t="s">
        <v>1</v>
      </c>
      <c r="C1306" s="206" t="s">
        <v>2</v>
      </c>
      <c r="D1306" s="206" t="s">
        <v>3</v>
      </c>
      <c r="E1306" s="290" t="s">
        <v>18</v>
      </c>
      <c r="F1306" s="290"/>
      <c r="G1306" s="208" t="s">
        <v>4</v>
      </c>
      <c r="H1306" s="207" t="s">
        <v>5</v>
      </c>
      <c r="I1306" s="207" t="s">
        <v>6</v>
      </c>
      <c r="J1306" s="207" t="s">
        <v>7</v>
      </c>
      <c r="L1306" s="52">
        <f t="shared" si="212"/>
        <v>120</v>
      </c>
      <c r="M1306" s="86" t="str">
        <f t="shared" si="206"/>
        <v/>
      </c>
      <c r="N1306" s="87" t="str">
        <f t="shared" si="207"/>
        <v/>
      </c>
      <c r="O1306" s="87" t="str">
        <f t="shared" si="208"/>
        <v/>
      </c>
      <c r="P1306" s="88" t="str">
        <f t="shared" si="209"/>
        <v/>
      </c>
      <c r="Q1306" s="87" t="str">
        <f t="shared" si="210"/>
        <v/>
      </c>
      <c r="R1306" s="87" t="str">
        <f t="shared" si="211"/>
        <v/>
      </c>
    </row>
    <row r="1307" spans="1:18" ht="25.5" x14ac:dyDescent="0.2">
      <c r="A1307" s="209" t="s">
        <v>19</v>
      </c>
      <c r="B1307" s="210" t="s">
        <v>1417</v>
      </c>
      <c r="C1307" s="209" t="s">
        <v>11</v>
      </c>
      <c r="D1307" s="209" t="s">
        <v>1418</v>
      </c>
      <c r="E1307" s="291">
        <v>151</v>
      </c>
      <c r="F1307" s="291"/>
      <c r="G1307" s="211" t="s">
        <v>16</v>
      </c>
      <c r="H1307" s="212">
        <v>1</v>
      </c>
      <c r="I1307" s="213">
        <f>SUMIF(L:L,$L1307,M:M)</f>
        <v>48.75</v>
      </c>
      <c r="J1307" s="213">
        <f>TRUNC(H1307*I1307,2)</f>
        <v>48.75</v>
      </c>
      <c r="L1307" s="52">
        <f t="shared" si="212"/>
        <v>120</v>
      </c>
      <c r="M1307" s="86" t="str">
        <f t="shared" si="206"/>
        <v/>
      </c>
      <c r="N1307" s="87" t="str">
        <f t="shared" si="207"/>
        <v/>
      </c>
      <c r="O1307" s="87" t="str">
        <f t="shared" si="208"/>
        <v/>
      </c>
      <c r="P1307" s="88" t="str">
        <f t="shared" si="209"/>
        <v xml:space="preserve"> IG-ISO-HTA-19x63 </v>
      </c>
      <c r="Q1307" s="87">
        <f t="shared" si="210"/>
        <v>0</v>
      </c>
      <c r="R1307" s="87">
        <f t="shared" si="211"/>
        <v>48.75</v>
      </c>
    </row>
    <row r="1308" spans="1:18" ht="25.5" x14ac:dyDescent="0.2">
      <c r="A1308" s="225" t="s">
        <v>21</v>
      </c>
      <c r="B1308" s="226" t="s">
        <v>292</v>
      </c>
      <c r="C1308" s="225" t="s">
        <v>9</v>
      </c>
      <c r="D1308" s="225" t="s">
        <v>293</v>
      </c>
      <c r="E1308" s="292" t="s">
        <v>875</v>
      </c>
      <c r="F1308" s="292"/>
      <c r="G1308" s="227" t="s">
        <v>25</v>
      </c>
      <c r="H1308" s="228">
        <v>0.3</v>
      </c>
      <c r="I1308" s="229">
        <f>SUMIFS(J:J,A:A,"Composição",B:B,$B1308)</f>
        <v>34.659999999999997</v>
      </c>
      <c r="J1308" s="229">
        <f>TRUNC(H1308*I1308,2)</f>
        <v>10.39</v>
      </c>
      <c r="L1308" s="52">
        <f t="shared" si="212"/>
        <v>120</v>
      </c>
      <c r="M1308" s="86">
        <f t="shared" si="206"/>
        <v>10.39</v>
      </c>
      <c r="N1308" s="87" t="str">
        <f t="shared" si="207"/>
        <v/>
      </c>
      <c r="O1308" s="87">
        <f t="shared" si="208"/>
        <v>10.39</v>
      </c>
      <c r="P1308" s="88" t="str">
        <f t="shared" si="209"/>
        <v/>
      </c>
      <c r="Q1308" s="87" t="str">
        <f t="shared" si="210"/>
        <v/>
      </c>
      <c r="R1308" s="87" t="str">
        <f t="shared" si="211"/>
        <v/>
      </c>
    </row>
    <row r="1309" spans="1:18" x14ac:dyDescent="0.2">
      <c r="A1309" s="214" t="s">
        <v>28</v>
      </c>
      <c r="B1309" s="215" t="s">
        <v>1905</v>
      </c>
      <c r="C1309" s="214" t="str">
        <f>VLOOKUP(B1309,INSUMOS!$A:$I,2,FALSE)</f>
        <v>ORSE</v>
      </c>
      <c r="D1309" s="214" t="str">
        <f>VLOOKUP(B1309,INSUMOS!$A:$I,3,FALSE)</f>
        <v>Tubo de borracha elastomérica Armaflex M-60  ø2"</v>
      </c>
      <c r="E1309" s="293" t="str">
        <f>VLOOKUP(B1309,INSUMOS!$A:$I,4,FALSE)</f>
        <v>Material</v>
      </c>
      <c r="F1309" s="293"/>
      <c r="G1309" s="216" t="str">
        <f>VLOOKUP(B1309,INSUMOS!$A:$I,5,FALSE)</f>
        <v>m</v>
      </c>
      <c r="H1309" s="217">
        <v>1.01</v>
      </c>
      <c r="I1309" s="218">
        <f>VLOOKUP(B1309,INSUMOS!$A:$I,8,FALSE)</f>
        <v>37.99</v>
      </c>
      <c r="J1309" s="218">
        <f>TRUNC(H1309*I1309,2)</f>
        <v>38.36</v>
      </c>
      <c r="L1309" s="52">
        <f t="shared" si="212"/>
        <v>120</v>
      </c>
      <c r="M1309" s="86">
        <f t="shared" si="206"/>
        <v>38.36</v>
      </c>
      <c r="N1309" s="87" t="str">
        <f t="shared" si="207"/>
        <v/>
      </c>
      <c r="O1309" s="87">
        <f t="shared" si="208"/>
        <v>38.36</v>
      </c>
      <c r="P1309" s="88" t="str">
        <f t="shared" si="209"/>
        <v/>
      </c>
      <c r="Q1309" s="87" t="str">
        <f t="shared" si="210"/>
        <v/>
      </c>
      <c r="R1309" s="87" t="str">
        <f t="shared" si="211"/>
        <v/>
      </c>
    </row>
    <row r="1310" spans="1:18" x14ac:dyDescent="0.2">
      <c r="A1310" s="219"/>
      <c r="B1310" s="219"/>
      <c r="C1310" s="219"/>
      <c r="D1310" s="219"/>
      <c r="E1310" s="219"/>
      <c r="F1310" s="220"/>
      <c r="G1310" s="219"/>
      <c r="H1310" s="220"/>
      <c r="I1310" s="219"/>
      <c r="J1310" s="220"/>
      <c r="L1310" s="52">
        <f t="shared" si="212"/>
        <v>120</v>
      </c>
      <c r="M1310" s="86" t="str">
        <f t="shared" si="206"/>
        <v/>
      </c>
      <c r="N1310" s="87" t="str">
        <f t="shared" si="207"/>
        <v/>
      </c>
      <c r="O1310" s="87" t="str">
        <f t="shared" si="208"/>
        <v/>
      </c>
      <c r="P1310" s="88" t="str">
        <f t="shared" si="209"/>
        <v/>
      </c>
      <c r="Q1310" s="87" t="str">
        <f t="shared" si="210"/>
        <v/>
      </c>
      <c r="R1310" s="87" t="str">
        <f t="shared" si="211"/>
        <v/>
      </c>
    </row>
    <row r="1311" spans="1:18" ht="25.5" customHeight="1" thickBot="1" x14ac:dyDescent="0.25">
      <c r="A1311" s="219"/>
      <c r="B1311" s="219"/>
      <c r="C1311" s="219"/>
      <c r="D1311" s="219"/>
      <c r="E1311" s="219"/>
      <c r="F1311" s="220"/>
      <c r="G1311" s="219"/>
      <c r="H1311" s="294"/>
      <c r="I1311" s="294"/>
      <c r="J1311" s="220"/>
      <c r="L1311" s="52">
        <f t="shared" si="212"/>
        <v>120</v>
      </c>
      <c r="M1311" s="86" t="str">
        <f t="shared" si="206"/>
        <v/>
      </c>
      <c r="N1311" s="87" t="str">
        <f t="shared" si="207"/>
        <v/>
      </c>
      <c r="O1311" s="87" t="str">
        <f t="shared" si="208"/>
        <v/>
      </c>
      <c r="P1311" s="88" t="str">
        <f t="shared" si="209"/>
        <v/>
      </c>
      <c r="Q1311" s="87" t="str">
        <f t="shared" si="210"/>
        <v/>
      </c>
      <c r="R1311" s="87" t="str">
        <f t="shared" si="211"/>
        <v/>
      </c>
    </row>
    <row r="1312" spans="1:18" ht="25.5" customHeight="1" thickTop="1" x14ac:dyDescent="0.2">
      <c r="A1312" s="224"/>
      <c r="B1312" s="224"/>
      <c r="C1312" s="224"/>
      <c r="D1312" s="224"/>
      <c r="E1312" s="224"/>
      <c r="F1312" s="224"/>
      <c r="G1312" s="224"/>
      <c r="H1312" s="224"/>
      <c r="I1312" s="224"/>
      <c r="J1312" s="224"/>
      <c r="L1312" s="52">
        <f t="shared" si="212"/>
        <v>121</v>
      </c>
      <c r="M1312" s="86" t="str">
        <f t="shared" si="206"/>
        <v/>
      </c>
      <c r="N1312" s="87" t="str">
        <f t="shared" si="207"/>
        <v/>
      </c>
      <c r="O1312" s="87" t="str">
        <f t="shared" si="208"/>
        <v/>
      </c>
      <c r="P1312" s="88" t="str">
        <f t="shared" si="209"/>
        <v/>
      </c>
      <c r="Q1312" s="87" t="str">
        <f t="shared" si="210"/>
        <v/>
      </c>
      <c r="R1312" s="87" t="str">
        <f t="shared" si="211"/>
        <v/>
      </c>
    </row>
    <row r="1313" spans="1:18" ht="45" x14ac:dyDescent="0.2">
      <c r="A1313" s="206" t="s">
        <v>1422</v>
      </c>
      <c r="B1313" s="207" t="s">
        <v>1</v>
      </c>
      <c r="C1313" s="206" t="s">
        <v>2</v>
      </c>
      <c r="D1313" s="206" t="s">
        <v>3</v>
      </c>
      <c r="E1313" s="290" t="s">
        <v>18</v>
      </c>
      <c r="F1313" s="290"/>
      <c r="G1313" s="208" t="s">
        <v>4</v>
      </c>
      <c r="H1313" s="207" t="s">
        <v>5</v>
      </c>
      <c r="I1313" s="207" t="s">
        <v>6</v>
      </c>
      <c r="J1313" s="207" t="s">
        <v>7</v>
      </c>
      <c r="L1313" s="52">
        <f t="shared" si="212"/>
        <v>121</v>
      </c>
      <c r="M1313" s="86" t="str">
        <f t="shared" si="206"/>
        <v/>
      </c>
      <c r="N1313" s="87" t="str">
        <f t="shared" si="207"/>
        <v/>
      </c>
      <c r="O1313" s="87" t="str">
        <f t="shared" si="208"/>
        <v/>
      </c>
      <c r="P1313" s="88" t="str">
        <f t="shared" si="209"/>
        <v/>
      </c>
      <c r="Q1313" s="87" t="str">
        <f t="shared" si="210"/>
        <v/>
      </c>
      <c r="R1313" s="87" t="str">
        <f t="shared" si="211"/>
        <v/>
      </c>
    </row>
    <row r="1314" spans="1:18" ht="25.5" x14ac:dyDescent="0.2">
      <c r="A1314" s="209" t="s">
        <v>19</v>
      </c>
      <c r="B1314" s="210" t="s">
        <v>1423</v>
      </c>
      <c r="C1314" s="209" t="s">
        <v>11</v>
      </c>
      <c r="D1314" s="209" t="s">
        <v>1424</v>
      </c>
      <c r="E1314" s="291">
        <v>70</v>
      </c>
      <c r="F1314" s="291"/>
      <c r="G1314" s="211" t="s">
        <v>12</v>
      </c>
      <c r="H1314" s="212">
        <v>1</v>
      </c>
      <c r="I1314" s="213">
        <f>SUMIF(L:L,$L1314,M:M)</f>
        <v>346.90999999999997</v>
      </c>
      <c r="J1314" s="213">
        <f>TRUNC(H1314*I1314,2)</f>
        <v>346.91</v>
      </c>
      <c r="L1314" s="52">
        <f t="shared" si="212"/>
        <v>121</v>
      </c>
      <c r="M1314" s="86" t="str">
        <f t="shared" si="206"/>
        <v/>
      </c>
      <c r="N1314" s="87" t="str">
        <f t="shared" si="207"/>
        <v/>
      </c>
      <c r="O1314" s="87" t="str">
        <f t="shared" si="208"/>
        <v/>
      </c>
      <c r="P1314" s="88" t="str">
        <f t="shared" si="209"/>
        <v xml:space="preserve"> IG-VAT-AG/825x325 </v>
      </c>
      <c r="Q1314" s="87">
        <f t="shared" si="210"/>
        <v>0</v>
      </c>
      <c r="R1314" s="87">
        <f t="shared" si="211"/>
        <v>346.90999999999997</v>
      </c>
    </row>
    <row r="1315" spans="1:18" ht="25.5" x14ac:dyDescent="0.2">
      <c r="A1315" s="225" t="s">
        <v>21</v>
      </c>
      <c r="B1315" s="226" t="s">
        <v>292</v>
      </c>
      <c r="C1315" s="225" t="s">
        <v>9</v>
      </c>
      <c r="D1315" s="225" t="s">
        <v>293</v>
      </c>
      <c r="E1315" s="292" t="s">
        <v>875</v>
      </c>
      <c r="F1315" s="292"/>
      <c r="G1315" s="227" t="s">
        <v>25</v>
      </c>
      <c r="H1315" s="228">
        <v>1.173</v>
      </c>
      <c r="I1315" s="229">
        <f>SUMIFS(J:J,A:A,"Composição",B:B,$B1315)</f>
        <v>34.659999999999997</v>
      </c>
      <c r="J1315" s="229">
        <f>TRUNC(H1315*I1315,2)</f>
        <v>40.65</v>
      </c>
      <c r="L1315" s="52">
        <f t="shared" si="212"/>
        <v>121</v>
      </c>
      <c r="M1315" s="86">
        <f t="shared" si="206"/>
        <v>40.65</v>
      </c>
      <c r="N1315" s="87" t="str">
        <f t="shared" si="207"/>
        <v/>
      </c>
      <c r="O1315" s="87">
        <f t="shared" si="208"/>
        <v>40.65</v>
      </c>
      <c r="P1315" s="88" t="str">
        <f t="shared" si="209"/>
        <v/>
      </c>
      <c r="Q1315" s="87" t="str">
        <f t="shared" si="210"/>
        <v/>
      </c>
      <c r="R1315" s="87" t="str">
        <f t="shared" si="211"/>
        <v/>
      </c>
    </row>
    <row r="1316" spans="1:18" ht="25.5" x14ac:dyDescent="0.2">
      <c r="A1316" s="225" t="s">
        <v>21</v>
      </c>
      <c r="B1316" s="226" t="s">
        <v>294</v>
      </c>
      <c r="C1316" s="225" t="s">
        <v>9</v>
      </c>
      <c r="D1316" s="225" t="s">
        <v>295</v>
      </c>
      <c r="E1316" s="292" t="s">
        <v>875</v>
      </c>
      <c r="F1316" s="292"/>
      <c r="G1316" s="227" t="s">
        <v>25</v>
      </c>
      <c r="H1316" s="228">
        <v>1.2789999999999999</v>
      </c>
      <c r="I1316" s="229">
        <f>SUMIFS(J:J,A:A,"Composição",B:B,$B1316)</f>
        <v>24.81</v>
      </c>
      <c r="J1316" s="229">
        <f>TRUNC(H1316*I1316,2)</f>
        <v>31.73</v>
      </c>
      <c r="L1316" s="52">
        <f t="shared" si="212"/>
        <v>121</v>
      </c>
      <c r="M1316" s="86">
        <f t="shared" si="206"/>
        <v>31.73</v>
      </c>
      <c r="N1316" s="87" t="str">
        <f t="shared" si="207"/>
        <v/>
      </c>
      <c r="O1316" s="87">
        <f t="shared" si="208"/>
        <v>31.73</v>
      </c>
      <c r="P1316" s="88" t="str">
        <f t="shared" si="209"/>
        <v/>
      </c>
      <c r="Q1316" s="87" t="str">
        <f t="shared" si="210"/>
        <v/>
      </c>
      <c r="R1316" s="87" t="str">
        <f t="shared" si="211"/>
        <v/>
      </c>
    </row>
    <row r="1317" spans="1:18" ht="25.5" x14ac:dyDescent="0.2">
      <c r="A1317" s="214" t="s">
        <v>28</v>
      </c>
      <c r="B1317" s="215" t="s">
        <v>1908</v>
      </c>
      <c r="C1317" s="214" t="str">
        <f>VLOOKUP(B1317,INSUMOS!$A:$I,2,FALSE)</f>
        <v>SBC</v>
      </c>
      <c r="D1317" s="214" t="str">
        <f>VLOOKUP(B1317,INSUMOS!$A:$I,3,FALSE)</f>
        <v>GRELHA DE ALETAS FIXAS COM FUROS NAS ABAS, ANODIZADO 400x300mm</v>
      </c>
      <c r="E1317" s="293" t="str">
        <f>VLOOKUP(B1317,INSUMOS!$A:$I,4,FALSE)</f>
        <v>Material</v>
      </c>
      <c r="F1317" s="293"/>
      <c r="G1317" s="216" t="str">
        <f>VLOOKUP(B1317,INSUMOS!$A:$I,5,FALSE)</f>
        <v>UN</v>
      </c>
      <c r="H1317" s="217">
        <v>1.34</v>
      </c>
      <c r="I1317" s="218">
        <f>VLOOKUP(B1317,INSUMOS!$A:$I,8,FALSE)</f>
        <v>204.88</v>
      </c>
      <c r="J1317" s="218">
        <f>TRUNC(H1317*I1317,2)</f>
        <v>274.52999999999997</v>
      </c>
      <c r="L1317" s="52">
        <f t="shared" si="212"/>
        <v>121</v>
      </c>
      <c r="M1317" s="86">
        <f t="shared" si="206"/>
        <v>274.52999999999997</v>
      </c>
      <c r="N1317" s="87" t="str">
        <f t="shared" si="207"/>
        <v/>
      </c>
      <c r="O1317" s="87">
        <f t="shared" si="208"/>
        <v>274.52999999999997</v>
      </c>
      <c r="P1317" s="88" t="str">
        <f t="shared" si="209"/>
        <v/>
      </c>
      <c r="Q1317" s="87" t="str">
        <f t="shared" si="210"/>
        <v/>
      </c>
      <c r="R1317" s="87" t="str">
        <f t="shared" si="211"/>
        <v/>
      </c>
    </row>
    <row r="1318" spans="1:18" x14ac:dyDescent="0.2">
      <c r="A1318" s="219"/>
      <c r="B1318" s="219"/>
      <c r="C1318" s="219"/>
      <c r="D1318" s="219"/>
      <c r="E1318" s="219"/>
      <c r="F1318" s="220"/>
      <c r="G1318" s="219"/>
      <c r="H1318" s="220"/>
      <c r="I1318" s="219"/>
      <c r="J1318" s="220"/>
      <c r="L1318" s="52">
        <f t="shared" si="212"/>
        <v>121</v>
      </c>
      <c r="M1318" s="86" t="str">
        <f t="shared" si="206"/>
        <v/>
      </c>
      <c r="N1318" s="87" t="str">
        <f t="shared" si="207"/>
        <v/>
      </c>
      <c r="O1318" s="87" t="str">
        <f t="shared" si="208"/>
        <v/>
      </c>
      <c r="P1318" s="88" t="str">
        <f t="shared" si="209"/>
        <v/>
      </c>
      <c r="Q1318" s="87" t="str">
        <f t="shared" si="210"/>
        <v/>
      </c>
      <c r="R1318" s="87" t="str">
        <f t="shared" si="211"/>
        <v/>
      </c>
    </row>
    <row r="1319" spans="1:18" ht="15" thickBot="1" x14ac:dyDescent="0.25">
      <c r="A1319" s="219"/>
      <c r="B1319" s="219"/>
      <c r="C1319" s="219"/>
      <c r="D1319" s="219"/>
      <c r="E1319" s="219"/>
      <c r="F1319" s="220"/>
      <c r="G1319" s="219"/>
      <c r="H1319" s="294"/>
      <c r="I1319" s="294"/>
      <c r="J1319" s="220"/>
      <c r="L1319" s="52">
        <f t="shared" si="212"/>
        <v>121</v>
      </c>
      <c r="M1319" s="86" t="str">
        <f t="shared" si="206"/>
        <v/>
      </c>
      <c r="N1319" s="87" t="str">
        <f t="shared" si="207"/>
        <v/>
      </c>
      <c r="O1319" s="87" t="str">
        <f t="shared" si="208"/>
        <v/>
      </c>
      <c r="P1319" s="88" t="str">
        <f t="shared" si="209"/>
        <v/>
      </c>
      <c r="Q1319" s="87" t="str">
        <f t="shared" si="210"/>
        <v/>
      </c>
      <c r="R1319" s="87" t="str">
        <f t="shared" si="211"/>
        <v/>
      </c>
    </row>
    <row r="1320" spans="1:18" ht="15" thickTop="1" x14ac:dyDescent="0.2">
      <c r="A1320" s="224"/>
      <c r="B1320" s="224"/>
      <c r="C1320" s="224"/>
      <c r="D1320" s="224"/>
      <c r="E1320" s="224"/>
      <c r="F1320" s="224"/>
      <c r="G1320" s="224"/>
      <c r="H1320" s="224"/>
      <c r="I1320" s="224"/>
      <c r="J1320" s="224"/>
      <c r="L1320" s="52">
        <f t="shared" si="212"/>
        <v>122</v>
      </c>
      <c r="M1320" s="86" t="str">
        <f t="shared" si="206"/>
        <v/>
      </c>
      <c r="N1320" s="87" t="str">
        <f t="shared" si="207"/>
        <v/>
      </c>
      <c r="O1320" s="87" t="str">
        <f t="shared" si="208"/>
        <v/>
      </c>
      <c r="P1320" s="88" t="str">
        <f t="shared" si="209"/>
        <v/>
      </c>
      <c r="Q1320" s="87" t="str">
        <f t="shared" si="210"/>
        <v/>
      </c>
      <c r="R1320" s="87" t="str">
        <f t="shared" si="211"/>
        <v/>
      </c>
    </row>
    <row r="1321" spans="1:18" ht="45" x14ac:dyDescent="0.2">
      <c r="A1321" s="206" t="s">
        <v>1425</v>
      </c>
      <c r="B1321" s="207" t="s">
        <v>1</v>
      </c>
      <c r="C1321" s="206" t="s">
        <v>2</v>
      </c>
      <c r="D1321" s="206" t="s">
        <v>3</v>
      </c>
      <c r="E1321" s="290" t="s">
        <v>18</v>
      </c>
      <c r="F1321" s="290"/>
      <c r="G1321" s="208" t="s">
        <v>4</v>
      </c>
      <c r="H1321" s="207" t="s">
        <v>5</v>
      </c>
      <c r="I1321" s="207" t="s">
        <v>6</v>
      </c>
      <c r="J1321" s="207" t="s">
        <v>7</v>
      </c>
      <c r="L1321" s="52">
        <f t="shared" si="212"/>
        <v>122</v>
      </c>
      <c r="M1321" s="86" t="str">
        <f t="shared" si="206"/>
        <v/>
      </c>
      <c r="N1321" s="87" t="str">
        <f t="shared" si="207"/>
        <v/>
      </c>
      <c r="O1321" s="87" t="str">
        <f t="shared" si="208"/>
        <v/>
      </c>
      <c r="P1321" s="88" t="str">
        <f t="shared" si="209"/>
        <v/>
      </c>
      <c r="Q1321" s="87" t="str">
        <f t="shared" si="210"/>
        <v/>
      </c>
      <c r="R1321" s="87" t="str">
        <f t="shared" si="211"/>
        <v/>
      </c>
    </row>
    <row r="1322" spans="1:18" ht="25.5" customHeight="1" x14ac:dyDescent="0.2">
      <c r="A1322" s="209" t="s">
        <v>19</v>
      </c>
      <c r="B1322" s="210" t="s">
        <v>1426</v>
      </c>
      <c r="C1322" s="209" t="s">
        <v>11</v>
      </c>
      <c r="D1322" s="209" t="s">
        <v>1427</v>
      </c>
      <c r="E1322" s="291">
        <v>71</v>
      </c>
      <c r="F1322" s="291"/>
      <c r="G1322" s="211" t="s">
        <v>12</v>
      </c>
      <c r="H1322" s="212">
        <v>1</v>
      </c>
      <c r="I1322" s="213">
        <f>SUMIF(L:L,$L1322,M:M)</f>
        <v>476.13</v>
      </c>
      <c r="J1322" s="213">
        <f>TRUNC(H1322*I1322,2)</f>
        <v>476.13</v>
      </c>
      <c r="L1322" s="52">
        <f t="shared" si="212"/>
        <v>122</v>
      </c>
      <c r="M1322" s="86" t="str">
        <f t="shared" si="206"/>
        <v/>
      </c>
      <c r="N1322" s="87" t="str">
        <f t="shared" si="207"/>
        <v/>
      </c>
      <c r="O1322" s="87" t="str">
        <f t="shared" si="208"/>
        <v/>
      </c>
      <c r="P1322" s="88" t="str">
        <f t="shared" si="209"/>
        <v xml:space="preserve"> IG-VAT-AG/1025x325 </v>
      </c>
      <c r="Q1322" s="87">
        <f t="shared" si="210"/>
        <v>0</v>
      </c>
      <c r="R1322" s="87">
        <f t="shared" si="211"/>
        <v>476.13</v>
      </c>
    </row>
    <row r="1323" spans="1:18" ht="25.5" customHeight="1" x14ac:dyDescent="0.2">
      <c r="A1323" s="225" t="s">
        <v>21</v>
      </c>
      <c r="B1323" s="226" t="s">
        <v>292</v>
      </c>
      <c r="C1323" s="225" t="s">
        <v>9</v>
      </c>
      <c r="D1323" s="225" t="s">
        <v>293</v>
      </c>
      <c r="E1323" s="292" t="s">
        <v>875</v>
      </c>
      <c r="F1323" s="292"/>
      <c r="G1323" s="227" t="s">
        <v>25</v>
      </c>
      <c r="H1323" s="228">
        <v>1.173</v>
      </c>
      <c r="I1323" s="229">
        <f>SUMIFS(J:J,A:A,"Composição",B:B,$B1323)</f>
        <v>34.659999999999997</v>
      </c>
      <c r="J1323" s="229">
        <f>TRUNC(H1323*I1323,2)</f>
        <v>40.65</v>
      </c>
      <c r="L1323" s="52">
        <f t="shared" si="212"/>
        <v>122</v>
      </c>
      <c r="M1323" s="86">
        <f t="shared" si="206"/>
        <v>40.65</v>
      </c>
      <c r="N1323" s="87" t="str">
        <f t="shared" si="207"/>
        <v/>
      </c>
      <c r="O1323" s="87">
        <f t="shared" si="208"/>
        <v>40.65</v>
      </c>
      <c r="P1323" s="88" t="str">
        <f t="shared" si="209"/>
        <v/>
      </c>
      <c r="Q1323" s="87" t="str">
        <f t="shared" si="210"/>
        <v/>
      </c>
      <c r="R1323" s="87" t="str">
        <f t="shared" si="211"/>
        <v/>
      </c>
    </row>
    <row r="1324" spans="1:18" ht="25.5" x14ac:dyDescent="0.2">
      <c r="A1324" s="225" t="s">
        <v>21</v>
      </c>
      <c r="B1324" s="226" t="s">
        <v>294</v>
      </c>
      <c r="C1324" s="225" t="s">
        <v>9</v>
      </c>
      <c r="D1324" s="225" t="s">
        <v>295</v>
      </c>
      <c r="E1324" s="292" t="s">
        <v>875</v>
      </c>
      <c r="F1324" s="292"/>
      <c r="G1324" s="227" t="s">
        <v>25</v>
      </c>
      <c r="H1324" s="228">
        <v>1.173</v>
      </c>
      <c r="I1324" s="229">
        <f>SUMIFS(J:J,A:A,"Composição",B:B,$B1324)</f>
        <v>24.81</v>
      </c>
      <c r="J1324" s="229">
        <f>TRUNC(H1324*I1324,2)</f>
        <v>29.1</v>
      </c>
      <c r="L1324" s="52">
        <f t="shared" si="212"/>
        <v>122</v>
      </c>
      <c r="M1324" s="86">
        <f t="shared" si="206"/>
        <v>29.1</v>
      </c>
      <c r="N1324" s="87" t="str">
        <f t="shared" si="207"/>
        <v/>
      </c>
      <c r="O1324" s="87">
        <f t="shared" si="208"/>
        <v>29.1</v>
      </c>
      <c r="P1324" s="88" t="str">
        <f t="shared" si="209"/>
        <v/>
      </c>
      <c r="Q1324" s="87" t="str">
        <f t="shared" si="210"/>
        <v/>
      </c>
      <c r="R1324" s="87" t="str">
        <f t="shared" si="211"/>
        <v/>
      </c>
    </row>
    <row r="1325" spans="1:18" ht="25.5" x14ac:dyDescent="0.2">
      <c r="A1325" s="214" t="s">
        <v>28</v>
      </c>
      <c r="B1325" s="215" t="s">
        <v>1910</v>
      </c>
      <c r="C1325" s="214" t="str">
        <f>VLOOKUP(B1325,INSUMOS!$A:$I,2,FALSE)</f>
        <v>SBC</v>
      </c>
      <c r="D1325" s="214" t="str">
        <f>VLOOKUP(B1325,INSUMOS!$A:$I,3,FALSE)</f>
        <v>GRELHA DE ALETAS FIXAS COM REGISTRO AG EM ACO, ANODIZADO 1000x400mm</v>
      </c>
      <c r="E1325" s="293" t="str">
        <f>VLOOKUP(B1325,INSUMOS!$A:$I,4,FALSE)</f>
        <v>Material</v>
      </c>
      <c r="F1325" s="293"/>
      <c r="G1325" s="216" t="str">
        <f>VLOOKUP(B1325,INSUMOS!$A:$I,5,FALSE)</f>
        <v>UN</v>
      </c>
      <c r="H1325" s="217">
        <v>0.34050000000000002</v>
      </c>
      <c r="I1325" s="218">
        <f>VLOOKUP(B1325,INSUMOS!$A:$I,8,FALSE)</f>
        <v>1193.5</v>
      </c>
      <c r="J1325" s="218">
        <f>TRUNC(H1325*I1325,2)</f>
        <v>406.38</v>
      </c>
      <c r="L1325" s="52">
        <f t="shared" si="212"/>
        <v>122</v>
      </c>
      <c r="M1325" s="86">
        <f t="shared" si="206"/>
        <v>406.38</v>
      </c>
      <c r="N1325" s="87" t="str">
        <f t="shared" si="207"/>
        <v/>
      </c>
      <c r="O1325" s="87">
        <f t="shared" si="208"/>
        <v>406.38</v>
      </c>
      <c r="P1325" s="88" t="str">
        <f t="shared" si="209"/>
        <v/>
      </c>
      <c r="Q1325" s="87" t="str">
        <f t="shared" si="210"/>
        <v/>
      </c>
      <c r="R1325" s="87" t="str">
        <f t="shared" si="211"/>
        <v/>
      </c>
    </row>
    <row r="1326" spans="1:18" x14ac:dyDescent="0.2">
      <c r="A1326" s="219"/>
      <c r="B1326" s="219"/>
      <c r="C1326" s="219"/>
      <c r="D1326" s="219"/>
      <c r="E1326" s="219"/>
      <c r="F1326" s="220"/>
      <c r="G1326" s="219"/>
      <c r="H1326" s="220"/>
      <c r="I1326" s="219"/>
      <c r="J1326" s="220"/>
      <c r="L1326" s="52">
        <f t="shared" si="212"/>
        <v>122</v>
      </c>
      <c r="M1326" s="86" t="str">
        <f t="shared" si="206"/>
        <v/>
      </c>
      <c r="N1326" s="87" t="str">
        <f t="shared" si="207"/>
        <v/>
      </c>
      <c r="O1326" s="87" t="str">
        <f t="shared" si="208"/>
        <v/>
      </c>
      <c r="P1326" s="88" t="str">
        <f t="shared" si="209"/>
        <v/>
      </c>
      <c r="Q1326" s="87" t="str">
        <f t="shared" si="210"/>
        <v/>
      </c>
      <c r="R1326" s="87" t="str">
        <f t="shared" si="211"/>
        <v/>
      </c>
    </row>
    <row r="1327" spans="1:18" ht="15" thickBot="1" x14ac:dyDescent="0.25">
      <c r="A1327" s="219"/>
      <c r="B1327" s="219"/>
      <c r="C1327" s="219"/>
      <c r="D1327" s="219"/>
      <c r="E1327" s="219"/>
      <c r="F1327" s="220"/>
      <c r="G1327" s="219"/>
      <c r="H1327" s="294"/>
      <c r="I1327" s="294"/>
      <c r="J1327" s="220"/>
      <c r="L1327" s="52">
        <f t="shared" si="212"/>
        <v>122</v>
      </c>
      <c r="M1327" s="86" t="str">
        <f t="shared" si="206"/>
        <v/>
      </c>
      <c r="N1327" s="87" t="str">
        <f t="shared" si="207"/>
        <v/>
      </c>
      <c r="O1327" s="87" t="str">
        <f t="shared" si="208"/>
        <v/>
      </c>
      <c r="P1327" s="88" t="str">
        <f t="shared" si="209"/>
        <v/>
      </c>
      <c r="Q1327" s="87" t="str">
        <f t="shared" si="210"/>
        <v/>
      </c>
      <c r="R1327" s="87" t="str">
        <f t="shared" si="211"/>
        <v/>
      </c>
    </row>
    <row r="1328" spans="1:18" ht="15" thickTop="1" x14ac:dyDescent="0.2">
      <c r="A1328" s="224"/>
      <c r="B1328" s="224"/>
      <c r="C1328" s="224"/>
      <c r="D1328" s="224"/>
      <c r="E1328" s="224"/>
      <c r="F1328" s="224"/>
      <c r="G1328" s="224"/>
      <c r="H1328" s="224"/>
      <c r="I1328" s="224"/>
      <c r="J1328" s="224"/>
      <c r="L1328" s="52">
        <f t="shared" si="212"/>
        <v>123</v>
      </c>
      <c r="M1328" s="86" t="str">
        <f t="shared" si="206"/>
        <v/>
      </c>
      <c r="N1328" s="87" t="str">
        <f t="shared" si="207"/>
        <v/>
      </c>
      <c r="O1328" s="87" t="str">
        <f t="shared" si="208"/>
        <v/>
      </c>
      <c r="P1328" s="88" t="str">
        <f t="shared" si="209"/>
        <v/>
      </c>
      <c r="Q1328" s="87" t="str">
        <f t="shared" si="210"/>
        <v/>
      </c>
      <c r="R1328" s="87" t="str">
        <f t="shared" si="211"/>
        <v/>
      </c>
    </row>
    <row r="1329" spans="1:18" ht="45" x14ac:dyDescent="0.2">
      <c r="A1329" s="206" t="s">
        <v>1428</v>
      </c>
      <c r="B1329" s="207" t="s">
        <v>1</v>
      </c>
      <c r="C1329" s="206" t="s">
        <v>2</v>
      </c>
      <c r="D1329" s="206" t="s">
        <v>3</v>
      </c>
      <c r="E1329" s="290" t="s">
        <v>18</v>
      </c>
      <c r="F1329" s="290"/>
      <c r="G1329" s="208" t="s">
        <v>4</v>
      </c>
      <c r="H1329" s="207" t="s">
        <v>5</v>
      </c>
      <c r="I1329" s="207" t="s">
        <v>6</v>
      </c>
      <c r="J1329" s="207" t="s">
        <v>7</v>
      </c>
      <c r="L1329" s="52">
        <f t="shared" si="212"/>
        <v>123</v>
      </c>
      <c r="M1329" s="86" t="str">
        <f t="shared" si="206"/>
        <v/>
      </c>
      <c r="N1329" s="87" t="str">
        <f t="shared" si="207"/>
        <v/>
      </c>
      <c r="O1329" s="87" t="str">
        <f t="shared" si="208"/>
        <v/>
      </c>
      <c r="P1329" s="88" t="str">
        <f t="shared" si="209"/>
        <v/>
      </c>
      <c r="Q1329" s="87" t="str">
        <f t="shared" si="210"/>
        <v/>
      </c>
      <c r="R1329" s="87" t="str">
        <f t="shared" si="211"/>
        <v/>
      </c>
    </row>
    <row r="1330" spans="1:18" ht="25.5" x14ac:dyDescent="0.2">
      <c r="A1330" s="209" t="s">
        <v>19</v>
      </c>
      <c r="B1330" s="210" t="s">
        <v>1429</v>
      </c>
      <c r="C1330" s="209" t="s">
        <v>11</v>
      </c>
      <c r="D1330" s="209" t="s">
        <v>1430</v>
      </c>
      <c r="E1330" s="291">
        <v>70</v>
      </c>
      <c r="F1330" s="291"/>
      <c r="G1330" s="211" t="s">
        <v>12</v>
      </c>
      <c r="H1330" s="212">
        <v>1</v>
      </c>
      <c r="I1330" s="213">
        <f>SUMIF(L:L,$L1330,M:M)</f>
        <v>1812.5600000000002</v>
      </c>
      <c r="J1330" s="213">
        <f>TRUNC(H1330*I1330,2)</f>
        <v>1812.56</v>
      </c>
      <c r="L1330" s="52">
        <f t="shared" si="212"/>
        <v>123</v>
      </c>
      <c r="M1330" s="86" t="str">
        <f t="shared" si="206"/>
        <v/>
      </c>
      <c r="N1330" s="87" t="str">
        <f t="shared" si="207"/>
        <v/>
      </c>
      <c r="O1330" s="87" t="str">
        <f t="shared" si="208"/>
        <v/>
      </c>
      <c r="P1330" s="88" t="str">
        <f t="shared" si="209"/>
        <v xml:space="preserve"> IG-VZ-400X300 </v>
      </c>
      <c r="Q1330" s="87">
        <f t="shared" si="210"/>
        <v>58.07</v>
      </c>
      <c r="R1330" s="87">
        <f t="shared" si="211"/>
        <v>1754.49</v>
      </c>
    </row>
    <row r="1331" spans="1:18" ht="38.25" customHeight="1" x14ac:dyDescent="0.2">
      <c r="A1331" s="214" t="s">
        <v>28</v>
      </c>
      <c r="B1331" s="215" t="s">
        <v>1912</v>
      </c>
      <c r="C1331" s="214" t="str">
        <f>VLOOKUP(B1331,INSUMOS!$A:$I,2,FALSE)</f>
        <v>SBC</v>
      </c>
      <c r="D1331" s="214" t="str">
        <f>VLOOKUP(B1331,INSUMOS!$A:$I,3,FALSE)</f>
        <v>VENEZIANA TOMADA DE AR EM ALUMINIO COM PINTURA ELETROSTATICA BRANCA 500x250mm</v>
      </c>
      <c r="E1331" s="293" t="str">
        <f>VLOOKUP(B1331,INSUMOS!$A:$I,4,FALSE)</f>
        <v>Material</v>
      </c>
      <c r="F1331" s="293"/>
      <c r="G1331" s="216" t="str">
        <f>VLOOKUP(B1331,INSUMOS!$A:$I,5,FALSE)</f>
        <v>UN</v>
      </c>
      <c r="H1331" s="217">
        <v>3.84</v>
      </c>
      <c r="I1331" s="218">
        <f>VLOOKUP(B1331,INSUMOS!$A:$I,8,FALSE)</f>
        <v>456.9</v>
      </c>
      <c r="J1331" s="218">
        <f>TRUNC(H1331*I1331,2)</f>
        <v>1754.49</v>
      </c>
      <c r="L1331" s="52">
        <f t="shared" si="212"/>
        <v>123</v>
      </c>
      <c r="M1331" s="86">
        <f t="shared" si="206"/>
        <v>1754.49</v>
      </c>
      <c r="N1331" s="87" t="str">
        <f t="shared" si="207"/>
        <v/>
      </c>
      <c r="O1331" s="87">
        <f t="shared" si="208"/>
        <v>1754.49</v>
      </c>
      <c r="P1331" s="88" t="str">
        <f t="shared" si="209"/>
        <v/>
      </c>
      <c r="Q1331" s="87" t="str">
        <f t="shared" si="210"/>
        <v/>
      </c>
      <c r="R1331" s="87" t="str">
        <f t="shared" si="211"/>
        <v/>
      </c>
    </row>
    <row r="1332" spans="1:18" ht="25.5" customHeight="1" x14ac:dyDescent="0.2">
      <c r="A1332" s="214" t="s">
        <v>28</v>
      </c>
      <c r="B1332" s="215" t="s">
        <v>1914</v>
      </c>
      <c r="C1332" s="214" t="str">
        <f>VLOOKUP(B1332,INSUMOS!$A:$I,2,FALSE)</f>
        <v>SBC</v>
      </c>
      <c r="D1332" s="214" t="str">
        <f>VLOOKUP(B1332,INSUMOS!$A:$I,3,FALSE)</f>
        <v>AJUDANTE ESPECIALIZADO - MECANICO DE REFRIGERACAO</v>
      </c>
      <c r="E1332" s="293" t="str">
        <f>VLOOKUP(B1332,INSUMOS!$A:$I,4,FALSE)</f>
        <v>Mão de Obra</v>
      </c>
      <c r="F1332" s="293"/>
      <c r="G1332" s="216" t="str">
        <f>VLOOKUP(B1332,INSUMOS!$A:$I,5,FALSE)</f>
        <v>H</v>
      </c>
      <c r="H1332" s="217">
        <v>1.7589999999999999</v>
      </c>
      <c r="I1332" s="218">
        <f>VLOOKUP(B1332,INSUMOS!$A:$I,8,FALSE)</f>
        <v>15.46</v>
      </c>
      <c r="J1332" s="218">
        <f>TRUNC(H1332*I1332,2)</f>
        <v>27.19</v>
      </c>
      <c r="L1332" s="52">
        <f t="shared" si="212"/>
        <v>123</v>
      </c>
      <c r="M1332" s="86">
        <f t="shared" si="206"/>
        <v>27.19</v>
      </c>
      <c r="N1332" s="87">
        <f t="shared" si="207"/>
        <v>27.19</v>
      </c>
      <c r="O1332" s="87" t="str">
        <f t="shared" si="208"/>
        <v/>
      </c>
      <c r="P1332" s="88" t="str">
        <f t="shared" si="209"/>
        <v/>
      </c>
      <c r="Q1332" s="87" t="str">
        <f t="shared" si="210"/>
        <v/>
      </c>
      <c r="R1332" s="87" t="str">
        <f t="shared" si="211"/>
        <v/>
      </c>
    </row>
    <row r="1333" spans="1:18" ht="25.5" customHeight="1" x14ac:dyDescent="0.2">
      <c r="A1333" s="214" t="s">
        <v>28</v>
      </c>
      <c r="B1333" s="215" t="s">
        <v>1916</v>
      </c>
      <c r="C1333" s="214" t="str">
        <f>VLOOKUP(B1333,INSUMOS!$A:$I,2,FALSE)</f>
        <v>SBC</v>
      </c>
      <c r="D1333" s="214" t="str">
        <f>VLOOKUP(B1333,INSUMOS!$A:$I,3,FALSE)</f>
        <v>MECANICO DE REFRIGERACAO</v>
      </c>
      <c r="E1333" s="293" t="str">
        <f>VLOOKUP(B1333,INSUMOS!$A:$I,4,FALSE)</f>
        <v>Mão de Obra</v>
      </c>
      <c r="F1333" s="293"/>
      <c r="G1333" s="216" t="str">
        <f>VLOOKUP(B1333,INSUMOS!$A:$I,5,FALSE)</f>
        <v>H</v>
      </c>
      <c r="H1333" s="217">
        <v>1.538</v>
      </c>
      <c r="I1333" s="218">
        <f>VLOOKUP(B1333,INSUMOS!$A:$I,8,FALSE)</f>
        <v>20.079999999999998</v>
      </c>
      <c r="J1333" s="218">
        <f>TRUNC(H1333*I1333,2)</f>
        <v>30.88</v>
      </c>
      <c r="L1333" s="52">
        <f t="shared" si="212"/>
        <v>123</v>
      </c>
      <c r="M1333" s="86">
        <f t="shared" si="206"/>
        <v>30.88</v>
      </c>
      <c r="N1333" s="87">
        <f t="shared" si="207"/>
        <v>30.88</v>
      </c>
      <c r="O1333" s="87" t="str">
        <f t="shared" si="208"/>
        <v/>
      </c>
      <c r="P1333" s="88" t="str">
        <f t="shared" si="209"/>
        <v/>
      </c>
      <c r="Q1333" s="87" t="str">
        <f t="shared" si="210"/>
        <v/>
      </c>
      <c r="R1333" s="87" t="str">
        <f t="shared" si="211"/>
        <v/>
      </c>
    </row>
    <row r="1334" spans="1:18" x14ac:dyDescent="0.2">
      <c r="A1334" s="219"/>
      <c r="B1334" s="219"/>
      <c r="C1334" s="219"/>
      <c r="D1334" s="219"/>
      <c r="E1334" s="219"/>
      <c r="F1334" s="220"/>
      <c r="G1334" s="219"/>
      <c r="H1334" s="220"/>
      <c r="I1334" s="219"/>
      <c r="J1334" s="220"/>
      <c r="L1334" s="52">
        <f t="shared" si="212"/>
        <v>123</v>
      </c>
      <c r="M1334" s="86" t="str">
        <f t="shared" si="206"/>
        <v/>
      </c>
      <c r="N1334" s="87" t="str">
        <f t="shared" si="207"/>
        <v/>
      </c>
      <c r="O1334" s="87" t="str">
        <f t="shared" si="208"/>
        <v/>
      </c>
      <c r="P1334" s="88" t="str">
        <f t="shared" si="209"/>
        <v/>
      </c>
      <c r="Q1334" s="87" t="str">
        <f t="shared" si="210"/>
        <v/>
      </c>
      <c r="R1334" s="87" t="str">
        <f t="shared" si="211"/>
        <v/>
      </c>
    </row>
    <row r="1335" spans="1:18" ht="15" thickBot="1" x14ac:dyDescent="0.25">
      <c r="A1335" s="219"/>
      <c r="B1335" s="219"/>
      <c r="C1335" s="219"/>
      <c r="D1335" s="219"/>
      <c r="E1335" s="219"/>
      <c r="F1335" s="220"/>
      <c r="G1335" s="219"/>
      <c r="H1335" s="294"/>
      <c r="I1335" s="294"/>
      <c r="J1335" s="220"/>
      <c r="L1335" s="52">
        <f t="shared" si="212"/>
        <v>123</v>
      </c>
      <c r="M1335" s="86" t="str">
        <f t="shared" si="206"/>
        <v/>
      </c>
      <c r="N1335" s="87" t="str">
        <f t="shared" si="207"/>
        <v/>
      </c>
      <c r="O1335" s="87" t="str">
        <f t="shared" si="208"/>
        <v/>
      </c>
      <c r="P1335" s="88" t="str">
        <f t="shared" si="209"/>
        <v/>
      </c>
      <c r="Q1335" s="87" t="str">
        <f t="shared" si="210"/>
        <v/>
      </c>
      <c r="R1335" s="87" t="str">
        <f t="shared" si="211"/>
        <v/>
      </c>
    </row>
    <row r="1336" spans="1:18" ht="15" thickTop="1" x14ac:dyDescent="0.2">
      <c r="A1336" s="224"/>
      <c r="B1336" s="224"/>
      <c r="C1336" s="224"/>
      <c r="D1336" s="224"/>
      <c r="E1336" s="224"/>
      <c r="F1336" s="224"/>
      <c r="G1336" s="224"/>
      <c r="H1336" s="224"/>
      <c r="I1336" s="224"/>
      <c r="J1336" s="224"/>
      <c r="L1336" s="52">
        <f t="shared" si="212"/>
        <v>124</v>
      </c>
      <c r="M1336" s="86" t="str">
        <f t="shared" si="206"/>
        <v/>
      </c>
      <c r="N1336" s="87" t="str">
        <f t="shared" si="207"/>
        <v/>
      </c>
      <c r="O1336" s="87" t="str">
        <f t="shared" si="208"/>
        <v/>
      </c>
      <c r="P1336" s="88" t="str">
        <f t="shared" si="209"/>
        <v/>
      </c>
      <c r="Q1336" s="87" t="str">
        <f t="shared" si="210"/>
        <v/>
      </c>
      <c r="R1336" s="87" t="str">
        <f t="shared" si="211"/>
        <v/>
      </c>
    </row>
    <row r="1337" spans="1:18" ht="45" x14ac:dyDescent="0.2">
      <c r="A1337" s="206" t="s">
        <v>1433</v>
      </c>
      <c r="B1337" s="207" t="s">
        <v>1</v>
      </c>
      <c r="C1337" s="206" t="s">
        <v>2</v>
      </c>
      <c r="D1337" s="206" t="s">
        <v>3</v>
      </c>
      <c r="E1337" s="290" t="s">
        <v>18</v>
      </c>
      <c r="F1337" s="290"/>
      <c r="G1337" s="208" t="s">
        <v>4</v>
      </c>
      <c r="H1337" s="207" t="s">
        <v>5</v>
      </c>
      <c r="I1337" s="207" t="s">
        <v>6</v>
      </c>
      <c r="J1337" s="207" t="s">
        <v>7</v>
      </c>
      <c r="L1337" s="52">
        <f t="shared" si="212"/>
        <v>124</v>
      </c>
      <c r="M1337" s="86" t="str">
        <f t="shared" si="206"/>
        <v/>
      </c>
      <c r="N1337" s="87" t="str">
        <f t="shared" si="207"/>
        <v/>
      </c>
      <c r="O1337" s="87" t="str">
        <f t="shared" si="208"/>
        <v/>
      </c>
      <c r="P1337" s="88" t="str">
        <f t="shared" si="209"/>
        <v/>
      </c>
      <c r="Q1337" s="87" t="str">
        <f t="shared" si="210"/>
        <v/>
      </c>
      <c r="R1337" s="87" t="str">
        <f t="shared" si="211"/>
        <v/>
      </c>
    </row>
    <row r="1338" spans="1:18" ht="89.25" x14ac:dyDescent="0.2">
      <c r="A1338" s="209" t="s">
        <v>19</v>
      </c>
      <c r="B1338" s="210" t="s">
        <v>1434</v>
      </c>
      <c r="C1338" s="209" t="s">
        <v>11</v>
      </c>
      <c r="D1338" s="209" t="s">
        <v>1435</v>
      </c>
      <c r="E1338" s="291" t="s">
        <v>1918</v>
      </c>
      <c r="F1338" s="291"/>
      <c r="G1338" s="211" t="s">
        <v>12</v>
      </c>
      <c r="H1338" s="212">
        <v>1</v>
      </c>
      <c r="I1338" s="213">
        <f>SUMIF(L:L,$L1338,M:M)</f>
        <v>496.38</v>
      </c>
      <c r="J1338" s="213">
        <f>TRUNC(H1338*I1338,2)</f>
        <v>496.38</v>
      </c>
      <c r="L1338" s="52">
        <f t="shared" si="212"/>
        <v>124</v>
      </c>
      <c r="M1338" s="86" t="str">
        <f t="shared" si="206"/>
        <v/>
      </c>
      <c r="N1338" s="87" t="str">
        <f t="shared" si="207"/>
        <v/>
      </c>
      <c r="O1338" s="87" t="str">
        <f t="shared" si="208"/>
        <v/>
      </c>
      <c r="P1338" s="88" t="str">
        <f t="shared" si="209"/>
        <v xml:space="preserve"> IG-ARADLQ-AG-0-LDR-T4 </v>
      </c>
      <c r="Q1338" s="87">
        <f t="shared" si="210"/>
        <v>0</v>
      </c>
      <c r="R1338" s="87">
        <f t="shared" si="211"/>
        <v>496.38</v>
      </c>
    </row>
    <row r="1339" spans="1:18" ht="25.5" x14ac:dyDescent="0.2">
      <c r="A1339" s="225" t="s">
        <v>21</v>
      </c>
      <c r="B1339" s="226" t="s">
        <v>257</v>
      </c>
      <c r="C1339" s="225" t="s">
        <v>9</v>
      </c>
      <c r="D1339" s="225" t="s">
        <v>258</v>
      </c>
      <c r="E1339" s="292" t="s">
        <v>875</v>
      </c>
      <c r="F1339" s="292"/>
      <c r="G1339" s="227" t="s">
        <v>25</v>
      </c>
      <c r="H1339" s="228">
        <v>1.3082</v>
      </c>
      <c r="I1339" s="229">
        <f>SUMIFS(J:J,A:A,"Composição",B:B,$B1339)</f>
        <v>25.81</v>
      </c>
      <c r="J1339" s="229">
        <f>TRUNC(H1339*I1339,2)</f>
        <v>33.76</v>
      </c>
      <c r="L1339" s="52">
        <f t="shared" si="212"/>
        <v>124</v>
      </c>
      <c r="M1339" s="86">
        <f t="shared" si="206"/>
        <v>33.76</v>
      </c>
      <c r="N1339" s="87" t="str">
        <f t="shared" si="207"/>
        <v/>
      </c>
      <c r="O1339" s="87">
        <f t="shared" si="208"/>
        <v>33.76</v>
      </c>
      <c r="P1339" s="88" t="str">
        <f t="shared" si="209"/>
        <v/>
      </c>
      <c r="Q1339" s="87" t="str">
        <f t="shared" si="210"/>
        <v/>
      </c>
      <c r="R1339" s="87" t="str">
        <f t="shared" si="211"/>
        <v/>
      </c>
    </row>
    <row r="1340" spans="1:18" ht="25.5" x14ac:dyDescent="0.2">
      <c r="A1340" s="225" t="s">
        <v>21</v>
      </c>
      <c r="B1340" s="226" t="s">
        <v>292</v>
      </c>
      <c r="C1340" s="225" t="s">
        <v>9</v>
      </c>
      <c r="D1340" s="225" t="s">
        <v>293</v>
      </c>
      <c r="E1340" s="292" t="s">
        <v>875</v>
      </c>
      <c r="F1340" s="292"/>
      <c r="G1340" s="227" t="s">
        <v>25</v>
      </c>
      <c r="H1340" s="228">
        <v>1.3082</v>
      </c>
      <c r="I1340" s="229">
        <f>SUMIFS(J:J,A:A,"Composição",B:B,$B1340)</f>
        <v>34.659999999999997</v>
      </c>
      <c r="J1340" s="229">
        <f>TRUNC(H1340*I1340,2)</f>
        <v>45.34</v>
      </c>
      <c r="L1340" s="52">
        <f t="shared" si="212"/>
        <v>124</v>
      </c>
      <c r="M1340" s="86">
        <f t="shared" si="206"/>
        <v>45.34</v>
      </c>
      <c r="N1340" s="87" t="str">
        <f t="shared" si="207"/>
        <v/>
      </c>
      <c r="O1340" s="87">
        <f t="shared" si="208"/>
        <v>45.34</v>
      </c>
      <c r="P1340" s="88" t="str">
        <f t="shared" si="209"/>
        <v/>
      </c>
      <c r="Q1340" s="87" t="str">
        <f t="shared" si="210"/>
        <v/>
      </c>
      <c r="R1340" s="87" t="str">
        <f t="shared" si="211"/>
        <v/>
      </c>
    </row>
    <row r="1341" spans="1:18" x14ac:dyDescent="0.2">
      <c r="A1341" s="214" t="s">
        <v>28</v>
      </c>
      <c r="B1341" s="215" t="s">
        <v>474</v>
      </c>
      <c r="C1341" s="214" t="str">
        <f>VLOOKUP(B1341,INSUMOS!$A:$I,2,FALSE)</f>
        <v>SINAPI</v>
      </c>
      <c r="D1341" s="214" t="str">
        <f>VLOOKUP(B1341,INSUMOS!$A:$I,3,FALSE)</f>
        <v>PARAFUSO ZINCADO, AUTOBROCANTE, FLANGEADO, 4,2 MM X 19 MM</v>
      </c>
      <c r="E1341" s="293" t="str">
        <f>VLOOKUP(B1341,INSUMOS!$A:$I,4,FALSE)</f>
        <v>Material</v>
      </c>
      <c r="F1341" s="293"/>
      <c r="G1341" s="216" t="str">
        <f>VLOOKUP(B1341,INSUMOS!$A:$I,5,FALSE)</f>
        <v>CENTO</v>
      </c>
      <c r="H1341" s="217">
        <v>0.04</v>
      </c>
      <c r="I1341" s="218">
        <f>VLOOKUP(B1341,INSUMOS!$A:$I,8,FALSE)</f>
        <v>26.51</v>
      </c>
      <c r="J1341" s="218">
        <f>TRUNC(H1341*I1341,2)</f>
        <v>1.06</v>
      </c>
      <c r="L1341" s="52">
        <f t="shared" si="212"/>
        <v>124</v>
      </c>
      <c r="M1341" s="86">
        <f t="shared" si="206"/>
        <v>1.06</v>
      </c>
      <c r="N1341" s="87" t="str">
        <f t="shared" si="207"/>
        <v/>
      </c>
      <c r="O1341" s="87">
        <f t="shared" si="208"/>
        <v>1.06</v>
      </c>
      <c r="P1341" s="88" t="str">
        <f t="shared" si="209"/>
        <v/>
      </c>
      <c r="Q1341" s="87" t="str">
        <f t="shared" si="210"/>
        <v/>
      </c>
      <c r="R1341" s="87" t="str">
        <f t="shared" si="211"/>
        <v/>
      </c>
    </row>
    <row r="1342" spans="1:18" ht="38.25" customHeight="1" x14ac:dyDescent="0.2">
      <c r="A1342" s="214" t="s">
        <v>28</v>
      </c>
      <c r="B1342" s="215" t="s">
        <v>1919</v>
      </c>
      <c r="C1342" s="214" t="str">
        <f>VLOOKUP(B1342,INSUMOS!$A:$I,2,FALSE)</f>
        <v>Próprio</v>
      </c>
      <c r="D1342" s="214" t="str">
        <f>VLOOKUP(B1342,INSUMOS!$A:$I,3,FALSE)</f>
        <v>ADLQ-AG-0-LDR-T4/000SAN00M0 - DIFUSOR MULTIVIAS QUADRADO, COM REGISTRO AG, COM ANEL DIRECAO DE FLUXO LDR, ANODIZADO, REGISTRO EM ACO , NCM: 76169900</v>
      </c>
      <c r="E1342" s="293" t="str">
        <f>VLOOKUP(B1342,INSUMOS!$A:$I,4,FALSE)</f>
        <v>Material</v>
      </c>
      <c r="F1342" s="293"/>
      <c r="G1342" s="216" t="str">
        <f>VLOOKUP(B1342,INSUMOS!$A:$I,5,FALSE)</f>
        <v>UN</v>
      </c>
      <c r="H1342" s="217">
        <v>1</v>
      </c>
      <c r="I1342" s="218">
        <f>VLOOKUP(B1342,INSUMOS!$A:$I,8,FALSE)</f>
        <v>416.22</v>
      </c>
      <c r="J1342" s="218">
        <f>TRUNC(H1342*I1342,2)</f>
        <v>416.22</v>
      </c>
      <c r="L1342" s="52">
        <f t="shared" si="212"/>
        <v>124</v>
      </c>
      <c r="M1342" s="86">
        <f t="shared" si="206"/>
        <v>416.22</v>
      </c>
      <c r="N1342" s="87" t="str">
        <f t="shared" si="207"/>
        <v/>
      </c>
      <c r="O1342" s="87">
        <f t="shared" si="208"/>
        <v>416.22</v>
      </c>
      <c r="P1342" s="88" t="str">
        <f t="shared" si="209"/>
        <v/>
      </c>
      <c r="Q1342" s="87" t="str">
        <f t="shared" si="210"/>
        <v/>
      </c>
      <c r="R1342" s="87" t="str">
        <f t="shared" si="211"/>
        <v/>
      </c>
    </row>
    <row r="1343" spans="1:18" ht="25.5" customHeight="1" x14ac:dyDescent="0.2">
      <c r="A1343" s="219"/>
      <c r="B1343" s="219"/>
      <c r="C1343" s="219"/>
      <c r="D1343" s="219"/>
      <c r="E1343" s="219"/>
      <c r="F1343" s="220"/>
      <c r="G1343" s="219"/>
      <c r="H1343" s="220"/>
      <c r="I1343" s="219"/>
      <c r="J1343" s="220"/>
      <c r="L1343" s="52">
        <f t="shared" si="212"/>
        <v>124</v>
      </c>
      <c r="M1343" s="86" t="str">
        <f t="shared" ref="M1343:M1406" si="213">IF(OR(A1343="Insumo",A1343="Composição Auxiliar"),J1343,"")</f>
        <v/>
      </c>
      <c r="N1343" s="87" t="str">
        <f t="shared" ref="N1343:N1406" si="214">IF(E1343="Mão de Obra",J1343,"")</f>
        <v/>
      </c>
      <c r="O1343" s="87" t="str">
        <f t="shared" ref="O1343:O1406" si="215">IF(N1343&lt;&gt;"","",M1343)</f>
        <v/>
      </c>
      <c r="P1343" s="88" t="str">
        <f t="shared" ref="P1343:P1406" si="216">IF(A1343="Composição",B1343,"")</f>
        <v/>
      </c>
      <c r="Q1343" s="87" t="str">
        <f t="shared" ref="Q1343:Q1406" si="217">IF(P1343&lt;&gt;"",SUMIF(L1343:L1443,L1343,N1343:N1443),"")</f>
        <v/>
      </c>
      <c r="R1343" s="87" t="str">
        <f t="shared" ref="R1343:R1406" si="218">IF(P1343&lt;&gt;"",SUMIF(L1343:L1443,L1343,O1343:O1443),"")</f>
        <v/>
      </c>
    </row>
    <row r="1344" spans="1:18" ht="25.5" customHeight="1" thickBot="1" x14ac:dyDescent="0.25">
      <c r="A1344" s="219"/>
      <c r="B1344" s="219"/>
      <c r="C1344" s="219"/>
      <c r="D1344" s="219"/>
      <c r="E1344" s="219"/>
      <c r="F1344" s="220"/>
      <c r="G1344" s="219"/>
      <c r="H1344" s="294"/>
      <c r="I1344" s="294"/>
      <c r="J1344" s="220"/>
      <c r="L1344" s="52">
        <f t="shared" si="212"/>
        <v>124</v>
      </c>
      <c r="M1344" s="86" t="str">
        <f t="shared" si="213"/>
        <v/>
      </c>
      <c r="N1344" s="87" t="str">
        <f t="shared" si="214"/>
        <v/>
      </c>
      <c r="O1344" s="87" t="str">
        <f t="shared" si="215"/>
        <v/>
      </c>
      <c r="P1344" s="88" t="str">
        <f t="shared" si="216"/>
        <v/>
      </c>
      <c r="Q1344" s="87" t="str">
        <f t="shared" si="217"/>
        <v/>
      </c>
      <c r="R1344" s="87" t="str">
        <f t="shared" si="218"/>
        <v/>
      </c>
    </row>
    <row r="1345" spans="1:18" ht="15" thickTop="1" x14ac:dyDescent="0.2">
      <c r="A1345" s="224"/>
      <c r="B1345" s="224"/>
      <c r="C1345" s="224"/>
      <c r="D1345" s="224"/>
      <c r="E1345" s="224"/>
      <c r="F1345" s="224"/>
      <c r="G1345" s="224"/>
      <c r="H1345" s="224"/>
      <c r="I1345" s="224"/>
      <c r="J1345" s="224"/>
      <c r="L1345" s="52">
        <f t="shared" si="212"/>
        <v>125</v>
      </c>
      <c r="M1345" s="86" t="str">
        <f t="shared" si="213"/>
        <v/>
      </c>
      <c r="N1345" s="87" t="str">
        <f t="shared" si="214"/>
        <v/>
      </c>
      <c r="O1345" s="87" t="str">
        <f t="shared" si="215"/>
        <v/>
      </c>
      <c r="P1345" s="88" t="str">
        <f t="shared" si="216"/>
        <v/>
      </c>
      <c r="Q1345" s="87" t="str">
        <f t="shared" si="217"/>
        <v/>
      </c>
      <c r="R1345" s="87" t="str">
        <f t="shared" si="218"/>
        <v/>
      </c>
    </row>
    <row r="1346" spans="1:18" ht="45" x14ac:dyDescent="0.2">
      <c r="A1346" s="206" t="s">
        <v>1436</v>
      </c>
      <c r="B1346" s="207" t="s">
        <v>1</v>
      </c>
      <c r="C1346" s="206" t="s">
        <v>2</v>
      </c>
      <c r="D1346" s="206" t="s">
        <v>3</v>
      </c>
      <c r="E1346" s="290" t="s">
        <v>18</v>
      </c>
      <c r="F1346" s="290"/>
      <c r="G1346" s="208" t="s">
        <v>4</v>
      </c>
      <c r="H1346" s="207" t="s">
        <v>5</v>
      </c>
      <c r="I1346" s="207" t="s">
        <v>6</v>
      </c>
      <c r="J1346" s="207" t="s">
        <v>7</v>
      </c>
      <c r="L1346" s="52">
        <f t="shared" si="212"/>
        <v>125</v>
      </c>
      <c r="M1346" s="86" t="str">
        <f t="shared" si="213"/>
        <v/>
      </c>
      <c r="N1346" s="87" t="str">
        <f t="shared" si="214"/>
        <v/>
      </c>
      <c r="O1346" s="87" t="str">
        <f t="shared" si="215"/>
        <v/>
      </c>
      <c r="P1346" s="88" t="str">
        <f t="shared" si="216"/>
        <v/>
      </c>
      <c r="Q1346" s="87" t="str">
        <f t="shared" si="217"/>
        <v/>
      </c>
      <c r="R1346" s="87" t="str">
        <f t="shared" si="218"/>
        <v/>
      </c>
    </row>
    <row r="1347" spans="1:18" ht="102" x14ac:dyDescent="0.2">
      <c r="A1347" s="209" t="s">
        <v>19</v>
      </c>
      <c r="B1347" s="210" t="s">
        <v>1437</v>
      </c>
      <c r="C1347" s="209" t="s">
        <v>11</v>
      </c>
      <c r="D1347" s="209" t="s">
        <v>1438</v>
      </c>
      <c r="E1347" s="291" t="s">
        <v>1918</v>
      </c>
      <c r="F1347" s="291"/>
      <c r="G1347" s="211" t="s">
        <v>12</v>
      </c>
      <c r="H1347" s="212">
        <v>1</v>
      </c>
      <c r="I1347" s="213">
        <f>SUMIF(L:L,$L1347,M:M)</f>
        <v>564.95000000000005</v>
      </c>
      <c r="J1347" s="213">
        <f>TRUNC(H1347*I1347,2)</f>
        <v>564.95000000000005</v>
      </c>
      <c r="L1347" s="52">
        <f t="shared" ref="L1347:L1410" si="219">IF(AND(A1348&lt;&gt;"",A1347=""),L1346+1,L1346)</f>
        <v>125</v>
      </c>
      <c r="M1347" s="86" t="str">
        <f t="shared" si="213"/>
        <v/>
      </c>
      <c r="N1347" s="87" t="str">
        <f t="shared" si="214"/>
        <v/>
      </c>
      <c r="O1347" s="87" t="str">
        <f t="shared" si="215"/>
        <v/>
      </c>
      <c r="P1347" s="88" t="str">
        <f t="shared" si="216"/>
        <v xml:space="preserve"> IG-ARADLQ-AG-K-LDR-T2 </v>
      </c>
      <c r="Q1347" s="87">
        <f t="shared" si="217"/>
        <v>0</v>
      </c>
      <c r="R1347" s="87">
        <f t="shared" si="218"/>
        <v>564.95000000000005</v>
      </c>
    </row>
    <row r="1348" spans="1:18" ht="25.5" x14ac:dyDescent="0.2">
      <c r="A1348" s="225" t="s">
        <v>21</v>
      </c>
      <c r="B1348" s="226" t="s">
        <v>292</v>
      </c>
      <c r="C1348" s="225" t="s">
        <v>9</v>
      </c>
      <c r="D1348" s="225" t="s">
        <v>293</v>
      </c>
      <c r="E1348" s="292" t="s">
        <v>875</v>
      </c>
      <c r="F1348" s="292"/>
      <c r="G1348" s="227" t="s">
        <v>25</v>
      </c>
      <c r="H1348" s="228">
        <v>1.3082</v>
      </c>
      <c r="I1348" s="229">
        <f>SUMIFS(J:J,A:A,"Composição",B:B,$B1348)</f>
        <v>34.659999999999997</v>
      </c>
      <c r="J1348" s="229">
        <f>TRUNC(H1348*I1348,2)</f>
        <v>45.34</v>
      </c>
      <c r="L1348" s="52">
        <f t="shared" si="219"/>
        <v>125</v>
      </c>
      <c r="M1348" s="86">
        <f t="shared" si="213"/>
        <v>45.34</v>
      </c>
      <c r="N1348" s="87" t="str">
        <f t="shared" si="214"/>
        <v/>
      </c>
      <c r="O1348" s="87">
        <f t="shared" si="215"/>
        <v>45.34</v>
      </c>
      <c r="P1348" s="88" t="str">
        <f t="shared" si="216"/>
        <v/>
      </c>
      <c r="Q1348" s="87" t="str">
        <f t="shared" si="217"/>
        <v/>
      </c>
      <c r="R1348" s="87" t="str">
        <f t="shared" si="218"/>
        <v/>
      </c>
    </row>
    <row r="1349" spans="1:18" ht="25.5" x14ac:dyDescent="0.2">
      <c r="A1349" s="225" t="s">
        <v>21</v>
      </c>
      <c r="B1349" s="226" t="s">
        <v>257</v>
      </c>
      <c r="C1349" s="225" t="s">
        <v>9</v>
      </c>
      <c r="D1349" s="225" t="s">
        <v>258</v>
      </c>
      <c r="E1349" s="292" t="s">
        <v>875</v>
      </c>
      <c r="F1349" s="292"/>
      <c r="G1349" s="227" t="s">
        <v>25</v>
      </c>
      <c r="H1349" s="228">
        <v>1.3082</v>
      </c>
      <c r="I1349" s="229">
        <f>SUMIFS(J:J,A:A,"Composição",B:B,$B1349)</f>
        <v>25.81</v>
      </c>
      <c r="J1349" s="229">
        <f>TRUNC(H1349*I1349,2)</f>
        <v>33.76</v>
      </c>
      <c r="L1349" s="52">
        <f t="shared" si="219"/>
        <v>125</v>
      </c>
      <c r="M1349" s="86">
        <f t="shared" si="213"/>
        <v>33.76</v>
      </c>
      <c r="N1349" s="87" t="str">
        <f t="shared" si="214"/>
        <v/>
      </c>
      <c r="O1349" s="87">
        <f t="shared" si="215"/>
        <v>33.76</v>
      </c>
      <c r="P1349" s="88" t="str">
        <f t="shared" si="216"/>
        <v/>
      </c>
      <c r="Q1349" s="87" t="str">
        <f t="shared" si="217"/>
        <v/>
      </c>
      <c r="R1349" s="87" t="str">
        <f t="shared" si="218"/>
        <v/>
      </c>
    </row>
    <row r="1350" spans="1:18" x14ac:dyDescent="0.2">
      <c r="A1350" s="214" t="s">
        <v>28</v>
      </c>
      <c r="B1350" s="215" t="s">
        <v>474</v>
      </c>
      <c r="C1350" s="214" t="str">
        <f>VLOOKUP(B1350,INSUMOS!$A:$I,2,FALSE)</f>
        <v>SINAPI</v>
      </c>
      <c r="D1350" s="214" t="str">
        <f>VLOOKUP(B1350,INSUMOS!$A:$I,3,FALSE)</f>
        <v>PARAFUSO ZINCADO, AUTOBROCANTE, FLANGEADO, 4,2 MM X 19 MM</v>
      </c>
      <c r="E1350" s="293" t="str">
        <f>VLOOKUP(B1350,INSUMOS!$A:$I,4,FALSE)</f>
        <v>Material</v>
      </c>
      <c r="F1350" s="293"/>
      <c r="G1350" s="216" t="str">
        <f>VLOOKUP(B1350,INSUMOS!$A:$I,5,FALSE)</f>
        <v>CENTO</v>
      </c>
      <c r="H1350" s="217">
        <v>0.04</v>
      </c>
      <c r="I1350" s="218">
        <f>VLOOKUP(B1350,INSUMOS!$A:$I,8,FALSE)</f>
        <v>26.51</v>
      </c>
      <c r="J1350" s="218">
        <f>TRUNC(H1350*I1350,2)</f>
        <v>1.06</v>
      </c>
      <c r="L1350" s="52">
        <f t="shared" si="219"/>
        <v>125</v>
      </c>
      <c r="M1350" s="86">
        <f t="shared" si="213"/>
        <v>1.06</v>
      </c>
      <c r="N1350" s="87" t="str">
        <f t="shared" si="214"/>
        <v/>
      </c>
      <c r="O1350" s="87">
        <f t="shared" si="215"/>
        <v>1.06</v>
      </c>
      <c r="P1350" s="88" t="str">
        <f t="shared" si="216"/>
        <v/>
      </c>
      <c r="Q1350" s="87" t="str">
        <f t="shared" si="217"/>
        <v/>
      </c>
      <c r="R1350" s="87" t="str">
        <f t="shared" si="218"/>
        <v/>
      </c>
    </row>
    <row r="1351" spans="1:18" ht="51" x14ac:dyDescent="0.2">
      <c r="A1351" s="214" t="s">
        <v>28</v>
      </c>
      <c r="B1351" s="215" t="s">
        <v>1921</v>
      </c>
      <c r="C1351" s="214" t="str">
        <f>VLOOKUP(B1351,INSUMOS!$A:$I,2,FALSE)</f>
        <v>Próprio</v>
      </c>
      <c r="D1351" s="214" t="str">
        <f>VLOOKUP(B1351,INSUMOS!$A:$I,3,FALSE)</f>
        <v>ADLQ-AG-K-LDR-T2/158SAN00M0 - DIFUSOR MULTIVIAS QUADRADO, COM REGISTRO AG, COM CAIXA PLENUM AK6, COM ANEL DIRECAO DE FLUXO LDR, DIAMETRO COLARINHO = 158mm, ANODIZADO, REGISTRO EM ACO , NCM: 76169900</v>
      </c>
      <c r="E1351" s="293" t="str">
        <f>VLOOKUP(B1351,INSUMOS!$A:$I,4,FALSE)</f>
        <v>Material</v>
      </c>
      <c r="F1351" s="293"/>
      <c r="G1351" s="216" t="str">
        <f>VLOOKUP(B1351,INSUMOS!$A:$I,5,FALSE)</f>
        <v>UN</v>
      </c>
      <c r="H1351" s="217">
        <v>1</v>
      </c>
      <c r="I1351" s="218">
        <f>VLOOKUP(B1351,INSUMOS!$A:$I,8,FALSE)</f>
        <v>484.79</v>
      </c>
      <c r="J1351" s="218">
        <f>TRUNC(H1351*I1351,2)</f>
        <v>484.79</v>
      </c>
      <c r="L1351" s="52">
        <f t="shared" si="219"/>
        <v>125</v>
      </c>
      <c r="M1351" s="86">
        <f t="shared" si="213"/>
        <v>484.79</v>
      </c>
      <c r="N1351" s="87" t="str">
        <f t="shared" si="214"/>
        <v/>
      </c>
      <c r="O1351" s="87">
        <f t="shared" si="215"/>
        <v>484.79</v>
      </c>
      <c r="P1351" s="88" t="str">
        <f t="shared" si="216"/>
        <v/>
      </c>
      <c r="Q1351" s="87" t="str">
        <f t="shared" si="217"/>
        <v/>
      </c>
      <c r="R1351" s="87" t="str">
        <f t="shared" si="218"/>
        <v/>
      </c>
    </row>
    <row r="1352" spans="1:18" ht="38.25" customHeight="1" x14ac:dyDescent="0.2">
      <c r="A1352" s="219"/>
      <c r="B1352" s="219"/>
      <c r="C1352" s="219"/>
      <c r="D1352" s="219"/>
      <c r="E1352" s="219"/>
      <c r="F1352" s="220"/>
      <c r="G1352" s="219"/>
      <c r="H1352" s="220"/>
      <c r="I1352" s="219"/>
      <c r="J1352" s="220"/>
      <c r="L1352" s="52">
        <f t="shared" si="219"/>
        <v>125</v>
      </c>
      <c r="M1352" s="86" t="str">
        <f t="shared" si="213"/>
        <v/>
      </c>
      <c r="N1352" s="87" t="str">
        <f t="shared" si="214"/>
        <v/>
      </c>
      <c r="O1352" s="87" t="str">
        <f t="shared" si="215"/>
        <v/>
      </c>
      <c r="P1352" s="88" t="str">
        <f t="shared" si="216"/>
        <v/>
      </c>
      <c r="Q1352" s="87" t="str">
        <f t="shared" si="217"/>
        <v/>
      </c>
      <c r="R1352" s="87" t="str">
        <f t="shared" si="218"/>
        <v/>
      </c>
    </row>
    <row r="1353" spans="1:18" ht="25.5" customHeight="1" thickBot="1" x14ac:dyDescent="0.25">
      <c r="A1353" s="219"/>
      <c r="B1353" s="219"/>
      <c r="C1353" s="219"/>
      <c r="D1353" s="219"/>
      <c r="E1353" s="219"/>
      <c r="F1353" s="220"/>
      <c r="G1353" s="219"/>
      <c r="H1353" s="294"/>
      <c r="I1353" s="294"/>
      <c r="J1353" s="220"/>
      <c r="L1353" s="52">
        <f t="shared" si="219"/>
        <v>125</v>
      </c>
      <c r="M1353" s="86" t="str">
        <f t="shared" si="213"/>
        <v/>
      </c>
      <c r="N1353" s="87" t="str">
        <f t="shared" si="214"/>
        <v/>
      </c>
      <c r="O1353" s="87" t="str">
        <f t="shared" si="215"/>
        <v/>
      </c>
      <c r="P1353" s="88" t="str">
        <f t="shared" si="216"/>
        <v/>
      </c>
      <c r="Q1353" s="87" t="str">
        <f t="shared" si="217"/>
        <v/>
      </c>
      <c r="R1353" s="87" t="str">
        <f t="shared" si="218"/>
        <v/>
      </c>
    </row>
    <row r="1354" spans="1:18" ht="25.5" customHeight="1" thickTop="1" x14ac:dyDescent="0.2">
      <c r="A1354" s="224"/>
      <c r="B1354" s="224"/>
      <c r="C1354" s="224"/>
      <c r="D1354" s="224"/>
      <c r="E1354" s="224"/>
      <c r="F1354" s="224"/>
      <c r="G1354" s="224"/>
      <c r="H1354" s="224"/>
      <c r="I1354" s="224"/>
      <c r="J1354" s="224"/>
      <c r="L1354" s="52">
        <f t="shared" si="219"/>
        <v>126</v>
      </c>
      <c r="M1354" s="86" t="str">
        <f t="shared" si="213"/>
        <v/>
      </c>
      <c r="N1354" s="87" t="str">
        <f t="shared" si="214"/>
        <v/>
      </c>
      <c r="O1354" s="87" t="str">
        <f t="shared" si="215"/>
        <v/>
      </c>
      <c r="P1354" s="88" t="str">
        <f t="shared" si="216"/>
        <v/>
      </c>
      <c r="Q1354" s="87" t="str">
        <f t="shared" si="217"/>
        <v/>
      </c>
      <c r="R1354" s="87" t="str">
        <f t="shared" si="218"/>
        <v/>
      </c>
    </row>
    <row r="1355" spans="1:18" ht="45" x14ac:dyDescent="0.2">
      <c r="A1355" s="206" t="s">
        <v>1439</v>
      </c>
      <c r="B1355" s="207" t="s">
        <v>1</v>
      </c>
      <c r="C1355" s="206" t="s">
        <v>2</v>
      </c>
      <c r="D1355" s="206" t="s">
        <v>3</v>
      </c>
      <c r="E1355" s="290" t="s">
        <v>18</v>
      </c>
      <c r="F1355" s="290"/>
      <c r="G1355" s="208" t="s">
        <v>4</v>
      </c>
      <c r="H1355" s="207" t="s">
        <v>5</v>
      </c>
      <c r="I1355" s="207" t="s">
        <v>6</v>
      </c>
      <c r="J1355" s="207" t="s">
        <v>7</v>
      </c>
      <c r="L1355" s="52">
        <f t="shared" si="219"/>
        <v>126</v>
      </c>
      <c r="M1355" s="86" t="str">
        <f t="shared" si="213"/>
        <v/>
      </c>
      <c r="N1355" s="87" t="str">
        <f t="shared" si="214"/>
        <v/>
      </c>
      <c r="O1355" s="87" t="str">
        <f t="shared" si="215"/>
        <v/>
      </c>
      <c r="P1355" s="88" t="str">
        <f t="shared" si="216"/>
        <v/>
      </c>
      <c r="Q1355" s="87" t="str">
        <f t="shared" si="217"/>
        <v/>
      </c>
      <c r="R1355" s="87" t="str">
        <f t="shared" si="218"/>
        <v/>
      </c>
    </row>
    <row r="1356" spans="1:18" ht="89.25" x14ac:dyDescent="0.2">
      <c r="A1356" s="209" t="s">
        <v>19</v>
      </c>
      <c r="B1356" s="210" t="s">
        <v>1440</v>
      </c>
      <c r="C1356" s="209" t="s">
        <v>11</v>
      </c>
      <c r="D1356" s="209" t="s">
        <v>1965</v>
      </c>
      <c r="E1356" s="291" t="s">
        <v>1918</v>
      </c>
      <c r="F1356" s="291"/>
      <c r="G1356" s="211" t="s">
        <v>12</v>
      </c>
      <c r="H1356" s="212">
        <v>1</v>
      </c>
      <c r="I1356" s="213">
        <f>SUMIF(L:L,$L1356,M:M)</f>
        <v>1026.6499999999999</v>
      </c>
      <c r="J1356" s="213">
        <f>TRUNC(H1356*I1356,2)</f>
        <v>1026.6500000000001</v>
      </c>
      <c r="L1356" s="52">
        <f t="shared" si="219"/>
        <v>126</v>
      </c>
      <c r="M1356" s="86" t="str">
        <f t="shared" si="213"/>
        <v/>
      </c>
      <c r="N1356" s="87" t="str">
        <f t="shared" si="214"/>
        <v/>
      </c>
      <c r="O1356" s="87" t="str">
        <f t="shared" si="215"/>
        <v/>
      </c>
      <c r="P1356" s="88" t="str">
        <f t="shared" si="216"/>
        <v xml:space="preserve"> IG-ARADLQ-AG-K-LDR-T6 </v>
      </c>
      <c r="Q1356" s="87">
        <f t="shared" si="217"/>
        <v>0</v>
      </c>
      <c r="R1356" s="87">
        <f t="shared" si="218"/>
        <v>1026.6499999999999</v>
      </c>
    </row>
    <row r="1357" spans="1:18" ht="25.5" x14ac:dyDescent="0.2">
      <c r="A1357" s="225" t="s">
        <v>21</v>
      </c>
      <c r="B1357" s="226" t="s">
        <v>292</v>
      </c>
      <c r="C1357" s="225" t="s">
        <v>9</v>
      </c>
      <c r="D1357" s="225" t="s">
        <v>293</v>
      </c>
      <c r="E1357" s="292" t="s">
        <v>875</v>
      </c>
      <c r="F1357" s="292"/>
      <c r="G1357" s="227" t="s">
        <v>25</v>
      </c>
      <c r="H1357" s="228">
        <v>1.3082</v>
      </c>
      <c r="I1357" s="229">
        <f>SUMIFS(J:J,A:A,"Composição",B:B,$B1357)</f>
        <v>34.659999999999997</v>
      </c>
      <c r="J1357" s="229">
        <f>TRUNC(H1357*I1357,2)</f>
        <v>45.34</v>
      </c>
      <c r="L1357" s="52">
        <f t="shared" si="219"/>
        <v>126</v>
      </c>
      <c r="M1357" s="86">
        <f t="shared" si="213"/>
        <v>45.34</v>
      </c>
      <c r="N1357" s="87" t="str">
        <f t="shared" si="214"/>
        <v/>
      </c>
      <c r="O1357" s="87">
        <f t="shared" si="215"/>
        <v>45.34</v>
      </c>
      <c r="P1357" s="88" t="str">
        <f t="shared" si="216"/>
        <v/>
      </c>
      <c r="Q1357" s="87" t="str">
        <f t="shared" si="217"/>
        <v/>
      </c>
      <c r="R1357" s="87" t="str">
        <f t="shared" si="218"/>
        <v/>
      </c>
    </row>
    <row r="1358" spans="1:18" ht="25.5" x14ac:dyDescent="0.2">
      <c r="A1358" s="225" t="s">
        <v>21</v>
      </c>
      <c r="B1358" s="226" t="s">
        <v>257</v>
      </c>
      <c r="C1358" s="225" t="s">
        <v>9</v>
      </c>
      <c r="D1358" s="225" t="s">
        <v>258</v>
      </c>
      <c r="E1358" s="292" t="s">
        <v>875</v>
      </c>
      <c r="F1358" s="292"/>
      <c r="G1358" s="227" t="s">
        <v>25</v>
      </c>
      <c r="H1358" s="228">
        <v>1.3082</v>
      </c>
      <c r="I1358" s="229">
        <f>SUMIFS(J:J,A:A,"Composição",B:B,$B1358)</f>
        <v>25.81</v>
      </c>
      <c r="J1358" s="229">
        <f>TRUNC(H1358*I1358,2)</f>
        <v>33.76</v>
      </c>
      <c r="L1358" s="52">
        <f t="shared" si="219"/>
        <v>126</v>
      </c>
      <c r="M1358" s="86">
        <f t="shared" si="213"/>
        <v>33.76</v>
      </c>
      <c r="N1358" s="87" t="str">
        <f t="shared" si="214"/>
        <v/>
      </c>
      <c r="O1358" s="87">
        <f t="shared" si="215"/>
        <v>33.76</v>
      </c>
      <c r="P1358" s="88" t="str">
        <f t="shared" si="216"/>
        <v/>
      </c>
      <c r="Q1358" s="87" t="str">
        <f t="shared" si="217"/>
        <v/>
      </c>
      <c r="R1358" s="87" t="str">
        <f t="shared" si="218"/>
        <v/>
      </c>
    </row>
    <row r="1359" spans="1:18" ht="89.25" x14ac:dyDescent="0.2">
      <c r="A1359" s="214" t="s">
        <v>28</v>
      </c>
      <c r="B1359" s="215" t="s">
        <v>1923</v>
      </c>
      <c r="C1359" s="214" t="str">
        <f>VLOOKUP(B1359,INSUMOS!$A:$I,2,FALSE)</f>
        <v>Próprio</v>
      </c>
      <c r="D1359" s="214" t="str">
        <f>VLOOKUP(B1359,INSUMOS!$A:$I,3,FALSE)</f>
        <v>ADLQ-AG-K-LDR-T6/198SAN00M0 - DIFUSOR MULTIVIAS QUADRADO, COM REGISTRO AG, COM CAIXA PLENUM AK6, COM ANEL DIRECAO DE FLUXO LDR, DIAMETRO COLARINHO = 198mm, ANODIZADO, REGISTRO EM ACO , NCM: 76169900ADLQ-AG-K-LDR-T6/198SAN00M0 - DIFUSOR MULTIVIAS QUADRADO, COM REGISTRO AG, COM CAIXA PLENUM AK6, COM ANEL DIRECAO DE FLUXO LDR, DIAMETRO COLARINHO = 198mm, ANODIZADO, REGISTRO EM ACO , NCM: 76169900</v>
      </c>
      <c r="E1359" s="293" t="str">
        <f>VLOOKUP(B1359,INSUMOS!$A:$I,4,FALSE)</f>
        <v>Material</v>
      </c>
      <c r="F1359" s="293"/>
      <c r="G1359" s="216" t="str">
        <f>VLOOKUP(B1359,INSUMOS!$A:$I,5,FALSE)</f>
        <v>UN</v>
      </c>
      <c r="H1359" s="217">
        <v>1</v>
      </c>
      <c r="I1359" s="218">
        <f>VLOOKUP(B1359,INSUMOS!$A:$I,8,FALSE)</f>
        <v>946.49</v>
      </c>
      <c r="J1359" s="218">
        <f>TRUNC(H1359*I1359,2)</f>
        <v>946.49</v>
      </c>
      <c r="L1359" s="52">
        <f t="shared" si="219"/>
        <v>126</v>
      </c>
      <c r="M1359" s="86">
        <f t="shared" si="213"/>
        <v>946.49</v>
      </c>
      <c r="N1359" s="87" t="str">
        <f t="shared" si="214"/>
        <v/>
      </c>
      <c r="O1359" s="87">
        <f t="shared" si="215"/>
        <v>946.49</v>
      </c>
      <c r="P1359" s="88" t="str">
        <f t="shared" si="216"/>
        <v/>
      </c>
      <c r="Q1359" s="87" t="str">
        <f t="shared" si="217"/>
        <v/>
      </c>
      <c r="R1359" s="87" t="str">
        <f t="shared" si="218"/>
        <v/>
      </c>
    </row>
    <row r="1360" spans="1:18" x14ac:dyDescent="0.2">
      <c r="A1360" s="214" t="s">
        <v>28</v>
      </c>
      <c r="B1360" s="215" t="s">
        <v>474</v>
      </c>
      <c r="C1360" s="214" t="str">
        <f>VLOOKUP(B1360,INSUMOS!$A:$I,2,FALSE)</f>
        <v>SINAPI</v>
      </c>
      <c r="D1360" s="214" t="str">
        <f>VLOOKUP(B1360,INSUMOS!$A:$I,3,FALSE)</f>
        <v>PARAFUSO ZINCADO, AUTOBROCANTE, FLANGEADO, 4,2 MM X 19 MM</v>
      </c>
      <c r="E1360" s="293" t="str">
        <f>VLOOKUP(B1360,INSUMOS!$A:$I,4,FALSE)</f>
        <v>Material</v>
      </c>
      <c r="F1360" s="293"/>
      <c r="G1360" s="216" t="str">
        <f>VLOOKUP(B1360,INSUMOS!$A:$I,5,FALSE)</f>
        <v>CENTO</v>
      </c>
      <c r="H1360" s="217">
        <v>0.04</v>
      </c>
      <c r="I1360" s="218">
        <f>VLOOKUP(B1360,INSUMOS!$A:$I,8,FALSE)</f>
        <v>26.51</v>
      </c>
      <c r="J1360" s="218">
        <f>TRUNC(H1360*I1360,2)</f>
        <v>1.06</v>
      </c>
      <c r="L1360" s="52">
        <f t="shared" si="219"/>
        <v>126</v>
      </c>
      <c r="M1360" s="86">
        <f t="shared" si="213"/>
        <v>1.06</v>
      </c>
      <c r="N1360" s="87" t="str">
        <f t="shared" si="214"/>
        <v/>
      </c>
      <c r="O1360" s="87">
        <f t="shared" si="215"/>
        <v>1.06</v>
      </c>
      <c r="P1360" s="88" t="str">
        <f t="shared" si="216"/>
        <v/>
      </c>
      <c r="Q1360" s="87" t="str">
        <f t="shared" si="217"/>
        <v/>
      </c>
      <c r="R1360" s="87" t="str">
        <f t="shared" si="218"/>
        <v/>
      </c>
    </row>
    <row r="1361" spans="1:18" x14ac:dyDescent="0.2">
      <c r="A1361" s="219"/>
      <c r="B1361" s="219"/>
      <c r="C1361" s="219"/>
      <c r="D1361" s="219"/>
      <c r="E1361" s="219"/>
      <c r="F1361" s="220"/>
      <c r="G1361" s="219"/>
      <c r="H1361" s="220"/>
      <c r="I1361" s="219"/>
      <c r="J1361" s="220"/>
      <c r="L1361" s="52">
        <f t="shared" si="219"/>
        <v>126</v>
      </c>
      <c r="M1361" s="86" t="str">
        <f t="shared" si="213"/>
        <v/>
      </c>
      <c r="N1361" s="87" t="str">
        <f t="shared" si="214"/>
        <v/>
      </c>
      <c r="O1361" s="87" t="str">
        <f t="shared" si="215"/>
        <v/>
      </c>
      <c r="P1361" s="88" t="str">
        <f t="shared" si="216"/>
        <v/>
      </c>
      <c r="Q1361" s="87" t="str">
        <f t="shared" si="217"/>
        <v/>
      </c>
      <c r="R1361" s="87" t="str">
        <f t="shared" si="218"/>
        <v/>
      </c>
    </row>
    <row r="1362" spans="1:18" ht="15" thickBot="1" x14ac:dyDescent="0.25">
      <c r="A1362" s="219"/>
      <c r="B1362" s="219"/>
      <c r="C1362" s="219"/>
      <c r="D1362" s="219"/>
      <c r="E1362" s="219"/>
      <c r="F1362" s="220"/>
      <c r="G1362" s="219"/>
      <c r="H1362" s="294"/>
      <c r="I1362" s="294"/>
      <c r="J1362" s="220"/>
      <c r="L1362" s="52">
        <f t="shared" si="219"/>
        <v>126</v>
      </c>
      <c r="M1362" s="86" t="str">
        <f t="shared" si="213"/>
        <v/>
      </c>
      <c r="N1362" s="87" t="str">
        <f t="shared" si="214"/>
        <v/>
      </c>
      <c r="O1362" s="87" t="str">
        <f t="shared" si="215"/>
        <v/>
      </c>
      <c r="P1362" s="88" t="str">
        <f t="shared" si="216"/>
        <v/>
      </c>
      <c r="Q1362" s="87" t="str">
        <f t="shared" si="217"/>
        <v/>
      </c>
      <c r="R1362" s="87" t="str">
        <f t="shared" si="218"/>
        <v/>
      </c>
    </row>
    <row r="1363" spans="1:18" ht="38.25" customHeight="1" thickTop="1" x14ac:dyDescent="0.2">
      <c r="A1363" s="224"/>
      <c r="B1363" s="224"/>
      <c r="C1363" s="224"/>
      <c r="D1363" s="224"/>
      <c r="E1363" s="224"/>
      <c r="F1363" s="224"/>
      <c r="G1363" s="224"/>
      <c r="H1363" s="224"/>
      <c r="I1363" s="224"/>
      <c r="J1363" s="224"/>
      <c r="L1363" s="52">
        <f t="shared" si="219"/>
        <v>127</v>
      </c>
      <c r="M1363" s="86" t="str">
        <f t="shared" si="213"/>
        <v/>
      </c>
      <c r="N1363" s="87" t="str">
        <f t="shared" si="214"/>
        <v/>
      </c>
      <c r="O1363" s="87" t="str">
        <f t="shared" si="215"/>
        <v/>
      </c>
      <c r="P1363" s="88" t="str">
        <f t="shared" si="216"/>
        <v/>
      </c>
      <c r="Q1363" s="87" t="str">
        <f t="shared" si="217"/>
        <v/>
      </c>
      <c r="R1363" s="87" t="str">
        <f t="shared" si="218"/>
        <v/>
      </c>
    </row>
    <row r="1364" spans="1:18" ht="25.5" customHeight="1" x14ac:dyDescent="0.2">
      <c r="A1364" s="206" t="s">
        <v>1442</v>
      </c>
      <c r="B1364" s="207" t="s">
        <v>1</v>
      </c>
      <c r="C1364" s="206" t="s">
        <v>2</v>
      </c>
      <c r="D1364" s="206" t="s">
        <v>3</v>
      </c>
      <c r="E1364" s="290" t="s">
        <v>18</v>
      </c>
      <c r="F1364" s="290"/>
      <c r="G1364" s="208" t="s">
        <v>4</v>
      </c>
      <c r="H1364" s="207" t="s">
        <v>5</v>
      </c>
      <c r="I1364" s="207" t="s">
        <v>6</v>
      </c>
      <c r="J1364" s="207" t="s">
        <v>7</v>
      </c>
      <c r="L1364" s="52">
        <f t="shared" si="219"/>
        <v>127</v>
      </c>
      <c r="M1364" s="86" t="str">
        <f t="shared" si="213"/>
        <v/>
      </c>
      <c r="N1364" s="87" t="str">
        <f t="shared" si="214"/>
        <v/>
      </c>
      <c r="O1364" s="87" t="str">
        <f t="shared" si="215"/>
        <v/>
      </c>
      <c r="P1364" s="88" t="str">
        <f t="shared" si="216"/>
        <v/>
      </c>
      <c r="Q1364" s="87" t="str">
        <f t="shared" si="217"/>
        <v/>
      </c>
      <c r="R1364" s="87" t="str">
        <f t="shared" si="218"/>
        <v/>
      </c>
    </row>
    <row r="1365" spans="1:18" ht="25.5" customHeight="1" x14ac:dyDescent="0.2">
      <c r="A1365" s="209" t="s">
        <v>19</v>
      </c>
      <c r="B1365" s="210" t="s">
        <v>1440</v>
      </c>
      <c r="C1365" s="209" t="s">
        <v>11</v>
      </c>
      <c r="D1365" s="209" t="s">
        <v>1965</v>
      </c>
      <c r="E1365" s="291" t="s">
        <v>1918</v>
      </c>
      <c r="F1365" s="291"/>
      <c r="G1365" s="211" t="s">
        <v>12</v>
      </c>
      <c r="H1365" s="212">
        <v>1</v>
      </c>
      <c r="I1365" s="213">
        <f>SUMIF(L:L,$L1365,M:M)</f>
        <v>1026.6499999999999</v>
      </c>
      <c r="J1365" s="213">
        <f>TRUNC(H1365*I1365,2)</f>
        <v>1026.6500000000001</v>
      </c>
      <c r="L1365" s="52">
        <f t="shared" si="219"/>
        <v>127</v>
      </c>
      <c r="M1365" s="86" t="str">
        <f t="shared" si="213"/>
        <v/>
      </c>
      <c r="N1365" s="87" t="str">
        <f t="shared" si="214"/>
        <v/>
      </c>
      <c r="O1365" s="87" t="str">
        <f t="shared" si="215"/>
        <v/>
      </c>
      <c r="P1365" s="88" t="str">
        <f t="shared" si="216"/>
        <v xml:space="preserve"> IG-ARADLQ-AG-K-LDR-T6 </v>
      </c>
      <c r="Q1365" s="87">
        <f t="shared" si="217"/>
        <v>0</v>
      </c>
      <c r="R1365" s="87">
        <f t="shared" si="218"/>
        <v>1026.6499999999999</v>
      </c>
    </row>
    <row r="1366" spans="1:18" ht="25.5" x14ac:dyDescent="0.2">
      <c r="A1366" s="225" t="s">
        <v>21</v>
      </c>
      <c r="B1366" s="226" t="s">
        <v>292</v>
      </c>
      <c r="C1366" s="225" t="s">
        <v>9</v>
      </c>
      <c r="D1366" s="225" t="s">
        <v>293</v>
      </c>
      <c r="E1366" s="292" t="s">
        <v>875</v>
      </c>
      <c r="F1366" s="292"/>
      <c r="G1366" s="227" t="s">
        <v>25</v>
      </c>
      <c r="H1366" s="228">
        <v>1.3082</v>
      </c>
      <c r="I1366" s="229">
        <f>SUMIFS(J:J,A:A,"Composição",B:B,$B1366)</f>
        <v>34.659999999999997</v>
      </c>
      <c r="J1366" s="229">
        <f>TRUNC(H1366*I1366,2)</f>
        <v>45.34</v>
      </c>
      <c r="L1366" s="52">
        <f t="shared" si="219"/>
        <v>127</v>
      </c>
      <c r="M1366" s="86">
        <f t="shared" si="213"/>
        <v>45.34</v>
      </c>
      <c r="N1366" s="87" t="str">
        <f t="shared" si="214"/>
        <v/>
      </c>
      <c r="O1366" s="87">
        <f t="shared" si="215"/>
        <v>45.34</v>
      </c>
      <c r="P1366" s="88" t="str">
        <f t="shared" si="216"/>
        <v/>
      </c>
      <c r="Q1366" s="87" t="str">
        <f t="shared" si="217"/>
        <v/>
      </c>
      <c r="R1366" s="87" t="str">
        <f t="shared" si="218"/>
        <v/>
      </c>
    </row>
    <row r="1367" spans="1:18" ht="25.5" x14ac:dyDescent="0.2">
      <c r="A1367" s="225" t="s">
        <v>21</v>
      </c>
      <c r="B1367" s="226" t="s">
        <v>257</v>
      </c>
      <c r="C1367" s="225" t="s">
        <v>9</v>
      </c>
      <c r="D1367" s="225" t="s">
        <v>258</v>
      </c>
      <c r="E1367" s="292" t="s">
        <v>875</v>
      </c>
      <c r="F1367" s="292"/>
      <c r="G1367" s="227" t="s">
        <v>25</v>
      </c>
      <c r="H1367" s="228">
        <v>1.3082</v>
      </c>
      <c r="I1367" s="229">
        <f>SUMIFS(J:J,A:A,"Composição",B:B,$B1367)</f>
        <v>25.81</v>
      </c>
      <c r="J1367" s="229">
        <f>TRUNC(H1367*I1367,2)</f>
        <v>33.76</v>
      </c>
      <c r="L1367" s="52">
        <f t="shared" si="219"/>
        <v>127</v>
      </c>
      <c r="M1367" s="86">
        <f t="shared" si="213"/>
        <v>33.76</v>
      </c>
      <c r="N1367" s="87" t="str">
        <f t="shared" si="214"/>
        <v/>
      </c>
      <c r="O1367" s="87">
        <f t="shared" si="215"/>
        <v>33.76</v>
      </c>
      <c r="P1367" s="88" t="str">
        <f t="shared" si="216"/>
        <v/>
      </c>
      <c r="Q1367" s="87" t="str">
        <f t="shared" si="217"/>
        <v/>
      </c>
      <c r="R1367" s="87" t="str">
        <f t="shared" si="218"/>
        <v/>
      </c>
    </row>
    <row r="1368" spans="1:18" ht="89.25" x14ac:dyDescent="0.2">
      <c r="A1368" s="214" t="s">
        <v>28</v>
      </c>
      <c r="B1368" s="215" t="s">
        <v>1923</v>
      </c>
      <c r="C1368" s="214" t="str">
        <f>VLOOKUP(B1368,INSUMOS!$A:$I,2,FALSE)</f>
        <v>Próprio</v>
      </c>
      <c r="D1368" s="214" t="str">
        <f>VLOOKUP(B1368,INSUMOS!$A:$I,3,FALSE)</f>
        <v>ADLQ-AG-K-LDR-T6/198SAN00M0 - DIFUSOR MULTIVIAS QUADRADO, COM REGISTRO AG, COM CAIXA PLENUM AK6, COM ANEL DIRECAO DE FLUXO LDR, DIAMETRO COLARINHO = 198mm, ANODIZADO, REGISTRO EM ACO , NCM: 76169900ADLQ-AG-K-LDR-T6/198SAN00M0 - DIFUSOR MULTIVIAS QUADRADO, COM REGISTRO AG, COM CAIXA PLENUM AK6, COM ANEL DIRECAO DE FLUXO LDR, DIAMETRO COLARINHO = 198mm, ANODIZADO, REGISTRO EM ACO , NCM: 76169900</v>
      </c>
      <c r="E1368" s="293" t="str">
        <f>VLOOKUP(B1368,INSUMOS!$A:$I,4,FALSE)</f>
        <v>Material</v>
      </c>
      <c r="F1368" s="293"/>
      <c r="G1368" s="216" t="str">
        <f>VLOOKUP(B1368,INSUMOS!$A:$I,5,FALSE)</f>
        <v>UN</v>
      </c>
      <c r="H1368" s="217">
        <v>1</v>
      </c>
      <c r="I1368" s="218">
        <f>VLOOKUP(B1368,INSUMOS!$A:$I,8,FALSE)</f>
        <v>946.49</v>
      </c>
      <c r="J1368" s="218">
        <f>TRUNC(H1368*I1368,2)</f>
        <v>946.49</v>
      </c>
      <c r="L1368" s="52">
        <f t="shared" si="219"/>
        <v>127</v>
      </c>
      <c r="M1368" s="86">
        <f t="shared" si="213"/>
        <v>946.49</v>
      </c>
      <c r="N1368" s="87" t="str">
        <f t="shared" si="214"/>
        <v/>
      </c>
      <c r="O1368" s="87">
        <f t="shared" si="215"/>
        <v>946.49</v>
      </c>
      <c r="P1368" s="88" t="str">
        <f t="shared" si="216"/>
        <v/>
      </c>
      <c r="Q1368" s="87" t="str">
        <f t="shared" si="217"/>
        <v/>
      </c>
      <c r="R1368" s="87" t="str">
        <f t="shared" si="218"/>
        <v/>
      </c>
    </row>
    <row r="1369" spans="1:18" x14ac:dyDescent="0.2">
      <c r="A1369" s="214" t="s">
        <v>28</v>
      </c>
      <c r="B1369" s="215" t="s">
        <v>474</v>
      </c>
      <c r="C1369" s="214" t="str">
        <f>VLOOKUP(B1369,INSUMOS!$A:$I,2,FALSE)</f>
        <v>SINAPI</v>
      </c>
      <c r="D1369" s="214" t="str">
        <f>VLOOKUP(B1369,INSUMOS!$A:$I,3,FALSE)</f>
        <v>PARAFUSO ZINCADO, AUTOBROCANTE, FLANGEADO, 4,2 MM X 19 MM</v>
      </c>
      <c r="E1369" s="293" t="str">
        <f>VLOOKUP(B1369,INSUMOS!$A:$I,4,FALSE)</f>
        <v>Material</v>
      </c>
      <c r="F1369" s="293"/>
      <c r="G1369" s="216" t="str">
        <f>VLOOKUP(B1369,INSUMOS!$A:$I,5,FALSE)</f>
        <v>CENTO</v>
      </c>
      <c r="H1369" s="217">
        <v>0.04</v>
      </c>
      <c r="I1369" s="218">
        <f>VLOOKUP(B1369,INSUMOS!$A:$I,8,FALSE)</f>
        <v>26.51</v>
      </c>
      <c r="J1369" s="218">
        <f>TRUNC(H1369*I1369,2)</f>
        <v>1.06</v>
      </c>
      <c r="L1369" s="52">
        <f t="shared" si="219"/>
        <v>127</v>
      </c>
      <c r="M1369" s="86">
        <f t="shared" si="213"/>
        <v>1.06</v>
      </c>
      <c r="N1369" s="87" t="str">
        <f t="shared" si="214"/>
        <v/>
      </c>
      <c r="O1369" s="87">
        <f t="shared" si="215"/>
        <v>1.06</v>
      </c>
      <c r="P1369" s="88" t="str">
        <f t="shared" si="216"/>
        <v/>
      </c>
      <c r="Q1369" s="87" t="str">
        <f t="shared" si="217"/>
        <v/>
      </c>
      <c r="R1369" s="87" t="str">
        <f t="shared" si="218"/>
        <v/>
      </c>
    </row>
    <row r="1370" spans="1:18" x14ac:dyDescent="0.2">
      <c r="A1370" s="219"/>
      <c r="B1370" s="219"/>
      <c r="C1370" s="219"/>
      <c r="D1370" s="219"/>
      <c r="E1370" s="219"/>
      <c r="F1370" s="220"/>
      <c r="G1370" s="219"/>
      <c r="H1370" s="220"/>
      <c r="I1370" s="219"/>
      <c r="J1370" s="220"/>
      <c r="L1370" s="52">
        <f t="shared" si="219"/>
        <v>127</v>
      </c>
      <c r="M1370" s="86" t="str">
        <f t="shared" si="213"/>
        <v/>
      </c>
      <c r="N1370" s="87" t="str">
        <f t="shared" si="214"/>
        <v/>
      </c>
      <c r="O1370" s="87" t="str">
        <f t="shared" si="215"/>
        <v/>
      </c>
      <c r="P1370" s="88" t="str">
        <f t="shared" si="216"/>
        <v/>
      </c>
      <c r="Q1370" s="87" t="str">
        <f t="shared" si="217"/>
        <v/>
      </c>
      <c r="R1370" s="87" t="str">
        <f t="shared" si="218"/>
        <v/>
      </c>
    </row>
    <row r="1371" spans="1:18" ht="15" thickBot="1" x14ac:dyDescent="0.25">
      <c r="A1371" s="219"/>
      <c r="B1371" s="219"/>
      <c r="C1371" s="219"/>
      <c r="D1371" s="219"/>
      <c r="E1371" s="219"/>
      <c r="F1371" s="220"/>
      <c r="G1371" s="219"/>
      <c r="H1371" s="294"/>
      <c r="I1371" s="294"/>
      <c r="J1371" s="220"/>
      <c r="L1371" s="52">
        <f t="shared" si="219"/>
        <v>127</v>
      </c>
      <c r="M1371" s="86" t="str">
        <f t="shared" si="213"/>
        <v/>
      </c>
      <c r="N1371" s="87" t="str">
        <f t="shared" si="214"/>
        <v/>
      </c>
      <c r="O1371" s="87" t="str">
        <f t="shared" si="215"/>
        <v/>
      </c>
      <c r="P1371" s="88" t="str">
        <f t="shared" si="216"/>
        <v/>
      </c>
      <c r="Q1371" s="87" t="str">
        <f t="shared" si="217"/>
        <v/>
      </c>
      <c r="R1371" s="87" t="str">
        <f t="shared" si="218"/>
        <v/>
      </c>
    </row>
    <row r="1372" spans="1:18" ht="15" thickTop="1" x14ac:dyDescent="0.2">
      <c r="A1372" s="224"/>
      <c r="B1372" s="224"/>
      <c r="C1372" s="224"/>
      <c r="D1372" s="224"/>
      <c r="E1372" s="224"/>
      <c r="F1372" s="224"/>
      <c r="G1372" s="224"/>
      <c r="H1372" s="224"/>
      <c r="I1372" s="224"/>
      <c r="J1372" s="224"/>
      <c r="L1372" s="52">
        <f t="shared" si="219"/>
        <v>128</v>
      </c>
      <c r="M1372" s="86" t="str">
        <f t="shared" si="213"/>
        <v/>
      </c>
      <c r="N1372" s="87" t="str">
        <f t="shared" si="214"/>
        <v/>
      </c>
      <c r="O1372" s="87" t="str">
        <f t="shared" si="215"/>
        <v/>
      </c>
      <c r="P1372" s="88" t="str">
        <f t="shared" si="216"/>
        <v/>
      </c>
      <c r="Q1372" s="87" t="str">
        <f t="shared" si="217"/>
        <v/>
      </c>
      <c r="R1372" s="87" t="str">
        <f t="shared" si="218"/>
        <v/>
      </c>
    </row>
    <row r="1373" spans="1:18" ht="15" x14ac:dyDescent="0.2">
      <c r="A1373" s="206" t="s">
        <v>1444</v>
      </c>
      <c r="B1373" s="207" t="s">
        <v>1</v>
      </c>
      <c r="C1373" s="206" t="s">
        <v>2</v>
      </c>
      <c r="D1373" s="206" t="s">
        <v>3</v>
      </c>
      <c r="E1373" s="290" t="s">
        <v>18</v>
      </c>
      <c r="F1373" s="290"/>
      <c r="G1373" s="208" t="s">
        <v>4</v>
      </c>
      <c r="H1373" s="207" t="s">
        <v>5</v>
      </c>
      <c r="I1373" s="207" t="s">
        <v>6</v>
      </c>
      <c r="J1373" s="207" t="s">
        <v>7</v>
      </c>
      <c r="L1373" s="52">
        <f t="shared" si="219"/>
        <v>128</v>
      </c>
      <c r="M1373" s="86" t="str">
        <f t="shared" si="213"/>
        <v/>
      </c>
      <c r="N1373" s="87" t="str">
        <f t="shared" si="214"/>
        <v/>
      </c>
      <c r="O1373" s="87" t="str">
        <f t="shared" si="215"/>
        <v/>
      </c>
      <c r="P1373" s="88" t="str">
        <f t="shared" si="216"/>
        <v/>
      </c>
      <c r="Q1373" s="87" t="str">
        <f t="shared" si="217"/>
        <v/>
      </c>
      <c r="R1373" s="87" t="str">
        <f t="shared" si="218"/>
        <v/>
      </c>
    </row>
    <row r="1374" spans="1:18" ht="38.25" customHeight="1" x14ac:dyDescent="0.2">
      <c r="A1374" s="209" t="s">
        <v>19</v>
      </c>
      <c r="B1374" s="210" t="s">
        <v>1445</v>
      </c>
      <c r="C1374" s="209" t="s">
        <v>11</v>
      </c>
      <c r="D1374" s="209" t="s">
        <v>1446</v>
      </c>
      <c r="E1374" s="291" t="s">
        <v>223</v>
      </c>
      <c r="F1374" s="291"/>
      <c r="G1374" s="211" t="s">
        <v>12</v>
      </c>
      <c r="H1374" s="212">
        <v>1</v>
      </c>
      <c r="I1374" s="213">
        <f>SUMIF(L:L,$L1374,M:M)</f>
        <v>2386.87</v>
      </c>
      <c r="J1374" s="213">
        <f>TRUNC(H1374*I1374,2)</f>
        <v>2386.87</v>
      </c>
      <c r="L1374" s="52">
        <f t="shared" si="219"/>
        <v>128</v>
      </c>
      <c r="M1374" s="86" t="str">
        <f t="shared" si="213"/>
        <v/>
      </c>
      <c r="N1374" s="87" t="str">
        <f t="shared" si="214"/>
        <v/>
      </c>
      <c r="O1374" s="87" t="str">
        <f t="shared" si="215"/>
        <v/>
      </c>
      <c r="P1374" s="88" t="str">
        <f t="shared" si="216"/>
        <v xml:space="preserve"> IG-AB-QM.DN50 </v>
      </c>
      <c r="Q1374" s="87">
        <f t="shared" si="217"/>
        <v>0</v>
      </c>
      <c r="R1374" s="87">
        <f t="shared" si="218"/>
        <v>2386.87</v>
      </c>
    </row>
    <row r="1375" spans="1:18" ht="25.5" customHeight="1" x14ac:dyDescent="0.2">
      <c r="A1375" s="225" t="s">
        <v>21</v>
      </c>
      <c r="B1375" s="226" t="s">
        <v>214</v>
      </c>
      <c r="C1375" s="225" t="s">
        <v>9</v>
      </c>
      <c r="D1375" s="225" t="s">
        <v>215</v>
      </c>
      <c r="E1375" s="292" t="s">
        <v>875</v>
      </c>
      <c r="F1375" s="292"/>
      <c r="G1375" s="227" t="s">
        <v>25</v>
      </c>
      <c r="H1375" s="228">
        <v>0.64</v>
      </c>
      <c r="I1375" s="229">
        <f>SUMIFS(J:J,A:A,"Composição",B:B,$B1375)</f>
        <v>32.270000000000003</v>
      </c>
      <c r="J1375" s="229">
        <f>TRUNC(H1375*I1375,2)</f>
        <v>20.65</v>
      </c>
      <c r="L1375" s="52">
        <f t="shared" si="219"/>
        <v>128</v>
      </c>
      <c r="M1375" s="86">
        <f t="shared" si="213"/>
        <v>20.65</v>
      </c>
      <c r="N1375" s="87" t="str">
        <f t="shared" si="214"/>
        <v/>
      </c>
      <c r="O1375" s="87">
        <f t="shared" si="215"/>
        <v>20.65</v>
      </c>
      <c r="P1375" s="88" t="str">
        <f t="shared" si="216"/>
        <v/>
      </c>
      <c r="Q1375" s="87" t="str">
        <f t="shared" si="217"/>
        <v/>
      </c>
      <c r="R1375" s="87" t="str">
        <f t="shared" si="218"/>
        <v/>
      </c>
    </row>
    <row r="1376" spans="1:18" ht="25.5" customHeight="1" x14ac:dyDescent="0.2">
      <c r="A1376" s="225" t="s">
        <v>21</v>
      </c>
      <c r="B1376" s="226" t="s">
        <v>209</v>
      </c>
      <c r="C1376" s="225" t="s">
        <v>9</v>
      </c>
      <c r="D1376" s="225" t="s">
        <v>210</v>
      </c>
      <c r="E1376" s="292" t="s">
        <v>875</v>
      </c>
      <c r="F1376" s="292"/>
      <c r="G1376" s="227" t="s">
        <v>25</v>
      </c>
      <c r="H1376" s="228">
        <v>0.64</v>
      </c>
      <c r="I1376" s="229">
        <f>SUMIFS(J:J,A:A,"Composição",B:B,$B1376)</f>
        <v>25.57</v>
      </c>
      <c r="J1376" s="229">
        <f>TRUNC(H1376*I1376,2)</f>
        <v>16.36</v>
      </c>
      <c r="L1376" s="52">
        <f t="shared" si="219"/>
        <v>128</v>
      </c>
      <c r="M1376" s="86">
        <f t="shared" si="213"/>
        <v>16.36</v>
      </c>
      <c r="N1376" s="87" t="str">
        <f t="shared" si="214"/>
        <v/>
      </c>
      <c r="O1376" s="87">
        <f t="shared" si="215"/>
        <v>16.36</v>
      </c>
      <c r="P1376" s="88" t="str">
        <f t="shared" si="216"/>
        <v/>
      </c>
      <c r="Q1376" s="87" t="str">
        <f t="shared" si="217"/>
        <v/>
      </c>
      <c r="R1376" s="87" t="str">
        <f t="shared" si="218"/>
        <v/>
      </c>
    </row>
    <row r="1377" spans="1:18" x14ac:dyDescent="0.2">
      <c r="A1377" s="214" t="s">
        <v>28</v>
      </c>
      <c r="B1377" s="215" t="s">
        <v>1925</v>
      </c>
      <c r="C1377" s="214" t="str">
        <f>VLOOKUP(B1377,INSUMOS!$A:$I,2,FALSE)</f>
        <v>SINAPI</v>
      </c>
      <c r="D1377" s="214" t="str">
        <f>VLOOKUP(B1377,INSUMOS!$A:$I,3,FALSE)</f>
        <v>FITA VEDA ROSCA, EM PTFE, ROLO DE 18 MM X 25 M (L X C)</v>
      </c>
      <c r="E1377" s="293" t="str">
        <f>VLOOKUP(B1377,INSUMOS!$A:$I,4,FALSE)</f>
        <v>Material</v>
      </c>
      <c r="F1377" s="293"/>
      <c r="G1377" s="216" t="str">
        <f>VLOOKUP(B1377,INSUMOS!$A:$I,5,FALSE)</f>
        <v>UN</v>
      </c>
      <c r="H1377" s="217">
        <v>0.4</v>
      </c>
      <c r="I1377" s="218">
        <f>VLOOKUP(B1377,INSUMOS!$A:$I,8,FALSE)</f>
        <v>9.1</v>
      </c>
      <c r="J1377" s="218">
        <f>TRUNC(H1377*I1377,2)</f>
        <v>3.64</v>
      </c>
      <c r="L1377" s="52">
        <f t="shared" si="219"/>
        <v>128</v>
      </c>
      <c r="M1377" s="86">
        <f t="shared" si="213"/>
        <v>3.64</v>
      </c>
      <c r="N1377" s="87" t="str">
        <f t="shared" si="214"/>
        <v/>
      </c>
      <c r="O1377" s="87">
        <f t="shared" si="215"/>
        <v>3.64</v>
      </c>
      <c r="P1377" s="88" t="str">
        <f t="shared" si="216"/>
        <v/>
      </c>
      <c r="Q1377" s="87" t="str">
        <f t="shared" si="217"/>
        <v/>
      </c>
      <c r="R1377" s="87" t="str">
        <f t="shared" si="218"/>
        <v/>
      </c>
    </row>
    <row r="1378" spans="1:18" ht="63.75" x14ac:dyDescent="0.2">
      <c r="A1378" s="214" t="s">
        <v>28</v>
      </c>
      <c r="B1378" s="215" t="s">
        <v>1927</v>
      </c>
      <c r="C1378" s="214" t="str">
        <f>VLOOKUP(B1378,INSUMOS!$A:$I,2,FALSE)</f>
        <v>Próprio</v>
      </c>
      <c r="D1378" s="214" t="str">
        <f>VLOOKUP(B1378,INSUMOS!$A:$I,3,FALSE)</f>
        <v>VALVULA BALANCEADORA - AB-QM DN40 NOVACOM - DANFOSS - OU SIMILAR TÉCNICO - 003Z0770 - AB-QM DN 40, COM PLUGUES DE TESTE, ROSCA INTERNA, PN16, VÁLVULAS BALANCEAMENTO E CONTROLE, INDEPENDENTES DA PRESSÃO COM ACESSORIO DE CONEXÃO DE ROSCA EXTERNA.</v>
      </c>
      <c r="E1378" s="293" t="str">
        <f>VLOOKUP(B1378,INSUMOS!$A:$I,4,FALSE)</f>
        <v>Equipamento para Aquisição Permanente</v>
      </c>
      <c r="F1378" s="293"/>
      <c r="G1378" s="216" t="str">
        <f>VLOOKUP(B1378,INSUMOS!$A:$I,5,FALSE)</f>
        <v>UN</v>
      </c>
      <c r="H1378" s="217">
        <v>1</v>
      </c>
      <c r="I1378" s="218">
        <f>VLOOKUP(B1378,INSUMOS!$A:$I,8,FALSE)</f>
        <v>2346.2199999999998</v>
      </c>
      <c r="J1378" s="218">
        <f>TRUNC(H1378*I1378,2)</f>
        <v>2346.2199999999998</v>
      </c>
      <c r="L1378" s="52">
        <f t="shared" si="219"/>
        <v>128</v>
      </c>
      <c r="M1378" s="86">
        <f t="shared" si="213"/>
        <v>2346.2199999999998</v>
      </c>
      <c r="N1378" s="87" t="str">
        <f t="shared" si="214"/>
        <v/>
      </c>
      <c r="O1378" s="87">
        <f t="shared" si="215"/>
        <v>2346.2199999999998</v>
      </c>
      <c r="P1378" s="88" t="str">
        <f t="shared" si="216"/>
        <v/>
      </c>
      <c r="Q1378" s="87" t="str">
        <f t="shared" si="217"/>
        <v/>
      </c>
      <c r="R1378" s="87" t="str">
        <f t="shared" si="218"/>
        <v/>
      </c>
    </row>
    <row r="1379" spans="1:18" x14ac:dyDescent="0.2">
      <c r="A1379" s="219"/>
      <c r="B1379" s="219"/>
      <c r="C1379" s="219"/>
      <c r="D1379" s="219"/>
      <c r="E1379" s="219"/>
      <c r="F1379" s="220"/>
      <c r="G1379" s="219"/>
      <c r="H1379" s="220"/>
      <c r="I1379" s="219"/>
      <c r="J1379" s="220"/>
      <c r="L1379" s="52">
        <f t="shared" si="219"/>
        <v>128</v>
      </c>
      <c r="M1379" s="86" t="str">
        <f t="shared" si="213"/>
        <v/>
      </c>
      <c r="N1379" s="87" t="str">
        <f t="shared" si="214"/>
        <v/>
      </c>
      <c r="O1379" s="87" t="str">
        <f t="shared" si="215"/>
        <v/>
      </c>
      <c r="P1379" s="88" t="str">
        <f t="shared" si="216"/>
        <v/>
      </c>
      <c r="Q1379" s="87" t="str">
        <f t="shared" si="217"/>
        <v/>
      </c>
      <c r="R1379" s="87" t="str">
        <f t="shared" si="218"/>
        <v/>
      </c>
    </row>
    <row r="1380" spans="1:18" ht="15" thickBot="1" x14ac:dyDescent="0.25">
      <c r="A1380" s="219"/>
      <c r="B1380" s="219"/>
      <c r="C1380" s="219"/>
      <c r="D1380" s="219"/>
      <c r="E1380" s="219"/>
      <c r="F1380" s="220"/>
      <c r="G1380" s="219"/>
      <c r="H1380" s="294"/>
      <c r="I1380" s="294"/>
      <c r="J1380" s="220"/>
      <c r="L1380" s="52">
        <f t="shared" si="219"/>
        <v>128</v>
      </c>
      <c r="M1380" s="86" t="str">
        <f t="shared" si="213"/>
        <v/>
      </c>
      <c r="N1380" s="87" t="str">
        <f t="shared" si="214"/>
        <v/>
      </c>
      <c r="O1380" s="87" t="str">
        <f t="shared" si="215"/>
        <v/>
      </c>
      <c r="P1380" s="88" t="str">
        <f t="shared" si="216"/>
        <v/>
      </c>
      <c r="Q1380" s="87" t="str">
        <f t="shared" si="217"/>
        <v/>
      </c>
      <c r="R1380" s="87" t="str">
        <f t="shared" si="218"/>
        <v/>
      </c>
    </row>
    <row r="1381" spans="1:18" ht="15" thickTop="1" x14ac:dyDescent="0.2">
      <c r="A1381" s="224"/>
      <c r="B1381" s="224"/>
      <c r="C1381" s="224"/>
      <c r="D1381" s="224"/>
      <c r="E1381" s="224"/>
      <c r="F1381" s="224"/>
      <c r="G1381" s="224"/>
      <c r="H1381" s="224"/>
      <c r="I1381" s="224"/>
      <c r="J1381" s="224"/>
      <c r="L1381" s="52">
        <f t="shared" si="219"/>
        <v>129</v>
      </c>
      <c r="M1381" s="86" t="str">
        <f t="shared" si="213"/>
        <v/>
      </c>
      <c r="N1381" s="87" t="str">
        <f t="shared" si="214"/>
        <v/>
      </c>
      <c r="O1381" s="87" t="str">
        <f t="shared" si="215"/>
        <v/>
      </c>
      <c r="P1381" s="88" t="str">
        <f t="shared" si="216"/>
        <v/>
      </c>
      <c r="Q1381" s="87" t="str">
        <f t="shared" si="217"/>
        <v/>
      </c>
      <c r="R1381" s="87" t="str">
        <f t="shared" si="218"/>
        <v/>
      </c>
    </row>
    <row r="1382" spans="1:18" ht="15" x14ac:dyDescent="0.2">
      <c r="A1382" s="206" t="s">
        <v>1447</v>
      </c>
      <c r="B1382" s="207" t="s">
        <v>1</v>
      </c>
      <c r="C1382" s="206" t="s">
        <v>2</v>
      </c>
      <c r="D1382" s="206" t="s">
        <v>3</v>
      </c>
      <c r="E1382" s="290" t="s">
        <v>18</v>
      </c>
      <c r="F1382" s="290"/>
      <c r="G1382" s="208" t="s">
        <v>4</v>
      </c>
      <c r="H1382" s="207" t="s">
        <v>5</v>
      </c>
      <c r="I1382" s="207" t="s">
        <v>6</v>
      </c>
      <c r="J1382" s="207" t="s">
        <v>7</v>
      </c>
      <c r="L1382" s="52">
        <f t="shared" si="219"/>
        <v>129</v>
      </c>
      <c r="M1382" s="86" t="str">
        <f t="shared" si="213"/>
        <v/>
      </c>
      <c r="N1382" s="87" t="str">
        <f t="shared" si="214"/>
        <v/>
      </c>
      <c r="O1382" s="87" t="str">
        <f t="shared" si="215"/>
        <v/>
      </c>
      <c r="P1382" s="88" t="str">
        <f t="shared" si="216"/>
        <v/>
      </c>
      <c r="Q1382" s="87" t="str">
        <f t="shared" si="217"/>
        <v/>
      </c>
      <c r="R1382" s="87" t="str">
        <f t="shared" si="218"/>
        <v/>
      </c>
    </row>
    <row r="1383" spans="1:18" ht="63.75" x14ac:dyDescent="0.2">
      <c r="A1383" s="209" t="s">
        <v>19</v>
      </c>
      <c r="B1383" s="210" t="s">
        <v>1448</v>
      </c>
      <c r="C1383" s="209" t="s">
        <v>11</v>
      </c>
      <c r="D1383" s="209" t="s">
        <v>1449</v>
      </c>
      <c r="E1383" s="291" t="s">
        <v>223</v>
      </c>
      <c r="F1383" s="291"/>
      <c r="G1383" s="211" t="s">
        <v>12</v>
      </c>
      <c r="H1383" s="212">
        <v>1</v>
      </c>
      <c r="I1383" s="213">
        <f>SUMIF(L:L,$L1383,M:M)</f>
        <v>2386.87</v>
      </c>
      <c r="J1383" s="213">
        <f>TRUNC(H1383*I1383,2)</f>
        <v>2386.87</v>
      </c>
      <c r="L1383" s="52">
        <f t="shared" si="219"/>
        <v>129</v>
      </c>
      <c r="M1383" s="86" t="str">
        <f t="shared" si="213"/>
        <v/>
      </c>
      <c r="N1383" s="87" t="str">
        <f t="shared" si="214"/>
        <v/>
      </c>
      <c r="O1383" s="87" t="str">
        <f t="shared" si="215"/>
        <v/>
      </c>
      <c r="P1383" s="88" t="str">
        <f t="shared" si="216"/>
        <v xml:space="preserve"> IG-AB-QM.DN65 </v>
      </c>
      <c r="Q1383" s="87">
        <f t="shared" si="217"/>
        <v>0</v>
      </c>
      <c r="R1383" s="87">
        <f t="shared" si="218"/>
        <v>2386.87</v>
      </c>
    </row>
    <row r="1384" spans="1:18" ht="25.5" x14ac:dyDescent="0.2">
      <c r="A1384" s="225" t="s">
        <v>21</v>
      </c>
      <c r="B1384" s="226" t="s">
        <v>214</v>
      </c>
      <c r="C1384" s="225" t="s">
        <v>9</v>
      </c>
      <c r="D1384" s="225" t="s">
        <v>215</v>
      </c>
      <c r="E1384" s="292" t="s">
        <v>875</v>
      </c>
      <c r="F1384" s="292"/>
      <c r="G1384" s="227" t="s">
        <v>25</v>
      </c>
      <c r="H1384" s="228">
        <v>0.64</v>
      </c>
      <c r="I1384" s="229">
        <f>SUMIFS(J:J,A:A,"Composição",B:B,$B1384)</f>
        <v>32.270000000000003</v>
      </c>
      <c r="J1384" s="229">
        <f>TRUNC(H1384*I1384,2)</f>
        <v>20.65</v>
      </c>
      <c r="L1384" s="52">
        <f t="shared" si="219"/>
        <v>129</v>
      </c>
      <c r="M1384" s="86">
        <f t="shared" si="213"/>
        <v>20.65</v>
      </c>
      <c r="N1384" s="87" t="str">
        <f t="shared" si="214"/>
        <v/>
      </c>
      <c r="O1384" s="87">
        <f t="shared" si="215"/>
        <v>20.65</v>
      </c>
      <c r="P1384" s="88" t="str">
        <f t="shared" si="216"/>
        <v/>
      </c>
      <c r="Q1384" s="87" t="str">
        <f t="shared" si="217"/>
        <v/>
      </c>
      <c r="R1384" s="87" t="str">
        <f t="shared" si="218"/>
        <v/>
      </c>
    </row>
    <row r="1385" spans="1:18" ht="38.25" customHeight="1" x14ac:dyDescent="0.2">
      <c r="A1385" s="225" t="s">
        <v>21</v>
      </c>
      <c r="B1385" s="226" t="s">
        <v>209</v>
      </c>
      <c r="C1385" s="225" t="s">
        <v>9</v>
      </c>
      <c r="D1385" s="225" t="s">
        <v>210</v>
      </c>
      <c r="E1385" s="292" t="s">
        <v>875</v>
      </c>
      <c r="F1385" s="292"/>
      <c r="G1385" s="227" t="s">
        <v>25</v>
      </c>
      <c r="H1385" s="228">
        <v>0.64</v>
      </c>
      <c r="I1385" s="229">
        <f>SUMIFS(J:J,A:A,"Composição",B:B,$B1385)</f>
        <v>25.57</v>
      </c>
      <c r="J1385" s="229">
        <f>TRUNC(H1385*I1385,2)</f>
        <v>16.36</v>
      </c>
      <c r="L1385" s="52">
        <f t="shared" si="219"/>
        <v>129</v>
      </c>
      <c r="M1385" s="86">
        <f t="shared" si="213"/>
        <v>16.36</v>
      </c>
      <c r="N1385" s="87" t="str">
        <f t="shared" si="214"/>
        <v/>
      </c>
      <c r="O1385" s="87">
        <f t="shared" si="215"/>
        <v>16.36</v>
      </c>
      <c r="P1385" s="88" t="str">
        <f t="shared" si="216"/>
        <v/>
      </c>
      <c r="Q1385" s="87" t="str">
        <f t="shared" si="217"/>
        <v/>
      </c>
      <c r="R1385" s="87" t="str">
        <f t="shared" si="218"/>
        <v/>
      </c>
    </row>
    <row r="1386" spans="1:18" ht="25.5" customHeight="1" x14ac:dyDescent="0.2">
      <c r="A1386" s="214" t="s">
        <v>28</v>
      </c>
      <c r="B1386" s="215" t="s">
        <v>1927</v>
      </c>
      <c r="C1386" s="214" t="str">
        <f>VLOOKUP(B1386,INSUMOS!$A:$I,2,FALSE)</f>
        <v>Próprio</v>
      </c>
      <c r="D1386" s="214" t="str">
        <f>VLOOKUP(B1386,INSUMOS!$A:$I,3,FALSE)</f>
        <v>VALVULA BALANCEADORA - AB-QM DN40 NOVACOM - DANFOSS - OU SIMILAR TÉCNICO - 003Z0770 - AB-QM DN 40, COM PLUGUES DE TESTE, ROSCA INTERNA, PN16, VÁLVULAS BALANCEAMENTO E CONTROLE, INDEPENDENTES DA PRESSÃO COM ACESSORIO DE CONEXÃO DE ROSCA EXTERNA.</v>
      </c>
      <c r="E1386" s="293" t="str">
        <f>VLOOKUP(B1386,INSUMOS!$A:$I,4,FALSE)</f>
        <v>Equipamento para Aquisição Permanente</v>
      </c>
      <c r="F1386" s="293"/>
      <c r="G1386" s="216" t="str">
        <f>VLOOKUP(B1386,INSUMOS!$A:$I,5,FALSE)</f>
        <v>UN</v>
      </c>
      <c r="H1386" s="217">
        <v>1</v>
      </c>
      <c r="I1386" s="218">
        <f>VLOOKUP(B1386,INSUMOS!$A:$I,8,FALSE)</f>
        <v>2346.2199999999998</v>
      </c>
      <c r="J1386" s="218">
        <f>TRUNC(H1386*I1386,2)</f>
        <v>2346.2199999999998</v>
      </c>
      <c r="L1386" s="52">
        <f t="shared" si="219"/>
        <v>129</v>
      </c>
      <c r="M1386" s="86">
        <f t="shared" si="213"/>
        <v>2346.2199999999998</v>
      </c>
      <c r="N1386" s="87" t="str">
        <f t="shared" si="214"/>
        <v/>
      </c>
      <c r="O1386" s="87">
        <f t="shared" si="215"/>
        <v>2346.2199999999998</v>
      </c>
      <c r="P1386" s="88" t="str">
        <f t="shared" si="216"/>
        <v/>
      </c>
      <c r="Q1386" s="87" t="str">
        <f t="shared" si="217"/>
        <v/>
      </c>
      <c r="R1386" s="87" t="str">
        <f t="shared" si="218"/>
        <v/>
      </c>
    </row>
    <row r="1387" spans="1:18" ht="25.5" customHeight="1" x14ac:dyDescent="0.2">
      <c r="A1387" s="214" t="s">
        <v>28</v>
      </c>
      <c r="B1387" s="215" t="s">
        <v>1925</v>
      </c>
      <c r="C1387" s="214" t="str">
        <f>VLOOKUP(B1387,INSUMOS!$A:$I,2,FALSE)</f>
        <v>SINAPI</v>
      </c>
      <c r="D1387" s="214" t="str">
        <f>VLOOKUP(B1387,INSUMOS!$A:$I,3,FALSE)</f>
        <v>FITA VEDA ROSCA, EM PTFE, ROLO DE 18 MM X 25 M (L X C)</v>
      </c>
      <c r="E1387" s="293" t="str">
        <f>VLOOKUP(B1387,INSUMOS!$A:$I,4,FALSE)</f>
        <v>Material</v>
      </c>
      <c r="F1387" s="293"/>
      <c r="G1387" s="216" t="str">
        <f>VLOOKUP(B1387,INSUMOS!$A:$I,5,FALSE)</f>
        <v>UN</v>
      </c>
      <c r="H1387" s="217">
        <v>0.4</v>
      </c>
      <c r="I1387" s="218">
        <f>VLOOKUP(B1387,INSUMOS!$A:$I,8,FALSE)</f>
        <v>9.1</v>
      </c>
      <c r="J1387" s="218">
        <f>TRUNC(H1387*I1387,2)</f>
        <v>3.64</v>
      </c>
      <c r="L1387" s="52">
        <f t="shared" si="219"/>
        <v>129</v>
      </c>
      <c r="M1387" s="86">
        <f t="shared" si="213"/>
        <v>3.64</v>
      </c>
      <c r="N1387" s="87" t="str">
        <f t="shared" si="214"/>
        <v/>
      </c>
      <c r="O1387" s="87">
        <f t="shared" si="215"/>
        <v>3.64</v>
      </c>
      <c r="P1387" s="88" t="str">
        <f t="shared" si="216"/>
        <v/>
      </c>
      <c r="Q1387" s="87" t="str">
        <f t="shared" si="217"/>
        <v/>
      </c>
      <c r="R1387" s="87" t="str">
        <f t="shared" si="218"/>
        <v/>
      </c>
    </row>
    <row r="1388" spans="1:18" x14ac:dyDescent="0.2">
      <c r="A1388" s="219"/>
      <c r="B1388" s="219"/>
      <c r="C1388" s="219"/>
      <c r="D1388" s="219"/>
      <c r="E1388" s="219"/>
      <c r="F1388" s="220"/>
      <c r="G1388" s="219"/>
      <c r="H1388" s="220"/>
      <c r="I1388" s="219"/>
      <c r="J1388" s="220"/>
      <c r="L1388" s="52">
        <f t="shared" si="219"/>
        <v>129</v>
      </c>
      <c r="M1388" s="86" t="str">
        <f t="shared" si="213"/>
        <v/>
      </c>
      <c r="N1388" s="87" t="str">
        <f t="shared" si="214"/>
        <v/>
      </c>
      <c r="O1388" s="87" t="str">
        <f t="shared" si="215"/>
        <v/>
      </c>
      <c r="P1388" s="88" t="str">
        <f t="shared" si="216"/>
        <v/>
      </c>
      <c r="Q1388" s="87" t="str">
        <f t="shared" si="217"/>
        <v/>
      </c>
      <c r="R1388" s="87" t="str">
        <f t="shared" si="218"/>
        <v/>
      </c>
    </row>
    <row r="1389" spans="1:18" ht="15" thickBot="1" x14ac:dyDescent="0.25">
      <c r="A1389" s="219"/>
      <c r="B1389" s="219"/>
      <c r="C1389" s="219"/>
      <c r="D1389" s="219"/>
      <c r="E1389" s="219"/>
      <c r="F1389" s="220"/>
      <c r="G1389" s="219"/>
      <c r="H1389" s="294"/>
      <c r="I1389" s="294"/>
      <c r="J1389" s="220"/>
      <c r="L1389" s="52">
        <f t="shared" si="219"/>
        <v>129</v>
      </c>
      <c r="M1389" s="86" t="str">
        <f t="shared" si="213"/>
        <v/>
      </c>
      <c r="N1389" s="87" t="str">
        <f t="shared" si="214"/>
        <v/>
      </c>
      <c r="O1389" s="87" t="str">
        <f t="shared" si="215"/>
        <v/>
      </c>
      <c r="P1389" s="88" t="str">
        <f t="shared" si="216"/>
        <v/>
      </c>
      <c r="Q1389" s="87" t="str">
        <f t="shared" si="217"/>
        <v/>
      </c>
      <c r="R1389" s="87" t="str">
        <f t="shared" si="218"/>
        <v/>
      </c>
    </row>
    <row r="1390" spans="1:18" ht="15" thickTop="1" x14ac:dyDescent="0.2">
      <c r="A1390" s="224"/>
      <c r="B1390" s="224"/>
      <c r="C1390" s="224"/>
      <c r="D1390" s="224"/>
      <c r="E1390" s="224"/>
      <c r="F1390" s="224"/>
      <c r="G1390" s="224"/>
      <c r="H1390" s="224"/>
      <c r="I1390" s="224"/>
      <c r="J1390" s="224"/>
      <c r="L1390" s="52">
        <f t="shared" si="219"/>
        <v>130</v>
      </c>
      <c r="M1390" s="86" t="str">
        <f t="shared" si="213"/>
        <v/>
      </c>
      <c r="N1390" s="87" t="str">
        <f t="shared" si="214"/>
        <v/>
      </c>
      <c r="O1390" s="87" t="str">
        <f t="shared" si="215"/>
        <v/>
      </c>
      <c r="P1390" s="88" t="str">
        <f t="shared" si="216"/>
        <v/>
      </c>
      <c r="Q1390" s="87" t="str">
        <f t="shared" si="217"/>
        <v/>
      </c>
      <c r="R1390" s="87" t="str">
        <f t="shared" si="218"/>
        <v/>
      </c>
    </row>
    <row r="1391" spans="1:18" ht="15" x14ac:dyDescent="0.2">
      <c r="A1391" s="206" t="s">
        <v>1450</v>
      </c>
      <c r="B1391" s="207" t="s">
        <v>1</v>
      </c>
      <c r="C1391" s="206" t="s">
        <v>2</v>
      </c>
      <c r="D1391" s="206" t="s">
        <v>3</v>
      </c>
      <c r="E1391" s="290" t="s">
        <v>18</v>
      </c>
      <c r="F1391" s="290"/>
      <c r="G1391" s="208" t="s">
        <v>4</v>
      </c>
      <c r="H1391" s="207" t="s">
        <v>5</v>
      </c>
      <c r="I1391" s="207" t="s">
        <v>6</v>
      </c>
      <c r="J1391" s="207" t="s">
        <v>7</v>
      </c>
      <c r="L1391" s="52">
        <f t="shared" si="219"/>
        <v>130</v>
      </c>
      <c r="M1391" s="86" t="str">
        <f t="shared" si="213"/>
        <v/>
      </c>
      <c r="N1391" s="87" t="str">
        <f t="shared" si="214"/>
        <v/>
      </c>
      <c r="O1391" s="87" t="str">
        <f t="shared" si="215"/>
        <v/>
      </c>
      <c r="P1391" s="88" t="str">
        <f t="shared" si="216"/>
        <v/>
      </c>
      <c r="Q1391" s="87" t="str">
        <f t="shared" si="217"/>
        <v/>
      </c>
      <c r="R1391" s="87" t="str">
        <f t="shared" si="218"/>
        <v/>
      </c>
    </row>
    <row r="1392" spans="1:18" ht="25.5" x14ac:dyDescent="0.2">
      <c r="A1392" s="209" t="s">
        <v>19</v>
      </c>
      <c r="B1392" s="210" t="s">
        <v>1451</v>
      </c>
      <c r="C1392" s="209" t="s">
        <v>11</v>
      </c>
      <c r="D1392" s="209" t="s">
        <v>1452</v>
      </c>
      <c r="E1392" s="291" t="s">
        <v>1717</v>
      </c>
      <c r="F1392" s="291"/>
      <c r="G1392" s="211" t="s">
        <v>12</v>
      </c>
      <c r="H1392" s="212">
        <v>1</v>
      </c>
      <c r="I1392" s="213">
        <f>SUMIF(L:L,$L1392,M:M)</f>
        <v>903.03</v>
      </c>
      <c r="J1392" s="213">
        <f>TRUNC(H1392*I1392,2)</f>
        <v>903.03</v>
      </c>
      <c r="L1392" s="52">
        <f t="shared" si="219"/>
        <v>130</v>
      </c>
      <c r="M1392" s="86" t="str">
        <f t="shared" si="213"/>
        <v/>
      </c>
      <c r="N1392" s="87" t="str">
        <f t="shared" si="214"/>
        <v/>
      </c>
      <c r="O1392" s="87" t="str">
        <f t="shared" si="215"/>
        <v/>
      </c>
      <c r="P1392" s="88" t="str">
        <f t="shared" si="216"/>
        <v xml:space="preserve"> IG-AT.25.SD </v>
      </c>
      <c r="Q1392" s="87">
        <f t="shared" si="217"/>
        <v>0</v>
      </c>
      <c r="R1392" s="87">
        <f t="shared" si="218"/>
        <v>903.03</v>
      </c>
    </row>
    <row r="1393" spans="1:18" ht="25.5" x14ac:dyDescent="0.2">
      <c r="A1393" s="225" t="s">
        <v>21</v>
      </c>
      <c r="B1393" s="226" t="s">
        <v>1929</v>
      </c>
      <c r="C1393" s="225" t="s">
        <v>9</v>
      </c>
      <c r="D1393" s="225" t="s">
        <v>1930</v>
      </c>
      <c r="E1393" s="292" t="s">
        <v>875</v>
      </c>
      <c r="F1393" s="292"/>
      <c r="G1393" s="227" t="s">
        <v>25</v>
      </c>
      <c r="H1393" s="228">
        <v>2.665</v>
      </c>
      <c r="I1393" s="229">
        <f>SUMIFS(J:J,A:A,"Composição",B:B,$B1393)</f>
        <v>26.37</v>
      </c>
      <c r="J1393" s="229">
        <f>TRUNC(H1393*I1393,2)</f>
        <v>70.27</v>
      </c>
      <c r="L1393" s="52">
        <f t="shared" si="219"/>
        <v>130</v>
      </c>
      <c r="M1393" s="86">
        <f t="shared" si="213"/>
        <v>70.27</v>
      </c>
      <c r="N1393" s="87" t="str">
        <f t="shared" si="214"/>
        <v/>
      </c>
      <c r="O1393" s="87">
        <f t="shared" si="215"/>
        <v>70.27</v>
      </c>
      <c r="P1393" s="88" t="str">
        <f t="shared" si="216"/>
        <v/>
      </c>
      <c r="Q1393" s="87" t="str">
        <f t="shared" si="217"/>
        <v/>
      </c>
      <c r="R1393" s="87" t="str">
        <f t="shared" si="218"/>
        <v/>
      </c>
    </row>
    <row r="1394" spans="1:18" ht="25.5" x14ac:dyDescent="0.2">
      <c r="A1394" s="225" t="s">
        <v>21</v>
      </c>
      <c r="B1394" s="226" t="s">
        <v>257</v>
      </c>
      <c r="C1394" s="225" t="s">
        <v>9</v>
      </c>
      <c r="D1394" s="225" t="s">
        <v>258</v>
      </c>
      <c r="E1394" s="292" t="s">
        <v>875</v>
      </c>
      <c r="F1394" s="292"/>
      <c r="G1394" s="227" t="s">
        <v>25</v>
      </c>
      <c r="H1394" s="228">
        <v>2.665</v>
      </c>
      <c r="I1394" s="229">
        <f>SUMIFS(J:J,A:A,"Composição",B:B,$B1394)</f>
        <v>25.81</v>
      </c>
      <c r="J1394" s="229">
        <f>TRUNC(H1394*I1394,2)</f>
        <v>68.78</v>
      </c>
      <c r="L1394" s="52">
        <f t="shared" si="219"/>
        <v>130</v>
      </c>
      <c r="M1394" s="86">
        <f t="shared" si="213"/>
        <v>68.78</v>
      </c>
      <c r="N1394" s="87" t="str">
        <f t="shared" si="214"/>
        <v/>
      </c>
      <c r="O1394" s="87">
        <f t="shared" si="215"/>
        <v>68.78</v>
      </c>
      <c r="P1394" s="88" t="str">
        <f t="shared" si="216"/>
        <v/>
      </c>
      <c r="Q1394" s="87" t="str">
        <f t="shared" si="217"/>
        <v/>
      </c>
      <c r="R1394" s="87" t="str">
        <f t="shared" si="218"/>
        <v/>
      </c>
    </row>
    <row r="1395" spans="1:18" ht="38.25" customHeight="1" x14ac:dyDescent="0.2">
      <c r="A1395" s="214" t="s">
        <v>28</v>
      </c>
      <c r="B1395" s="215" t="s">
        <v>1931</v>
      </c>
      <c r="C1395" s="214" t="str">
        <f>VLOOKUP(B1395,INSUMOS!$A:$I,2,FALSE)</f>
        <v>Próprio</v>
      </c>
      <c r="D1395" s="214" t="str">
        <f>VLOOKUP(B1395,INSUMOS!$A:$I,3,FALSE)</f>
        <v>ATUADOR DE ENGRENAGENS AMV 435 7,5-15S/MM - 24V - 400N - DANFOSS - 082H0161 E 082H0162 OU SIMILAR TÉCNICO</v>
      </c>
      <c r="E1395" s="293" t="str">
        <f>VLOOKUP(B1395,INSUMOS!$A:$I,4,FALSE)</f>
        <v>Equipamento para Aquisição Permanente</v>
      </c>
      <c r="F1395" s="293"/>
      <c r="G1395" s="216" t="str">
        <f>VLOOKUP(B1395,INSUMOS!$A:$I,5,FALSE)</f>
        <v>UN</v>
      </c>
      <c r="H1395" s="217">
        <v>1</v>
      </c>
      <c r="I1395" s="218">
        <f>VLOOKUP(B1395,INSUMOS!$A:$I,8,FALSE)</f>
        <v>763.98</v>
      </c>
      <c r="J1395" s="218">
        <f>TRUNC(H1395*I1395,2)</f>
        <v>763.98</v>
      </c>
      <c r="L1395" s="52">
        <f t="shared" si="219"/>
        <v>130</v>
      </c>
      <c r="M1395" s="86">
        <f t="shared" si="213"/>
        <v>763.98</v>
      </c>
      <c r="N1395" s="87" t="str">
        <f t="shared" si="214"/>
        <v/>
      </c>
      <c r="O1395" s="87">
        <f t="shared" si="215"/>
        <v>763.98</v>
      </c>
      <c r="P1395" s="88" t="str">
        <f t="shared" si="216"/>
        <v/>
      </c>
      <c r="Q1395" s="87" t="str">
        <f t="shared" si="217"/>
        <v/>
      </c>
      <c r="R1395" s="87" t="str">
        <f t="shared" si="218"/>
        <v/>
      </c>
    </row>
    <row r="1396" spans="1:18" ht="25.5" customHeight="1" x14ac:dyDescent="0.2">
      <c r="A1396" s="219"/>
      <c r="B1396" s="219"/>
      <c r="C1396" s="219"/>
      <c r="D1396" s="219"/>
      <c r="E1396" s="219"/>
      <c r="F1396" s="220"/>
      <c r="G1396" s="219"/>
      <c r="H1396" s="220"/>
      <c r="I1396" s="219"/>
      <c r="J1396" s="220"/>
      <c r="L1396" s="52">
        <f t="shared" si="219"/>
        <v>130</v>
      </c>
      <c r="M1396" s="86" t="str">
        <f t="shared" si="213"/>
        <v/>
      </c>
      <c r="N1396" s="87" t="str">
        <f t="shared" si="214"/>
        <v/>
      </c>
      <c r="O1396" s="87" t="str">
        <f t="shared" si="215"/>
        <v/>
      </c>
      <c r="P1396" s="88" t="str">
        <f t="shared" si="216"/>
        <v/>
      </c>
      <c r="Q1396" s="87" t="str">
        <f t="shared" si="217"/>
        <v/>
      </c>
      <c r="R1396" s="87" t="str">
        <f t="shared" si="218"/>
        <v/>
      </c>
    </row>
    <row r="1397" spans="1:18" ht="25.5" customHeight="1" thickBot="1" x14ac:dyDescent="0.25">
      <c r="A1397" s="219"/>
      <c r="B1397" s="219"/>
      <c r="C1397" s="219"/>
      <c r="D1397" s="219"/>
      <c r="E1397" s="219"/>
      <c r="F1397" s="220"/>
      <c r="G1397" s="219"/>
      <c r="H1397" s="294"/>
      <c r="I1397" s="294"/>
      <c r="J1397" s="220"/>
      <c r="L1397" s="52">
        <f t="shared" si="219"/>
        <v>130</v>
      </c>
      <c r="M1397" s="86" t="str">
        <f t="shared" si="213"/>
        <v/>
      </c>
      <c r="N1397" s="87" t="str">
        <f t="shared" si="214"/>
        <v/>
      </c>
      <c r="O1397" s="87" t="str">
        <f t="shared" si="215"/>
        <v/>
      </c>
      <c r="P1397" s="88" t="str">
        <f t="shared" si="216"/>
        <v/>
      </c>
      <c r="Q1397" s="87" t="str">
        <f t="shared" si="217"/>
        <v/>
      </c>
      <c r="R1397" s="87" t="str">
        <f t="shared" si="218"/>
        <v/>
      </c>
    </row>
    <row r="1398" spans="1:18" ht="15" thickTop="1" x14ac:dyDescent="0.2">
      <c r="A1398" s="224"/>
      <c r="B1398" s="224"/>
      <c r="C1398" s="224"/>
      <c r="D1398" s="224"/>
      <c r="E1398" s="224"/>
      <c r="F1398" s="224"/>
      <c r="G1398" s="224"/>
      <c r="H1398" s="224"/>
      <c r="I1398" s="224"/>
      <c r="J1398" s="224"/>
      <c r="L1398" s="52">
        <f t="shared" si="219"/>
        <v>131</v>
      </c>
      <c r="M1398" s="86" t="str">
        <f t="shared" si="213"/>
        <v/>
      </c>
      <c r="N1398" s="87" t="str">
        <f t="shared" si="214"/>
        <v/>
      </c>
      <c r="O1398" s="87" t="str">
        <f t="shared" si="215"/>
        <v/>
      </c>
      <c r="P1398" s="88" t="str">
        <f t="shared" si="216"/>
        <v/>
      </c>
      <c r="Q1398" s="87" t="str">
        <f t="shared" si="217"/>
        <v/>
      </c>
      <c r="R1398" s="87" t="str">
        <f t="shared" si="218"/>
        <v/>
      </c>
    </row>
    <row r="1399" spans="1:18" ht="15" x14ac:dyDescent="0.2">
      <c r="A1399" s="206" t="s">
        <v>1453</v>
      </c>
      <c r="B1399" s="207" t="s">
        <v>1</v>
      </c>
      <c r="C1399" s="206" t="s">
        <v>2</v>
      </c>
      <c r="D1399" s="206" t="s">
        <v>3</v>
      </c>
      <c r="E1399" s="290" t="s">
        <v>18</v>
      </c>
      <c r="F1399" s="290"/>
      <c r="G1399" s="208" t="s">
        <v>4</v>
      </c>
      <c r="H1399" s="207" t="s">
        <v>5</v>
      </c>
      <c r="I1399" s="207" t="s">
        <v>6</v>
      </c>
      <c r="J1399" s="207" t="s">
        <v>7</v>
      </c>
      <c r="L1399" s="52">
        <f t="shared" si="219"/>
        <v>131</v>
      </c>
      <c r="M1399" s="86" t="str">
        <f t="shared" si="213"/>
        <v/>
      </c>
      <c r="N1399" s="87" t="str">
        <f t="shared" si="214"/>
        <v/>
      </c>
      <c r="O1399" s="87" t="str">
        <f t="shared" si="215"/>
        <v/>
      </c>
      <c r="P1399" s="88" t="str">
        <f t="shared" si="216"/>
        <v/>
      </c>
      <c r="Q1399" s="87" t="str">
        <f t="shared" si="217"/>
        <v/>
      </c>
      <c r="R1399" s="87" t="str">
        <f t="shared" si="218"/>
        <v/>
      </c>
    </row>
    <row r="1400" spans="1:18" ht="38.25" x14ac:dyDescent="0.2">
      <c r="A1400" s="209" t="s">
        <v>19</v>
      </c>
      <c r="B1400" s="210" t="s">
        <v>1454</v>
      </c>
      <c r="C1400" s="209" t="s">
        <v>11</v>
      </c>
      <c r="D1400" s="209" t="s">
        <v>1455</v>
      </c>
      <c r="E1400" s="291" t="s">
        <v>223</v>
      </c>
      <c r="F1400" s="291"/>
      <c r="G1400" s="211" t="s">
        <v>12</v>
      </c>
      <c r="H1400" s="212">
        <v>1</v>
      </c>
      <c r="I1400" s="213">
        <f>SUMIF(L:L,$L1400,M:M)</f>
        <v>397.15</v>
      </c>
      <c r="J1400" s="213">
        <f>TRUNC(H1400*I1400,2)</f>
        <v>397.15</v>
      </c>
      <c r="L1400" s="52">
        <f t="shared" si="219"/>
        <v>131</v>
      </c>
      <c r="M1400" s="86" t="str">
        <f t="shared" si="213"/>
        <v/>
      </c>
      <c r="N1400" s="87" t="str">
        <f t="shared" si="214"/>
        <v/>
      </c>
      <c r="O1400" s="87" t="str">
        <f t="shared" si="215"/>
        <v/>
      </c>
      <c r="P1400" s="88" t="str">
        <f t="shared" si="216"/>
        <v xml:space="preserve"> IG-CLI.VAL.DOC </v>
      </c>
      <c r="Q1400" s="87">
        <f t="shared" si="217"/>
        <v>0</v>
      </c>
      <c r="R1400" s="87">
        <f t="shared" si="218"/>
        <v>397.15</v>
      </c>
    </row>
    <row r="1401" spans="1:18" ht="25.5" x14ac:dyDescent="0.2">
      <c r="A1401" s="225" t="s">
        <v>21</v>
      </c>
      <c r="B1401" s="226" t="s">
        <v>214</v>
      </c>
      <c r="C1401" s="225" t="s">
        <v>9</v>
      </c>
      <c r="D1401" s="225" t="s">
        <v>215</v>
      </c>
      <c r="E1401" s="292" t="s">
        <v>875</v>
      </c>
      <c r="F1401" s="292"/>
      <c r="G1401" s="227" t="s">
        <v>25</v>
      </c>
      <c r="H1401" s="228">
        <v>1.1499999999999999</v>
      </c>
      <c r="I1401" s="229">
        <f>SUMIFS(J:J,A:A,"Composição",B:B,$B1401)</f>
        <v>32.270000000000003</v>
      </c>
      <c r="J1401" s="229">
        <f>TRUNC(H1401*I1401,2)</f>
        <v>37.11</v>
      </c>
      <c r="L1401" s="52">
        <f t="shared" si="219"/>
        <v>131</v>
      </c>
      <c r="M1401" s="86">
        <f t="shared" si="213"/>
        <v>37.11</v>
      </c>
      <c r="N1401" s="87" t="str">
        <f t="shared" si="214"/>
        <v/>
      </c>
      <c r="O1401" s="87">
        <f t="shared" si="215"/>
        <v>37.11</v>
      </c>
      <c r="P1401" s="88" t="str">
        <f t="shared" si="216"/>
        <v/>
      </c>
      <c r="Q1401" s="87" t="str">
        <f t="shared" si="217"/>
        <v/>
      </c>
      <c r="R1401" s="87" t="str">
        <f t="shared" si="218"/>
        <v/>
      </c>
    </row>
    <row r="1402" spans="1:18" ht="25.5" x14ac:dyDescent="0.2">
      <c r="A1402" s="225" t="s">
        <v>21</v>
      </c>
      <c r="B1402" s="226" t="s">
        <v>209</v>
      </c>
      <c r="C1402" s="225" t="s">
        <v>9</v>
      </c>
      <c r="D1402" s="225" t="s">
        <v>210</v>
      </c>
      <c r="E1402" s="292" t="s">
        <v>875</v>
      </c>
      <c r="F1402" s="292"/>
      <c r="G1402" s="227" t="s">
        <v>25</v>
      </c>
      <c r="H1402" s="228">
        <v>1.1499999999999999</v>
      </c>
      <c r="I1402" s="229">
        <f>SUMIFS(J:J,A:A,"Composição",B:B,$B1402)</f>
        <v>25.57</v>
      </c>
      <c r="J1402" s="229">
        <f>TRUNC(H1402*I1402,2)</f>
        <v>29.4</v>
      </c>
      <c r="L1402" s="52">
        <f t="shared" si="219"/>
        <v>131</v>
      </c>
      <c r="M1402" s="86">
        <f t="shared" si="213"/>
        <v>29.4</v>
      </c>
      <c r="N1402" s="87" t="str">
        <f t="shared" si="214"/>
        <v/>
      </c>
      <c r="O1402" s="87">
        <f t="shared" si="215"/>
        <v>29.4</v>
      </c>
      <c r="P1402" s="88" t="str">
        <f t="shared" si="216"/>
        <v/>
      </c>
      <c r="Q1402" s="87" t="str">
        <f t="shared" si="217"/>
        <v/>
      </c>
      <c r="R1402" s="87" t="str">
        <f t="shared" si="218"/>
        <v/>
      </c>
    </row>
    <row r="1403" spans="1:18" ht="25.5" x14ac:dyDescent="0.2">
      <c r="A1403" s="214" t="s">
        <v>28</v>
      </c>
      <c r="B1403" s="215" t="s">
        <v>1933</v>
      </c>
      <c r="C1403" s="214" t="str">
        <f>VLOOKUP(B1403,INSUMOS!$A:$I,2,FALSE)</f>
        <v>AGESUL</v>
      </c>
      <c r="D1403" s="214" t="str">
        <f>VLOOKUP(B1403,INSUMOS!$A:$I,3,FALSE)</f>
        <v>VALVULA DE RETENCAO VERTICAL, DE BRONZE (PN-16), 2 1/2", 200 PSI, EXTREMIDADES COM ROSCA - SINAPI - 00012657</v>
      </c>
      <c r="E1403" s="293" t="str">
        <f>VLOOKUP(B1403,INSUMOS!$A:$I,4,FALSE)</f>
        <v>Material</v>
      </c>
      <c r="F1403" s="293"/>
      <c r="G1403" s="216" t="str">
        <f>VLOOKUP(B1403,INSUMOS!$A:$I,5,FALSE)</f>
        <v>UN</v>
      </c>
      <c r="H1403" s="217">
        <v>1</v>
      </c>
      <c r="I1403" s="218">
        <f>VLOOKUP(B1403,INSUMOS!$A:$I,8,FALSE)</f>
        <v>330.64</v>
      </c>
      <c r="J1403" s="218">
        <f>TRUNC(H1403*I1403,2)</f>
        <v>330.64</v>
      </c>
      <c r="L1403" s="52">
        <f t="shared" si="219"/>
        <v>131</v>
      </c>
      <c r="M1403" s="86">
        <f t="shared" si="213"/>
        <v>330.64</v>
      </c>
      <c r="N1403" s="87" t="str">
        <f t="shared" si="214"/>
        <v/>
      </c>
      <c r="O1403" s="87">
        <f t="shared" si="215"/>
        <v>330.64</v>
      </c>
      <c r="P1403" s="88" t="str">
        <f t="shared" si="216"/>
        <v/>
      </c>
      <c r="Q1403" s="87" t="str">
        <f t="shared" si="217"/>
        <v/>
      </c>
      <c r="R1403" s="87" t="str">
        <f t="shared" si="218"/>
        <v/>
      </c>
    </row>
    <row r="1404" spans="1:18" x14ac:dyDescent="0.2">
      <c r="A1404" s="219"/>
      <c r="B1404" s="219"/>
      <c r="C1404" s="219"/>
      <c r="D1404" s="219"/>
      <c r="E1404" s="219"/>
      <c r="F1404" s="220"/>
      <c r="G1404" s="219"/>
      <c r="H1404" s="220"/>
      <c r="I1404" s="219"/>
      <c r="J1404" s="220"/>
      <c r="L1404" s="52">
        <f t="shared" si="219"/>
        <v>131</v>
      </c>
      <c r="M1404" s="86" t="str">
        <f t="shared" si="213"/>
        <v/>
      </c>
      <c r="N1404" s="87" t="str">
        <f t="shared" si="214"/>
        <v/>
      </c>
      <c r="O1404" s="87" t="str">
        <f t="shared" si="215"/>
        <v/>
      </c>
      <c r="P1404" s="88" t="str">
        <f t="shared" si="216"/>
        <v/>
      </c>
      <c r="Q1404" s="87" t="str">
        <f t="shared" si="217"/>
        <v/>
      </c>
      <c r="R1404" s="87" t="str">
        <f t="shared" si="218"/>
        <v/>
      </c>
    </row>
    <row r="1405" spans="1:18" ht="15" thickBot="1" x14ac:dyDescent="0.25">
      <c r="A1405" s="219"/>
      <c r="B1405" s="219"/>
      <c r="C1405" s="219"/>
      <c r="D1405" s="219"/>
      <c r="E1405" s="219"/>
      <c r="F1405" s="220"/>
      <c r="G1405" s="219"/>
      <c r="H1405" s="294"/>
      <c r="I1405" s="294"/>
      <c r="J1405" s="220"/>
      <c r="L1405" s="52">
        <f t="shared" si="219"/>
        <v>131</v>
      </c>
      <c r="M1405" s="86" t="str">
        <f t="shared" si="213"/>
        <v/>
      </c>
      <c r="N1405" s="87" t="str">
        <f t="shared" si="214"/>
        <v/>
      </c>
      <c r="O1405" s="87" t="str">
        <f t="shared" si="215"/>
        <v/>
      </c>
      <c r="P1405" s="88" t="str">
        <f t="shared" si="216"/>
        <v/>
      </c>
      <c r="Q1405" s="87" t="str">
        <f t="shared" si="217"/>
        <v/>
      </c>
      <c r="R1405" s="87" t="str">
        <f t="shared" si="218"/>
        <v/>
      </c>
    </row>
    <row r="1406" spans="1:18" ht="38.25" customHeight="1" thickTop="1" x14ac:dyDescent="0.2">
      <c r="A1406" s="224"/>
      <c r="B1406" s="224"/>
      <c r="C1406" s="224"/>
      <c r="D1406" s="224"/>
      <c r="E1406" s="224"/>
      <c r="F1406" s="224"/>
      <c r="G1406" s="224"/>
      <c r="H1406" s="224"/>
      <c r="I1406" s="224"/>
      <c r="J1406" s="224"/>
      <c r="L1406" s="52">
        <f t="shared" si="219"/>
        <v>132</v>
      </c>
      <c r="M1406" s="86" t="str">
        <f t="shared" si="213"/>
        <v/>
      </c>
      <c r="N1406" s="87" t="str">
        <f t="shared" si="214"/>
        <v/>
      </c>
      <c r="O1406" s="87" t="str">
        <f t="shared" si="215"/>
        <v/>
      </c>
      <c r="P1406" s="88" t="str">
        <f t="shared" si="216"/>
        <v/>
      </c>
      <c r="Q1406" s="87" t="str">
        <f t="shared" si="217"/>
        <v/>
      </c>
      <c r="R1406" s="87" t="str">
        <f t="shared" si="218"/>
        <v/>
      </c>
    </row>
    <row r="1407" spans="1:18" ht="25.5" customHeight="1" x14ac:dyDescent="0.25">
      <c r="A1407" s="314" t="s">
        <v>235</v>
      </c>
      <c r="B1407" s="313"/>
      <c r="C1407" s="313"/>
      <c r="D1407" s="313"/>
      <c r="E1407" s="313"/>
      <c r="F1407" s="313"/>
      <c r="G1407" s="313"/>
      <c r="H1407" s="313"/>
      <c r="I1407" s="313"/>
      <c r="J1407" s="313"/>
      <c r="L1407" s="52">
        <f t="shared" si="219"/>
        <v>132</v>
      </c>
      <c r="M1407" s="86" t="str">
        <f t="shared" ref="M1407:M1470" si="220">IF(OR(A1407="Insumo",A1407="Composição Auxiliar"),J1407,"")</f>
        <v/>
      </c>
      <c r="N1407" s="87" t="str">
        <f t="shared" ref="N1407:N1470" si="221">IF(E1407="Mão de Obra",J1407,"")</f>
        <v/>
      </c>
      <c r="O1407" s="87" t="str">
        <f t="shared" ref="O1407:O1470" si="222">IF(N1407&lt;&gt;"","",M1407)</f>
        <v/>
      </c>
      <c r="P1407" s="88" t="str">
        <f t="shared" ref="P1407:P1470" si="223">IF(A1407="Composição",B1407,"")</f>
        <v/>
      </c>
      <c r="Q1407" s="87" t="str">
        <f t="shared" ref="Q1407:Q1470" si="224">IF(P1407&lt;&gt;"",SUMIF(L1407:L1507,L1407,N1407:N1507),"")</f>
        <v/>
      </c>
      <c r="R1407" s="87" t="str">
        <f t="shared" ref="R1407:R1470" si="225">IF(P1407&lt;&gt;"",SUMIF(L1407:L1507,L1407,O1407:O1507),"")</f>
        <v/>
      </c>
    </row>
    <row r="1408" spans="1:18" ht="25.5" customHeight="1" x14ac:dyDescent="0.2">
      <c r="A1408" s="206"/>
      <c r="B1408" s="207" t="s">
        <v>1</v>
      </c>
      <c r="C1408" s="206" t="s">
        <v>2</v>
      </c>
      <c r="D1408" s="206" t="s">
        <v>3</v>
      </c>
      <c r="E1408" s="290" t="s">
        <v>18</v>
      </c>
      <c r="F1408" s="290"/>
      <c r="G1408" s="208" t="s">
        <v>4</v>
      </c>
      <c r="H1408" s="207" t="s">
        <v>5</v>
      </c>
      <c r="I1408" s="207" t="s">
        <v>6</v>
      </c>
      <c r="J1408" s="207" t="s">
        <v>7</v>
      </c>
      <c r="L1408" s="52">
        <f t="shared" si="219"/>
        <v>133</v>
      </c>
      <c r="M1408" s="86" t="str">
        <f t="shared" si="220"/>
        <v/>
      </c>
      <c r="N1408" s="87" t="str">
        <f t="shared" si="221"/>
        <v/>
      </c>
      <c r="O1408" s="87" t="str">
        <f t="shared" si="222"/>
        <v/>
      </c>
      <c r="P1408" s="88" t="str">
        <f t="shared" si="223"/>
        <v/>
      </c>
      <c r="Q1408" s="87" t="str">
        <f t="shared" si="224"/>
        <v/>
      </c>
      <c r="R1408" s="87" t="str">
        <f t="shared" si="225"/>
        <v/>
      </c>
    </row>
    <row r="1409" spans="1:18" ht="63.75" x14ac:dyDescent="0.2">
      <c r="A1409" s="209" t="s">
        <v>19</v>
      </c>
      <c r="B1409" s="210" t="s">
        <v>1484</v>
      </c>
      <c r="C1409" s="209" t="s">
        <v>9</v>
      </c>
      <c r="D1409" s="209" t="s">
        <v>1485</v>
      </c>
      <c r="E1409" s="291" t="s">
        <v>604</v>
      </c>
      <c r="F1409" s="291"/>
      <c r="G1409" s="211" t="s">
        <v>10</v>
      </c>
      <c r="H1409" s="212">
        <v>1</v>
      </c>
      <c r="I1409" s="213">
        <f>SUMIF(L:L,$L1409,M:M)</f>
        <v>45.349999999999994</v>
      </c>
      <c r="J1409" s="213">
        <f>TRUNC(H1409*I1409,2)</f>
        <v>45.35</v>
      </c>
      <c r="L1409" s="52">
        <f t="shared" si="219"/>
        <v>133</v>
      </c>
      <c r="M1409" s="86" t="str">
        <f t="shared" si="220"/>
        <v/>
      </c>
      <c r="N1409" s="87" t="str">
        <f t="shared" si="221"/>
        <v/>
      </c>
      <c r="O1409" s="87" t="str">
        <f t="shared" si="222"/>
        <v/>
      </c>
      <c r="P1409" s="88" t="str">
        <f t="shared" si="223"/>
        <v xml:space="preserve"> 89173 </v>
      </c>
      <c r="Q1409" s="87">
        <f t="shared" si="224"/>
        <v>0</v>
      </c>
      <c r="R1409" s="87">
        <f t="shared" si="225"/>
        <v>45.349999999999994</v>
      </c>
    </row>
    <row r="1410" spans="1:18" ht="38.25" x14ac:dyDescent="0.2">
      <c r="A1410" s="225" t="s">
        <v>21</v>
      </c>
      <c r="B1410" s="226" t="s">
        <v>1966</v>
      </c>
      <c r="C1410" s="225" t="s">
        <v>9</v>
      </c>
      <c r="D1410" s="225" t="s">
        <v>1967</v>
      </c>
      <c r="E1410" s="292" t="s">
        <v>1481</v>
      </c>
      <c r="F1410" s="292"/>
      <c r="G1410" s="227" t="s">
        <v>10</v>
      </c>
      <c r="H1410" s="228">
        <v>0.11210000000000001</v>
      </c>
      <c r="I1410" s="229">
        <f>SUMIFS(J:J,A:A,"Composição",B:B,$B1410)</f>
        <v>48.77</v>
      </c>
      <c r="J1410" s="229">
        <f>TRUNC(H1410*I1410,2)</f>
        <v>5.46</v>
      </c>
      <c r="L1410" s="52">
        <f t="shared" si="219"/>
        <v>133</v>
      </c>
      <c r="M1410" s="86">
        <f t="shared" si="220"/>
        <v>5.46</v>
      </c>
      <c r="N1410" s="87" t="str">
        <f t="shared" si="221"/>
        <v/>
      </c>
      <c r="O1410" s="87">
        <f t="shared" si="222"/>
        <v>5.46</v>
      </c>
      <c r="P1410" s="88" t="str">
        <f t="shared" si="223"/>
        <v/>
      </c>
      <c r="Q1410" s="87" t="str">
        <f t="shared" si="224"/>
        <v/>
      </c>
      <c r="R1410" s="87" t="str">
        <f t="shared" si="225"/>
        <v/>
      </c>
    </row>
    <row r="1411" spans="1:18" ht="38.25" x14ac:dyDescent="0.2">
      <c r="A1411" s="225" t="s">
        <v>21</v>
      </c>
      <c r="B1411" s="226" t="s">
        <v>1968</v>
      </c>
      <c r="C1411" s="225" t="s">
        <v>9</v>
      </c>
      <c r="D1411" s="225" t="s">
        <v>1969</v>
      </c>
      <c r="E1411" s="292" t="s">
        <v>1481</v>
      </c>
      <c r="F1411" s="292"/>
      <c r="G1411" s="227" t="s">
        <v>10</v>
      </c>
      <c r="H1411" s="228">
        <v>0.154</v>
      </c>
      <c r="I1411" s="229">
        <f>SUMIFS(J:J,A:A,"Composição",B:B,$B1411)</f>
        <v>43.72</v>
      </c>
      <c r="J1411" s="229">
        <f>TRUNC(H1411*I1411,2)</f>
        <v>6.73</v>
      </c>
      <c r="L1411" s="52">
        <f t="shared" ref="L1411:L1474" si="226">IF(AND(A1412&lt;&gt;"",A1411=""),L1410+1,L1410)</f>
        <v>133</v>
      </c>
      <c r="M1411" s="86">
        <f t="shared" si="220"/>
        <v>6.73</v>
      </c>
      <c r="N1411" s="87" t="str">
        <f t="shared" si="221"/>
        <v/>
      </c>
      <c r="O1411" s="87">
        <f t="shared" si="222"/>
        <v>6.73</v>
      </c>
      <c r="P1411" s="88" t="str">
        <f t="shared" si="223"/>
        <v/>
      </c>
      <c r="Q1411" s="87" t="str">
        <f t="shared" si="224"/>
        <v/>
      </c>
      <c r="R1411" s="87" t="str">
        <f t="shared" si="225"/>
        <v/>
      </c>
    </row>
    <row r="1412" spans="1:18" ht="38.25" x14ac:dyDescent="0.2">
      <c r="A1412" s="225" t="s">
        <v>21</v>
      </c>
      <c r="B1412" s="226" t="s">
        <v>1157</v>
      </c>
      <c r="C1412" s="225" t="s">
        <v>9</v>
      </c>
      <c r="D1412" s="225" t="s">
        <v>1158</v>
      </c>
      <c r="E1412" s="292" t="s">
        <v>1481</v>
      </c>
      <c r="F1412" s="292"/>
      <c r="G1412" s="227" t="s">
        <v>10</v>
      </c>
      <c r="H1412" s="228">
        <v>0.7339</v>
      </c>
      <c r="I1412" s="229">
        <f>SUMIFS(J:J,A:A,"Composição",B:B,$B1412)</f>
        <v>45.19</v>
      </c>
      <c r="J1412" s="229">
        <f>TRUNC(H1412*I1412,2)</f>
        <v>33.159999999999997</v>
      </c>
      <c r="L1412" s="52">
        <f t="shared" si="226"/>
        <v>133</v>
      </c>
      <c r="M1412" s="86">
        <f t="shared" si="220"/>
        <v>33.159999999999997</v>
      </c>
      <c r="N1412" s="87" t="str">
        <f t="shared" si="221"/>
        <v/>
      </c>
      <c r="O1412" s="87">
        <f t="shared" si="222"/>
        <v>33.159999999999997</v>
      </c>
      <c r="P1412" s="88" t="str">
        <f t="shared" si="223"/>
        <v/>
      </c>
      <c r="Q1412" s="87" t="str">
        <f t="shared" si="224"/>
        <v/>
      </c>
      <c r="R1412" s="87" t="str">
        <f t="shared" si="225"/>
        <v/>
      </c>
    </row>
    <row r="1413" spans="1:18" x14ac:dyDescent="0.2">
      <c r="A1413" s="219"/>
      <c r="B1413" s="219"/>
      <c r="C1413" s="219"/>
      <c r="D1413" s="219"/>
      <c r="E1413" s="219"/>
      <c r="F1413" s="220"/>
      <c r="G1413" s="219"/>
      <c r="H1413" s="220"/>
      <c r="I1413" s="219"/>
      <c r="J1413" s="220"/>
      <c r="L1413" s="52">
        <f t="shared" si="226"/>
        <v>133</v>
      </c>
      <c r="M1413" s="86" t="str">
        <f t="shared" si="220"/>
        <v/>
      </c>
      <c r="N1413" s="87" t="str">
        <f t="shared" si="221"/>
        <v/>
      </c>
      <c r="O1413" s="87" t="str">
        <f t="shared" si="222"/>
        <v/>
      </c>
      <c r="P1413" s="88" t="str">
        <f t="shared" si="223"/>
        <v/>
      </c>
      <c r="Q1413" s="87" t="str">
        <f t="shared" si="224"/>
        <v/>
      </c>
      <c r="R1413" s="87" t="str">
        <f t="shared" si="225"/>
        <v/>
      </c>
    </row>
    <row r="1414" spans="1:18" ht="15" thickBot="1" x14ac:dyDescent="0.25">
      <c r="A1414" s="219"/>
      <c r="B1414" s="219"/>
      <c r="C1414" s="219"/>
      <c r="D1414" s="219"/>
      <c r="E1414" s="219"/>
      <c r="F1414" s="220"/>
      <c r="G1414" s="219"/>
      <c r="H1414" s="294"/>
      <c r="I1414" s="294"/>
      <c r="J1414" s="220"/>
      <c r="L1414" s="52">
        <f t="shared" si="226"/>
        <v>133</v>
      </c>
      <c r="M1414" s="86" t="str">
        <f t="shared" si="220"/>
        <v/>
      </c>
      <c r="N1414" s="87" t="str">
        <f t="shared" si="221"/>
        <v/>
      </c>
      <c r="O1414" s="87" t="str">
        <f t="shared" si="222"/>
        <v/>
      </c>
      <c r="P1414" s="88" t="str">
        <f t="shared" si="223"/>
        <v/>
      </c>
      <c r="Q1414" s="87" t="str">
        <f t="shared" si="224"/>
        <v/>
      </c>
      <c r="R1414" s="87" t="str">
        <f t="shared" si="225"/>
        <v/>
      </c>
    </row>
    <row r="1415" spans="1:18" ht="15" thickTop="1" x14ac:dyDescent="0.2">
      <c r="A1415" s="224"/>
      <c r="B1415" s="224"/>
      <c r="C1415" s="224"/>
      <c r="D1415" s="224"/>
      <c r="E1415" s="224"/>
      <c r="F1415" s="224"/>
      <c r="G1415" s="224"/>
      <c r="H1415" s="224"/>
      <c r="I1415" s="224"/>
      <c r="J1415" s="224"/>
      <c r="L1415" s="52">
        <f t="shared" si="226"/>
        <v>133</v>
      </c>
      <c r="M1415" s="86" t="str">
        <f t="shared" si="220"/>
        <v/>
      </c>
      <c r="N1415" s="87" t="str">
        <f t="shared" si="221"/>
        <v/>
      </c>
      <c r="O1415" s="87" t="str">
        <f t="shared" si="222"/>
        <v/>
      </c>
      <c r="P1415" s="88" t="str">
        <f t="shared" si="223"/>
        <v/>
      </c>
      <c r="Q1415" s="87" t="str">
        <f t="shared" si="224"/>
        <v/>
      </c>
      <c r="R1415" s="87" t="str">
        <f t="shared" si="225"/>
        <v/>
      </c>
    </row>
    <row r="1416" spans="1:18" ht="38.25" customHeight="1" x14ac:dyDescent="0.2">
      <c r="A1416" s="206"/>
      <c r="B1416" s="207" t="s">
        <v>1</v>
      </c>
      <c r="C1416" s="206" t="s">
        <v>2</v>
      </c>
      <c r="D1416" s="206" t="s">
        <v>3</v>
      </c>
      <c r="E1416" s="290" t="s">
        <v>18</v>
      </c>
      <c r="F1416" s="290"/>
      <c r="G1416" s="208" t="s">
        <v>4</v>
      </c>
      <c r="H1416" s="207" t="s">
        <v>5</v>
      </c>
      <c r="I1416" s="207" t="s">
        <v>6</v>
      </c>
      <c r="J1416" s="207" t="s">
        <v>7</v>
      </c>
      <c r="L1416" s="52">
        <f t="shared" si="226"/>
        <v>134</v>
      </c>
      <c r="M1416" s="86" t="str">
        <f t="shared" si="220"/>
        <v/>
      </c>
      <c r="N1416" s="87" t="str">
        <f t="shared" si="221"/>
        <v/>
      </c>
      <c r="O1416" s="87" t="str">
        <f t="shared" si="222"/>
        <v/>
      </c>
      <c r="P1416" s="88" t="str">
        <f t="shared" si="223"/>
        <v/>
      </c>
      <c r="Q1416" s="87" t="str">
        <f t="shared" si="224"/>
        <v/>
      </c>
      <c r="R1416" s="87" t="str">
        <f t="shared" si="225"/>
        <v/>
      </c>
    </row>
    <row r="1417" spans="1:18" ht="25.5" customHeight="1" x14ac:dyDescent="0.2">
      <c r="A1417" s="209" t="s">
        <v>19</v>
      </c>
      <c r="B1417" s="210" t="s">
        <v>1486</v>
      </c>
      <c r="C1417" s="209" t="s">
        <v>9</v>
      </c>
      <c r="D1417" s="209" t="s">
        <v>1487</v>
      </c>
      <c r="E1417" s="291" t="s">
        <v>657</v>
      </c>
      <c r="F1417" s="291"/>
      <c r="G1417" s="211" t="s">
        <v>10</v>
      </c>
      <c r="H1417" s="212">
        <v>1</v>
      </c>
      <c r="I1417" s="213">
        <f>SUMIF(L:L,$L1417,M:M)</f>
        <v>60.160000000000004</v>
      </c>
      <c r="J1417" s="213">
        <f>TRUNC(H1417*I1417,2)</f>
        <v>60.16</v>
      </c>
      <c r="L1417" s="52">
        <f t="shared" si="226"/>
        <v>134</v>
      </c>
      <c r="M1417" s="86" t="str">
        <f t="shared" si="220"/>
        <v/>
      </c>
      <c r="N1417" s="87" t="str">
        <f t="shared" si="221"/>
        <v/>
      </c>
      <c r="O1417" s="87" t="str">
        <f t="shared" si="222"/>
        <v/>
      </c>
      <c r="P1417" s="88" t="str">
        <f t="shared" si="223"/>
        <v xml:space="preserve"> 89171 </v>
      </c>
      <c r="Q1417" s="87">
        <f t="shared" si="224"/>
        <v>0</v>
      </c>
      <c r="R1417" s="87">
        <f t="shared" si="225"/>
        <v>60.160000000000004</v>
      </c>
    </row>
    <row r="1418" spans="1:18" ht="25.5" customHeight="1" x14ac:dyDescent="0.2">
      <c r="A1418" s="225" t="s">
        <v>21</v>
      </c>
      <c r="B1418" s="226" t="s">
        <v>1970</v>
      </c>
      <c r="C1418" s="225" t="s">
        <v>9</v>
      </c>
      <c r="D1418" s="225" t="s">
        <v>1971</v>
      </c>
      <c r="E1418" s="292" t="s">
        <v>897</v>
      </c>
      <c r="F1418" s="292"/>
      <c r="G1418" s="227" t="s">
        <v>10</v>
      </c>
      <c r="H1418" s="228">
        <v>0.60870000000000002</v>
      </c>
      <c r="I1418" s="229">
        <f>SUMIFS(J:J,A:A,"Composição",B:B,$B1418)</f>
        <v>56.38</v>
      </c>
      <c r="J1418" s="229">
        <f>TRUNC(H1418*I1418,2)</f>
        <v>34.31</v>
      </c>
      <c r="L1418" s="52">
        <f t="shared" si="226"/>
        <v>134</v>
      </c>
      <c r="M1418" s="86">
        <f t="shared" si="220"/>
        <v>34.31</v>
      </c>
      <c r="N1418" s="87" t="str">
        <f t="shared" si="221"/>
        <v/>
      </c>
      <c r="O1418" s="87">
        <f t="shared" si="222"/>
        <v>34.31</v>
      </c>
      <c r="P1418" s="88" t="str">
        <f t="shared" si="223"/>
        <v/>
      </c>
      <c r="Q1418" s="87" t="str">
        <f t="shared" si="224"/>
        <v/>
      </c>
      <c r="R1418" s="87" t="str">
        <f t="shared" si="225"/>
        <v/>
      </c>
    </row>
    <row r="1419" spans="1:18" ht="38.25" x14ac:dyDescent="0.2">
      <c r="A1419" s="225" t="s">
        <v>21</v>
      </c>
      <c r="B1419" s="226" t="s">
        <v>1972</v>
      </c>
      <c r="C1419" s="225" t="s">
        <v>9</v>
      </c>
      <c r="D1419" s="225" t="s">
        <v>1973</v>
      </c>
      <c r="E1419" s="292" t="s">
        <v>897</v>
      </c>
      <c r="F1419" s="292"/>
      <c r="G1419" s="227" t="s">
        <v>10</v>
      </c>
      <c r="H1419" s="228">
        <v>0.33650000000000002</v>
      </c>
      <c r="I1419" s="229">
        <f>SUMIFS(J:J,A:A,"Composição",B:B,$B1419)</f>
        <v>64.959999999999994</v>
      </c>
      <c r="J1419" s="229">
        <f>TRUNC(H1419*I1419,2)</f>
        <v>21.85</v>
      </c>
      <c r="L1419" s="52">
        <f t="shared" si="226"/>
        <v>134</v>
      </c>
      <c r="M1419" s="86">
        <f t="shared" si="220"/>
        <v>21.85</v>
      </c>
      <c r="N1419" s="87" t="str">
        <f t="shared" si="221"/>
        <v/>
      </c>
      <c r="O1419" s="87">
        <f t="shared" si="222"/>
        <v>21.85</v>
      </c>
      <c r="P1419" s="88" t="str">
        <f t="shared" si="223"/>
        <v/>
      </c>
      <c r="Q1419" s="87" t="str">
        <f t="shared" si="224"/>
        <v/>
      </c>
      <c r="R1419" s="87" t="str">
        <f t="shared" si="225"/>
        <v/>
      </c>
    </row>
    <row r="1420" spans="1:18" ht="38.25" x14ac:dyDescent="0.2">
      <c r="A1420" s="225" t="s">
        <v>21</v>
      </c>
      <c r="B1420" s="226" t="s">
        <v>1974</v>
      </c>
      <c r="C1420" s="225" t="s">
        <v>9</v>
      </c>
      <c r="D1420" s="225" t="s">
        <v>1975</v>
      </c>
      <c r="E1420" s="292" t="s">
        <v>897</v>
      </c>
      <c r="F1420" s="292"/>
      <c r="G1420" s="227" t="s">
        <v>10</v>
      </c>
      <c r="H1420" s="228">
        <v>5.4800000000000001E-2</v>
      </c>
      <c r="I1420" s="229">
        <f>SUMIFS(J:J,A:A,"Composição",B:B,$B1420)</f>
        <v>73.099999999999994</v>
      </c>
      <c r="J1420" s="229">
        <f>TRUNC(H1420*I1420,2)</f>
        <v>4</v>
      </c>
      <c r="L1420" s="52">
        <f t="shared" si="226"/>
        <v>134</v>
      </c>
      <c r="M1420" s="86">
        <f t="shared" si="220"/>
        <v>4</v>
      </c>
      <c r="N1420" s="87" t="str">
        <f t="shared" si="221"/>
        <v/>
      </c>
      <c r="O1420" s="87">
        <f t="shared" si="222"/>
        <v>4</v>
      </c>
      <c r="P1420" s="88" t="str">
        <f t="shared" si="223"/>
        <v/>
      </c>
      <c r="Q1420" s="87" t="str">
        <f t="shared" si="224"/>
        <v/>
      </c>
      <c r="R1420" s="87" t="str">
        <f t="shared" si="225"/>
        <v/>
      </c>
    </row>
    <row r="1421" spans="1:18" x14ac:dyDescent="0.2">
      <c r="A1421" s="219"/>
      <c r="B1421" s="219"/>
      <c r="C1421" s="219"/>
      <c r="D1421" s="219"/>
      <c r="E1421" s="219"/>
      <c r="F1421" s="220"/>
      <c r="G1421" s="219"/>
      <c r="H1421" s="220"/>
      <c r="I1421" s="219"/>
      <c r="J1421" s="220"/>
      <c r="L1421" s="52">
        <f t="shared" si="226"/>
        <v>134</v>
      </c>
      <c r="M1421" s="86" t="str">
        <f t="shared" si="220"/>
        <v/>
      </c>
      <c r="N1421" s="87" t="str">
        <f t="shared" si="221"/>
        <v/>
      </c>
      <c r="O1421" s="87" t="str">
        <f t="shared" si="222"/>
        <v/>
      </c>
      <c r="P1421" s="88" t="str">
        <f t="shared" si="223"/>
        <v/>
      </c>
      <c r="Q1421" s="87" t="str">
        <f t="shared" si="224"/>
        <v/>
      </c>
      <c r="R1421" s="87" t="str">
        <f t="shared" si="225"/>
        <v/>
      </c>
    </row>
    <row r="1422" spans="1:18" ht="15" thickBot="1" x14ac:dyDescent="0.25">
      <c r="A1422" s="219"/>
      <c r="B1422" s="219"/>
      <c r="C1422" s="219"/>
      <c r="D1422" s="219"/>
      <c r="E1422" s="219"/>
      <c r="F1422" s="220"/>
      <c r="G1422" s="219"/>
      <c r="H1422" s="294"/>
      <c r="I1422" s="294"/>
      <c r="J1422" s="220"/>
      <c r="L1422" s="52">
        <f t="shared" si="226"/>
        <v>134</v>
      </c>
      <c r="M1422" s="86" t="str">
        <f t="shared" si="220"/>
        <v/>
      </c>
      <c r="N1422" s="87" t="str">
        <f t="shared" si="221"/>
        <v/>
      </c>
      <c r="O1422" s="87" t="str">
        <f t="shared" si="222"/>
        <v/>
      </c>
      <c r="P1422" s="88" t="str">
        <f t="shared" si="223"/>
        <v/>
      </c>
      <c r="Q1422" s="87" t="str">
        <f t="shared" si="224"/>
        <v/>
      </c>
      <c r="R1422" s="87" t="str">
        <f t="shared" si="225"/>
        <v/>
      </c>
    </row>
    <row r="1423" spans="1:18" ht="15" thickTop="1" x14ac:dyDescent="0.2">
      <c r="A1423" s="224"/>
      <c r="B1423" s="224"/>
      <c r="C1423" s="224"/>
      <c r="D1423" s="224"/>
      <c r="E1423" s="224"/>
      <c r="F1423" s="224"/>
      <c r="G1423" s="224"/>
      <c r="H1423" s="224"/>
      <c r="I1423" s="224"/>
      <c r="J1423" s="224"/>
      <c r="L1423" s="52">
        <f t="shared" si="226"/>
        <v>134</v>
      </c>
      <c r="M1423" s="86" t="str">
        <f t="shared" si="220"/>
        <v/>
      </c>
      <c r="N1423" s="87" t="str">
        <f t="shared" si="221"/>
        <v/>
      </c>
      <c r="O1423" s="87" t="str">
        <f t="shared" si="222"/>
        <v/>
      </c>
      <c r="P1423" s="88" t="str">
        <f t="shared" si="223"/>
        <v/>
      </c>
      <c r="Q1423" s="87" t="str">
        <f t="shared" si="224"/>
        <v/>
      </c>
      <c r="R1423" s="87" t="str">
        <f t="shared" si="225"/>
        <v/>
      </c>
    </row>
    <row r="1424" spans="1:18" ht="15" x14ac:dyDescent="0.2">
      <c r="A1424" s="206"/>
      <c r="B1424" s="207" t="s">
        <v>1</v>
      </c>
      <c r="C1424" s="206" t="s">
        <v>2</v>
      </c>
      <c r="D1424" s="206" t="s">
        <v>3</v>
      </c>
      <c r="E1424" s="290" t="s">
        <v>18</v>
      </c>
      <c r="F1424" s="290"/>
      <c r="G1424" s="208" t="s">
        <v>4</v>
      </c>
      <c r="H1424" s="207" t="s">
        <v>5</v>
      </c>
      <c r="I1424" s="207" t="s">
        <v>6</v>
      </c>
      <c r="J1424" s="207" t="s">
        <v>7</v>
      </c>
      <c r="L1424" s="52">
        <f t="shared" si="226"/>
        <v>135</v>
      </c>
      <c r="M1424" s="86" t="str">
        <f t="shared" si="220"/>
        <v/>
      </c>
      <c r="N1424" s="87" t="str">
        <f t="shared" si="221"/>
        <v/>
      </c>
      <c r="O1424" s="87" t="str">
        <f t="shared" si="222"/>
        <v/>
      </c>
      <c r="P1424" s="88" t="str">
        <f t="shared" si="223"/>
        <v/>
      </c>
      <c r="Q1424" s="87" t="str">
        <f t="shared" si="224"/>
        <v/>
      </c>
      <c r="R1424" s="87" t="str">
        <f t="shared" si="225"/>
        <v/>
      </c>
    </row>
    <row r="1425" spans="1:18" ht="38.25" x14ac:dyDescent="0.2">
      <c r="A1425" s="209" t="s">
        <v>19</v>
      </c>
      <c r="B1425" s="210" t="s">
        <v>1976</v>
      </c>
      <c r="C1425" s="209" t="s">
        <v>9</v>
      </c>
      <c r="D1425" s="209" t="s">
        <v>1977</v>
      </c>
      <c r="E1425" s="291" t="s">
        <v>909</v>
      </c>
      <c r="F1425" s="291"/>
      <c r="G1425" s="211" t="s">
        <v>12</v>
      </c>
      <c r="H1425" s="212">
        <v>1</v>
      </c>
      <c r="I1425" s="213">
        <f>SUMIF(L:L,$L1425,M:M)</f>
        <v>7.5900000000000007</v>
      </c>
      <c r="J1425" s="213">
        <f t="shared" ref="J1425:J1431" si="227">TRUNC(H1425*I1425,2)</f>
        <v>7.59</v>
      </c>
      <c r="L1425" s="52">
        <f t="shared" si="226"/>
        <v>135</v>
      </c>
      <c r="M1425" s="86" t="str">
        <f t="shared" si="220"/>
        <v/>
      </c>
      <c r="N1425" s="87" t="str">
        <f t="shared" si="221"/>
        <v/>
      </c>
      <c r="O1425" s="87" t="str">
        <f t="shared" si="222"/>
        <v/>
      </c>
      <c r="P1425" s="88" t="str">
        <f t="shared" si="223"/>
        <v xml:space="preserve"> 89383 </v>
      </c>
      <c r="Q1425" s="87">
        <f t="shared" si="224"/>
        <v>0</v>
      </c>
      <c r="R1425" s="87">
        <f t="shared" si="225"/>
        <v>7.5900000000000007</v>
      </c>
    </row>
    <row r="1426" spans="1:18" ht="25.5" x14ac:dyDescent="0.2">
      <c r="A1426" s="225" t="s">
        <v>21</v>
      </c>
      <c r="B1426" s="226" t="s">
        <v>214</v>
      </c>
      <c r="C1426" s="225" t="s">
        <v>9</v>
      </c>
      <c r="D1426" s="225" t="s">
        <v>215</v>
      </c>
      <c r="E1426" s="292" t="s">
        <v>875</v>
      </c>
      <c r="F1426" s="292"/>
      <c r="G1426" s="227" t="s">
        <v>25</v>
      </c>
      <c r="H1426" s="228">
        <v>9.4399999999999998E-2</v>
      </c>
      <c r="I1426" s="229">
        <f>SUMIFS(J:J,A:A,"Composição",B:B,$B1426)</f>
        <v>32.270000000000003</v>
      </c>
      <c r="J1426" s="229">
        <f t="shared" si="227"/>
        <v>3.04</v>
      </c>
      <c r="L1426" s="52">
        <f t="shared" si="226"/>
        <v>135</v>
      </c>
      <c r="M1426" s="86">
        <f t="shared" si="220"/>
        <v>3.04</v>
      </c>
      <c r="N1426" s="87" t="str">
        <f t="shared" si="221"/>
        <v/>
      </c>
      <c r="O1426" s="87">
        <f t="shared" si="222"/>
        <v>3.04</v>
      </c>
      <c r="P1426" s="88" t="str">
        <f t="shared" si="223"/>
        <v/>
      </c>
      <c r="Q1426" s="87" t="str">
        <f t="shared" si="224"/>
        <v/>
      </c>
      <c r="R1426" s="87" t="str">
        <f t="shared" si="225"/>
        <v/>
      </c>
    </row>
    <row r="1427" spans="1:18" ht="25.5" customHeight="1" x14ac:dyDescent="0.2">
      <c r="A1427" s="225" t="s">
        <v>21</v>
      </c>
      <c r="B1427" s="226" t="s">
        <v>209</v>
      </c>
      <c r="C1427" s="225" t="s">
        <v>9</v>
      </c>
      <c r="D1427" s="225" t="s">
        <v>210</v>
      </c>
      <c r="E1427" s="292" t="s">
        <v>875</v>
      </c>
      <c r="F1427" s="292"/>
      <c r="G1427" s="227" t="s">
        <v>25</v>
      </c>
      <c r="H1427" s="228">
        <v>9.4399999999999998E-2</v>
      </c>
      <c r="I1427" s="229">
        <f>SUMIFS(J:J,A:A,"Composição",B:B,$B1427)</f>
        <v>25.57</v>
      </c>
      <c r="J1427" s="229">
        <f t="shared" si="227"/>
        <v>2.41</v>
      </c>
      <c r="L1427" s="52">
        <f t="shared" si="226"/>
        <v>135</v>
      </c>
      <c r="M1427" s="86">
        <f t="shared" si="220"/>
        <v>2.41</v>
      </c>
      <c r="N1427" s="87" t="str">
        <f t="shared" si="221"/>
        <v/>
      </c>
      <c r="O1427" s="87">
        <f t="shared" si="222"/>
        <v>2.41</v>
      </c>
      <c r="P1427" s="88" t="str">
        <f t="shared" si="223"/>
        <v/>
      </c>
      <c r="Q1427" s="87" t="str">
        <f t="shared" si="224"/>
        <v/>
      </c>
      <c r="R1427" s="87" t="str">
        <f t="shared" si="225"/>
        <v/>
      </c>
    </row>
    <row r="1428" spans="1:18" ht="25.5" customHeight="1" x14ac:dyDescent="0.2">
      <c r="A1428" s="214" t="s">
        <v>28</v>
      </c>
      <c r="B1428" s="215" t="s">
        <v>496</v>
      </c>
      <c r="C1428" s="214" t="str">
        <f>VLOOKUP(B1428,INSUMOS!$A:$I,2,FALSE)</f>
        <v>SINAPI</v>
      </c>
      <c r="D1428" s="214" t="str">
        <f>VLOOKUP(B1428,INSUMOS!$A:$I,3,FALSE)</f>
        <v>LIXA D'AGUA EM FOLHA, COR PRETA, GRAO 100</v>
      </c>
      <c r="E1428" s="293" t="str">
        <f>VLOOKUP(B1428,INSUMOS!$A:$I,4,FALSE)</f>
        <v>Material</v>
      </c>
      <c r="F1428" s="293"/>
      <c r="G1428" s="216" t="str">
        <f>VLOOKUP(B1428,INSUMOS!$A:$I,5,FALSE)</f>
        <v>UN</v>
      </c>
      <c r="H1428" s="217">
        <v>3.15E-2</v>
      </c>
      <c r="I1428" s="218">
        <f>VLOOKUP(B1428,INSUMOS!$A:$I,8,FALSE)</f>
        <v>2.3199999999999998</v>
      </c>
      <c r="J1428" s="218">
        <f t="shared" si="227"/>
        <v>7.0000000000000007E-2</v>
      </c>
      <c r="L1428" s="52">
        <f t="shared" si="226"/>
        <v>135</v>
      </c>
      <c r="M1428" s="86">
        <f t="shared" si="220"/>
        <v>7.0000000000000007E-2</v>
      </c>
      <c r="N1428" s="87" t="str">
        <f t="shared" si="221"/>
        <v/>
      </c>
      <c r="O1428" s="87">
        <f t="shared" si="222"/>
        <v>7.0000000000000007E-2</v>
      </c>
      <c r="P1428" s="88" t="str">
        <f t="shared" si="223"/>
        <v/>
      </c>
      <c r="Q1428" s="87" t="str">
        <f t="shared" si="224"/>
        <v/>
      </c>
      <c r="R1428" s="87" t="str">
        <f t="shared" si="225"/>
        <v/>
      </c>
    </row>
    <row r="1429" spans="1:18" ht="25.5" customHeight="1" x14ac:dyDescent="0.2">
      <c r="A1429" s="214" t="s">
        <v>28</v>
      </c>
      <c r="B1429" s="215" t="s">
        <v>201</v>
      </c>
      <c r="C1429" s="214" t="str">
        <f>VLOOKUP(B1429,INSUMOS!$A:$I,2,FALSE)</f>
        <v>SINAPI</v>
      </c>
      <c r="D1429" s="214" t="str">
        <f>VLOOKUP(B1429,INSUMOS!$A:$I,3,FALSE)</f>
        <v>ADESIVO PLASTICO PARA PVC, FRASCO COM *850* GR</v>
      </c>
      <c r="E1429" s="293" t="str">
        <f>VLOOKUP(B1429,INSUMOS!$A:$I,4,FALSE)</f>
        <v>Material</v>
      </c>
      <c r="F1429" s="293"/>
      <c r="G1429" s="216" t="str">
        <f>VLOOKUP(B1429,INSUMOS!$A:$I,5,FALSE)</f>
        <v>UN</v>
      </c>
      <c r="H1429" s="217">
        <v>5.8999999999999999E-3</v>
      </c>
      <c r="I1429" s="218">
        <f>VLOOKUP(B1429,INSUMOS!$A:$I,8,FALSE)</f>
        <v>77.709999999999994</v>
      </c>
      <c r="J1429" s="218">
        <f t="shared" si="227"/>
        <v>0.45</v>
      </c>
      <c r="L1429" s="52">
        <f t="shared" si="226"/>
        <v>135</v>
      </c>
      <c r="M1429" s="86">
        <f t="shared" si="220"/>
        <v>0.45</v>
      </c>
      <c r="N1429" s="87" t="str">
        <f t="shared" si="221"/>
        <v/>
      </c>
      <c r="O1429" s="87">
        <f t="shared" si="222"/>
        <v>0.45</v>
      </c>
      <c r="P1429" s="88" t="str">
        <f t="shared" si="223"/>
        <v/>
      </c>
      <c r="Q1429" s="87" t="str">
        <f t="shared" si="224"/>
        <v/>
      </c>
      <c r="R1429" s="87" t="str">
        <f t="shared" si="225"/>
        <v/>
      </c>
    </row>
    <row r="1430" spans="1:18" ht="25.5" x14ac:dyDescent="0.2">
      <c r="A1430" s="214" t="s">
        <v>28</v>
      </c>
      <c r="B1430" s="215" t="s">
        <v>200</v>
      </c>
      <c r="C1430" s="214" t="str">
        <f>VLOOKUP(B1430,INSUMOS!$A:$I,2,FALSE)</f>
        <v>SINAPI</v>
      </c>
      <c r="D1430" s="214" t="str">
        <f>VLOOKUP(B1430,INSUMOS!$A:$I,3,FALSE)</f>
        <v>SOLUCAO PREPARADORA / LIMPADORA PARA PVC, FRASCO COM 1000 CM3</v>
      </c>
      <c r="E1430" s="293" t="str">
        <f>VLOOKUP(B1430,INSUMOS!$A:$I,4,FALSE)</f>
        <v>Material</v>
      </c>
      <c r="F1430" s="293"/>
      <c r="G1430" s="216" t="str">
        <f>VLOOKUP(B1430,INSUMOS!$A:$I,5,FALSE)</f>
        <v>UN</v>
      </c>
      <c r="H1430" s="217">
        <v>7.0000000000000001E-3</v>
      </c>
      <c r="I1430" s="218">
        <f>VLOOKUP(B1430,INSUMOS!$A:$I,8,FALSE)</f>
        <v>88.04</v>
      </c>
      <c r="J1430" s="218">
        <f t="shared" si="227"/>
        <v>0.61</v>
      </c>
      <c r="L1430" s="52">
        <f t="shared" si="226"/>
        <v>135</v>
      </c>
      <c r="M1430" s="86">
        <f t="shared" si="220"/>
        <v>0.61</v>
      </c>
      <c r="N1430" s="87" t="str">
        <f t="shared" si="221"/>
        <v/>
      </c>
      <c r="O1430" s="87">
        <f t="shared" si="222"/>
        <v>0.61</v>
      </c>
      <c r="P1430" s="88" t="str">
        <f t="shared" si="223"/>
        <v/>
      </c>
      <c r="Q1430" s="87" t="str">
        <f t="shared" si="224"/>
        <v/>
      </c>
      <c r="R1430" s="87" t="str">
        <f t="shared" si="225"/>
        <v/>
      </c>
    </row>
    <row r="1431" spans="1:18" ht="25.5" x14ac:dyDescent="0.2">
      <c r="A1431" s="214" t="s">
        <v>28</v>
      </c>
      <c r="B1431" s="215" t="s">
        <v>532</v>
      </c>
      <c r="C1431" s="214" t="str">
        <f>VLOOKUP(B1431,INSUMOS!$A:$I,2,FALSE)</f>
        <v>SINAPI</v>
      </c>
      <c r="D1431" s="214" t="str">
        <f>VLOOKUP(B1431,INSUMOS!$A:$I,3,FALSE)</f>
        <v>ADAPTADOR PVC SOLDAVEL CURTO COM BOLSA E ROSCA, 25 MM X 3/4", PARA AGUA FRIA</v>
      </c>
      <c r="E1431" s="293" t="str">
        <f>VLOOKUP(B1431,INSUMOS!$A:$I,4,FALSE)</f>
        <v>Material</v>
      </c>
      <c r="F1431" s="293"/>
      <c r="G1431" s="216" t="str">
        <f>VLOOKUP(B1431,INSUMOS!$A:$I,5,FALSE)</f>
        <v>UN</v>
      </c>
      <c r="H1431" s="217">
        <v>1</v>
      </c>
      <c r="I1431" s="218">
        <f>VLOOKUP(B1431,INSUMOS!$A:$I,8,FALSE)</f>
        <v>1.01</v>
      </c>
      <c r="J1431" s="218">
        <f t="shared" si="227"/>
        <v>1.01</v>
      </c>
      <c r="L1431" s="52">
        <f t="shared" si="226"/>
        <v>135</v>
      </c>
      <c r="M1431" s="86">
        <f t="shared" si="220"/>
        <v>1.01</v>
      </c>
      <c r="N1431" s="87" t="str">
        <f t="shared" si="221"/>
        <v/>
      </c>
      <c r="O1431" s="87">
        <f t="shared" si="222"/>
        <v>1.01</v>
      </c>
      <c r="P1431" s="88" t="str">
        <f t="shared" si="223"/>
        <v/>
      </c>
      <c r="Q1431" s="87" t="str">
        <f t="shared" si="224"/>
        <v/>
      </c>
      <c r="R1431" s="87" t="str">
        <f t="shared" si="225"/>
        <v/>
      </c>
    </row>
    <row r="1432" spans="1:18" x14ac:dyDescent="0.2">
      <c r="A1432" s="219"/>
      <c r="B1432" s="219"/>
      <c r="C1432" s="219"/>
      <c r="D1432" s="219"/>
      <c r="E1432" s="219"/>
      <c r="F1432" s="220"/>
      <c r="G1432" s="219"/>
      <c r="H1432" s="220"/>
      <c r="I1432" s="219"/>
      <c r="J1432" s="220"/>
      <c r="L1432" s="52">
        <f t="shared" si="226"/>
        <v>135</v>
      </c>
      <c r="M1432" s="86" t="str">
        <f t="shared" si="220"/>
        <v/>
      </c>
      <c r="N1432" s="87" t="str">
        <f t="shared" si="221"/>
        <v/>
      </c>
      <c r="O1432" s="87" t="str">
        <f t="shared" si="222"/>
        <v/>
      </c>
      <c r="P1432" s="88" t="str">
        <f t="shared" si="223"/>
        <v/>
      </c>
      <c r="Q1432" s="87" t="str">
        <f t="shared" si="224"/>
        <v/>
      </c>
      <c r="R1432" s="87" t="str">
        <f t="shared" si="225"/>
        <v/>
      </c>
    </row>
    <row r="1433" spans="1:18" ht="15" thickBot="1" x14ac:dyDescent="0.25">
      <c r="A1433" s="219"/>
      <c r="B1433" s="219"/>
      <c r="C1433" s="219"/>
      <c r="D1433" s="219"/>
      <c r="E1433" s="219"/>
      <c r="F1433" s="220"/>
      <c r="G1433" s="219"/>
      <c r="H1433" s="294"/>
      <c r="I1433" s="294"/>
      <c r="J1433" s="220"/>
      <c r="L1433" s="52">
        <f t="shared" si="226"/>
        <v>135</v>
      </c>
      <c r="M1433" s="86" t="str">
        <f t="shared" si="220"/>
        <v/>
      </c>
      <c r="N1433" s="87" t="str">
        <f t="shared" si="221"/>
        <v/>
      </c>
      <c r="O1433" s="87" t="str">
        <f t="shared" si="222"/>
        <v/>
      </c>
      <c r="P1433" s="88" t="str">
        <f t="shared" si="223"/>
        <v/>
      </c>
      <c r="Q1433" s="87" t="str">
        <f t="shared" si="224"/>
        <v/>
      </c>
      <c r="R1433" s="87" t="str">
        <f t="shared" si="225"/>
        <v/>
      </c>
    </row>
    <row r="1434" spans="1:18" ht="15" thickTop="1" x14ac:dyDescent="0.2">
      <c r="A1434" s="224"/>
      <c r="B1434" s="224"/>
      <c r="C1434" s="224"/>
      <c r="D1434" s="224"/>
      <c r="E1434" s="224"/>
      <c r="F1434" s="224"/>
      <c r="G1434" s="224"/>
      <c r="H1434" s="224"/>
      <c r="I1434" s="224"/>
      <c r="J1434" s="224"/>
      <c r="L1434" s="52">
        <f t="shared" si="226"/>
        <v>135</v>
      </c>
      <c r="M1434" s="86" t="str">
        <f t="shared" si="220"/>
        <v/>
      </c>
      <c r="N1434" s="87" t="str">
        <f t="shared" si="221"/>
        <v/>
      </c>
      <c r="O1434" s="87" t="str">
        <f t="shared" si="222"/>
        <v/>
      </c>
      <c r="P1434" s="88" t="str">
        <f t="shared" si="223"/>
        <v/>
      </c>
      <c r="Q1434" s="87" t="str">
        <f t="shared" si="224"/>
        <v/>
      </c>
      <c r="R1434" s="87" t="str">
        <f t="shared" si="225"/>
        <v/>
      </c>
    </row>
    <row r="1435" spans="1:18" ht="15" x14ac:dyDescent="0.2">
      <c r="A1435" s="206"/>
      <c r="B1435" s="207" t="s">
        <v>1</v>
      </c>
      <c r="C1435" s="206" t="s">
        <v>2</v>
      </c>
      <c r="D1435" s="206" t="s">
        <v>3</v>
      </c>
      <c r="E1435" s="290" t="s">
        <v>18</v>
      </c>
      <c r="F1435" s="290"/>
      <c r="G1435" s="208" t="s">
        <v>4</v>
      </c>
      <c r="H1435" s="207" t="s">
        <v>5</v>
      </c>
      <c r="I1435" s="207" t="s">
        <v>6</v>
      </c>
      <c r="J1435" s="207" t="s">
        <v>7</v>
      </c>
      <c r="L1435" s="52">
        <f t="shared" si="226"/>
        <v>136</v>
      </c>
      <c r="M1435" s="86" t="str">
        <f t="shared" si="220"/>
        <v/>
      </c>
      <c r="N1435" s="87" t="str">
        <f t="shared" si="221"/>
        <v/>
      </c>
      <c r="O1435" s="87" t="str">
        <f t="shared" si="222"/>
        <v/>
      </c>
      <c r="P1435" s="88" t="str">
        <f t="shared" si="223"/>
        <v/>
      </c>
      <c r="Q1435" s="87" t="str">
        <f t="shared" si="224"/>
        <v/>
      </c>
      <c r="R1435" s="87" t="str">
        <f t="shared" si="225"/>
        <v/>
      </c>
    </row>
    <row r="1436" spans="1:18" ht="38.25" customHeight="1" x14ac:dyDescent="0.2">
      <c r="A1436" s="209" t="s">
        <v>19</v>
      </c>
      <c r="B1436" s="210" t="s">
        <v>691</v>
      </c>
      <c r="C1436" s="209" t="s">
        <v>9</v>
      </c>
      <c r="D1436" s="209" t="s">
        <v>692</v>
      </c>
      <c r="E1436" s="291" t="s">
        <v>875</v>
      </c>
      <c r="F1436" s="291"/>
      <c r="G1436" s="211" t="s">
        <v>25</v>
      </c>
      <c r="H1436" s="212">
        <v>1</v>
      </c>
      <c r="I1436" s="213">
        <f>SUMIF(L:L,$L1436,M:M)</f>
        <v>25.959999999999997</v>
      </c>
      <c r="J1436" s="213">
        <f t="shared" ref="J1436:J1444" si="228">TRUNC(H1436*I1436,2)</f>
        <v>25.96</v>
      </c>
      <c r="L1436" s="52">
        <f t="shared" si="226"/>
        <v>136</v>
      </c>
      <c r="M1436" s="86" t="str">
        <f t="shared" si="220"/>
        <v/>
      </c>
      <c r="N1436" s="87" t="str">
        <f t="shared" si="221"/>
        <v/>
      </c>
      <c r="O1436" s="87" t="str">
        <f t="shared" si="222"/>
        <v/>
      </c>
      <c r="P1436" s="88" t="str">
        <f t="shared" si="223"/>
        <v xml:space="preserve"> 88238 </v>
      </c>
      <c r="Q1436" s="87">
        <f t="shared" si="224"/>
        <v>16.57</v>
      </c>
      <c r="R1436" s="87">
        <f t="shared" si="225"/>
        <v>9.39</v>
      </c>
    </row>
    <row r="1437" spans="1:18" ht="25.5" customHeight="1" x14ac:dyDescent="0.2">
      <c r="A1437" s="225" t="s">
        <v>21</v>
      </c>
      <c r="B1437" s="226" t="s">
        <v>732</v>
      </c>
      <c r="C1437" s="225" t="s">
        <v>9</v>
      </c>
      <c r="D1437" s="225" t="s">
        <v>733</v>
      </c>
      <c r="E1437" s="292" t="s">
        <v>875</v>
      </c>
      <c r="F1437" s="292"/>
      <c r="G1437" s="227" t="s">
        <v>25</v>
      </c>
      <c r="H1437" s="228">
        <v>1</v>
      </c>
      <c r="I1437" s="229">
        <f>SUMIFS(J:J,A:A,"Composição",B:B,$B1437)</f>
        <v>0.19</v>
      </c>
      <c r="J1437" s="229">
        <f t="shared" si="228"/>
        <v>0.19</v>
      </c>
      <c r="L1437" s="52">
        <f t="shared" si="226"/>
        <v>136</v>
      </c>
      <c r="M1437" s="86">
        <f t="shared" si="220"/>
        <v>0.19</v>
      </c>
      <c r="N1437" s="87" t="str">
        <f t="shared" si="221"/>
        <v/>
      </c>
      <c r="O1437" s="87">
        <f t="shared" si="222"/>
        <v>0.19</v>
      </c>
      <c r="P1437" s="88" t="str">
        <f t="shared" si="223"/>
        <v/>
      </c>
      <c r="Q1437" s="87" t="str">
        <f t="shared" si="224"/>
        <v/>
      </c>
      <c r="R1437" s="87" t="str">
        <f t="shared" si="225"/>
        <v/>
      </c>
    </row>
    <row r="1438" spans="1:18" ht="25.5" customHeight="1" x14ac:dyDescent="0.2">
      <c r="A1438" s="214" t="s">
        <v>28</v>
      </c>
      <c r="B1438" s="215" t="s">
        <v>81</v>
      </c>
      <c r="C1438" s="214" t="str">
        <f>VLOOKUP(B1438,INSUMOS!$A:$I,2,FALSE)</f>
        <v>SINAPI</v>
      </c>
      <c r="D1438" s="214" t="str">
        <f>VLOOKUP(B1438,INSUMOS!$A:$I,3,FALSE)</f>
        <v>EXAMES - HORISTA (COLETADO CAIXA - ENCARGOS COMPLEMENTARES)</v>
      </c>
      <c r="E1438" s="293" t="str">
        <f>VLOOKUP(B1438,INSUMOS!$A:$I,4,FALSE)</f>
        <v>Encargos Complementares</v>
      </c>
      <c r="F1438" s="293"/>
      <c r="G1438" s="216" t="str">
        <f>VLOOKUP(B1438,INSUMOS!$A:$I,5,FALSE)</f>
        <v>H</v>
      </c>
      <c r="H1438" s="217">
        <v>1</v>
      </c>
      <c r="I1438" s="218">
        <f>VLOOKUP(B1438,INSUMOS!$A:$I,8,FALSE)</f>
        <v>1.31</v>
      </c>
      <c r="J1438" s="218">
        <f t="shared" si="228"/>
        <v>1.31</v>
      </c>
      <c r="L1438" s="52">
        <f t="shared" si="226"/>
        <v>136</v>
      </c>
      <c r="M1438" s="86">
        <f t="shared" si="220"/>
        <v>1.31</v>
      </c>
      <c r="N1438" s="87" t="str">
        <f t="shared" si="221"/>
        <v/>
      </c>
      <c r="O1438" s="87">
        <f t="shared" si="222"/>
        <v>1.31</v>
      </c>
      <c r="P1438" s="88" t="str">
        <f t="shared" si="223"/>
        <v/>
      </c>
      <c r="Q1438" s="87" t="str">
        <f t="shared" si="224"/>
        <v/>
      </c>
      <c r="R1438" s="87" t="str">
        <f t="shared" si="225"/>
        <v/>
      </c>
    </row>
    <row r="1439" spans="1:18" ht="25.5" x14ac:dyDescent="0.2">
      <c r="A1439" s="214" t="s">
        <v>28</v>
      </c>
      <c r="B1439" s="215" t="s">
        <v>79</v>
      </c>
      <c r="C1439" s="214" t="str">
        <f>VLOOKUP(B1439,INSUMOS!$A:$I,2,FALSE)</f>
        <v>SINAPI</v>
      </c>
      <c r="D1439" s="214" t="str">
        <f>VLOOKUP(B1439,INSUMOS!$A:$I,3,FALSE)</f>
        <v>ALIMENTACAO - HORISTA (COLETADO CAIXA - ENCARGOS COMPLEMENTARES)</v>
      </c>
      <c r="E1439" s="293" t="str">
        <f>VLOOKUP(B1439,INSUMOS!$A:$I,4,FALSE)</f>
        <v>Encargos Complementares</v>
      </c>
      <c r="F1439" s="293"/>
      <c r="G1439" s="216" t="str">
        <f>VLOOKUP(B1439,INSUMOS!$A:$I,5,FALSE)</f>
        <v>H</v>
      </c>
      <c r="H1439" s="217">
        <v>1</v>
      </c>
      <c r="I1439" s="218">
        <f>VLOOKUP(B1439,INSUMOS!$A:$I,8,FALSE)</f>
        <v>4.29</v>
      </c>
      <c r="J1439" s="218">
        <f t="shared" si="228"/>
        <v>4.29</v>
      </c>
      <c r="L1439" s="52">
        <f t="shared" si="226"/>
        <v>136</v>
      </c>
      <c r="M1439" s="86">
        <f t="shared" si="220"/>
        <v>4.29</v>
      </c>
      <c r="N1439" s="87" t="str">
        <f t="shared" si="221"/>
        <v/>
      </c>
      <c r="O1439" s="87">
        <f t="shared" si="222"/>
        <v>4.29</v>
      </c>
      <c r="P1439" s="88" t="str">
        <f t="shared" si="223"/>
        <v/>
      </c>
      <c r="Q1439" s="87" t="str">
        <f t="shared" si="224"/>
        <v/>
      </c>
      <c r="R1439" s="87" t="str">
        <f t="shared" si="225"/>
        <v/>
      </c>
    </row>
    <row r="1440" spans="1:18" ht="25.5" x14ac:dyDescent="0.2">
      <c r="A1440" s="214" t="s">
        <v>28</v>
      </c>
      <c r="B1440" s="215" t="s">
        <v>90</v>
      </c>
      <c r="C1440" s="214" t="str">
        <f>VLOOKUP(B1440,INSUMOS!$A:$I,2,FALSE)</f>
        <v>SINAPI</v>
      </c>
      <c r="D1440" s="214" t="str">
        <f>VLOOKUP(B1440,INSUMOS!$A:$I,3,FALSE)</f>
        <v>EPI - FAMILIA PEDREIRO - HORISTA (ENCARGOS COMPLEMENTARES - COLETADO CAIXA)</v>
      </c>
      <c r="E1440" s="293" t="str">
        <f>VLOOKUP(B1440,INSUMOS!$A:$I,4,FALSE)</f>
        <v>Encargos Complementares</v>
      </c>
      <c r="F1440" s="293"/>
      <c r="G1440" s="216" t="str">
        <f>VLOOKUP(B1440,INSUMOS!$A:$I,5,FALSE)</f>
        <v>H</v>
      </c>
      <c r="H1440" s="217">
        <v>1</v>
      </c>
      <c r="I1440" s="218">
        <f>VLOOKUP(B1440,INSUMOS!$A:$I,8,FALSE)</f>
        <v>1.26</v>
      </c>
      <c r="J1440" s="218">
        <f t="shared" si="228"/>
        <v>1.26</v>
      </c>
      <c r="L1440" s="52">
        <f t="shared" si="226"/>
        <v>136</v>
      </c>
      <c r="M1440" s="86">
        <f t="shared" si="220"/>
        <v>1.26</v>
      </c>
      <c r="N1440" s="87" t="str">
        <f t="shared" si="221"/>
        <v/>
      </c>
      <c r="O1440" s="87">
        <f t="shared" si="222"/>
        <v>1.26</v>
      </c>
      <c r="P1440" s="88" t="str">
        <f t="shared" si="223"/>
        <v/>
      </c>
      <c r="Q1440" s="87" t="str">
        <f t="shared" si="224"/>
        <v/>
      </c>
      <c r="R1440" s="87" t="str">
        <f t="shared" si="225"/>
        <v/>
      </c>
    </row>
    <row r="1441" spans="1:18" ht="25.5" x14ac:dyDescent="0.2">
      <c r="A1441" s="214" t="s">
        <v>28</v>
      </c>
      <c r="B1441" s="215" t="s">
        <v>91</v>
      </c>
      <c r="C1441" s="214" t="str">
        <f>VLOOKUP(B1441,INSUMOS!$A:$I,2,FALSE)</f>
        <v>SINAPI</v>
      </c>
      <c r="D1441" s="214" t="str">
        <f>VLOOKUP(B1441,INSUMOS!$A:$I,3,FALSE)</f>
        <v>FERRAMENTAS - FAMILIA PEDREIRO - HORISTA (ENCARGOS COMPLEMENTARES - COLETADO CAIXA)</v>
      </c>
      <c r="E1441" s="293" t="str">
        <f>VLOOKUP(B1441,INSUMOS!$A:$I,4,FALSE)</f>
        <v>Encargos Complementares</v>
      </c>
      <c r="F1441" s="293"/>
      <c r="G1441" s="216" t="str">
        <f>VLOOKUP(B1441,INSUMOS!$A:$I,5,FALSE)</f>
        <v>H</v>
      </c>
      <c r="H1441" s="217">
        <v>1</v>
      </c>
      <c r="I1441" s="218">
        <f>VLOOKUP(B1441,INSUMOS!$A:$I,8,FALSE)</f>
        <v>0.71</v>
      </c>
      <c r="J1441" s="218">
        <f t="shared" si="228"/>
        <v>0.71</v>
      </c>
      <c r="L1441" s="52">
        <f t="shared" si="226"/>
        <v>136</v>
      </c>
      <c r="M1441" s="86">
        <f t="shared" si="220"/>
        <v>0.71</v>
      </c>
      <c r="N1441" s="87" t="str">
        <f t="shared" si="221"/>
        <v/>
      </c>
      <c r="O1441" s="87">
        <f t="shared" si="222"/>
        <v>0.71</v>
      </c>
      <c r="P1441" s="88" t="str">
        <f t="shared" si="223"/>
        <v/>
      </c>
      <c r="Q1441" s="87" t="str">
        <f t="shared" si="224"/>
        <v/>
      </c>
      <c r="R1441" s="87" t="str">
        <f t="shared" si="225"/>
        <v/>
      </c>
    </row>
    <row r="1442" spans="1:18" x14ac:dyDescent="0.2">
      <c r="A1442" s="214" t="s">
        <v>28</v>
      </c>
      <c r="B1442" s="215" t="s">
        <v>459</v>
      </c>
      <c r="C1442" s="214" t="str">
        <f>VLOOKUP(B1442,INSUMOS!$A:$I,2,FALSE)</f>
        <v>SINAPI</v>
      </c>
      <c r="D1442" s="214" t="str">
        <f>VLOOKUP(B1442,INSUMOS!$A:$I,3,FALSE)</f>
        <v>AJUDANTE DE ARMADOR (HORISTA)</v>
      </c>
      <c r="E1442" s="293" t="str">
        <f>VLOOKUP(B1442,INSUMOS!$A:$I,4,FALSE)</f>
        <v>Mão de Obra</v>
      </c>
      <c r="F1442" s="293"/>
      <c r="G1442" s="216" t="str">
        <f>VLOOKUP(B1442,INSUMOS!$A:$I,5,FALSE)</f>
        <v>H</v>
      </c>
      <c r="H1442" s="217">
        <v>1</v>
      </c>
      <c r="I1442" s="218">
        <f>VLOOKUP(B1442,INSUMOS!$A:$I,8,FALSE)</f>
        <v>16.57</v>
      </c>
      <c r="J1442" s="218">
        <f t="shared" si="228"/>
        <v>16.57</v>
      </c>
      <c r="L1442" s="52">
        <f t="shared" si="226"/>
        <v>136</v>
      </c>
      <c r="M1442" s="86">
        <f t="shared" si="220"/>
        <v>16.57</v>
      </c>
      <c r="N1442" s="87">
        <f t="shared" si="221"/>
        <v>16.57</v>
      </c>
      <c r="O1442" s="87" t="str">
        <f t="shared" si="222"/>
        <v/>
      </c>
      <c r="P1442" s="88" t="str">
        <f t="shared" si="223"/>
        <v/>
      </c>
      <c r="Q1442" s="87" t="str">
        <f t="shared" si="224"/>
        <v/>
      </c>
      <c r="R1442" s="87" t="str">
        <f t="shared" si="225"/>
        <v/>
      </c>
    </row>
    <row r="1443" spans="1:18" ht="25.5" x14ac:dyDescent="0.2">
      <c r="A1443" s="214" t="s">
        <v>28</v>
      </c>
      <c r="B1443" s="215" t="s">
        <v>83</v>
      </c>
      <c r="C1443" s="214" t="str">
        <f>VLOOKUP(B1443,INSUMOS!$A:$I,2,FALSE)</f>
        <v>SINAPI</v>
      </c>
      <c r="D1443" s="214" t="str">
        <f>VLOOKUP(B1443,INSUMOS!$A:$I,3,FALSE)</f>
        <v>SEGURO - HORISTA (COLETADO CAIXA - ENCARGOS COMPLEMENTARES)</v>
      </c>
      <c r="E1443" s="293" t="str">
        <f>VLOOKUP(B1443,INSUMOS!$A:$I,4,FALSE)</f>
        <v>Encargos Complementares</v>
      </c>
      <c r="F1443" s="293"/>
      <c r="G1443" s="216" t="str">
        <f>VLOOKUP(B1443,INSUMOS!$A:$I,5,FALSE)</f>
        <v>H</v>
      </c>
      <c r="H1443" s="217">
        <v>1</v>
      </c>
      <c r="I1443" s="218">
        <f>VLOOKUP(B1443,INSUMOS!$A:$I,8,FALSE)</f>
        <v>0.11</v>
      </c>
      <c r="J1443" s="218">
        <f t="shared" si="228"/>
        <v>0.11</v>
      </c>
      <c r="L1443" s="52">
        <f t="shared" si="226"/>
        <v>136</v>
      </c>
      <c r="M1443" s="86">
        <f t="shared" si="220"/>
        <v>0.11</v>
      </c>
      <c r="N1443" s="87" t="str">
        <f t="shared" si="221"/>
        <v/>
      </c>
      <c r="O1443" s="87">
        <f t="shared" si="222"/>
        <v>0.11</v>
      </c>
      <c r="P1443" s="88" t="str">
        <f t="shared" si="223"/>
        <v/>
      </c>
      <c r="Q1443" s="87" t="str">
        <f t="shared" si="224"/>
        <v/>
      </c>
      <c r="R1443" s="87" t="str">
        <f t="shared" si="225"/>
        <v/>
      </c>
    </row>
    <row r="1444" spans="1:18" ht="25.5" x14ac:dyDescent="0.2">
      <c r="A1444" s="214" t="s">
        <v>28</v>
      </c>
      <c r="B1444" s="215" t="s">
        <v>84</v>
      </c>
      <c r="C1444" s="214" t="str">
        <f>VLOOKUP(B1444,INSUMOS!$A:$I,2,FALSE)</f>
        <v>SINAPI</v>
      </c>
      <c r="D1444" s="214" t="str">
        <f>VLOOKUP(B1444,INSUMOS!$A:$I,3,FALSE)</f>
        <v>TRANSPORTE - HORISTA (COLETADO CAIXA - ENCARGOS COMPLEMENTARES)</v>
      </c>
      <c r="E1444" s="293" t="str">
        <f>VLOOKUP(B1444,INSUMOS!$A:$I,4,FALSE)</f>
        <v>Encargos Complementares</v>
      </c>
      <c r="F1444" s="293"/>
      <c r="G1444" s="216" t="str">
        <f>VLOOKUP(B1444,INSUMOS!$A:$I,5,FALSE)</f>
        <v>H</v>
      </c>
      <c r="H1444" s="217">
        <v>1</v>
      </c>
      <c r="I1444" s="218">
        <f>VLOOKUP(B1444,INSUMOS!$A:$I,8,FALSE)</f>
        <v>1.52</v>
      </c>
      <c r="J1444" s="218">
        <f t="shared" si="228"/>
        <v>1.52</v>
      </c>
      <c r="L1444" s="52">
        <f t="shared" si="226"/>
        <v>136</v>
      </c>
      <c r="M1444" s="86">
        <f t="shared" si="220"/>
        <v>1.52</v>
      </c>
      <c r="N1444" s="87" t="str">
        <f t="shared" si="221"/>
        <v/>
      </c>
      <c r="O1444" s="87">
        <f t="shared" si="222"/>
        <v>1.52</v>
      </c>
      <c r="P1444" s="88" t="str">
        <f t="shared" si="223"/>
        <v/>
      </c>
      <c r="Q1444" s="87" t="str">
        <f t="shared" si="224"/>
        <v/>
      </c>
      <c r="R1444" s="87" t="str">
        <f t="shared" si="225"/>
        <v/>
      </c>
    </row>
    <row r="1445" spans="1:18" ht="38.25" customHeight="1" x14ac:dyDescent="0.2">
      <c r="A1445" s="219"/>
      <c r="B1445" s="219"/>
      <c r="C1445" s="219"/>
      <c r="D1445" s="219"/>
      <c r="E1445" s="219"/>
      <c r="F1445" s="220"/>
      <c r="G1445" s="219"/>
      <c r="H1445" s="220"/>
      <c r="I1445" s="219"/>
      <c r="J1445" s="220"/>
      <c r="L1445" s="52">
        <f t="shared" si="226"/>
        <v>136</v>
      </c>
      <c r="M1445" s="86" t="str">
        <f t="shared" si="220"/>
        <v/>
      </c>
      <c r="N1445" s="87" t="str">
        <f t="shared" si="221"/>
        <v/>
      </c>
      <c r="O1445" s="87" t="str">
        <f t="shared" si="222"/>
        <v/>
      </c>
      <c r="P1445" s="88" t="str">
        <f t="shared" si="223"/>
        <v/>
      </c>
      <c r="Q1445" s="87" t="str">
        <f t="shared" si="224"/>
        <v/>
      </c>
      <c r="R1445" s="87" t="str">
        <f t="shared" si="225"/>
        <v/>
      </c>
    </row>
    <row r="1446" spans="1:18" ht="25.5" customHeight="1" thickBot="1" x14ac:dyDescent="0.25">
      <c r="A1446" s="219"/>
      <c r="B1446" s="219"/>
      <c r="C1446" s="219"/>
      <c r="D1446" s="219"/>
      <c r="E1446" s="219"/>
      <c r="F1446" s="220"/>
      <c r="G1446" s="219"/>
      <c r="H1446" s="294"/>
      <c r="I1446" s="294"/>
      <c r="J1446" s="220"/>
      <c r="L1446" s="52">
        <f t="shared" si="226"/>
        <v>136</v>
      </c>
      <c r="M1446" s="86" t="str">
        <f t="shared" si="220"/>
        <v/>
      </c>
      <c r="N1446" s="87" t="str">
        <f t="shared" si="221"/>
        <v/>
      </c>
      <c r="O1446" s="87" t="str">
        <f t="shared" si="222"/>
        <v/>
      </c>
      <c r="P1446" s="88" t="str">
        <f t="shared" si="223"/>
        <v/>
      </c>
      <c r="Q1446" s="87" t="str">
        <f t="shared" si="224"/>
        <v/>
      </c>
      <c r="R1446" s="87" t="str">
        <f t="shared" si="225"/>
        <v/>
      </c>
    </row>
    <row r="1447" spans="1:18" ht="25.5" customHeight="1" thickTop="1" x14ac:dyDescent="0.2">
      <c r="A1447" s="224"/>
      <c r="B1447" s="224"/>
      <c r="C1447" s="224"/>
      <c r="D1447" s="224"/>
      <c r="E1447" s="224"/>
      <c r="F1447" s="224"/>
      <c r="G1447" s="224"/>
      <c r="H1447" s="224"/>
      <c r="I1447" s="224"/>
      <c r="J1447" s="224"/>
      <c r="L1447" s="52">
        <f t="shared" si="226"/>
        <v>136</v>
      </c>
      <c r="M1447" s="86" t="str">
        <f t="shared" si="220"/>
        <v/>
      </c>
      <c r="N1447" s="87" t="str">
        <f t="shared" si="221"/>
        <v/>
      </c>
      <c r="O1447" s="87" t="str">
        <f t="shared" si="222"/>
        <v/>
      </c>
      <c r="P1447" s="88" t="str">
        <f t="shared" si="223"/>
        <v/>
      </c>
      <c r="Q1447" s="87" t="str">
        <f t="shared" si="224"/>
        <v/>
      </c>
      <c r="R1447" s="87" t="str">
        <f t="shared" si="225"/>
        <v/>
      </c>
    </row>
    <row r="1448" spans="1:18" ht="15" x14ac:dyDescent="0.2">
      <c r="A1448" s="206"/>
      <c r="B1448" s="207" t="s">
        <v>1</v>
      </c>
      <c r="C1448" s="206" t="s">
        <v>2</v>
      </c>
      <c r="D1448" s="206" t="s">
        <v>3</v>
      </c>
      <c r="E1448" s="290" t="s">
        <v>18</v>
      </c>
      <c r="F1448" s="290"/>
      <c r="G1448" s="208" t="s">
        <v>4</v>
      </c>
      <c r="H1448" s="207" t="s">
        <v>5</v>
      </c>
      <c r="I1448" s="207" t="s">
        <v>6</v>
      </c>
      <c r="J1448" s="207" t="s">
        <v>7</v>
      </c>
      <c r="L1448" s="52">
        <f t="shared" si="226"/>
        <v>137</v>
      </c>
      <c r="M1448" s="86" t="str">
        <f t="shared" si="220"/>
        <v/>
      </c>
      <c r="N1448" s="87" t="str">
        <f t="shared" si="221"/>
        <v/>
      </c>
      <c r="O1448" s="87" t="str">
        <f t="shared" si="222"/>
        <v/>
      </c>
      <c r="P1448" s="88" t="str">
        <f t="shared" si="223"/>
        <v/>
      </c>
      <c r="Q1448" s="87" t="str">
        <f t="shared" si="224"/>
        <v/>
      </c>
      <c r="R1448" s="87" t="str">
        <f t="shared" si="225"/>
        <v/>
      </c>
    </row>
    <row r="1449" spans="1:18" x14ac:dyDescent="0.2">
      <c r="A1449" s="209" t="s">
        <v>19</v>
      </c>
      <c r="B1449" s="210" t="s">
        <v>668</v>
      </c>
      <c r="C1449" s="209" t="s">
        <v>9</v>
      </c>
      <c r="D1449" s="209" t="s">
        <v>43</v>
      </c>
      <c r="E1449" s="291" t="s">
        <v>875</v>
      </c>
      <c r="F1449" s="291"/>
      <c r="G1449" s="211" t="s">
        <v>25</v>
      </c>
      <c r="H1449" s="212">
        <v>1</v>
      </c>
      <c r="I1449" s="213">
        <f>SUMIF(L:L,$L1449,M:M)</f>
        <v>25.57</v>
      </c>
      <c r="J1449" s="213">
        <f t="shared" ref="J1449:J1457" si="229">TRUNC(H1449*I1449,2)</f>
        <v>25.57</v>
      </c>
      <c r="L1449" s="52">
        <f t="shared" si="226"/>
        <v>137</v>
      </c>
      <c r="M1449" s="86" t="str">
        <f t="shared" si="220"/>
        <v/>
      </c>
      <c r="N1449" s="87" t="str">
        <f t="shared" si="221"/>
        <v/>
      </c>
      <c r="O1449" s="87" t="str">
        <f t="shared" si="222"/>
        <v/>
      </c>
      <c r="P1449" s="88" t="str">
        <f t="shared" si="223"/>
        <v xml:space="preserve"> 88239 </v>
      </c>
      <c r="Q1449" s="87">
        <f t="shared" si="224"/>
        <v>16.57</v>
      </c>
      <c r="R1449" s="87">
        <f t="shared" si="225"/>
        <v>9</v>
      </c>
    </row>
    <row r="1450" spans="1:18" ht="25.5" x14ac:dyDescent="0.2">
      <c r="A1450" s="225" t="s">
        <v>21</v>
      </c>
      <c r="B1450" s="226" t="s">
        <v>734</v>
      </c>
      <c r="C1450" s="225" t="s">
        <v>9</v>
      </c>
      <c r="D1450" s="225" t="s">
        <v>71</v>
      </c>
      <c r="E1450" s="292" t="s">
        <v>875</v>
      </c>
      <c r="F1450" s="292"/>
      <c r="G1450" s="227" t="s">
        <v>25</v>
      </c>
      <c r="H1450" s="228">
        <v>1</v>
      </c>
      <c r="I1450" s="229">
        <f>SUMIFS(J:J,A:A,"Composição",B:B,$B1450)</f>
        <v>0.24</v>
      </c>
      <c r="J1450" s="229">
        <f t="shared" si="229"/>
        <v>0.24</v>
      </c>
      <c r="L1450" s="52">
        <f t="shared" si="226"/>
        <v>137</v>
      </c>
      <c r="M1450" s="86">
        <f t="shared" si="220"/>
        <v>0.24</v>
      </c>
      <c r="N1450" s="87" t="str">
        <f t="shared" si="221"/>
        <v/>
      </c>
      <c r="O1450" s="87">
        <f t="shared" si="222"/>
        <v>0.24</v>
      </c>
      <c r="P1450" s="88" t="str">
        <f t="shared" si="223"/>
        <v/>
      </c>
      <c r="Q1450" s="87" t="str">
        <f t="shared" si="224"/>
        <v/>
      </c>
      <c r="R1450" s="87" t="str">
        <f t="shared" si="225"/>
        <v/>
      </c>
    </row>
    <row r="1451" spans="1:18" ht="25.5" x14ac:dyDescent="0.2">
      <c r="A1451" s="214" t="s">
        <v>28</v>
      </c>
      <c r="B1451" s="215" t="s">
        <v>82</v>
      </c>
      <c r="C1451" s="214" t="str">
        <f>VLOOKUP(B1451,INSUMOS!$A:$I,2,FALSE)</f>
        <v>SINAPI</v>
      </c>
      <c r="D1451" s="214" t="str">
        <f>VLOOKUP(B1451,INSUMOS!$A:$I,3,FALSE)</f>
        <v>FERRAMENTAS - FAMILIA CARPINTEIRO DE FORMAS - HORISTA (ENCARGOS COMPLEMENTARES - COLETADO CAIXA)</v>
      </c>
      <c r="E1451" s="293" t="str">
        <f>VLOOKUP(B1451,INSUMOS!$A:$I,4,FALSE)</f>
        <v>Encargos Complementares</v>
      </c>
      <c r="F1451" s="293"/>
      <c r="G1451" s="216" t="str">
        <f>VLOOKUP(B1451,INSUMOS!$A:$I,5,FALSE)</f>
        <v>H</v>
      </c>
      <c r="H1451" s="217">
        <v>1</v>
      </c>
      <c r="I1451" s="218">
        <f>VLOOKUP(B1451,INSUMOS!$A:$I,8,FALSE)</f>
        <v>0.28999999999999998</v>
      </c>
      <c r="J1451" s="218">
        <f t="shared" si="229"/>
        <v>0.28999999999999998</v>
      </c>
      <c r="L1451" s="52">
        <f t="shared" si="226"/>
        <v>137</v>
      </c>
      <c r="M1451" s="86">
        <f t="shared" si="220"/>
        <v>0.28999999999999998</v>
      </c>
      <c r="N1451" s="87" t="str">
        <f t="shared" si="221"/>
        <v/>
      </c>
      <c r="O1451" s="87">
        <f t="shared" si="222"/>
        <v>0.28999999999999998</v>
      </c>
      <c r="P1451" s="88" t="str">
        <f t="shared" si="223"/>
        <v/>
      </c>
      <c r="Q1451" s="87" t="str">
        <f t="shared" si="224"/>
        <v/>
      </c>
      <c r="R1451" s="87" t="str">
        <f t="shared" si="225"/>
        <v/>
      </c>
    </row>
    <row r="1452" spans="1:18" ht="25.5" x14ac:dyDescent="0.2">
      <c r="A1452" s="214" t="s">
        <v>28</v>
      </c>
      <c r="B1452" s="215" t="s">
        <v>80</v>
      </c>
      <c r="C1452" s="214" t="str">
        <f>VLOOKUP(B1452,INSUMOS!$A:$I,2,FALSE)</f>
        <v>SINAPI</v>
      </c>
      <c r="D1452" s="214" t="str">
        <f>VLOOKUP(B1452,INSUMOS!$A:$I,3,FALSE)</f>
        <v>EPI - FAMILIA CARPINTEIRO DE FORMAS - HORISTA (ENCARGOS COMPLEMENTARES - COLETADO CAIXA)</v>
      </c>
      <c r="E1452" s="293" t="str">
        <f>VLOOKUP(B1452,INSUMOS!$A:$I,4,FALSE)</f>
        <v>Encargos Complementares</v>
      </c>
      <c r="F1452" s="293"/>
      <c r="G1452" s="216" t="str">
        <f>VLOOKUP(B1452,INSUMOS!$A:$I,5,FALSE)</f>
        <v>H</v>
      </c>
      <c r="H1452" s="217">
        <v>1</v>
      </c>
      <c r="I1452" s="218">
        <f>VLOOKUP(B1452,INSUMOS!$A:$I,8,FALSE)</f>
        <v>1.24</v>
      </c>
      <c r="J1452" s="218">
        <f t="shared" si="229"/>
        <v>1.24</v>
      </c>
      <c r="L1452" s="52">
        <f t="shared" si="226"/>
        <v>137</v>
      </c>
      <c r="M1452" s="86">
        <f t="shared" si="220"/>
        <v>1.24</v>
      </c>
      <c r="N1452" s="87" t="str">
        <f t="shared" si="221"/>
        <v/>
      </c>
      <c r="O1452" s="87">
        <f t="shared" si="222"/>
        <v>1.24</v>
      </c>
      <c r="P1452" s="88" t="str">
        <f t="shared" si="223"/>
        <v/>
      </c>
      <c r="Q1452" s="87" t="str">
        <f t="shared" si="224"/>
        <v/>
      </c>
      <c r="R1452" s="87" t="str">
        <f t="shared" si="225"/>
        <v/>
      </c>
    </row>
    <row r="1453" spans="1:18" ht="25.5" x14ac:dyDescent="0.2">
      <c r="A1453" s="214" t="s">
        <v>28</v>
      </c>
      <c r="B1453" s="215" t="s">
        <v>84</v>
      </c>
      <c r="C1453" s="214" t="str">
        <f>VLOOKUP(B1453,INSUMOS!$A:$I,2,FALSE)</f>
        <v>SINAPI</v>
      </c>
      <c r="D1453" s="214" t="str">
        <f>VLOOKUP(B1453,INSUMOS!$A:$I,3,FALSE)</f>
        <v>TRANSPORTE - HORISTA (COLETADO CAIXA - ENCARGOS COMPLEMENTARES)</v>
      </c>
      <c r="E1453" s="293" t="str">
        <f>VLOOKUP(B1453,INSUMOS!$A:$I,4,FALSE)</f>
        <v>Encargos Complementares</v>
      </c>
      <c r="F1453" s="293"/>
      <c r="G1453" s="216" t="str">
        <f>VLOOKUP(B1453,INSUMOS!$A:$I,5,FALSE)</f>
        <v>H</v>
      </c>
      <c r="H1453" s="217">
        <v>1</v>
      </c>
      <c r="I1453" s="218">
        <f>VLOOKUP(B1453,INSUMOS!$A:$I,8,FALSE)</f>
        <v>1.52</v>
      </c>
      <c r="J1453" s="218">
        <f t="shared" si="229"/>
        <v>1.52</v>
      </c>
      <c r="L1453" s="52">
        <f t="shared" si="226"/>
        <v>137</v>
      </c>
      <c r="M1453" s="86">
        <f t="shared" si="220"/>
        <v>1.52</v>
      </c>
      <c r="N1453" s="87" t="str">
        <f t="shared" si="221"/>
        <v/>
      </c>
      <c r="O1453" s="87">
        <f t="shared" si="222"/>
        <v>1.52</v>
      </c>
      <c r="P1453" s="88" t="str">
        <f t="shared" si="223"/>
        <v/>
      </c>
      <c r="Q1453" s="87" t="str">
        <f t="shared" si="224"/>
        <v/>
      </c>
      <c r="R1453" s="87" t="str">
        <f t="shared" si="225"/>
        <v/>
      </c>
    </row>
    <row r="1454" spans="1:18" ht="25.5" x14ac:dyDescent="0.2">
      <c r="A1454" s="214" t="s">
        <v>28</v>
      </c>
      <c r="B1454" s="215" t="s">
        <v>83</v>
      </c>
      <c r="C1454" s="214" t="str">
        <f>VLOOKUP(B1454,INSUMOS!$A:$I,2,FALSE)</f>
        <v>SINAPI</v>
      </c>
      <c r="D1454" s="214" t="str">
        <f>VLOOKUP(B1454,INSUMOS!$A:$I,3,FALSE)</f>
        <v>SEGURO - HORISTA (COLETADO CAIXA - ENCARGOS COMPLEMENTARES)</v>
      </c>
      <c r="E1454" s="293" t="str">
        <f>VLOOKUP(B1454,INSUMOS!$A:$I,4,FALSE)</f>
        <v>Encargos Complementares</v>
      </c>
      <c r="F1454" s="293"/>
      <c r="G1454" s="216" t="str">
        <f>VLOOKUP(B1454,INSUMOS!$A:$I,5,FALSE)</f>
        <v>H</v>
      </c>
      <c r="H1454" s="217">
        <v>1</v>
      </c>
      <c r="I1454" s="218">
        <f>VLOOKUP(B1454,INSUMOS!$A:$I,8,FALSE)</f>
        <v>0.11</v>
      </c>
      <c r="J1454" s="218">
        <f t="shared" si="229"/>
        <v>0.11</v>
      </c>
      <c r="L1454" s="52">
        <f t="shared" si="226"/>
        <v>137</v>
      </c>
      <c r="M1454" s="86">
        <f t="shared" si="220"/>
        <v>0.11</v>
      </c>
      <c r="N1454" s="87" t="str">
        <f t="shared" si="221"/>
        <v/>
      </c>
      <c r="O1454" s="87">
        <f t="shared" si="222"/>
        <v>0.11</v>
      </c>
      <c r="P1454" s="88" t="str">
        <f t="shared" si="223"/>
        <v/>
      </c>
      <c r="Q1454" s="87" t="str">
        <f t="shared" si="224"/>
        <v/>
      </c>
      <c r="R1454" s="87" t="str">
        <f t="shared" si="225"/>
        <v/>
      </c>
    </row>
    <row r="1455" spans="1:18" ht="38.25" customHeight="1" x14ac:dyDescent="0.2">
      <c r="A1455" s="214" t="s">
        <v>28</v>
      </c>
      <c r="B1455" s="215" t="s">
        <v>81</v>
      </c>
      <c r="C1455" s="214" t="str">
        <f>VLOOKUP(B1455,INSUMOS!$A:$I,2,FALSE)</f>
        <v>SINAPI</v>
      </c>
      <c r="D1455" s="214" t="str">
        <f>VLOOKUP(B1455,INSUMOS!$A:$I,3,FALSE)</f>
        <v>EXAMES - HORISTA (COLETADO CAIXA - ENCARGOS COMPLEMENTARES)</v>
      </c>
      <c r="E1455" s="293" t="str">
        <f>VLOOKUP(B1455,INSUMOS!$A:$I,4,FALSE)</f>
        <v>Encargos Complementares</v>
      </c>
      <c r="F1455" s="293"/>
      <c r="G1455" s="216" t="str">
        <f>VLOOKUP(B1455,INSUMOS!$A:$I,5,FALSE)</f>
        <v>H</v>
      </c>
      <c r="H1455" s="217">
        <v>1</v>
      </c>
      <c r="I1455" s="218">
        <f>VLOOKUP(B1455,INSUMOS!$A:$I,8,FALSE)</f>
        <v>1.31</v>
      </c>
      <c r="J1455" s="218">
        <f t="shared" si="229"/>
        <v>1.31</v>
      </c>
      <c r="L1455" s="52">
        <f t="shared" si="226"/>
        <v>137</v>
      </c>
      <c r="M1455" s="86">
        <f t="shared" si="220"/>
        <v>1.31</v>
      </c>
      <c r="N1455" s="87" t="str">
        <f t="shared" si="221"/>
        <v/>
      </c>
      <c r="O1455" s="87">
        <f t="shared" si="222"/>
        <v>1.31</v>
      </c>
      <c r="P1455" s="88" t="str">
        <f t="shared" si="223"/>
        <v/>
      </c>
      <c r="Q1455" s="87" t="str">
        <f t="shared" si="224"/>
        <v/>
      </c>
      <c r="R1455" s="87" t="str">
        <f t="shared" si="225"/>
        <v/>
      </c>
    </row>
    <row r="1456" spans="1:18" ht="25.5" customHeight="1" x14ac:dyDescent="0.2">
      <c r="A1456" s="214" t="s">
        <v>28</v>
      </c>
      <c r="B1456" s="215" t="s">
        <v>365</v>
      </c>
      <c r="C1456" s="214" t="str">
        <f>VLOOKUP(B1456,INSUMOS!$A:$I,2,FALSE)</f>
        <v>SINAPI</v>
      </c>
      <c r="D1456" s="214" t="str">
        <f>VLOOKUP(B1456,INSUMOS!$A:$I,3,FALSE)</f>
        <v>CARPINTEIRO AUXILIAR (HORISTA)</v>
      </c>
      <c r="E1456" s="293" t="str">
        <f>VLOOKUP(B1456,INSUMOS!$A:$I,4,FALSE)</f>
        <v>Mão de Obra</v>
      </c>
      <c r="F1456" s="293"/>
      <c r="G1456" s="216" t="str">
        <f>VLOOKUP(B1456,INSUMOS!$A:$I,5,FALSE)</f>
        <v>H</v>
      </c>
      <c r="H1456" s="217">
        <v>1</v>
      </c>
      <c r="I1456" s="218">
        <f>VLOOKUP(B1456,INSUMOS!$A:$I,8,FALSE)</f>
        <v>16.57</v>
      </c>
      <c r="J1456" s="218">
        <f t="shared" si="229"/>
        <v>16.57</v>
      </c>
      <c r="L1456" s="52">
        <f t="shared" si="226"/>
        <v>137</v>
      </c>
      <c r="M1456" s="86">
        <f t="shared" si="220"/>
        <v>16.57</v>
      </c>
      <c r="N1456" s="87">
        <f t="shared" si="221"/>
        <v>16.57</v>
      </c>
      <c r="O1456" s="87" t="str">
        <f t="shared" si="222"/>
        <v/>
      </c>
      <c r="P1456" s="88" t="str">
        <f t="shared" si="223"/>
        <v/>
      </c>
      <c r="Q1456" s="87" t="str">
        <f t="shared" si="224"/>
        <v/>
      </c>
      <c r="R1456" s="87" t="str">
        <f t="shared" si="225"/>
        <v/>
      </c>
    </row>
    <row r="1457" spans="1:18" ht="25.5" customHeight="1" x14ac:dyDescent="0.2">
      <c r="A1457" s="214" t="s">
        <v>28</v>
      </c>
      <c r="B1457" s="215" t="s">
        <v>79</v>
      </c>
      <c r="C1457" s="214" t="str">
        <f>VLOOKUP(B1457,INSUMOS!$A:$I,2,FALSE)</f>
        <v>SINAPI</v>
      </c>
      <c r="D1457" s="214" t="str">
        <f>VLOOKUP(B1457,INSUMOS!$A:$I,3,FALSE)</f>
        <v>ALIMENTACAO - HORISTA (COLETADO CAIXA - ENCARGOS COMPLEMENTARES)</v>
      </c>
      <c r="E1457" s="293" t="str">
        <f>VLOOKUP(B1457,INSUMOS!$A:$I,4,FALSE)</f>
        <v>Encargos Complementares</v>
      </c>
      <c r="F1457" s="293"/>
      <c r="G1457" s="216" t="str">
        <f>VLOOKUP(B1457,INSUMOS!$A:$I,5,FALSE)</f>
        <v>H</v>
      </c>
      <c r="H1457" s="217">
        <v>1</v>
      </c>
      <c r="I1457" s="218">
        <f>VLOOKUP(B1457,INSUMOS!$A:$I,8,FALSE)</f>
        <v>4.29</v>
      </c>
      <c r="J1457" s="218">
        <f t="shared" si="229"/>
        <v>4.29</v>
      </c>
      <c r="L1457" s="52">
        <f t="shared" si="226"/>
        <v>137</v>
      </c>
      <c r="M1457" s="86">
        <f t="shared" si="220"/>
        <v>4.29</v>
      </c>
      <c r="N1457" s="87" t="str">
        <f t="shared" si="221"/>
        <v/>
      </c>
      <c r="O1457" s="87">
        <f t="shared" si="222"/>
        <v>4.29</v>
      </c>
      <c r="P1457" s="88" t="str">
        <f t="shared" si="223"/>
        <v/>
      </c>
      <c r="Q1457" s="87" t="str">
        <f t="shared" si="224"/>
        <v/>
      </c>
      <c r="R1457" s="87" t="str">
        <f t="shared" si="225"/>
        <v/>
      </c>
    </row>
    <row r="1458" spans="1:18" x14ac:dyDescent="0.2">
      <c r="A1458" s="219"/>
      <c r="B1458" s="219"/>
      <c r="C1458" s="219"/>
      <c r="D1458" s="219"/>
      <c r="E1458" s="219"/>
      <c r="F1458" s="220"/>
      <c r="G1458" s="219"/>
      <c r="H1458" s="220"/>
      <c r="I1458" s="219"/>
      <c r="J1458" s="220"/>
      <c r="L1458" s="52">
        <f t="shared" si="226"/>
        <v>137</v>
      </c>
      <c r="M1458" s="86" t="str">
        <f t="shared" si="220"/>
        <v/>
      </c>
      <c r="N1458" s="87" t="str">
        <f t="shared" si="221"/>
        <v/>
      </c>
      <c r="O1458" s="87" t="str">
        <f t="shared" si="222"/>
        <v/>
      </c>
      <c r="P1458" s="88" t="str">
        <f t="shared" si="223"/>
        <v/>
      </c>
      <c r="Q1458" s="87" t="str">
        <f t="shared" si="224"/>
        <v/>
      </c>
      <c r="R1458" s="87" t="str">
        <f t="shared" si="225"/>
        <v/>
      </c>
    </row>
    <row r="1459" spans="1:18" ht="15" thickBot="1" x14ac:dyDescent="0.25">
      <c r="A1459" s="219"/>
      <c r="B1459" s="219"/>
      <c r="C1459" s="219"/>
      <c r="D1459" s="219"/>
      <c r="E1459" s="219"/>
      <c r="F1459" s="220"/>
      <c r="G1459" s="219"/>
      <c r="H1459" s="294"/>
      <c r="I1459" s="294"/>
      <c r="J1459" s="220"/>
      <c r="L1459" s="52">
        <f t="shared" si="226"/>
        <v>137</v>
      </c>
      <c r="M1459" s="86" t="str">
        <f t="shared" si="220"/>
        <v/>
      </c>
      <c r="N1459" s="87" t="str">
        <f t="shared" si="221"/>
        <v/>
      </c>
      <c r="O1459" s="87" t="str">
        <f t="shared" si="222"/>
        <v/>
      </c>
      <c r="P1459" s="88" t="str">
        <f t="shared" si="223"/>
        <v/>
      </c>
      <c r="Q1459" s="87" t="str">
        <f t="shared" si="224"/>
        <v/>
      </c>
      <c r="R1459" s="87" t="str">
        <f t="shared" si="225"/>
        <v/>
      </c>
    </row>
    <row r="1460" spans="1:18" ht="15" thickTop="1" x14ac:dyDescent="0.2">
      <c r="A1460" s="224"/>
      <c r="B1460" s="224"/>
      <c r="C1460" s="224"/>
      <c r="D1460" s="224"/>
      <c r="E1460" s="224"/>
      <c r="F1460" s="224"/>
      <c r="G1460" s="224"/>
      <c r="H1460" s="224"/>
      <c r="I1460" s="224"/>
      <c r="J1460" s="224"/>
      <c r="L1460" s="52">
        <f t="shared" si="226"/>
        <v>137</v>
      </c>
      <c r="M1460" s="86" t="str">
        <f t="shared" si="220"/>
        <v/>
      </c>
      <c r="N1460" s="87" t="str">
        <f t="shared" si="221"/>
        <v/>
      </c>
      <c r="O1460" s="87" t="str">
        <f t="shared" si="222"/>
        <v/>
      </c>
      <c r="P1460" s="88" t="str">
        <f t="shared" si="223"/>
        <v/>
      </c>
      <c r="Q1460" s="87" t="str">
        <f t="shared" si="224"/>
        <v/>
      </c>
      <c r="R1460" s="87" t="str">
        <f t="shared" si="225"/>
        <v/>
      </c>
    </row>
    <row r="1461" spans="1:18" ht="15" x14ac:dyDescent="0.2">
      <c r="A1461" s="206"/>
      <c r="B1461" s="207" t="s">
        <v>1</v>
      </c>
      <c r="C1461" s="206" t="s">
        <v>2</v>
      </c>
      <c r="D1461" s="206" t="s">
        <v>3</v>
      </c>
      <c r="E1461" s="290" t="s">
        <v>18</v>
      </c>
      <c r="F1461" s="290"/>
      <c r="G1461" s="208" t="s">
        <v>4</v>
      </c>
      <c r="H1461" s="207" t="s">
        <v>5</v>
      </c>
      <c r="I1461" s="207" t="s">
        <v>6</v>
      </c>
      <c r="J1461" s="207" t="s">
        <v>7</v>
      </c>
      <c r="L1461" s="52">
        <f t="shared" si="226"/>
        <v>138</v>
      </c>
      <c r="M1461" s="86" t="str">
        <f t="shared" si="220"/>
        <v/>
      </c>
      <c r="N1461" s="87" t="str">
        <f t="shared" si="221"/>
        <v/>
      </c>
      <c r="O1461" s="87" t="str">
        <f t="shared" si="222"/>
        <v/>
      </c>
      <c r="P1461" s="88" t="str">
        <f t="shared" si="223"/>
        <v/>
      </c>
      <c r="Q1461" s="87" t="str">
        <f t="shared" si="224"/>
        <v/>
      </c>
      <c r="R1461" s="87" t="str">
        <f t="shared" si="225"/>
        <v/>
      </c>
    </row>
    <row r="1462" spans="1:18" x14ac:dyDescent="0.2">
      <c r="A1462" s="209" t="s">
        <v>19</v>
      </c>
      <c r="B1462" s="210" t="s">
        <v>257</v>
      </c>
      <c r="C1462" s="209" t="s">
        <v>9</v>
      </c>
      <c r="D1462" s="209" t="s">
        <v>258</v>
      </c>
      <c r="E1462" s="291" t="s">
        <v>875</v>
      </c>
      <c r="F1462" s="291"/>
      <c r="G1462" s="211" t="s">
        <v>25</v>
      </c>
      <c r="H1462" s="212">
        <v>1</v>
      </c>
      <c r="I1462" s="213">
        <f>SUMIF(L:L,$L1462,M:M)</f>
        <v>25.809999999999995</v>
      </c>
      <c r="J1462" s="213">
        <f t="shared" ref="J1462:J1470" si="230">TRUNC(H1462*I1462,2)</f>
        <v>25.81</v>
      </c>
      <c r="L1462" s="52">
        <f t="shared" si="226"/>
        <v>138</v>
      </c>
      <c r="M1462" s="86" t="str">
        <f t="shared" si="220"/>
        <v/>
      </c>
      <c r="N1462" s="87" t="str">
        <f t="shared" si="221"/>
        <v/>
      </c>
      <c r="O1462" s="87" t="str">
        <f t="shared" si="222"/>
        <v/>
      </c>
      <c r="P1462" s="88" t="str">
        <f t="shared" si="223"/>
        <v xml:space="preserve"> 88243 </v>
      </c>
      <c r="Q1462" s="87">
        <f t="shared" si="224"/>
        <v>16.489999999999998</v>
      </c>
      <c r="R1462" s="87">
        <f t="shared" si="225"/>
        <v>9.32</v>
      </c>
    </row>
    <row r="1463" spans="1:18" ht="25.5" x14ac:dyDescent="0.2">
      <c r="A1463" s="225" t="s">
        <v>21</v>
      </c>
      <c r="B1463" s="226" t="s">
        <v>259</v>
      </c>
      <c r="C1463" s="225" t="s">
        <v>9</v>
      </c>
      <c r="D1463" s="225" t="s">
        <v>260</v>
      </c>
      <c r="E1463" s="292" t="s">
        <v>875</v>
      </c>
      <c r="F1463" s="292"/>
      <c r="G1463" s="227" t="s">
        <v>25</v>
      </c>
      <c r="H1463" s="228">
        <v>1</v>
      </c>
      <c r="I1463" s="229">
        <f>SUMIFS(J:J,A:A,"Composição",B:B,$B1463)</f>
        <v>0.19</v>
      </c>
      <c r="J1463" s="229">
        <f t="shared" si="230"/>
        <v>0.19</v>
      </c>
      <c r="L1463" s="52">
        <f t="shared" si="226"/>
        <v>138</v>
      </c>
      <c r="M1463" s="86">
        <f t="shared" si="220"/>
        <v>0.19</v>
      </c>
      <c r="N1463" s="87" t="str">
        <f t="shared" si="221"/>
        <v/>
      </c>
      <c r="O1463" s="87">
        <f t="shared" si="222"/>
        <v>0.19</v>
      </c>
      <c r="P1463" s="88" t="str">
        <f t="shared" si="223"/>
        <v/>
      </c>
      <c r="Q1463" s="87" t="str">
        <f t="shared" si="224"/>
        <v/>
      </c>
      <c r="R1463" s="87" t="str">
        <f t="shared" si="225"/>
        <v/>
      </c>
    </row>
    <row r="1464" spans="1:18" ht="25.5" x14ac:dyDescent="0.2">
      <c r="A1464" s="214" t="s">
        <v>28</v>
      </c>
      <c r="B1464" s="215" t="s">
        <v>113</v>
      </c>
      <c r="C1464" s="214" t="str">
        <f>VLOOKUP(B1464,INSUMOS!$A:$I,2,FALSE)</f>
        <v>SINAPI</v>
      </c>
      <c r="D1464" s="214" t="str">
        <f>VLOOKUP(B1464,INSUMOS!$A:$I,3,FALSE)</f>
        <v>EPI - FAMILIA SERVENTE - HORISTA (ENCARGOS COMPLEMENTARES - COLETADO CAIXA)</v>
      </c>
      <c r="E1464" s="293" t="str">
        <f>VLOOKUP(B1464,INSUMOS!$A:$I,4,FALSE)</f>
        <v>Encargos Complementares</v>
      </c>
      <c r="F1464" s="293"/>
      <c r="G1464" s="216" t="str">
        <f>VLOOKUP(B1464,INSUMOS!$A:$I,5,FALSE)</f>
        <v>H</v>
      </c>
      <c r="H1464" s="217">
        <v>1</v>
      </c>
      <c r="I1464" s="218">
        <f>VLOOKUP(B1464,INSUMOS!$A:$I,8,FALSE)</f>
        <v>1.32</v>
      </c>
      <c r="J1464" s="218">
        <f t="shared" si="230"/>
        <v>1.32</v>
      </c>
      <c r="L1464" s="52">
        <f t="shared" si="226"/>
        <v>138</v>
      </c>
      <c r="M1464" s="86">
        <f t="shared" si="220"/>
        <v>1.32</v>
      </c>
      <c r="N1464" s="87" t="str">
        <f t="shared" si="221"/>
        <v/>
      </c>
      <c r="O1464" s="87">
        <f t="shared" si="222"/>
        <v>1.32</v>
      </c>
      <c r="P1464" s="88" t="str">
        <f t="shared" si="223"/>
        <v/>
      </c>
      <c r="Q1464" s="87" t="str">
        <f t="shared" si="224"/>
        <v/>
      </c>
      <c r="R1464" s="87" t="str">
        <f t="shared" si="225"/>
        <v/>
      </c>
    </row>
    <row r="1465" spans="1:18" ht="25.5" x14ac:dyDescent="0.2">
      <c r="A1465" s="214" t="s">
        <v>28</v>
      </c>
      <c r="B1465" s="215" t="s">
        <v>84</v>
      </c>
      <c r="C1465" s="214" t="str">
        <f>VLOOKUP(B1465,INSUMOS!$A:$I,2,FALSE)</f>
        <v>SINAPI</v>
      </c>
      <c r="D1465" s="214" t="str">
        <f>VLOOKUP(B1465,INSUMOS!$A:$I,3,FALSE)</f>
        <v>TRANSPORTE - HORISTA (COLETADO CAIXA - ENCARGOS COMPLEMENTARES)</v>
      </c>
      <c r="E1465" s="293" t="str">
        <f>VLOOKUP(B1465,INSUMOS!$A:$I,4,FALSE)</f>
        <v>Encargos Complementares</v>
      </c>
      <c r="F1465" s="293"/>
      <c r="G1465" s="216" t="str">
        <f>VLOOKUP(B1465,INSUMOS!$A:$I,5,FALSE)</f>
        <v>H</v>
      </c>
      <c r="H1465" s="217">
        <v>1</v>
      </c>
      <c r="I1465" s="218">
        <f>VLOOKUP(B1465,INSUMOS!$A:$I,8,FALSE)</f>
        <v>1.52</v>
      </c>
      <c r="J1465" s="218">
        <f t="shared" si="230"/>
        <v>1.52</v>
      </c>
      <c r="L1465" s="52">
        <f t="shared" si="226"/>
        <v>138</v>
      </c>
      <c r="M1465" s="86">
        <f t="shared" si="220"/>
        <v>1.52</v>
      </c>
      <c r="N1465" s="87" t="str">
        <f t="shared" si="221"/>
        <v/>
      </c>
      <c r="O1465" s="87">
        <f t="shared" si="222"/>
        <v>1.52</v>
      </c>
      <c r="P1465" s="88" t="str">
        <f t="shared" si="223"/>
        <v/>
      </c>
      <c r="Q1465" s="87" t="str">
        <f t="shared" si="224"/>
        <v/>
      </c>
      <c r="R1465" s="87" t="str">
        <f t="shared" si="225"/>
        <v/>
      </c>
    </row>
    <row r="1466" spans="1:18" ht="38.25" customHeight="1" x14ac:dyDescent="0.2">
      <c r="A1466" s="214" t="s">
        <v>28</v>
      </c>
      <c r="B1466" s="215" t="s">
        <v>83</v>
      </c>
      <c r="C1466" s="214" t="str">
        <f>VLOOKUP(B1466,INSUMOS!$A:$I,2,FALSE)</f>
        <v>SINAPI</v>
      </c>
      <c r="D1466" s="214" t="str">
        <f>VLOOKUP(B1466,INSUMOS!$A:$I,3,FALSE)</f>
        <v>SEGURO - HORISTA (COLETADO CAIXA - ENCARGOS COMPLEMENTARES)</v>
      </c>
      <c r="E1466" s="293" t="str">
        <f>VLOOKUP(B1466,INSUMOS!$A:$I,4,FALSE)</f>
        <v>Encargos Complementares</v>
      </c>
      <c r="F1466" s="293"/>
      <c r="G1466" s="216" t="str">
        <f>VLOOKUP(B1466,INSUMOS!$A:$I,5,FALSE)</f>
        <v>H</v>
      </c>
      <c r="H1466" s="217">
        <v>1</v>
      </c>
      <c r="I1466" s="218">
        <f>VLOOKUP(B1466,INSUMOS!$A:$I,8,FALSE)</f>
        <v>0.11</v>
      </c>
      <c r="J1466" s="218">
        <f t="shared" si="230"/>
        <v>0.11</v>
      </c>
      <c r="L1466" s="52">
        <f t="shared" si="226"/>
        <v>138</v>
      </c>
      <c r="M1466" s="86">
        <f t="shared" si="220"/>
        <v>0.11</v>
      </c>
      <c r="N1466" s="87" t="str">
        <f t="shared" si="221"/>
        <v/>
      </c>
      <c r="O1466" s="87">
        <f t="shared" si="222"/>
        <v>0.11</v>
      </c>
      <c r="P1466" s="88" t="str">
        <f t="shared" si="223"/>
        <v/>
      </c>
      <c r="Q1466" s="87" t="str">
        <f t="shared" si="224"/>
        <v/>
      </c>
      <c r="R1466" s="87" t="str">
        <f t="shared" si="225"/>
        <v/>
      </c>
    </row>
    <row r="1467" spans="1:18" ht="25.5" customHeight="1" x14ac:dyDescent="0.2">
      <c r="A1467" s="214" t="s">
        <v>28</v>
      </c>
      <c r="B1467" s="215" t="s">
        <v>256</v>
      </c>
      <c r="C1467" s="214" t="str">
        <f>VLOOKUP(B1467,INSUMOS!$A:$I,2,FALSE)</f>
        <v>SINAPI</v>
      </c>
      <c r="D1467" s="214" t="str">
        <f>VLOOKUP(B1467,INSUMOS!$A:$I,3,FALSE)</f>
        <v>AJUDANTE ESPECIALIZADO (HORISTA)</v>
      </c>
      <c r="E1467" s="293" t="str">
        <f>VLOOKUP(B1467,INSUMOS!$A:$I,4,FALSE)</f>
        <v>Mão de Obra</v>
      </c>
      <c r="F1467" s="293"/>
      <c r="G1467" s="216" t="str">
        <f>VLOOKUP(B1467,INSUMOS!$A:$I,5,FALSE)</f>
        <v>H</v>
      </c>
      <c r="H1467" s="217">
        <v>1</v>
      </c>
      <c r="I1467" s="218">
        <f>VLOOKUP(B1467,INSUMOS!$A:$I,8,FALSE)</f>
        <v>16.489999999999998</v>
      </c>
      <c r="J1467" s="218">
        <f t="shared" si="230"/>
        <v>16.489999999999998</v>
      </c>
      <c r="L1467" s="52">
        <f t="shared" si="226"/>
        <v>138</v>
      </c>
      <c r="M1467" s="86">
        <f t="shared" si="220"/>
        <v>16.489999999999998</v>
      </c>
      <c r="N1467" s="87">
        <f t="shared" si="221"/>
        <v>16.489999999999998</v>
      </c>
      <c r="O1467" s="87" t="str">
        <f t="shared" si="222"/>
        <v/>
      </c>
      <c r="P1467" s="88" t="str">
        <f t="shared" si="223"/>
        <v/>
      </c>
      <c r="Q1467" s="87" t="str">
        <f t="shared" si="224"/>
        <v/>
      </c>
      <c r="R1467" s="87" t="str">
        <f t="shared" si="225"/>
        <v/>
      </c>
    </row>
    <row r="1468" spans="1:18" ht="25.5" customHeight="1" x14ac:dyDescent="0.2">
      <c r="A1468" s="214" t="s">
        <v>28</v>
      </c>
      <c r="B1468" s="215" t="s">
        <v>79</v>
      </c>
      <c r="C1468" s="214" t="str">
        <f>VLOOKUP(B1468,INSUMOS!$A:$I,2,FALSE)</f>
        <v>SINAPI</v>
      </c>
      <c r="D1468" s="214" t="str">
        <f>VLOOKUP(B1468,INSUMOS!$A:$I,3,FALSE)</f>
        <v>ALIMENTACAO - HORISTA (COLETADO CAIXA - ENCARGOS COMPLEMENTARES)</v>
      </c>
      <c r="E1468" s="293" t="str">
        <f>VLOOKUP(B1468,INSUMOS!$A:$I,4,FALSE)</f>
        <v>Encargos Complementares</v>
      </c>
      <c r="F1468" s="293"/>
      <c r="G1468" s="216" t="str">
        <f>VLOOKUP(B1468,INSUMOS!$A:$I,5,FALSE)</f>
        <v>H</v>
      </c>
      <c r="H1468" s="217">
        <v>1</v>
      </c>
      <c r="I1468" s="218">
        <f>VLOOKUP(B1468,INSUMOS!$A:$I,8,FALSE)</f>
        <v>4.29</v>
      </c>
      <c r="J1468" s="218">
        <f t="shared" si="230"/>
        <v>4.29</v>
      </c>
      <c r="L1468" s="52">
        <f t="shared" si="226"/>
        <v>138</v>
      </c>
      <c r="M1468" s="86">
        <f t="shared" si="220"/>
        <v>4.29</v>
      </c>
      <c r="N1468" s="87" t="str">
        <f t="shared" si="221"/>
        <v/>
      </c>
      <c r="O1468" s="87">
        <f t="shared" si="222"/>
        <v>4.29</v>
      </c>
      <c r="P1468" s="88" t="str">
        <f t="shared" si="223"/>
        <v/>
      </c>
      <c r="Q1468" s="87" t="str">
        <f t="shared" si="224"/>
        <v/>
      </c>
      <c r="R1468" s="87" t="str">
        <f t="shared" si="225"/>
        <v/>
      </c>
    </row>
    <row r="1469" spans="1:18" ht="25.5" x14ac:dyDescent="0.2">
      <c r="A1469" s="214" t="s">
        <v>28</v>
      </c>
      <c r="B1469" s="215" t="s">
        <v>81</v>
      </c>
      <c r="C1469" s="214" t="str">
        <f>VLOOKUP(B1469,INSUMOS!$A:$I,2,FALSE)</f>
        <v>SINAPI</v>
      </c>
      <c r="D1469" s="214" t="str">
        <f>VLOOKUP(B1469,INSUMOS!$A:$I,3,FALSE)</f>
        <v>EXAMES - HORISTA (COLETADO CAIXA - ENCARGOS COMPLEMENTARES)</v>
      </c>
      <c r="E1469" s="293" t="str">
        <f>VLOOKUP(B1469,INSUMOS!$A:$I,4,FALSE)</f>
        <v>Encargos Complementares</v>
      </c>
      <c r="F1469" s="293"/>
      <c r="G1469" s="216" t="str">
        <f>VLOOKUP(B1469,INSUMOS!$A:$I,5,FALSE)</f>
        <v>H</v>
      </c>
      <c r="H1469" s="217">
        <v>1</v>
      </c>
      <c r="I1469" s="218">
        <f>VLOOKUP(B1469,INSUMOS!$A:$I,8,FALSE)</f>
        <v>1.31</v>
      </c>
      <c r="J1469" s="218">
        <f t="shared" si="230"/>
        <v>1.31</v>
      </c>
      <c r="L1469" s="52">
        <f t="shared" si="226"/>
        <v>138</v>
      </c>
      <c r="M1469" s="86">
        <f t="shared" si="220"/>
        <v>1.31</v>
      </c>
      <c r="N1469" s="87" t="str">
        <f t="shared" si="221"/>
        <v/>
      </c>
      <c r="O1469" s="87">
        <f t="shared" si="222"/>
        <v>1.31</v>
      </c>
      <c r="P1469" s="88" t="str">
        <f t="shared" si="223"/>
        <v/>
      </c>
      <c r="Q1469" s="87" t="str">
        <f t="shared" si="224"/>
        <v/>
      </c>
      <c r="R1469" s="87" t="str">
        <f t="shared" si="225"/>
        <v/>
      </c>
    </row>
    <row r="1470" spans="1:18" ht="25.5" x14ac:dyDescent="0.2">
      <c r="A1470" s="214" t="s">
        <v>28</v>
      </c>
      <c r="B1470" s="215" t="s">
        <v>114</v>
      </c>
      <c r="C1470" s="214" t="str">
        <f>VLOOKUP(B1470,INSUMOS!$A:$I,2,FALSE)</f>
        <v>SINAPI</v>
      </c>
      <c r="D1470" s="214" t="str">
        <f>VLOOKUP(B1470,INSUMOS!$A:$I,3,FALSE)</f>
        <v>FERRAMENTAS - FAMILIA SERVENTE - HORISTA (ENCARGOS COMPLEMENTARES - COLETADO CAIXA)</v>
      </c>
      <c r="E1470" s="293" t="str">
        <f>VLOOKUP(B1470,INSUMOS!$A:$I,4,FALSE)</f>
        <v>Encargos Complementares</v>
      </c>
      <c r="F1470" s="293"/>
      <c r="G1470" s="216" t="str">
        <f>VLOOKUP(B1470,INSUMOS!$A:$I,5,FALSE)</f>
        <v>H</v>
      </c>
      <c r="H1470" s="217">
        <v>1</v>
      </c>
      <c r="I1470" s="218">
        <f>VLOOKUP(B1470,INSUMOS!$A:$I,8,FALSE)</f>
        <v>0.57999999999999996</v>
      </c>
      <c r="J1470" s="218">
        <f t="shared" si="230"/>
        <v>0.57999999999999996</v>
      </c>
      <c r="L1470" s="52">
        <f t="shared" si="226"/>
        <v>138</v>
      </c>
      <c r="M1470" s="86">
        <f t="shared" si="220"/>
        <v>0.57999999999999996</v>
      </c>
      <c r="N1470" s="87" t="str">
        <f t="shared" si="221"/>
        <v/>
      </c>
      <c r="O1470" s="87">
        <f t="shared" si="222"/>
        <v>0.57999999999999996</v>
      </c>
      <c r="P1470" s="88" t="str">
        <f t="shared" si="223"/>
        <v/>
      </c>
      <c r="Q1470" s="87" t="str">
        <f t="shared" si="224"/>
        <v/>
      </c>
      <c r="R1470" s="87" t="str">
        <f t="shared" si="225"/>
        <v/>
      </c>
    </row>
    <row r="1471" spans="1:18" x14ac:dyDescent="0.2">
      <c r="A1471" s="219"/>
      <c r="B1471" s="219"/>
      <c r="C1471" s="219"/>
      <c r="D1471" s="219"/>
      <c r="E1471" s="219"/>
      <c r="F1471" s="220"/>
      <c r="G1471" s="219"/>
      <c r="H1471" s="220"/>
      <c r="I1471" s="219"/>
      <c r="J1471" s="220"/>
      <c r="L1471" s="52">
        <f t="shared" si="226"/>
        <v>138</v>
      </c>
      <c r="M1471" s="86" t="str">
        <f t="shared" ref="M1471:M1534" si="231">IF(OR(A1471="Insumo",A1471="Composição Auxiliar"),J1471,"")</f>
        <v/>
      </c>
      <c r="N1471" s="87" t="str">
        <f t="shared" ref="N1471:N1534" si="232">IF(E1471="Mão de Obra",J1471,"")</f>
        <v/>
      </c>
      <c r="O1471" s="87" t="str">
        <f t="shared" ref="O1471:O1534" si="233">IF(N1471&lt;&gt;"","",M1471)</f>
        <v/>
      </c>
      <c r="P1471" s="88" t="str">
        <f t="shared" ref="P1471:P1534" si="234">IF(A1471="Composição",B1471,"")</f>
        <v/>
      </c>
      <c r="Q1471" s="87" t="str">
        <f t="shared" ref="Q1471:Q1534" si="235">IF(P1471&lt;&gt;"",SUMIF(L1471:L1571,L1471,N1471:N1571),"")</f>
        <v/>
      </c>
      <c r="R1471" s="87" t="str">
        <f t="shared" ref="R1471:R1534" si="236">IF(P1471&lt;&gt;"",SUMIF(L1471:L1571,L1471,O1471:O1571),"")</f>
        <v/>
      </c>
    </row>
    <row r="1472" spans="1:18" ht="15" thickBot="1" x14ac:dyDescent="0.25">
      <c r="A1472" s="219"/>
      <c r="B1472" s="219"/>
      <c r="C1472" s="219"/>
      <c r="D1472" s="219"/>
      <c r="E1472" s="219"/>
      <c r="F1472" s="220"/>
      <c r="G1472" s="219"/>
      <c r="H1472" s="294"/>
      <c r="I1472" s="294"/>
      <c r="J1472" s="220"/>
      <c r="L1472" s="52">
        <f t="shared" si="226"/>
        <v>138</v>
      </c>
      <c r="M1472" s="86" t="str">
        <f t="shared" si="231"/>
        <v/>
      </c>
      <c r="N1472" s="87" t="str">
        <f t="shared" si="232"/>
        <v/>
      </c>
      <c r="O1472" s="87" t="str">
        <f t="shared" si="233"/>
        <v/>
      </c>
      <c r="P1472" s="88" t="str">
        <f t="shared" si="234"/>
        <v/>
      </c>
      <c r="Q1472" s="87" t="str">
        <f t="shared" si="235"/>
        <v/>
      </c>
      <c r="R1472" s="87" t="str">
        <f t="shared" si="236"/>
        <v/>
      </c>
    </row>
    <row r="1473" spans="1:18" ht="15" thickTop="1" x14ac:dyDescent="0.2">
      <c r="A1473" s="224"/>
      <c r="B1473" s="224"/>
      <c r="C1473" s="224"/>
      <c r="D1473" s="224"/>
      <c r="E1473" s="224"/>
      <c r="F1473" s="224"/>
      <c r="G1473" s="224"/>
      <c r="H1473" s="224"/>
      <c r="I1473" s="224"/>
      <c r="J1473" s="224"/>
      <c r="L1473" s="52">
        <f t="shared" si="226"/>
        <v>138</v>
      </c>
      <c r="M1473" s="86" t="str">
        <f t="shared" si="231"/>
        <v/>
      </c>
      <c r="N1473" s="87" t="str">
        <f t="shared" si="232"/>
        <v/>
      </c>
      <c r="O1473" s="87" t="str">
        <f t="shared" si="233"/>
        <v/>
      </c>
      <c r="P1473" s="88" t="str">
        <f t="shared" si="234"/>
        <v/>
      </c>
      <c r="Q1473" s="87" t="str">
        <f t="shared" si="235"/>
        <v/>
      </c>
      <c r="R1473" s="87" t="str">
        <f t="shared" si="236"/>
        <v/>
      </c>
    </row>
    <row r="1474" spans="1:18" ht="15" x14ac:dyDescent="0.2">
      <c r="A1474" s="206"/>
      <c r="B1474" s="207" t="s">
        <v>1</v>
      </c>
      <c r="C1474" s="206" t="s">
        <v>2</v>
      </c>
      <c r="D1474" s="206" t="s">
        <v>3</v>
      </c>
      <c r="E1474" s="290" t="s">
        <v>18</v>
      </c>
      <c r="F1474" s="290"/>
      <c r="G1474" s="208" t="s">
        <v>4</v>
      </c>
      <c r="H1474" s="207" t="s">
        <v>5</v>
      </c>
      <c r="I1474" s="207" t="s">
        <v>6</v>
      </c>
      <c r="J1474" s="207" t="s">
        <v>7</v>
      </c>
      <c r="L1474" s="52">
        <f t="shared" si="226"/>
        <v>139</v>
      </c>
      <c r="M1474" s="86" t="str">
        <f t="shared" si="231"/>
        <v/>
      </c>
      <c r="N1474" s="87" t="str">
        <f t="shared" si="232"/>
        <v/>
      </c>
      <c r="O1474" s="87" t="str">
        <f t="shared" si="233"/>
        <v/>
      </c>
      <c r="P1474" s="88" t="str">
        <f t="shared" si="234"/>
        <v/>
      </c>
      <c r="Q1474" s="87" t="str">
        <f t="shared" si="235"/>
        <v/>
      </c>
      <c r="R1474" s="87" t="str">
        <f t="shared" si="236"/>
        <v/>
      </c>
    </row>
    <row r="1475" spans="1:18" ht="38.25" x14ac:dyDescent="0.2">
      <c r="A1475" s="209" t="s">
        <v>19</v>
      </c>
      <c r="B1475" s="210" t="s">
        <v>602</v>
      </c>
      <c r="C1475" s="209" t="s">
        <v>9</v>
      </c>
      <c r="D1475" s="209" t="s">
        <v>603</v>
      </c>
      <c r="E1475" s="291" t="s">
        <v>880</v>
      </c>
      <c r="F1475" s="291"/>
      <c r="G1475" s="211" t="s">
        <v>17</v>
      </c>
      <c r="H1475" s="212">
        <v>1</v>
      </c>
      <c r="I1475" s="213">
        <f>SUMIF(L:L,$L1475,M:M)</f>
        <v>1181.27</v>
      </c>
      <c r="J1475" s="213">
        <f>TRUNC(H1475*I1475,2)</f>
        <v>1181.27</v>
      </c>
      <c r="L1475" s="52">
        <f t="shared" ref="L1475:L1538" si="237">IF(AND(A1476&lt;&gt;"",A1475=""),L1474+1,L1474)</f>
        <v>139</v>
      </c>
      <c r="M1475" s="86" t="str">
        <f t="shared" si="231"/>
        <v/>
      </c>
      <c r="N1475" s="87" t="str">
        <f t="shared" si="232"/>
        <v/>
      </c>
      <c r="O1475" s="87" t="str">
        <f t="shared" si="233"/>
        <v/>
      </c>
      <c r="P1475" s="88" t="str">
        <f t="shared" si="234"/>
        <v xml:space="preserve"> 101165 </v>
      </c>
      <c r="Q1475" s="87">
        <f t="shared" si="235"/>
        <v>0</v>
      </c>
      <c r="R1475" s="87">
        <f t="shared" si="236"/>
        <v>1181.27</v>
      </c>
    </row>
    <row r="1476" spans="1:18" ht="51" x14ac:dyDescent="0.2">
      <c r="A1476" s="225" t="s">
        <v>21</v>
      </c>
      <c r="B1476" s="226" t="s">
        <v>700</v>
      </c>
      <c r="C1476" s="225" t="s">
        <v>9</v>
      </c>
      <c r="D1476" s="225" t="s">
        <v>701</v>
      </c>
      <c r="E1476" s="292" t="s">
        <v>706</v>
      </c>
      <c r="F1476" s="292"/>
      <c r="G1476" s="227" t="s">
        <v>17</v>
      </c>
      <c r="H1476" s="228">
        <v>0.13</v>
      </c>
      <c r="I1476" s="229">
        <f>SUMIFS(J:J,A:A,"Composição",B:B,$B1476)</f>
        <v>781.52</v>
      </c>
      <c r="J1476" s="229">
        <f>TRUNC(H1476*I1476,2)</f>
        <v>101.59</v>
      </c>
      <c r="L1476" s="52">
        <f t="shared" si="237"/>
        <v>139</v>
      </c>
      <c r="M1476" s="86">
        <f t="shared" si="231"/>
        <v>101.59</v>
      </c>
      <c r="N1476" s="87" t="str">
        <f t="shared" si="232"/>
        <v/>
      </c>
      <c r="O1476" s="87">
        <f t="shared" si="233"/>
        <v>101.59</v>
      </c>
      <c r="P1476" s="88" t="str">
        <f t="shared" si="234"/>
        <v/>
      </c>
      <c r="Q1476" s="87" t="str">
        <f t="shared" si="235"/>
        <v/>
      </c>
      <c r="R1476" s="87" t="str">
        <f t="shared" si="236"/>
        <v/>
      </c>
    </row>
    <row r="1477" spans="1:18" ht="38.25" customHeight="1" x14ac:dyDescent="0.2">
      <c r="A1477" s="225" t="s">
        <v>21</v>
      </c>
      <c r="B1477" s="226" t="s">
        <v>26</v>
      </c>
      <c r="C1477" s="225" t="s">
        <v>9</v>
      </c>
      <c r="D1477" s="225" t="s">
        <v>27</v>
      </c>
      <c r="E1477" s="292" t="s">
        <v>875</v>
      </c>
      <c r="F1477" s="292"/>
      <c r="G1477" s="227" t="s">
        <v>25</v>
      </c>
      <c r="H1477" s="228">
        <v>5.1319999999999997</v>
      </c>
      <c r="I1477" s="229">
        <f>SUMIFS(J:J,A:A,"Composição",B:B,$B1477)</f>
        <v>25.11</v>
      </c>
      <c r="J1477" s="229">
        <f>TRUNC(H1477*I1477,2)</f>
        <v>128.86000000000001</v>
      </c>
      <c r="L1477" s="52">
        <f t="shared" si="237"/>
        <v>139</v>
      </c>
      <c r="M1477" s="86">
        <f t="shared" si="231"/>
        <v>128.86000000000001</v>
      </c>
      <c r="N1477" s="87" t="str">
        <f t="shared" si="232"/>
        <v/>
      </c>
      <c r="O1477" s="87">
        <f t="shared" si="233"/>
        <v>128.86000000000001</v>
      </c>
      <c r="P1477" s="88" t="str">
        <f t="shared" si="234"/>
        <v/>
      </c>
      <c r="Q1477" s="87" t="str">
        <f t="shared" si="235"/>
        <v/>
      </c>
      <c r="R1477" s="87" t="str">
        <f t="shared" si="236"/>
        <v/>
      </c>
    </row>
    <row r="1478" spans="1:18" ht="25.5" customHeight="1" x14ac:dyDescent="0.2">
      <c r="A1478" s="225" t="s">
        <v>21</v>
      </c>
      <c r="B1478" s="226" t="s">
        <v>45</v>
      </c>
      <c r="C1478" s="225" t="s">
        <v>9</v>
      </c>
      <c r="D1478" s="225" t="s">
        <v>46</v>
      </c>
      <c r="E1478" s="292" t="s">
        <v>875</v>
      </c>
      <c r="F1478" s="292"/>
      <c r="G1478" s="227" t="s">
        <v>25</v>
      </c>
      <c r="H1478" s="228">
        <v>10.263</v>
      </c>
      <c r="I1478" s="229">
        <f>SUMIFS(J:J,A:A,"Composição",B:B,$B1478)</f>
        <v>32.840000000000003</v>
      </c>
      <c r="J1478" s="229">
        <f>TRUNC(H1478*I1478,2)</f>
        <v>337.03</v>
      </c>
      <c r="L1478" s="52">
        <f t="shared" si="237"/>
        <v>139</v>
      </c>
      <c r="M1478" s="86">
        <f t="shared" si="231"/>
        <v>337.03</v>
      </c>
      <c r="N1478" s="87" t="str">
        <f t="shared" si="232"/>
        <v/>
      </c>
      <c r="O1478" s="87">
        <f t="shared" si="233"/>
        <v>337.03</v>
      </c>
      <c r="P1478" s="88" t="str">
        <f t="shared" si="234"/>
        <v/>
      </c>
      <c r="Q1478" s="87" t="str">
        <f t="shared" si="235"/>
        <v/>
      </c>
      <c r="R1478" s="87" t="str">
        <f t="shared" si="236"/>
        <v/>
      </c>
    </row>
    <row r="1479" spans="1:18" ht="25.5" customHeight="1" x14ac:dyDescent="0.2">
      <c r="A1479" s="214" t="s">
        <v>28</v>
      </c>
      <c r="B1479" s="215" t="s">
        <v>451</v>
      </c>
      <c r="C1479" s="214" t="str">
        <f>VLOOKUP(B1479,INSUMOS!$A:$I,2,FALSE)</f>
        <v>SINAPI</v>
      </c>
      <c r="D1479" s="214" t="str">
        <f>VLOOKUP(B1479,INSUMOS!$A:$I,3,FALSE)</f>
        <v>BLOCO DE CONCRETO ESTRUTURAL 14 X 19 X 29 CM, FBK 6 MPA (NBR 6136)</v>
      </c>
      <c r="E1479" s="293" t="str">
        <f>VLOOKUP(B1479,INSUMOS!$A:$I,4,FALSE)</f>
        <v>Material</v>
      </c>
      <c r="F1479" s="293"/>
      <c r="G1479" s="216" t="str">
        <f>VLOOKUP(B1479,INSUMOS!$A:$I,5,FALSE)</f>
        <v>UN</v>
      </c>
      <c r="H1479" s="217">
        <v>122.27</v>
      </c>
      <c r="I1479" s="218">
        <f>VLOOKUP(B1479,INSUMOS!$A:$I,8,FALSE)</f>
        <v>5.0199999999999996</v>
      </c>
      <c r="J1479" s="218">
        <f>TRUNC(H1479*I1479,2)</f>
        <v>613.79</v>
      </c>
      <c r="L1479" s="52">
        <f t="shared" si="237"/>
        <v>139</v>
      </c>
      <c r="M1479" s="86">
        <f t="shared" si="231"/>
        <v>613.79</v>
      </c>
      <c r="N1479" s="87" t="str">
        <f t="shared" si="232"/>
        <v/>
      </c>
      <c r="O1479" s="87">
        <f t="shared" si="233"/>
        <v>613.79</v>
      </c>
      <c r="P1479" s="88" t="str">
        <f t="shared" si="234"/>
        <v/>
      </c>
      <c r="Q1479" s="87" t="str">
        <f t="shared" si="235"/>
        <v/>
      </c>
      <c r="R1479" s="87" t="str">
        <f t="shared" si="236"/>
        <v/>
      </c>
    </row>
    <row r="1480" spans="1:18" x14ac:dyDescent="0.2">
      <c r="A1480" s="219"/>
      <c r="B1480" s="219"/>
      <c r="C1480" s="219"/>
      <c r="D1480" s="219"/>
      <c r="E1480" s="219"/>
      <c r="F1480" s="220"/>
      <c r="G1480" s="219"/>
      <c r="H1480" s="220"/>
      <c r="I1480" s="219"/>
      <c r="J1480" s="220"/>
      <c r="L1480" s="52">
        <f t="shared" si="237"/>
        <v>139</v>
      </c>
      <c r="M1480" s="86" t="str">
        <f t="shared" si="231"/>
        <v/>
      </c>
      <c r="N1480" s="87" t="str">
        <f t="shared" si="232"/>
        <v/>
      </c>
      <c r="O1480" s="87" t="str">
        <f t="shared" si="233"/>
        <v/>
      </c>
      <c r="P1480" s="88" t="str">
        <f t="shared" si="234"/>
        <v/>
      </c>
      <c r="Q1480" s="87" t="str">
        <f t="shared" si="235"/>
        <v/>
      </c>
      <c r="R1480" s="87" t="str">
        <f t="shared" si="236"/>
        <v/>
      </c>
    </row>
    <row r="1481" spans="1:18" ht="15" thickBot="1" x14ac:dyDescent="0.25">
      <c r="A1481" s="219"/>
      <c r="B1481" s="219"/>
      <c r="C1481" s="219"/>
      <c r="D1481" s="219"/>
      <c r="E1481" s="219"/>
      <c r="F1481" s="220"/>
      <c r="G1481" s="219"/>
      <c r="H1481" s="294"/>
      <c r="I1481" s="294"/>
      <c r="J1481" s="220"/>
      <c r="L1481" s="52">
        <f t="shared" si="237"/>
        <v>139</v>
      </c>
      <c r="M1481" s="86" t="str">
        <f t="shared" si="231"/>
        <v/>
      </c>
      <c r="N1481" s="87" t="str">
        <f t="shared" si="232"/>
        <v/>
      </c>
      <c r="O1481" s="87" t="str">
        <f t="shared" si="233"/>
        <v/>
      </c>
      <c r="P1481" s="88" t="str">
        <f t="shared" si="234"/>
        <v/>
      </c>
      <c r="Q1481" s="87" t="str">
        <f t="shared" si="235"/>
        <v/>
      </c>
      <c r="R1481" s="87" t="str">
        <f t="shared" si="236"/>
        <v/>
      </c>
    </row>
    <row r="1482" spans="1:18" ht="15" thickTop="1" x14ac:dyDescent="0.2">
      <c r="A1482" s="224"/>
      <c r="B1482" s="224"/>
      <c r="C1482" s="224"/>
      <c r="D1482" s="224"/>
      <c r="E1482" s="224"/>
      <c r="F1482" s="224"/>
      <c r="G1482" s="224"/>
      <c r="H1482" s="224"/>
      <c r="I1482" s="224"/>
      <c r="J1482" s="224"/>
      <c r="L1482" s="52">
        <f t="shared" si="237"/>
        <v>139</v>
      </c>
      <c r="M1482" s="86" t="str">
        <f t="shared" si="231"/>
        <v/>
      </c>
      <c r="N1482" s="87" t="str">
        <f t="shared" si="232"/>
        <v/>
      </c>
      <c r="O1482" s="87" t="str">
        <f t="shared" si="233"/>
        <v/>
      </c>
      <c r="P1482" s="88" t="str">
        <f t="shared" si="234"/>
        <v/>
      </c>
      <c r="Q1482" s="87" t="str">
        <f t="shared" si="235"/>
        <v/>
      </c>
      <c r="R1482" s="87" t="str">
        <f t="shared" si="236"/>
        <v/>
      </c>
    </row>
    <row r="1483" spans="1:18" ht="15" x14ac:dyDescent="0.2">
      <c r="A1483" s="206"/>
      <c r="B1483" s="207" t="s">
        <v>1</v>
      </c>
      <c r="C1483" s="206" t="s">
        <v>2</v>
      </c>
      <c r="D1483" s="206" t="s">
        <v>3</v>
      </c>
      <c r="E1483" s="290" t="s">
        <v>18</v>
      </c>
      <c r="F1483" s="290"/>
      <c r="G1483" s="208" t="s">
        <v>4</v>
      </c>
      <c r="H1483" s="207" t="s">
        <v>5</v>
      </c>
      <c r="I1483" s="207" t="s">
        <v>6</v>
      </c>
      <c r="J1483" s="207" t="s">
        <v>7</v>
      </c>
      <c r="L1483" s="52">
        <f t="shared" si="237"/>
        <v>140</v>
      </c>
      <c r="M1483" s="86" t="str">
        <f t="shared" si="231"/>
        <v/>
      </c>
      <c r="N1483" s="87" t="str">
        <f t="shared" si="232"/>
        <v/>
      </c>
      <c r="O1483" s="87" t="str">
        <f t="shared" si="233"/>
        <v/>
      </c>
      <c r="P1483" s="88" t="str">
        <f t="shared" si="234"/>
        <v/>
      </c>
      <c r="Q1483" s="87" t="str">
        <f t="shared" si="235"/>
        <v/>
      </c>
      <c r="R1483" s="87" t="str">
        <f t="shared" si="236"/>
        <v/>
      </c>
    </row>
    <row r="1484" spans="1:18" ht="38.25" x14ac:dyDescent="0.2">
      <c r="A1484" s="209" t="s">
        <v>19</v>
      </c>
      <c r="B1484" s="210" t="s">
        <v>1521</v>
      </c>
      <c r="C1484" s="209" t="s">
        <v>9</v>
      </c>
      <c r="D1484" s="209" t="s">
        <v>1522</v>
      </c>
      <c r="E1484" s="291" t="s">
        <v>1523</v>
      </c>
      <c r="F1484" s="291"/>
      <c r="G1484" s="211" t="s">
        <v>10</v>
      </c>
      <c r="H1484" s="212">
        <v>1</v>
      </c>
      <c r="I1484" s="213">
        <f>SUMIF(L:L,$L1484,M:M)</f>
        <v>112.4</v>
      </c>
      <c r="J1484" s="213">
        <f t="shared" ref="J1484:J1490" si="238">TRUNC(H1484*I1484,2)</f>
        <v>112.4</v>
      </c>
      <c r="L1484" s="52">
        <f t="shared" si="237"/>
        <v>140</v>
      </c>
      <c r="M1484" s="86" t="str">
        <f t="shared" si="231"/>
        <v/>
      </c>
      <c r="N1484" s="87" t="str">
        <f t="shared" si="232"/>
        <v/>
      </c>
      <c r="O1484" s="87" t="str">
        <f t="shared" si="233"/>
        <v/>
      </c>
      <c r="P1484" s="88" t="str">
        <f t="shared" si="234"/>
        <v xml:space="preserve"> 103328 </v>
      </c>
      <c r="Q1484" s="87">
        <f t="shared" si="235"/>
        <v>0</v>
      </c>
      <c r="R1484" s="87">
        <f t="shared" si="236"/>
        <v>112.4</v>
      </c>
    </row>
    <row r="1485" spans="1:18" ht="25.5" x14ac:dyDescent="0.2">
      <c r="A1485" s="225" t="s">
        <v>21</v>
      </c>
      <c r="B1485" s="226" t="s">
        <v>45</v>
      </c>
      <c r="C1485" s="225" t="s">
        <v>9</v>
      </c>
      <c r="D1485" s="225" t="s">
        <v>46</v>
      </c>
      <c r="E1485" s="292" t="s">
        <v>875</v>
      </c>
      <c r="F1485" s="292"/>
      <c r="G1485" s="227" t="s">
        <v>25</v>
      </c>
      <c r="H1485" s="228">
        <v>1.61</v>
      </c>
      <c r="I1485" s="229">
        <f>SUMIFS(J:J,A:A,"Composição",B:B,$B1485)</f>
        <v>32.840000000000003</v>
      </c>
      <c r="J1485" s="229">
        <f t="shared" si="238"/>
        <v>52.87</v>
      </c>
      <c r="L1485" s="52">
        <f t="shared" si="237"/>
        <v>140</v>
      </c>
      <c r="M1485" s="86">
        <f t="shared" si="231"/>
        <v>52.87</v>
      </c>
      <c r="N1485" s="87" t="str">
        <f t="shared" si="232"/>
        <v/>
      </c>
      <c r="O1485" s="87">
        <f t="shared" si="233"/>
        <v>52.87</v>
      </c>
      <c r="P1485" s="88" t="str">
        <f t="shared" si="234"/>
        <v/>
      </c>
      <c r="Q1485" s="87" t="str">
        <f t="shared" si="235"/>
        <v/>
      </c>
      <c r="R1485" s="87" t="str">
        <f t="shared" si="236"/>
        <v/>
      </c>
    </row>
    <row r="1486" spans="1:18" ht="25.5" x14ac:dyDescent="0.2">
      <c r="A1486" s="225" t="s">
        <v>21</v>
      </c>
      <c r="B1486" s="226" t="s">
        <v>26</v>
      </c>
      <c r="C1486" s="225" t="s">
        <v>9</v>
      </c>
      <c r="D1486" s="225" t="s">
        <v>27</v>
      </c>
      <c r="E1486" s="292" t="s">
        <v>875</v>
      </c>
      <c r="F1486" s="292"/>
      <c r="G1486" s="227" t="s">
        <v>25</v>
      </c>
      <c r="H1486" s="228">
        <v>0.80500000000000005</v>
      </c>
      <c r="I1486" s="229">
        <f>SUMIFS(J:J,A:A,"Composição",B:B,$B1486)</f>
        <v>25.11</v>
      </c>
      <c r="J1486" s="229">
        <f t="shared" si="238"/>
        <v>20.21</v>
      </c>
      <c r="L1486" s="52">
        <f t="shared" si="237"/>
        <v>140</v>
      </c>
      <c r="M1486" s="86">
        <f t="shared" si="231"/>
        <v>20.21</v>
      </c>
      <c r="N1486" s="87" t="str">
        <f t="shared" si="232"/>
        <v/>
      </c>
      <c r="O1486" s="87">
        <f t="shared" si="233"/>
        <v>20.21</v>
      </c>
      <c r="P1486" s="88" t="str">
        <f t="shared" si="234"/>
        <v/>
      </c>
      <c r="Q1486" s="87" t="str">
        <f t="shared" si="235"/>
        <v/>
      </c>
      <c r="R1486" s="87" t="str">
        <f t="shared" si="236"/>
        <v/>
      </c>
    </row>
    <row r="1487" spans="1:18" ht="51" x14ac:dyDescent="0.2">
      <c r="A1487" s="225" t="s">
        <v>21</v>
      </c>
      <c r="B1487" s="226" t="s">
        <v>700</v>
      </c>
      <c r="C1487" s="225" t="s">
        <v>9</v>
      </c>
      <c r="D1487" s="225" t="s">
        <v>701</v>
      </c>
      <c r="E1487" s="292" t="s">
        <v>706</v>
      </c>
      <c r="F1487" s="292"/>
      <c r="G1487" s="227" t="s">
        <v>17</v>
      </c>
      <c r="H1487" s="228">
        <v>9.1000000000000004E-3</v>
      </c>
      <c r="I1487" s="229">
        <f>SUMIFS(J:J,A:A,"Composição",B:B,$B1487)</f>
        <v>781.52</v>
      </c>
      <c r="J1487" s="229">
        <f t="shared" si="238"/>
        <v>7.11</v>
      </c>
      <c r="L1487" s="52">
        <f t="shared" si="237"/>
        <v>140</v>
      </c>
      <c r="M1487" s="86">
        <f t="shared" si="231"/>
        <v>7.11</v>
      </c>
      <c r="N1487" s="87" t="str">
        <f t="shared" si="232"/>
        <v/>
      </c>
      <c r="O1487" s="87">
        <f t="shared" si="233"/>
        <v>7.11</v>
      </c>
      <c r="P1487" s="88" t="str">
        <f t="shared" si="234"/>
        <v/>
      </c>
      <c r="Q1487" s="87" t="str">
        <f t="shared" si="235"/>
        <v/>
      </c>
      <c r="R1487" s="87" t="str">
        <f t="shared" si="236"/>
        <v/>
      </c>
    </row>
    <row r="1488" spans="1:18" ht="38.25" customHeight="1" x14ac:dyDescent="0.2">
      <c r="A1488" s="214" t="s">
        <v>28</v>
      </c>
      <c r="B1488" s="215" t="s">
        <v>1979</v>
      </c>
      <c r="C1488" s="214" t="str">
        <f>VLOOKUP(B1488,INSUMOS!$A:$I,2,FALSE)</f>
        <v>SINAPI</v>
      </c>
      <c r="D1488" s="214" t="str">
        <f>VLOOKUP(B1488,INSUMOS!$A:$I,3,FALSE)</f>
        <v>BLOCO CERAMICO / TIJOLO VAZADO PARA ALVENARIA DE VEDACAO, 8 FUROS NA HORIZONTAL DE 9 X 19 X 19 CM (L X A X C)</v>
      </c>
      <c r="E1488" s="293" t="str">
        <f>VLOOKUP(B1488,INSUMOS!$A:$I,4,FALSE)</f>
        <v>Material</v>
      </c>
      <c r="F1488" s="293"/>
      <c r="G1488" s="216" t="str">
        <f>VLOOKUP(B1488,INSUMOS!$A:$I,5,FALSE)</f>
        <v>UN</v>
      </c>
      <c r="H1488" s="217">
        <v>28.31</v>
      </c>
      <c r="I1488" s="218">
        <f>VLOOKUP(B1488,INSUMOS!$A:$I,8,FALSE)</f>
        <v>1.1000000000000001</v>
      </c>
      <c r="J1488" s="218">
        <f t="shared" si="238"/>
        <v>31.14</v>
      </c>
      <c r="L1488" s="52">
        <f t="shared" si="237"/>
        <v>140</v>
      </c>
      <c r="M1488" s="86">
        <f t="shared" si="231"/>
        <v>31.14</v>
      </c>
      <c r="N1488" s="87" t="str">
        <f t="shared" si="232"/>
        <v/>
      </c>
      <c r="O1488" s="87">
        <f t="shared" si="233"/>
        <v>31.14</v>
      </c>
      <c r="P1488" s="88" t="str">
        <f t="shared" si="234"/>
        <v/>
      </c>
      <c r="Q1488" s="87" t="str">
        <f t="shared" si="235"/>
        <v/>
      </c>
      <c r="R1488" s="87" t="str">
        <f t="shared" si="236"/>
        <v/>
      </c>
    </row>
    <row r="1489" spans="1:18" ht="25.5" customHeight="1" x14ac:dyDescent="0.2">
      <c r="A1489" s="214" t="s">
        <v>28</v>
      </c>
      <c r="B1489" s="215" t="s">
        <v>1683</v>
      </c>
      <c r="C1489" s="214" t="str">
        <f>VLOOKUP(B1489,INSUMOS!$A:$I,2,FALSE)</f>
        <v>SINAPI</v>
      </c>
      <c r="D1489" s="214" t="str">
        <f>VLOOKUP(B1489,INSUMOS!$A:$I,3,FALSE)</f>
        <v>PINO DE ACO COM FURO, HASTE = 27 MM (ACAO DIRETA)</v>
      </c>
      <c r="E1489" s="293" t="str">
        <f>VLOOKUP(B1489,INSUMOS!$A:$I,4,FALSE)</f>
        <v>Material</v>
      </c>
      <c r="F1489" s="293"/>
      <c r="G1489" s="216" t="str">
        <f>VLOOKUP(B1489,INSUMOS!$A:$I,5,FALSE)</f>
        <v>CENTO</v>
      </c>
      <c r="H1489" s="217">
        <v>5.0000000000000001E-3</v>
      </c>
      <c r="I1489" s="218">
        <f>VLOOKUP(B1489,INSUMOS!$A:$I,8,FALSE)</f>
        <v>41.93</v>
      </c>
      <c r="J1489" s="218">
        <f t="shared" si="238"/>
        <v>0.2</v>
      </c>
      <c r="L1489" s="52">
        <f t="shared" si="237"/>
        <v>140</v>
      </c>
      <c r="M1489" s="86">
        <f t="shared" si="231"/>
        <v>0.2</v>
      </c>
      <c r="N1489" s="87" t="str">
        <f t="shared" si="232"/>
        <v/>
      </c>
      <c r="O1489" s="87">
        <f t="shared" si="233"/>
        <v>0.2</v>
      </c>
      <c r="P1489" s="88" t="str">
        <f t="shared" si="234"/>
        <v/>
      </c>
      <c r="Q1489" s="87" t="str">
        <f t="shared" si="235"/>
        <v/>
      </c>
      <c r="R1489" s="87" t="str">
        <f t="shared" si="236"/>
        <v/>
      </c>
    </row>
    <row r="1490" spans="1:18" ht="25.5" customHeight="1" x14ac:dyDescent="0.2">
      <c r="A1490" s="214" t="s">
        <v>28</v>
      </c>
      <c r="B1490" s="215" t="s">
        <v>1981</v>
      </c>
      <c r="C1490" s="214" t="str">
        <f>VLOOKUP(B1490,INSUMOS!$A:$I,2,FALSE)</f>
        <v>SINAPI</v>
      </c>
      <c r="D1490" s="214" t="str">
        <f>VLOOKUP(B1490,INSUMOS!$A:$I,3,FALSE)</f>
        <v>TELA DE ACO SOLDADA GALVANIZADA/ZINCADA PARA ALVENARIA, FIO D = *1,20 A 1,70* MM, MALHA 15 X 15 MM, (C X L) *50 X 7,5* CM</v>
      </c>
      <c r="E1490" s="293" t="str">
        <f>VLOOKUP(B1490,INSUMOS!$A:$I,4,FALSE)</f>
        <v>Material</v>
      </c>
      <c r="F1490" s="293"/>
      <c r="G1490" s="216" t="str">
        <f>VLOOKUP(B1490,INSUMOS!$A:$I,5,FALSE)</f>
        <v>M</v>
      </c>
      <c r="H1490" s="217">
        <v>0.42</v>
      </c>
      <c r="I1490" s="218">
        <f>VLOOKUP(B1490,INSUMOS!$A:$I,8,FALSE)</f>
        <v>2.08</v>
      </c>
      <c r="J1490" s="218">
        <f t="shared" si="238"/>
        <v>0.87</v>
      </c>
      <c r="L1490" s="52">
        <f t="shared" si="237"/>
        <v>140</v>
      </c>
      <c r="M1490" s="86">
        <f t="shared" si="231"/>
        <v>0.87</v>
      </c>
      <c r="N1490" s="87" t="str">
        <f t="shared" si="232"/>
        <v/>
      </c>
      <c r="O1490" s="87">
        <f t="shared" si="233"/>
        <v>0.87</v>
      </c>
      <c r="P1490" s="88" t="str">
        <f t="shared" si="234"/>
        <v/>
      </c>
      <c r="Q1490" s="87" t="str">
        <f t="shared" si="235"/>
        <v/>
      </c>
      <c r="R1490" s="87" t="str">
        <f t="shared" si="236"/>
        <v/>
      </c>
    </row>
    <row r="1491" spans="1:18" x14ac:dyDescent="0.2">
      <c r="A1491" s="219"/>
      <c r="B1491" s="219"/>
      <c r="C1491" s="219"/>
      <c r="D1491" s="219"/>
      <c r="E1491" s="219"/>
      <c r="F1491" s="220"/>
      <c r="G1491" s="219"/>
      <c r="H1491" s="220"/>
      <c r="I1491" s="219"/>
      <c r="J1491" s="220"/>
      <c r="L1491" s="52">
        <f t="shared" si="237"/>
        <v>140</v>
      </c>
      <c r="M1491" s="86" t="str">
        <f t="shared" si="231"/>
        <v/>
      </c>
      <c r="N1491" s="87" t="str">
        <f t="shared" si="232"/>
        <v/>
      </c>
      <c r="O1491" s="87" t="str">
        <f t="shared" si="233"/>
        <v/>
      </c>
      <c r="P1491" s="88" t="str">
        <f t="shared" si="234"/>
        <v/>
      </c>
      <c r="Q1491" s="87" t="str">
        <f t="shared" si="235"/>
        <v/>
      </c>
      <c r="R1491" s="87" t="str">
        <f t="shared" si="236"/>
        <v/>
      </c>
    </row>
    <row r="1492" spans="1:18" ht="15" thickBot="1" x14ac:dyDescent="0.25">
      <c r="A1492" s="219"/>
      <c r="B1492" s="219"/>
      <c r="C1492" s="219"/>
      <c r="D1492" s="219"/>
      <c r="E1492" s="219"/>
      <c r="F1492" s="220"/>
      <c r="G1492" s="219"/>
      <c r="H1492" s="294"/>
      <c r="I1492" s="294"/>
      <c r="J1492" s="220"/>
      <c r="L1492" s="52">
        <f t="shared" si="237"/>
        <v>140</v>
      </c>
      <c r="M1492" s="86" t="str">
        <f t="shared" si="231"/>
        <v/>
      </c>
      <c r="N1492" s="87" t="str">
        <f t="shared" si="232"/>
        <v/>
      </c>
      <c r="O1492" s="87" t="str">
        <f t="shared" si="233"/>
        <v/>
      </c>
      <c r="P1492" s="88" t="str">
        <f t="shared" si="234"/>
        <v/>
      </c>
      <c r="Q1492" s="87" t="str">
        <f t="shared" si="235"/>
        <v/>
      </c>
      <c r="R1492" s="87" t="str">
        <f t="shared" si="236"/>
        <v/>
      </c>
    </row>
    <row r="1493" spans="1:18" ht="15" thickTop="1" x14ac:dyDescent="0.2">
      <c r="A1493" s="224"/>
      <c r="B1493" s="224"/>
      <c r="C1493" s="224"/>
      <c r="D1493" s="224"/>
      <c r="E1493" s="224"/>
      <c r="F1493" s="224"/>
      <c r="G1493" s="224"/>
      <c r="H1493" s="224"/>
      <c r="I1493" s="224"/>
      <c r="J1493" s="224"/>
      <c r="L1493" s="52">
        <f t="shared" si="237"/>
        <v>140</v>
      </c>
      <c r="M1493" s="86" t="str">
        <f t="shared" si="231"/>
        <v/>
      </c>
      <c r="N1493" s="87" t="str">
        <f t="shared" si="232"/>
        <v/>
      </c>
      <c r="O1493" s="87" t="str">
        <f t="shared" si="233"/>
        <v/>
      </c>
      <c r="P1493" s="88" t="str">
        <f t="shared" si="234"/>
        <v/>
      </c>
      <c r="Q1493" s="87" t="str">
        <f t="shared" si="235"/>
        <v/>
      </c>
      <c r="R1493" s="87" t="str">
        <f t="shared" si="236"/>
        <v/>
      </c>
    </row>
    <row r="1494" spans="1:18" ht="15" x14ac:dyDescent="0.2">
      <c r="A1494" s="206"/>
      <c r="B1494" s="207" t="s">
        <v>1</v>
      </c>
      <c r="C1494" s="206" t="s">
        <v>2</v>
      </c>
      <c r="D1494" s="206" t="s">
        <v>3</v>
      </c>
      <c r="E1494" s="290" t="s">
        <v>18</v>
      </c>
      <c r="F1494" s="290"/>
      <c r="G1494" s="208" t="s">
        <v>4</v>
      </c>
      <c r="H1494" s="207" t="s">
        <v>5</v>
      </c>
      <c r="I1494" s="207" t="s">
        <v>6</v>
      </c>
      <c r="J1494" s="207" t="s">
        <v>7</v>
      </c>
      <c r="L1494" s="52">
        <f t="shared" si="237"/>
        <v>141</v>
      </c>
      <c r="M1494" s="86" t="str">
        <f t="shared" si="231"/>
        <v/>
      </c>
      <c r="N1494" s="87" t="str">
        <f t="shared" si="232"/>
        <v/>
      </c>
      <c r="O1494" s="87" t="str">
        <f t="shared" si="233"/>
        <v/>
      </c>
      <c r="P1494" s="88" t="str">
        <f t="shared" si="234"/>
        <v/>
      </c>
      <c r="Q1494" s="87" t="str">
        <f t="shared" si="235"/>
        <v/>
      </c>
      <c r="R1494" s="87" t="str">
        <f t="shared" si="236"/>
        <v/>
      </c>
    </row>
    <row r="1495" spans="1:18" ht="25.5" x14ac:dyDescent="0.2">
      <c r="A1495" s="209" t="s">
        <v>19</v>
      </c>
      <c r="B1495" s="210" t="s">
        <v>1742</v>
      </c>
      <c r="C1495" s="209" t="s">
        <v>9</v>
      </c>
      <c r="D1495" s="209" t="s">
        <v>1743</v>
      </c>
      <c r="E1495" s="291" t="s">
        <v>1738</v>
      </c>
      <c r="F1495" s="291"/>
      <c r="G1495" s="211" t="s">
        <v>34</v>
      </c>
      <c r="H1495" s="212">
        <v>1</v>
      </c>
      <c r="I1495" s="213">
        <f>SUMIF(L:L,$L1495,M:M)</f>
        <v>60.68</v>
      </c>
      <c r="J1495" s="213">
        <f>TRUNC(H1495*I1495,2)</f>
        <v>60.68</v>
      </c>
      <c r="L1495" s="52">
        <f t="shared" si="237"/>
        <v>141</v>
      </c>
      <c r="M1495" s="86" t="str">
        <f t="shared" si="231"/>
        <v/>
      </c>
      <c r="N1495" s="87" t="str">
        <f t="shared" si="232"/>
        <v/>
      </c>
      <c r="O1495" s="87" t="str">
        <f t="shared" si="233"/>
        <v/>
      </c>
      <c r="P1495" s="88" t="str">
        <f t="shared" si="234"/>
        <v xml:space="preserve"> 97115 </v>
      </c>
      <c r="Q1495" s="87">
        <f t="shared" si="235"/>
        <v>0</v>
      </c>
      <c r="R1495" s="87">
        <f t="shared" si="236"/>
        <v>60.68</v>
      </c>
    </row>
    <row r="1496" spans="1:18" ht="25.5" x14ac:dyDescent="0.2">
      <c r="A1496" s="225" t="s">
        <v>21</v>
      </c>
      <c r="B1496" s="226" t="s">
        <v>26</v>
      </c>
      <c r="C1496" s="225" t="s">
        <v>9</v>
      </c>
      <c r="D1496" s="225" t="s">
        <v>27</v>
      </c>
      <c r="E1496" s="292" t="s">
        <v>875</v>
      </c>
      <c r="F1496" s="292"/>
      <c r="G1496" s="227" t="s">
        <v>25</v>
      </c>
      <c r="H1496" s="228">
        <v>0.64609000000000005</v>
      </c>
      <c r="I1496" s="229">
        <f>SUMIFS(J:J,A:A,"Composição",B:B,$B1496)</f>
        <v>25.11</v>
      </c>
      <c r="J1496" s="229">
        <f>TRUNC(H1496*I1496,2)</f>
        <v>16.22</v>
      </c>
      <c r="L1496" s="52">
        <f t="shared" si="237"/>
        <v>141</v>
      </c>
      <c r="M1496" s="86">
        <f t="shared" si="231"/>
        <v>16.22</v>
      </c>
      <c r="N1496" s="87" t="str">
        <f t="shared" si="232"/>
        <v/>
      </c>
      <c r="O1496" s="87">
        <f t="shared" si="233"/>
        <v>16.22</v>
      </c>
      <c r="P1496" s="88" t="str">
        <f t="shared" si="234"/>
        <v/>
      </c>
      <c r="Q1496" s="87" t="str">
        <f t="shared" si="235"/>
        <v/>
      </c>
      <c r="R1496" s="87" t="str">
        <f t="shared" si="236"/>
        <v/>
      </c>
    </row>
    <row r="1497" spans="1:18" ht="38.25" x14ac:dyDescent="0.2">
      <c r="A1497" s="214" t="s">
        <v>28</v>
      </c>
      <c r="B1497" s="215" t="s">
        <v>1983</v>
      </c>
      <c r="C1497" s="214" t="str">
        <f>VLOOKUP(B1497,INSUMOS!$A:$I,2,FALSE)</f>
        <v>SINAPI</v>
      </c>
      <c r="D1497" s="214" t="str">
        <f>VLOOKUP(B1497,INSUMOS!$A:$I,3,FALSE)</f>
        <v>GRAXA LUBRIFICANTE A BASE DE LITIO, DE MULTIPLAS APLICACOES E CONTENDO ADITIVOS DE EXTREMA PRESSAO (GRAU DE VISCOSIDADE NLGI 2)</v>
      </c>
      <c r="E1497" s="293" t="str">
        <f>VLOOKUP(B1497,INSUMOS!$A:$I,4,FALSE)</f>
        <v>Material</v>
      </c>
      <c r="F1497" s="293"/>
      <c r="G1497" s="216" t="str">
        <f>VLOOKUP(B1497,INSUMOS!$A:$I,5,FALSE)</f>
        <v>KG</v>
      </c>
      <c r="H1497" s="217">
        <v>1</v>
      </c>
      <c r="I1497" s="218">
        <f>VLOOKUP(B1497,INSUMOS!$A:$I,8,FALSE)</f>
        <v>44.46</v>
      </c>
      <c r="J1497" s="218">
        <f>TRUNC(H1497*I1497,2)</f>
        <v>44.46</v>
      </c>
      <c r="L1497" s="52">
        <f t="shared" si="237"/>
        <v>141</v>
      </c>
      <c r="M1497" s="86">
        <f t="shared" si="231"/>
        <v>44.46</v>
      </c>
      <c r="N1497" s="87" t="str">
        <f t="shared" si="232"/>
        <v/>
      </c>
      <c r="O1497" s="87">
        <f t="shared" si="233"/>
        <v>44.46</v>
      </c>
      <c r="P1497" s="88" t="str">
        <f t="shared" si="234"/>
        <v/>
      </c>
      <c r="Q1497" s="87" t="str">
        <f t="shared" si="235"/>
        <v/>
      </c>
      <c r="R1497" s="87" t="str">
        <f t="shared" si="236"/>
        <v/>
      </c>
    </row>
    <row r="1498" spans="1:18" ht="38.25" customHeight="1" x14ac:dyDescent="0.2">
      <c r="A1498" s="219"/>
      <c r="B1498" s="219"/>
      <c r="C1498" s="219"/>
      <c r="D1498" s="219"/>
      <c r="E1498" s="219"/>
      <c r="F1498" s="220"/>
      <c r="G1498" s="219"/>
      <c r="H1498" s="220"/>
      <c r="I1498" s="219"/>
      <c r="J1498" s="220"/>
      <c r="L1498" s="52">
        <f t="shared" si="237"/>
        <v>141</v>
      </c>
      <c r="M1498" s="86" t="str">
        <f t="shared" si="231"/>
        <v/>
      </c>
      <c r="N1498" s="87" t="str">
        <f t="shared" si="232"/>
        <v/>
      </c>
      <c r="O1498" s="87" t="str">
        <f t="shared" si="233"/>
        <v/>
      </c>
      <c r="P1498" s="88" t="str">
        <f t="shared" si="234"/>
        <v/>
      </c>
      <c r="Q1498" s="87" t="str">
        <f t="shared" si="235"/>
        <v/>
      </c>
      <c r="R1498" s="87" t="str">
        <f t="shared" si="236"/>
        <v/>
      </c>
    </row>
    <row r="1499" spans="1:18" ht="25.5" customHeight="1" thickBot="1" x14ac:dyDescent="0.25">
      <c r="A1499" s="219"/>
      <c r="B1499" s="219"/>
      <c r="C1499" s="219"/>
      <c r="D1499" s="219"/>
      <c r="E1499" s="219"/>
      <c r="F1499" s="220"/>
      <c r="G1499" s="219"/>
      <c r="H1499" s="294"/>
      <c r="I1499" s="294"/>
      <c r="J1499" s="220"/>
      <c r="L1499" s="52">
        <f t="shared" si="237"/>
        <v>141</v>
      </c>
      <c r="M1499" s="86" t="str">
        <f t="shared" si="231"/>
        <v/>
      </c>
      <c r="N1499" s="87" t="str">
        <f t="shared" si="232"/>
        <v/>
      </c>
      <c r="O1499" s="87" t="str">
        <f t="shared" si="233"/>
        <v/>
      </c>
      <c r="P1499" s="88" t="str">
        <f t="shared" si="234"/>
        <v/>
      </c>
      <c r="Q1499" s="87" t="str">
        <f t="shared" si="235"/>
        <v/>
      </c>
      <c r="R1499" s="87" t="str">
        <f t="shared" si="236"/>
        <v/>
      </c>
    </row>
    <row r="1500" spans="1:18" ht="25.5" customHeight="1" thickTop="1" x14ac:dyDescent="0.2">
      <c r="A1500" s="224"/>
      <c r="B1500" s="224"/>
      <c r="C1500" s="224"/>
      <c r="D1500" s="224"/>
      <c r="E1500" s="224"/>
      <c r="F1500" s="224"/>
      <c r="G1500" s="224"/>
      <c r="H1500" s="224"/>
      <c r="I1500" s="224"/>
      <c r="J1500" s="224"/>
      <c r="L1500" s="52">
        <f t="shared" si="237"/>
        <v>141</v>
      </c>
      <c r="M1500" s="86" t="str">
        <f t="shared" si="231"/>
        <v/>
      </c>
      <c r="N1500" s="87" t="str">
        <f t="shared" si="232"/>
        <v/>
      </c>
      <c r="O1500" s="87" t="str">
        <f t="shared" si="233"/>
        <v/>
      </c>
      <c r="P1500" s="88" t="str">
        <f t="shared" si="234"/>
        <v/>
      </c>
      <c r="Q1500" s="87" t="str">
        <f t="shared" si="235"/>
        <v/>
      </c>
      <c r="R1500" s="87" t="str">
        <f t="shared" si="236"/>
        <v/>
      </c>
    </row>
    <row r="1501" spans="1:18" ht="15" x14ac:dyDescent="0.2">
      <c r="A1501" s="206"/>
      <c r="B1501" s="207" t="s">
        <v>1</v>
      </c>
      <c r="C1501" s="206" t="s">
        <v>2</v>
      </c>
      <c r="D1501" s="206" t="s">
        <v>3</v>
      </c>
      <c r="E1501" s="290" t="s">
        <v>18</v>
      </c>
      <c r="F1501" s="290"/>
      <c r="G1501" s="208" t="s">
        <v>4</v>
      </c>
      <c r="H1501" s="207" t="s">
        <v>5</v>
      </c>
      <c r="I1501" s="207" t="s">
        <v>6</v>
      </c>
      <c r="J1501" s="207" t="s">
        <v>7</v>
      </c>
      <c r="L1501" s="52">
        <f t="shared" si="237"/>
        <v>142</v>
      </c>
      <c r="M1501" s="86" t="str">
        <f t="shared" si="231"/>
        <v/>
      </c>
      <c r="N1501" s="87" t="str">
        <f t="shared" si="232"/>
        <v/>
      </c>
      <c r="O1501" s="87" t="str">
        <f t="shared" si="233"/>
        <v/>
      </c>
      <c r="P1501" s="88" t="str">
        <f t="shared" si="234"/>
        <v/>
      </c>
      <c r="Q1501" s="87" t="str">
        <f t="shared" si="235"/>
        <v/>
      </c>
      <c r="R1501" s="87" t="str">
        <f t="shared" si="236"/>
        <v/>
      </c>
    </row>
    <row r="1502" spans="1:18" ht="25.5" x14ac:dyDescent="0.2">
      <c r="A1502" s="209" t="s">
        <v>19</v>
      </c>
      <c r="B1502" s="210" t="s">
        <v>1746</v>
      </c>
      <c r="C1502" s="209" t="s">
        <v>9</v>
      </c>
      <c r="D1502" s="209" t="s">
        <v>1747</v>
      </c>
      <c r="E1502" s="291" t="s">
        <v>1738</v>
      </c>
      <c r="F1502" s="291"/>
      <c r="G1502" s="211" t="s">
        <v>10</v>
      </c>
      <c r="H1502" s="212">
        <v>1</v>
      </c>
      <c r="I1502" s="213">
        <f>SUMIF(L:L,$L1502,M:M)</f>
        <v>2.8</v>
      </c>
      <c r="J1502" s="213">
        <f>TRUNC(H1502*I1502,2)</f>
        <v>2.8</v>
      </c>
      <c r="L1502" s="52">
        <f t="shared" si="237"/>
        <v>142</v>
      </c>
      <c r="M1502" s="86" t="str">
        <f t="shared" si="231"/>
        <v/>
      </c>
      <c r="N1502" s="87" t="str">
        <f t="shared" si="232"/>
        <v/>
      </c>
      <c r="O1502" s="87" t="str">
        <f t="shared" si="233"/>
        <v/>
      </c>
      <c r="P1502" s="88" t="str">
        <f t="shared" si="234"/>
        <v xml:space="preserve"> 97113 </v>
      </c>
      <c r="Q1502" s="87">
        <f t="shared" si="235"/>
        <v>0</v>
      </c>
      <c r="R1502" s="87">
        <f t="shared" si="236"/>
        <v>2.8</v>
      </c>
    </row>
    <row r="1503" spans="1:18" ht="25.5" x14ac:dyDescent="0.2">
      <c r="A1503" s="225" t="s">
        <v>21</v>
      </c>
      <c r="B1503" s="226" t="s">
        <v>45</v>
      </c>
      <c r="C1503" s="225" t="s">
        <v>9</v>
      </c>
      <c r="D1503" s="225" t="s">
        <v>46</v>
      </c>
      <c r="E1503" s="292" t="s">
        <v>875</v>
      </c>
      <c r="F1503" s="292"/>
      <c r="G1503" s="227" t="s">
        <v>25</v>
      </c>
      <c r="H1503" s="228">
        <v>4.9100000000000003E-3</v>
      </c>
      <c r="I1503" s="229">
        <f>SUMIFS(J:J,A:A,"Composição",B:B,$B1503)</f>
        <v>32.840000000000003</v>
      </c>
      <c r="J1503" s="229">
        <f>TRUNC(H1503*I1503,2)</f>
        <v>0.16</v>
      </c>
      <c r="L1503" s="52">
        <f t="shared" si="237"/>
        <v>142</v>
      </c>
      <c r="M1503" s="86">
        <f t="shared" si="231"/>
        <v>0.16</v>
      </c>
      <c r="N1503" s="87" t="str">
        <f t="shared" si="232"/>
        <v/>
      </c>
      <c r="O1503" s="87">
        <f t="shared" si="233"/>
        <v>0.16</v>
      </c>
      <c r="P1503" s="88" t="str">
        <f t="shared" si="234"/>
        <v/>
      </c>
      <c r="Q1503" s="87" t="str">
        <f t="shared" si="235"/>
        <v/>
      </c>
      <c r="R1503" s="87" t="str">
        <f t="shared" si="236"/>
        <v/>
      </c>
    </row>
    <row r="1504" spans="1:18" ht="25.5" x14ac:dyDescent="0.2">
      <c r="A1504" s="225" t="s">
        <v>21</v>
      </c>
      <c r="B1504" s="226" t="s">
        <v>26</v>
      </c>
      <c r="C1504" s="225" t="s">
        <v>9</v>
      </c>
      <c r="D1504" s="225" t="s">
        <v>27</v>
      </c>
      <c r="E1504" s="292" t="s">
        <v>875</v>
      </c>
      <c r="F1504" s="292"/>
      <c r="G1504" s="227" t="s">
        <v>25</v>
      </c>
      <c r="H1504" s="228">
        <v>5.8900000000000003E-3</v>
      </c>
      <c r="I1504" s="229">
        <f>SUMIFS(J:J,A:A,"Composição",B:B,$B1504)</f>
        <v>25.11</v>
      </c>
      <c r="J1504" s="229">
        <f>TRUNC(H1504*I1504,2)</f>
        <v>0.14000000000000001</v>
      </c>
      <c r="L1504" s="52">
        <f t="shared" si="237"/>
        <v>142</v>
      </c>
      <c r="M1504" s="86">
        <f t="shared" si="231"/>
        <v>0.14000000000000001</v>
      </c>
      <c r="N1504" s="87" t="str">
        <f t="shared" si="232"/>
        <v/>
      </c>
      <c r="O1504" s="87">
        <f t="shared" si="233"/>
        <v>0.14000000000000001</v>
      </c>
      <c r="P1504" s="88" t="str">
        <f t="shared" si="234"/>
        <v/>
      </c>
      <c r="Q1504" s="87" t="str">
        <f t="shared" si="235"/>
        <v/>
      </c>
      <c r="R1504" s="87" t="str">
        <f t="shared" si="236"/>
        <v/>
      </c>
    </row>
    <row r="1505" spans="1:18" x14ac:dyDescent="0.2">
      <c r="A1505" s="214" t="s">
        <v>28</v>
      </c>
      <c r="B1505" s="215" t="s">
        <v>1985</v>
      </c>
      <c r="C1505" s="214" t="str">
        <f>VLOOKUP(B1505,INSUMOS!$A:$I,2,FALSE)</f>
        <v>SINAPI</v>
      </c>
      <c r="D1505" s="214" t="str">
        <f>VLOOKUP(B1505,INSUMOS!$A:$I,3,FALSE)</f>
        <v>LONA PLASTICA EXTRA FORTE PRETA, E = 200 MICRA</v>
      </c>
      <c r="E1505" s="293" t="str">
        <f>VLOOKUP(B1505,INSUMOS!$A:$I,4,FALSE)</f>
        <v>Material</v>
      </c>
      <c r="F1505" s="293"/>
      <c r="G1505" s="216" t="str">
        <f>VLOOKUP(B1505,INSUMOS!$A:$I,5,FALSE)</f>
        <v>m²</v>
      </c>
      <c r="H1505" s="217">
        <v>1.1279999999999999</v>
      </c>
      <c r="I1505" s="218">
        <f>VLOOKUP(B1505,INSUMOS!$A:$I,8,FALSE)</f>
        <v>2.2200000000000002</v>
      </c>
      <c r="J1505" s="218">
        <f>TRUNC(H1505*I1505,2)</f>
        <v>2.5</v>
      </c>
      <c r="L1505" s="52">
        <f t="shared" si="237"/>
        <v>142</v>
      </c>
      <c r="M1505" s="86">
        <f t="shared" si="231"/>
        <v>2.5</v>
      </c>
      <c r="N1505" s="87" t="str">
        <f t="shared" si="232"/>
        <v/>
      </c>
      <c r="O1505" s="87">
        <f t="shared" si="233"/>
        <v>2.5</v>
      </c>
      <c r="P1505" s="88" t="str">
        <f t="shared" si="234"/>
        <v/>
      </c>
      <c r="Q1505" s="87" t="str">
        <f t="shared" si="235"/>
        <v/>
      </c>
      <c r="R1505" s="87" t="str">
        <f t="shared" si="236"/>
        <v/>
      </c>
    </row>
    <row r="1506" spans="1:18" x14ac:dyDescent="0.2">
      <c r="A1506" s="219"/>
      <c r="B1506" s="219"/>
      <c r="C1506" s="219"/>
      <c r="D1506" s="219"/>
      <c r="E1506" s="219"/>
      <c r="F1506" s="220"/>
      <c r="G1506" s="219"/>
      <c r="H1506" s="220"/>
      <c r="I1506" s="219"/>
      <c r="J1506" s="220"/>
      <c r="L1506" s="52">
        <f t="shared" si="237"/>
        <v>142</v>
      </c>
      <c r="M1506" s="86" t="str">
        <f t="shared" si="231"/>
        <v/>
      </c>
      <c r="N1506" s="87" t="str">
        <f t="shared" si="232"/>
        <v/>
      </c>
      <c r="O1506" s="87" t="str">
        <f t="shared" si="233"/>
        <v/>
      </c>
      <c r="P1506" s="88" t="str">
        <f t="shared" si="234"/>
        <v/>
      </c>
      <c r="Q1506" s="87" t="str">
        <f t="shared" si="235"/>
        <v/>
      </c>
      <c r="R1506" s="87" t="str">
        <f t="shared" si="236"/>
        <v/>
      </c>
    </row>
    <row r="1507" spans="1:18" ht="15" thickBot="1" x14ac:dyDescent="0.25">
      <c r="A1507" s="219"/>
      <c r="B1507" s="219"/>
      <c r="C1507" s="219"/>
      <c r="D1507" s="219"/>
      <c r="E1507" s="219"/>
      <c r="F1507" s="220"/>
      <c r="G1507" s="219"/>
      <c r="H1507" s="294"/>
      <c r="I1507" s="294"/>
      <c r="J1507" s="220"/>
      <c r="L1507" s="52">
        <f t="shared" si="237"/>
        <v>142</v>
      </c>
      <c r="M1507" s="86" t="str">
        <f t="shared" si="231"/>
        <v/>
      </c>
      <c r="N1507" s="87" t="str">
        <f t="shared" si="232"/>
        <v/>
      </c>
      <c r="O1507" s="87" t="str">
        <f t="shared" si="233"/>
        <v/>
      </c>
      <c r="P1507" s="88" t="str">
        <f t="shared" si="234"/>
        <v/>
      </c>
      <c r="Q1507" s="87" t="str">
        <f t="shared" si="235"/>
        <v/>
      </c>
      <c r="R1507" s="87" t="str">
        <f t="shared" si="236"/>
        <v/>
      </c>
    </row>
    <row r="1508" spans="1:18" ht="15" thickTop="1" x14ac:dyDescent="0.2">
      <c r="A1508" s="224"/>
      <c r="B1508" s="224"/>
      <c r="C1508" s="224"/>
      <c r="D1508" s="224"/>
      <c r="E1508" s="224"/>
      <c r="F1508" s="224"/>
      <c r="G1508" s="224"/>
      <c r="H1508" s="224"/>
      <c r="I1508" s="224"/>
      <c r="J1508" s="224"/>
      <c r="L1508" s="52">
        <f t="shared" si="237"/>
        <v>142</v>
      </c>
      <c r="M1508" s="86" t="str">
        <f t="shared" si="231"/>
        <v/>
      </c>
      <c r="N1508" s="87" t="str">
        <f t="shared" si="232"/>
        <v/>
      </c>
      <c r="O1508" s="87" t="str">
        <f t="shared" si="233"/>
        <v/>
      </c>
      <c r="P1508" s="88" t="str">
        <f t="shared" si="234"/>
        <v/>
      </c>
      <c r="Q1508" s="87" t="str">
        <f t="shared" si="235"/>
        <v/>
      </c>
      <c r="R1508" s="87" t="str">
        <f t="shared" si="236"/>
        <v/>
      </c>
    </row>
    <row r="1509" spans="1:18" ht="15" x14ac:dyDescent="0.2">
      <c r="A1509" s="206"/>
      <c r="B1509" s="207" t="s">
        <v>1</v>
      </c>
      <c r="C1509" s="206" t="s">
        <v>2</v>
      </c>
      <c r="D1509" s="206" t="s">
        <v>3</v>
      </c>
      <c r="E1509" s="290" t="s">
        <v>18</v>
      </c>
      <c r="F1509" s="290"/>
      <c r="G1509" s="208" t="s">
        <v>4</v>
      </c>
      <c r="H1509" s="207" t="s">
        <v>5</v>
      </c>
      <c r="I1509" s="207" t="s">
        <v>6</v>
      </c>
      <c r="J1509" s="207" t="s">
        <v>7</v>
      </c>
      <c r="L1509" s="52">
        <f t="shared" si="237"/>
        <v>143</v>
      </c>
      <c r="M1509" s="86" t="str">
        <f t="shared" si="231"/>
        <v/>
      </c>
      <c r="N1509" s="87" t="str">
        <f t="shared" si="232"/>
        <v/>
      </c>
      <c r="O1509" s="87" t="str">
        <f t="shared" si="233"/>
        <v/>
      </c>
      <c r="P1509" s="88" t="str">
        <f t="shared" si="234"/>
        <v/>
      </c>
      <c r="Q1509" s="87" t="str">
        <f t="shared" si="235"/>
        <v/>
      </c>
      <c r="R1509" s="87" t="str">
        <f t="shared" si="236"/>
        <v/>
      </c>
    </row>
    <row r="1510" spans="1:18" ht="25.5" x14ac:dyDescent="0.2">
      <c r="A1510" s="209" t="s">
        <v>19</v>
      </c>
      <c r="B1510" s="210" t="s">
        <v>1876</v>
      </c>
      <c r="C1510" s="209" t="s">
        <v>9</v>
      </c>
      <c r="D1510" s="209" t="s">
        <v>1877</v>
      </c>
      <c r="E1510" s="291" t="s">
        <v>1878</v>
      </c>
      <c r="F1510" s="291"/>
      <c r="G1510" s="211" t="s">
        <v>10</v>
      </c>
      <c r="H1510" s="212">
        <v>1</v>
      </c>
      <c r="I1510" s="213">
        <f>SUMIF(L:L,$L1510,M:M)</f>
        <v>23.43</v>
      </c>
      <c r="J1510" s="213">
        <f>TRUNC(H1510*I1510,2)</f>
        <v>23.43</v>
      </c>
      <c r="L1510" s="52">
        <f t="shared" si="237"/>
        <v>143</v>
      </c>
      <c r="M1510" s="86" t="str">
        <f t="shared" si="231"/>
        <v/>
      </c>
      <c r="N1510" s="87" t="str">
        <f t="shared" si="232"/>
        <v/>
      </c>
      <c r="O1510" s="87" t="str">
        <f t="shared" si="233"/>
        <v/>
      </c>
      <c r="P1510" s="88" t="str">
        <f t="shared" si="234"/>
        <v xml:space="preserve"> 88423 </v>
      </c>
      <c r="Q1510" s="87">
        <f t="shared" si="235"/>
        <v>0</v>
      </c>
      <c r="R1510" s="87">
        <f t="shared" si="236"/>
        <v>23.43</v>
      </c>
    </row>
    <row r="1511" spans="1:18" ht="25.5" customHeight="1" x14ac:dyDescent="0.2">
      <c r="A1511" s="225" t="s">
        <v>21</v>
      </c>
      <c r="B1511" s="226" t="s">
        <v>26</v>
      </c>
      <c r="C1511" s="225" t="s">
        <v>9</v>
      </c>
      <c r="D1511" s="225" t="s">
        <v>27</v>
      </c>
      <c r="E1511" s="292" t="s">
        <v>875</v>
      </c>
      <c r="F1511" s="292"/>
      <c r="G1511" s="227" t="s">
        <v>25</v>
      </c>
      <c r="H1511" s="228">
        <v>2.4899999999999999E-2</v>
      </c>
      <c r="I1511" s="229">
        <f>SUMIFS(J:J,A:A,"Composição",B:B,$B1511)</f>
        <v>25.11</v>
      </c>
      <c r="J1511" s="229">
        <f>TRUNC(H1511*I1511,2)</f>
        <v>0.62</v>
      </c>
      <c r="L1511" s="52">
        <f t="shared" si="237"/>
        <v>143</v>
      </c>
      <c r="M1511" s="86">
        <f t="shared" si="231"/>
        <v>0.62</v>
      </c>
      <c r="N1511" s="87" t="str">
        <f t="shared" si="232"/>
        <v/>
      </c>
      <c r="O1511" s="87">
        <f t="shared" si="233"/>
        <v>0.62</v>
      </c>
      <c r="P1511" s="88" t="str">
        <f t="shared" si="234"/>
        <v/>
      </c>
      <c r="Q1511" s="87" t="str">
        <f t="shared" si="235"/>
        <v/>
      </c>
      <c r="R1511" s="87" t="str">
        <f t="shared" si="236"/>
        <v/>
      </c>
    </row>
    <row r="1512" spans="1:18" ht="25.5" customHeight="1" x14ac:dyDescent="0.2">
      <c r="A1512" s="225" t="s">
        <v>21</v>
      </c>
      <c r="B1512" s="226" t="s">
        <v>47</v>
      </c>
      <c r="C1512" s="225" t="s">
        <v>9</v>
      </c>
      <c r="D1512" s="225" t="s">
        <v>48</v>
      </c>
      <c r="E1512" s="292" t="s">
        <v>875</v>
      </c>
      <c r="F1512" s="292"/>
      <c r="G1512" s="227" t="s">
        <v>25</v>
      </c>
      <c r="H1512" s="228">
        <v>0.1525</v>
      </c>
      <c r="I1512" s="229">
        <f>SUMIFS(J:J,A:A,"Composição",B:B,$B1512)</f>
        <v>34.31</v>
      </c>
      <c r="J1512" s="229">
        <f>TRUNC(H1512*I1512,2)</f>
        <v>5.23</v>
      </c>
      <c r="L1512" s="52">
        <f t="shared" si="237"/>
        <v>143</v>
      </c>
      <c r="M1512" s="86">
        <f t="shared" si="231"/>
        <v>5.23</v>
      </c>
      <c r="N1512" s="87" t="str">
        <f t="shared" si="232"/>
        <v/>
      </c>
      <c r="O1512" s="87">
        <f t="shared" si="233"/>
        <v>5.23</v>
      </c>
      <c r="P1512" s="88" t="str">
        <f t="shared" si="234"/>
        <v/>
      </c>
      <c r="Q1512" s="87" t="str">
        <f t="shared" si="235"/>
        <v/>
      </c>
      <c r="R1512" s="87" t="str">
        <f t="shared" si="236"/>
        <v/>
      </c>
    </row>
    <row r="1513" spans="1:18" ht="25.5" customHeight="1" x14ac:dyDescent="0.2">
      <c r="A1513" s="214" t="s">
        <v>28</v>
      </c>
      <c r="B1513" s="215" t="s">
        <v>1775</v>
      </c>
      <c r="C1513" s="214" t="str">
        <f>VLOOKUP(B1513,INSUMOS!$A:$I,2,FALSE)</f>
        <v>SINAPI</v>
      </c>
      <c r="D1513" s="214" t="str">
        <f>VLOOKUP(B1513,INSUMOS!$A:$I,3,FALSE)</f>
        <v>MASSA PREMIUM PARA TEXTURA LISA DE BASE ACRILICA, USO INTERNO E EXTERNO</v>
      </c>
      <c r="E1513" s="293" t="str">
        <f>VLOOKUP(B1513,INSUMOS!$A:$I,4,FALSE)</f>
        <v>Material</v>
      </c>
      <c r="F1513" s="293"/>
      <c r="G1513" s="216" t="str">
        <f>VLOOKUP(B1513,INSUMOS!$A:$I,5,FALSE)</f>
        <v>KG</v>
      </c>
      <c r="H1513" s="217">
        <v>2.2608799999999998</v>
      </c>
      <c r="I1513" s="218">
        <f>VLOOKUP(B1513,INSUMOS!$A:$I,8,FALSE)</f>
        <v>7.78</v>
      </c>
      <c r="J1513" s="218">
        <f>TRUNC(H1513*I1513,2)</f>
        <v>17.579999999999998</v>
      </c>
      <c r="L1513" s="52">
        <f t="shared" si="237"/>
        <v>143</v>
      </c>
      <c r="M1513" s="86">
        <f t="shared" si="231"/>
        <v>17.579999999999998</v>
      </c>
      <c r="N1513" s="87" t="str">
        <f t="shared" si="232"/>
        <v/>
      </c>
      <c r="O1513" s="87">
        <f t="shared" si="233"/>
        <v>17.579999999999998</v>
      </c>
      <c r="P1513" s="88" t="str">
        <f t="shared" si="234"/>
        <v/>
      </c>
      <c r="Q1513" s="87" t="str">
        <f t="shared" si="235"/>
        <v/>
      </c>
      <c r="R1513" s="87" t="str">
        <f t="shared" si="236"/>
        <v/>
      </c>
    </row>
    <row r="1514" spans="1:18" x14ac:dyDescent="0.2">
      <c r="A1514" s="219"/>
      <c r="B1514" s="219"/>
      <c r="C1514" s="219"/>
      <c r="D1514" s="219"/>
      <c r="E1514" s="219"/>
      <c r="F1514" s="220"/>
      <c r="G1514" s="219"/>
      <c r="H1514" s="220"/>
      <c r="I1514" s="219"/>
      <c r="J1514" s="220"/>
      <c r="L1514" s="52">
        <f t="shared" si="237"/>
        <v>143</v>
      </c>
      <c r="M1514" s="86" t="str">
        <f t="shared" si="231"/>
        <v/>
      </c>
      <c r="N1514" s="87" t="str">
        <f t="shared" si="232"/>
        <v/>
      </c>
      <c r="O1514" s="87" t="str">
        <f t="shared" si="233"/>
        <v/>
      </c>
      <c r="P1514" s="88" t="str">
        <f t="shared" si="234"/>
        <v/>
      </c>
      <c r="Q1514" s="87" t="str">
        <f t="shared" si="235"/>
        <v/>
      </c>
      <c r="R1514" s="87" t="str">
        <f t="shared" si="236"/>
        <v/>
      </c>
    </row>
    <row r="1515" spans="1:18" ht="15" thickBot="1" x14ac:dyDescent="0.25">
      <c r="A1515" s="219"/>
      <c r="B1515" s="219"/>
      <c r="C1515" s="219"/>
      <c r="D1515" s="219"/>
      <c r="E1515" s="219"/>
      <c r="F1515" s="220"/>
      <c r="G1515" s="219"/>
      <c r="H1515" s="294"/>
      <c r="I1515" s="294"/>
      <c r="J1515" s="220"/>
      <c r="L1515" s="52">
        <f t="shared" si="237"/>
        <v>143</v>
      </c>
      <c r="M1515" s="86" t="str">
        <f t="shared" si="231"/>
        <v/>
      </c>
      <c r="N1515" s="87" t="str">
        <f t="shared" si="232"/>
        <v/>
      </c>
      <c r="O1515" s="87" t="str">
        <f t="shared" si="233"/>
        <v/>
      </c>
      <c r="P1515" s="88" t="str">
        <f t="shared" si="234"/>
        <v/>
      </c>
      <c r="Q1515" s="87" t="str">
        <f t="shared" si="235"/>
        <v/>
      </c>
      <c r="R1515" s="87" t="str">
        <f t="shared" si="236"/>
        <v/>
      </c>
    </row>
    <row r="1516" spans="1:18" ht="15" thickTop="1" x14ac:dyDescent="0.2">
      <c r="A1516" s="224"/>
      <c r="B1516" s="224"/>
      <c r="C1516" s="224"/>
      <c r="D1516" s="224"/>
      <c r="E1516" s="224"/>
      <c r="F1516" s="224"/>
      <c r="G1516" s="224"/>
      <c r="H1516" s="224"/>
      <c r="I1516" s="224"/>
      <c r="J1516" s="224"/>
      <c r="L1516" s="52">
        <f t="shared" si="237"/>
        <v>143</v>
      </c>
      <c r="M1516" s="86" t="str">
        <f t="shared" si="231"/>
        <v/>
      </c>
      <c r="N1516" s="87" t="str">
        <f t="shared" si="232"/>
        <v/>
      </c>
      <c r="O1516" s="87" t="str">
        <f t="shared" si="233"/>
        <v/>
      </c>
      <c r="P1516" s="88" t="str">
        <f t="shared" si="234"/>
        <v/>
      </c>
      <c r="Q1516" s="87" t="str">
        <f t="shared" si="235"/>
        <v/>
      </c>
      <c r="R1516" s="87" t="str">
        <f t="shared" si="236"/>
        <v/>
      </c>
    </row>
    <row r="1517" spans="1:18" ht="15" x14ac:dyDescent="0.2">
      <c r="A1517" s="206"/>
      <c r="B1517" s="207" t="s">
        <v>1</v>
      </c>
      <c r="C1517" s="206" t="s">
        <v>2</v>
      </c>
      <c r="D1517" s="206" t="s">
        <v>3</v>
      </c>
      <c r="E1517" s="290" t="s">
        <v>18</v>
      </c>
      <c r="F1517" s="290"/>
      <c r="G1517" s="208" t="s">
        <v>4</v>
      </c>
      <c r="H1517" s="207" t="s">
        <v>5</v>
      </c>
      <c r="I1517" s="207" t="s">
        <v>6</v>
      </c>
      <c r="J1517" s="207" t="s">
        <v>7</v>
      </c>
      <c r="L1517" s="52">
        <f t="shared" si="237"/>
        <v>144</v>
      </c>
      <c r="M1517" s="86" t="str">
        <f t="shared" si="231"/>
        <v/>
      </c>
      <c r="N1517" s="87" t="str">
        <f t="shared" si="232"/>
        <v/>
      </c>
      <c r="O1517" s="87" t="str">
        <f t="shared" si="233"/>
        <v/>
      </c>
      <c r="P1517" s="88" t="str">
        <f t="shared" si="234"/>
        <v/>
      </c>
      <c r="Q1517" s="87" t="str">
        <f t="shared" si="235"/>
        <v/>
      </c>
      <c r="R1517" s="87" t="str">
        <f t="shared" si="236"/>
        <v/>
      </c>
    </row>
    <row r="1518" spans="1:18" ht="25.5" x14ac:dyDescent="0.2">
      <c r="A1518" s="209" t="s">
        <v>19</v>
      </c>
      <c r="B1518" s="210" t="s">
        <v>1987</v>
      </c>
      <c r="C1518" s="209" t="s">
        <v>9</v>
      </c>
      <c r="D1518" s="209" t="s">
        <v>1988</v>
      </c>
      <c r="E1518" s="291" t="s">
        <v>706</v>
      </c>
      <c r="F1518" s="291"/>
      <c r="G1518" s="211" t="s">
        <v>17</v>
      </c>
      <c r="H1518" s="212">
        <v>1</v>
      </c>
      <c r="I1518" s="213">
        <f>SUMIF(L:L,$L1518,M:M)</f>
        <v>4297.99</v>
      </c>
      <c r="J1518" s="213">
        <f>TRUNC(H1518*I1518,2)</f>
        <v>4297.99</v>
      </c>
      <c r="L1518" s="52">
        <f t="shared" si="237"/>
        <v>144</v>
      </c>
      <c r="M1518" s="86" t="str">
        <f t="shared" si="231"/>
        <v/>
      </c>
      <c r="N1518" s="87" t="str">
        <f t="shared" si="232"/>
        <v/>
      </c>
      <c r="O1518" s="87" t="str">
        <f t="shared" si="233"/>
        <v/>
      </c>
      <c r="P1518" s="88" t="str">
        <f t="shared" si="234"/>
        <v xml:space="preserve"> 87393 </v>
      </c>
      <c r="Q1518" s="87">
        <f t="shared" si="235"/>
        <v>0</v>
      </c>
      <c r="R1518" s="87">
        <f t="shared" si="236"/>
        <v>4297.99</v>
      </c>
    </row>
    <row r="1519" spans="1:18" ht="25.5" customHeight="1" x14ac:dyDescent="0.2">
      <c r="A1519" s="225" t="s">
        <v>21</v>
      </c>
      <c r="B1519" s="226" t="s">
        <v>85</v>
      </c>
      <c r="C1519" s="225" t="s">
        <v>9</v>
      </c>
      <c r="D1519" s="225" t="s">
        <v>69</v>
      </c>
      <c r="E1519" s="292" t="s">
        <v>875</v>
      </c>
      <c r="F1519" s="292"/>
      <c r="G1519" s="227" t="s">
        <v>25</v>
      </c>
      <c r="H1519" s="228">
        <v>4.72</v>
      </c>
      <c r="I1519" s="229">
        <f>SUMIFS(J:J,A:A,"Composição",B:B,$B1519)</f>
        <v>27.29</v>
      </c>
      <c r="J1519" s="229">
        <f>TRUNC(H1519*I1519,2)</f>
        <v>128.80000000000001</v>
      </c>
      <c r="L1519" s="52">
        <f t="shared" si="237"/>
        <v>144</v>
      </c>
      <c r="M1519" s="86">
        <f t="shared" si="231"/>
        <v>128.80000000000001</v>
      </c>
      <c r="N1519" s="87" t="str">
        <f t="shared" si="232"/>
        <v/>
      </c>
      <c r="O1519" s="87">
        <f t="shared" si="233"/>
        <v>128.80000000000001</v>
      </c>
      <c r="P1519" s="88" t="str">
        <f t="shared" si="234"/>
        <v/>
      </c>
      <c r="Q1519" s="87" t="str">
        <f t="shared" si="235"/>
        <v/>
      </c>
      <c r="R1519" s="87" t="str">
        <f t="shared" si="236"/>
        <v/>
      </c>
    </row>
    <row r="1520" spans="1:18" ht="25.5" customHeight="1" x14ac:dyDescent="0.2">
      <c r="A1520" s="225" t="s">
        <v>21</v>
      </c>
      <c r="B1520" s="226" t="s">
        <v>1989</v>
      </c>
      <c r="C1520" s="225" t="s">
        <v>9</v>
      </c>
      <c r="D1520" s="225" t="s">
        <v>1990</v>
      </c>
      <c r="E1520" s="292" t="s">
        <v>893</v>
      </c>
      <c r="F1520" s="292"/>
      <c r="G1520" s="227" t="s">
        <v>41</v>
      </c>
      <c r="H1520" s="228">
        <v>1.1000000000000001</v>
      </c>
      <c r="I1520" s="229">
        <f>SUMIFS(J:J,A:A,"Composição",B:B,$B1520)</f>
        <v>4.29</v>
      </c>
      <c r="J1520" s="229">
        <f>TRUNC(H1520*I1520,2)</f>
        <v>4.71</v>
      </c>
      <c r="L1520" s="52">
        <f t="shared" si="237"/>
        <v>144</v>
      </c>
      <c r="M1520" s="86">
        <f t="shared" si="231"/>
        <v>4.71</v>
      </c>
      <c r="N1520" s="87" t="str">
        <f t="shared" si="232"/>
        <v/>
      </c>
      <c r="O1520" s="87">
        <f t="shared" si="233"/>
        <v>4.71</v>
      </c>
      <c r="P1520" s="88" t="str">
        <f t="shared" si="234"/>
        <v/>
      </c>
      <c r="Q1520" s="87" t="str">
        <f t="shared" si="235"/>
        <v/>
      </c>
      <c r="R1520" s="87" t="str">
        <f t="shared" si="236"/>
        <v/>
      </c>
    </row>
    <row r="1521" spans="1:18" ht="25.5" customHeight="1" x14ac:dyDescent="0.2">
      <c r="A1521" s="225" t="s">
        <v>21</v>
      </c>
      <c r="B1521" s="226" t="s">
        <v>1991</v>
      </c>
      <c r="C1521" s="225" t="s">
        <v>9</v>
      </c>
      <c r="D1521" s="225" t="s">
        <v>1992</v>
      </c>
      <c r="E1521" s="292" t="s">
        <v>893</v>
      </c>
      <c r="F1521" s="292"/>
      <c r="G1521" s="227" t="s">
        <v>42</v>
      </c>
      <c r="H1521" s="228">
        <v>3.62</v>
      </c>
      <c r="I1521" s="229">
        <f>SUMIFS(J:J,A:A,"Composição",B:B,$B1521)</f>
        <v>1.08</v>
      </c>
      <c r="J1521" s="229">
        <f>TRUNC(H1521*I1521,2)</f>
        <v>3.9</v>
      </c>
      <c r="L1521" s="52">
        <f t="shared" si="237"/>
        <v>144</v>
      </c>
      <c r="M1521" s="86">
        <f t="shared" si="231"/>
        <v>3.9</v>
      </c>
      <c r="N1521" s="87" t="str">
        <f t="shared" si="232"/>
        <v/>
      </c>
      <c r="O1521" s="87">
        <f t="shared" si="233"/>
        <v>3.9</v>
      </c>
      <c r="P1521" s="88" t="str">
        <f t="shared" si="234"/>
        <v/>
      </c>
      <c r="Q1521" s="87" t="str">
        <f t="shared" si="235"/>
        <v/>
      </c>
      <c r="R1521" s="87" t="str">
        <f t="shared" si="236"/>
        <v/>
      </c>
    </row>
    <row r="1522" spans="1:18" x14ac:dyDescent="0.2">
      <c r="A1522" s="214" t="s">
        <v>28</v>
      </c>
      <c r="B1522" s="215" t="s">
        <v>1993</v>
      </c>
      <c r="C1522" s="214" t="str">
        <f>VLOOKUP(B1522,INSUMOS!$A:$I,2,FALSE)</f>
        <v>SINAPI</v>
      </c>
      <c r="D1522" s="214" t="str">
        <f>VLOOKUP(B1522,INSUMOS!$A:$I,3,FALSE)</f>
        <v>ARGAMASSA INDUSTRIALIZADA PARA CHAPISCO ROLADO</v>
      </c>
      <c r="E1522" s="293" t="str">
        <f>VLOOKUP(B1522,INSUMOS!$A:$I,4,FALSE)</f>
        <v>Material</v>
      </c>
      <c r="F1522" s="293"/>
      <c r="G1522" s="216" t="str">
        <f>VLOOKUP(B1522,INSUMOS!$A:$I,5,FALSE)</f>
        <v>KG</v>
      </c>
      <c r="H1522" s="217">
        <v>1981.23</v>
      </c>
      <c r="I1522" s="218">
        <f>VLOOKUP(B1522,INSUMOS!$A:$I,8,FALSE)</f>
        <v>2.1</v>
      </c>
      <c r="J1522" s="218">
        <f>TRUNC(H1522*I1522,2)</f>
        <v>4160.58</v>
      </c>
      <c r="L1522" s="52">
        <f t="shared" si="237"/>
        <v>144</v>
      </c>
      <c r="M1522" s="86">
        <f t="shared" si="231"/>
        <v>4160.58</v>
      </c>
      <c r="N1522" s="87" t="str">
        <f t="shared" si="232"/>
        <v/>
      </c>
      <c r="O1522" s="87">
        <f t="shared" si="233"/>
        <v>4160.58</v>
      </c>
      <c r="P1522" s="88" t="str">
        <f t="shared" si="234"/>
        <v/>
      </c>
      <c r="Q1522" s="87" t="str">
        <f t="shared" si="235"/>
        <v/>
      </c>
      <c r="R1522" s="87" t="str">
        <f t="shared" si="236"/>
        <v/>
      </c>
    </row>
    <row r="1523" spans="1:18" x14ac:dyDescent="0.2">
      <c r="A1523" s="219"/>
      <c r="B1523" s="219"/>
      <c r="C1523" s="219"/>
      <c r="D1523" s="219"/>
      <c r="E1523" s="219"/>
      <c r="F1523" s="220"/>
      <c r="G1523" s="219"/>
      <c r="H1523" s="220"/>
      <c r="I1523" s="219"/>
      <c r="J1523" s="220"/>
      <c r="L1523" s="52">
        <f t="shared" si="237"/>
        <v>144</v>
      </c>
      <c r="M1523" s="86" t="str">
        <f t="shared" si="231"/>
        <v/>
      </c>
      <c r="N1523" s="87" t="str">
        <f t="shared" si="232"/>
        <v/>
      </c>
      <c r="O1523" s="87" t="str">
        <f t="shared" si="233"/>
        <v/>
      </c>
      <c r="P1523" s="88" t="str">
        <f t="shared" si="234"/>
        <v/>
      </c>
      <c r="Q1523" s="87" t="str">
        <f t="shared" si="235"/>
        <v/>
      </c>
      <c r="R1523" s="87" t="str">
        <f t="shared" si="236"/>
        <v/>
      </c>
    </row>
    <row r="1524" spans="1:18" ht="15" thickBot="1" x14ac:dyDescent="0.25">
      <c r="A1524" s="219"/>
      <c r="B1524" s="219"/>
      <c r="C1524" s="219"/>
      <c r="D1524" s="219"/>
      <c r="E1524" s="219"/>
      <c r="F1524" s="220"/>
      <c r="G1524" s="219"/>
      <c r="H1524" s="294"/>
      <c r="I1524" s="294"/>
      <c r="J1524" s="220"/>
      <c r="L1524" s="52">
        <f t="shared" si="237"/>
        <v>144</v>
      </c>
      <c r="M1524" s="86" t="str">
        <f t="shared" si="231"/>
        <v/>
      </c>
      <c r="N1524" s="87" t="str">
        <f t="shared" si="232"/>
        <v/>
      </c>
      <c r="O1524" s="87" t="str">
        <f t="shared" si="233"/>
        <v/>
      </c>
      <c r="P1524" s="88" t="str">
        <f t="shared" si="234"/>
        <v/>
      </c>
      <c r="Q1524" s="87" t="str">
        <f t="shared" si="235"/>
        <v/>
      </c>
      <c r="R1524" s="87" t="str">
        <f t="shared" si="236"/>
        <v/>
      </c>
    </row>
    <row r="1525" spans="1:18" ht="15" thickTop="1" x14ac:dyDescent="0.2">
      <c r="A1525" s="224"/>
      <c r="B1525" s="224"/>
      <c r="C1525" s="224"/>
      <c r="D1525" s="224"/>
      <c r="E1525" s="224"/>
      <c r="F1525" s="224"/>
      <c r="G1525" s="224"/>
      <c r="H1525" s="224"/>
      <c r="I1525" s="224"/>
      <c r="J1525" s="224"/>
      <c r="L1525" s="52">
        <f t="shared" si="237"/>
        <v>144</v>
      </c>
      <c r="M1525" s="86" t="str">
        <f t="shared" si="231"/>
        <v/>
      </c>
      <c r="N1525" s="87" t="str">
        <f t="shared" si="232"/>
        <v/>
      </c>
      <c r="O1525" s="87" t="str">
        <f t="shared" si="233"/>
        <v/>
      </c>
      <c r="P1525" s="88" t="str">
        <f t="shared" si="234"/>
        <v/>
      </c>
      <c r="Q1525" s="87" t="str">
        <f t="shared" si="235"/>
        <v/>
      </c>
      <c r="R1525" s="87" t="str">
        <f t="shared" si="236"/>
        <v/>
      </c>
    </row>
    <row r="1526" spans="1:18" ht="15" x14ac:dyDescent="0.2">
      <c r="A1526" s="206"/>
      <c r="B1526" s="207" t="s">
        <v>1</v>
      </c>
      <c r="C1526" s="206" t="s">
        <v>2</v>
      </c>
      <c r="D1526" s="206" t="s">
        <v>3</v>
      </c>
      <c r="E1526" s="290" t="s">
        <v>18</v>
      </c>
      <c r="F1526" s="290"/>
      <c r="G1526" s="208" t="s">
        <v>4</v>
      </c>
      <c r="H1526" s="207" t="s">
        <v>5</v>
      </c>
      <c r="I1526" s="207" t="s">
        <v>6</v>
      </c>
      <c r="J1526" s="207" t="s">
        <v>7</v>
      </c>
      <c r="L1526" s="52">
        <f t="shared" si="237"/>
        <v>145</v>
      </c>
      <c r="M1526" s="86" t="str">
        <f t="shared" si="231"/>
        <v/>
      </c>
      <c r="N1526" s="87" t="str">
        <f t="shared" si="232"/>
        <v/>
      </c>
      <c r="O1526" s="87" t="str">
        <f t="shared" si="233"/>
        <v/>
      </c>
      <c r="P1526" s="88" t="str">
        <f t="shared" si="234"/>
        <v/>
      </c>
      <c r="Q1526" s="87" t="str">
        <f t="shared" si="235"/>
        <v/>
      </c>
      <c r="R1526" s="87" t="str">
        <f t="shared" si="236"/>
        <v/>
      </c>
    </row>
    <row r="1527" spans="1:18" ht="38.25" x14ac:dyDescent="0.2">
      <c r="A1527" s="209" t="s">
        <v>19</v>
      </c>
      <c r="B1527" s="210" t="s">
        <v>726</v>
      </c>
      <c r="C1527" s="209" t="s">
        <v>9</v>
      </c>
      <c r="D1527" s="209" t="s">
        <v>727</v>
      </c>
      <c r="E1527" s="291" t="s">
        <v>706</v>
      </c>
      <c r="F1527" s="291"/>
      <c r="G1527" s="211" t="s">
        <v>17</v>
      </c>
      <c r="H1527" s="212">
        <v>1</v>
      </c>
      <c r="I1527" s="213">
        <f>SUMIF(L:L,$L1527,M:M)</f>
        <v>890.16000000000008</v>
      </c>
      <c r="J1527" s="213">
        <f>TRUNC(H1527*I1527,2)</f>
        <v>890.16</v>
      </c>
      <c r="L1527" s="52">
        <f t="shared" si="237"/>
        <v>145</v>
      </c>
      <c r="M1527" s="86" t="str">
        <f t="shared" si="231"/>
        <v/>
      </c>
      <c r="N1527" s="87" t="str">
        <f t="shared" si="232"/>
        <v/>
      </c>
      <c r="O1527" s="87" t="str">
        <f t="shared" si="233"/>
        <v/>
      </c>
      <c r="P1527" s="88" t="str">
        <f t="shared" si="234"/>
        <v xml:space="preserve"> 87367 </v>
      </c>
      <c r="Q1527" s="87">
        <f t="shared" si="235"/>
        <v>0</v>
      </c>
      <c r="R1527" s="87">
        <f t="shared" si="236"/>
        <v>890.16000000000008</v>
      </c>
    </row>
    <row r="1528" spans="1:18" ht="25.5" x14ac:dyDescent="0.2">
      <c r="A1528" s="225" t="s">
        <v>21</v>
      </c>
      <c r="B1528" s="226" t="s">
        <v>26</v>
      </c>
      <c r="C1528" s="225" t="s">
        <v>9</v>
      </c>
      <c r="D1528" s="225" t="s">
        <v>27</v>
      </c>
      <c r="E1528" s="292" t="s">
        <v>875</v>
      </c>
      <c r="F1528" s="292"/>
      <c r="G1528" s="227" t="s">
        <v>25</v>
      </c>
      <c r="H1528" s="228">
        <v>11.23</v>
      </c>
      <c r="I1528" s="229">
        <f>SUMIFS(J:J,A:A,"Composição",B:B,$B1528)</f>
        <v>25.11</v>
      </c>
      <c r="J1528" s="229">
        <f>TRUNC(H1528*I1528,2)</f>
        <v>281.98</v>
      </c>
      <c r="L1528" s="52">
        <f t="shared" si="237"/>
        <v>145</v>
      </c>
      <c r="M1528" s="86">
        <f t="shared" si="231"/>
        <v>281.98</v>
      </c>
      <c r="N1528" s="87" t="str">
        <f t="shared" si="232"/>
        <v/>
      </c>
      <c r="O1528" s="87">
        <f t="shared" si="233"/>
        <v>281.98</v>
      </c>
      <c r="P1528" s="88" t="str">
        <f t="shared" si="234"/>
        <v/>
      </c>
      <c r="Q1528" s="87" t="str">
        <f t="shared" si="235"/>
        <v/>
      </c>
      <c r="R1528" s="87" t="str">
        <f t="shared" si="236"/>
        <v/>
      </c>
    </row>
    <row r="1529" spans="1:18" ht="25.5" x14ac:dyDescent="0.2">
      <c r="A1529" s="214" t="s">
        <v>28</v>
      </c>
      <c r="B1529" s="215" t="s">
        <v>86</v>
      </c>
      <c r="C1529" s="214" t="str">
        <f>VLOOKUP(B1529,INSUMOS!$A:$I,2,FALSE)</f>
        <v>SINAPI</v>
      </c>
      <c r="D1529" s="214" t="str">
        <f>VLOOKUP(B1529,INSUMOS!$A:$I,3,FALSE)</f>
        <v>AREIA MEDIA - POSTO JAZIDA/FORNECEDOR (RETIRADO NA JAZIDA, SEM TRANSPORTE)</v>
      </c>
      <c r="E1529" s="293" t="str">
        <f>VLOOKUP(B1529,INSUMOS!$A:$I,4,FALSE)</f>
        <v>Material</v>
      </c>
      <c r="F1529" s="293"/>
      <c r="G1529" s="216" t="str">
        <f>VLOOKUP(B1529,INSUMOS!$A:$I,5,FALSE)</f>
        <v>m³</v>
      </c>
      <c r="H1529" s="217">
        <v>1.1599999999999999</v>
      </c>
      <c r="I1529" s="218">
        <f>VLOOKUP(B1529,INSUMOS!$A:$I,8,FALSE)</f>
        <v>210.23</v>
      </c>
      <c r="J1529" s="218">
        <f>TRUNC(H1529*I1529,2)</f>
        <v>243.86</v>
      </c>
      <c r="L1529" s="52">
        <f t="shared" si="237"/>
        <v>145</v>
      </c>
      <c r="M1529" s="86">
        <f t="shared" si="231"/>
        <v>243.86</v>
      </c>
      <c r="N1529" s="87" t="str">
        <f t="shared" si="232"/>
        <v/>
      </c>
      <c r="O1529" s="87">
        <f t="shared" si="233"/>
        <v>243.86</v>
      </c>
      <c r="P1529" s="88" t="str">
        <f t="shared" si="234"/>
        <v/>
      </c>
      <c r="Q1529" s="87" t="str">
        <f t="shared" si="235"/>
        <v/>
      </c>
      <c r="R1529" s="87" t="str">
        <f t="shared" si="236"/>
        <v/>
      </c>
    </row>
    <row r="1530" spans="1:18" x14ac:dyDescent="0.2">
      <c r="A1530" s="214" t="s">
        <v>28</v>
      </c>
      <c r="B1530" s="215" t="s">
        <v>87</v>
      </c>
      <c r="C1530" s="214" t="str">
        <f>VLOOKUP(B1530,INSUMOS!$A:$I,2,FALSE)</f>
        <v>SINAPI</v>
      </c>
      <c r="D1530" s="214" t="str">
        <f>VLOOKUP(B1530,INSUMOS!$A:$I,3,FALSE)</f>
        <v>CIMENTO PORTLAND COMPOSTO CP II-32</v>
      </c>
      <c r="E1530" s="293" t="str">
        <f>VLOOKUP(B1530,INSUMOS!$A:$I,4,FALSE)</f>
        <v>Material</v>
      </c>
      <c r="F1530" s="293"/>
      <c r="G1530" s="216" t="str">
        <f>VLOOKUP(B1530,INSUMOS!$A:$I,5,FALSE)</f>
        <v>KG</v>
      </c>
      <c r="H1530" s="217">
        <v>261.89</v>
      </c>
      <c r="I1530" s="218">
        <f>VLOOKUP(B1530,INSUMOS!$A:$I,8,FALSE)</f>
        <v>0.68</v>
      </c>
      <c r="J1530" s="218">
        <f>TRUNC(H1530*I1530,2)</f>
        <v>178.08</v>
      </c>
      <c r="L1530" s="52">
        <f t="shared" si="237"/>
        <v>145</v>
      </c>
      <c r="M1530" s="86">
        <f t="shared" si="231"/>
        <v>178.08</v>
      </c>
      <c r="N1530" s="87" t="str">
        <f t="shared" si="232"/>
        <v/>
      </c>
      <c r="O1530" s="87">
        <f t="shared" si="233"/>
        <v>178.08</v>
      </c>
      <c r="P1530" s="88" t="str">
        <f t="shared" si="234"/>
        <v/>
      </c>
      <c r="Q1530" s="87" t="str">
        <f t="shared" si="235"/>
        <v/>
      </c>
      <c r="R1530" s="87" t="str">
        <f t="shared" si="236"/>
        <v/>
      </c>
    </row>
    <row r="1531" spans="1:18" x14ac:dyDescent="0.2">
      <c r="A1531" s="214" t="s">
        <v>28</v>
      </c>
      <c r="B1531" s="215" t="s">
        <v>347</v>
      </c>
      <c r="C1531" s="214" t="str">
        <f>VLOOKUP(B1531,INSUMOS!$A:$I,2,FALSE)</f>
        <v>SINAPI</v>
      </c>
      <c r="D1531" s="214" t="str">
        <f>VLOOKUP(B1531,INSUMOS!$A:$I,3,FALSE)</f>
        <v>CAL HIDRATADA CH-I PARA ARGAMASSAS</v>
      </c>
      <c r="E1531" s="293" t="str">
        <f>VLOOKUP(B1531,INSUMOS!$A:$I,4,FALSE)</f>
        <v>Material</v>
      </c>
      <c r="F1531" s="293"/>
      <c r="G1531" s="216" t="str">
        <f>VLOOKUP(B1531,INSUMOS!$A:$I,5,FALSE)</f>
        <v>KG</v>
      </c>
      <c r="H1531" s="217">
        <v>116.4</v>
      </c>
      <c r="I1531" s="218">
        <f>VLOOKUP(B1531,INSUMOS!$A:$I,8,FALSE)</f>
        <v>1.6</v>
      </c>
      <c r="J1531" s="218">
        <f>TRUNC(H1531*I1531,2)</f>
        <v>186.24</v>
      </c>
      <c r="L1531" s="52">
        <f t="shared" si="237"/>
        <v>145</v>
      </c>
      <c r="M1531" s="86">
        <f t="shared" si="231"/>
        <v>186.24</v>
      </c>
      <c r="N1531" s="87" t="str">
        <f t="shared" si="232"/>
        <v/>
      </c>
      <c r="O1531" s="87">
        <f t="shared" si="233"/>
        <v>186.24</v>
      </c>
      <c r="P1531" s="88" t="str">
        <f t="shared" si="234"/>
        <v/>
      </c>
      <c r="Q1531" s="87" t="str">
        <f t="shared" si="235"/>
        <v/>
      </c>
      <c r="R1531" s="87" t="str">
        <f t="shared" si="236"/>
        <v/>
      </c>
    </row>
    <row r="1532" spans="1:18" ht="25.5" customHeight="1" x14ac:dyDescent="0.2">
      <c r="A1532" s="219"/>
      <c r="B1532" s="219"/>
      <c r="C1532" s="219"/>
      <c r="D1532" s="219"/>
      <c r="E1532" s="219"/>
      <c r="F1532" s="220"/>
      <c r="G1532" s="219"/>
      <c r="H1532" s="220"/>
      <c r="I1532" s="219"/>
      <c r="J1532" s="220"/>
      <c r="L1532" s="52">
        <f t="shared" si="237"/>
        <v>145</v>
      </c>
      <c r="M1532" s="86" t="str">
        <f t="shared" si="231"/>
        <v/>
      </c>
      <c r="N1532" s="87" t="str">
        <f t="shared" si="232"/>
        <v/>
      </c>
      <c r="O1532" s="87" t="str">
        <f t="shared" si="233"/>
        <v/>
      </c>
      <c r="P1532" s="88" t="str">
        <f t="shared" si="234"/>
        <v/>
      </c>
      <c r="Q1532" s="87" t="str">
        <f t="shared" si="235"/>
        <v/>
      </c>
      <c r="R1532" s="87" t="str">
        <f t="shared" si="236"/>
        <v/>
      </c>
    </row>
    <row r="1533" spans="1:18" ht="25.5" customHeight="1" thickBot="1" x14ac:dyDescent="0.25">
      <c r="A1533" s="219"/>
      <c r="B1533" s="219"/>
      <c r="C1533" s="219"/>
      <c r="D1533" s="219"/>
      <c r="E1533" s="219"/>
      <c r="F1533" s="220"/>
      <c r="G1533" s="219"/>
      <c r="H1533" s="294"/>
      <c r="I1533" s="294"/>
      <c r="J1533" s="220"/>
      <c r="L1533" s="52">
        <f t="shared" si="237"/>
        <v>145</v>
      </c>
      <c r="M1533" s="86" t="str">
        <f t="shared" si="231"/>
        <v/>
      </c>
      <c r="N1533" s="87" t="str">
        <f t="shared" si="232"/>
        <v/>
      </c>
      <c r="O1533" s="87" t="str">
        <f t="shared" si="233"/>
        <v/>
      </c>
      <c r="P1533" s="88" t="str">
        <f t="shared" si="234"/>
        <v/>
      </c>
      <c r="Q1533" s="87" t="str">
        <f t="shared" si="235"/>
        <v/>
      </c>
      <c r="R1533" s="87" t="str">
        <f t="shared" si="236"/>
        <v/>
      </c>
    </row>
    <row r="1534" spans="1:18" ht="15" thickTop="1" x14ac:dyDescent="0.2">
      <c r="A1534" s="224"/>
      <c r="B1534" s="224"/>
      <c r="C1534" s="224"/>
      <c r="D1534" s="224"/>
      <c r="E1534" s="224"/>
      <c r="F1534" s="224"/>
      <c r="G1534" s="224"/>
      <c r="H1534" s="224"/>
      <c r="I1534" s="224"/>
      <c r="J1534" s="224"/>
      <c r="L1534" s="52">
        <f t="shared" si="237"/>
        <v>145</v>
      </c>
      <c r="M1534" s="86" t="str">
        <f t="shared" si="231"/>
        <v/>
      </c>
      <c r="N1534" s="87" t="str">
        <f t="shared" si="232"/>
        <v/>
      </c>
      <c r="O1534" s="87" t="str">
        <f t="shared" si="233"/>
        <v/>
      </c>
      <c r="P1534" s="88" t="str">
        <f t="shared" si="234"/>
        <v/>
      </c>
      <c r="Q1534" s="87" t="str">
        <f t="shared" si="235"/>
        <v/>
      </c>
      <c r="R1534" s="87" t="str">
        <f t="shared" si="236"/>
        <v/>
      </c>
    </row>
    <row r="1535" spans="1:18" ht="15" x14ac:dyDescent="0.2">
      <c r="A1535" s="206"/>
      <c r="B1535" s="207" t="s">
        <v>1</v>
      </c>
      <c r="C1535" s="206" t="s">
        <v>2</v>
      </c>
      <c r="D1535" s="206" t="s">
        <v>3</v>
      </c>
      <c r="E1535" s="290" t="s">
        <v>18</v>
      </c>
      <c r="F1535" s="290"/>
      <c r="G1535" s="208" t="s">
        <v>4</v>
      </c>
      <c r="H1535" s="207" t="s">
        <v>5</v>
      </c>
      <c r="I1535" s="207" t="s">
        <v>6</v>
      </c>
      <c r="J1535" s="207" t="s">
        <v>7</v>
      </c>
      <c r="L1535" s="52">
        <f t="shared" si="237"/>
        <v>146</v>
      </c>
      <c r="M1535" s="86" t="str">
        <f t="shared" ref="M1535:M1598" si="239">IF(OR(A1535="Insumo",A1535="Composição Auxiliar"),J1535,"")</f>
        <v/>
      </c>
      <c r="N1535" s="87" t="str">
        <f t="shared" ref="N1535:N1598" si="240">IF(E1535="Mão de Obra",J1535,"")</f>
        <v/>
      </c>
      <c r="O1535" s="87" t="str">
        <f t="shared" ref="O1535:O1598" si="241">IF(N1535&lt;&gt;"","",M1535)</f>
        <v/>
      </c>
      <c r="P1535" s="88" t="str">
        <f t="shared" ref="P1535:P1598" si="242">IF(A1535="Composição",B1535,"")</f>
        <v/>
      </c>
      <c r="Q1535" s="87" t="str">
        <f t="shared" ref="Q1535:Q1598" si="243">IF(P1535&lt;&gt;"",SUMIF(L1535:L1635,L1535,N1535:N1635),"")</f>
        <v/>
      </c>
      <c r="R1535" s="87" t="str">
        <f t="shared" ref="R1535:R1598" si="244">IF(P1535&lt;&gt;"",SUMIF(L1535:L1635,L1535,O1535:O1635),"")</f>
        <v/>
      </c>
    </row>
    <row r="1536" spans="1:18" ht="38.25" x14ac:dyDescent="0.2">
      <c r="A1536" s="209" t="s">
        <v>19</v>
      </c>
      <c r="B1536" s="210" t="s">
        <v>1995</v>
      </c>
      <c r="C1536" s="209" t="s">
        <v>9</v>
      </c>
      <c r="D1536" s="209" t="s">
        <v>1996</v>
      </c>
      <c r="E1536" s="291" t="s">
        <v>706</v>
      </c>
      <c r="F1536" s="291"/>
      <c r="G1536" s="211" t="s">
        <v>17</v>
      </c>
      <c r="H1536" s="212">
        <v>1</v>
      </c>
      <c r="I1536" s="213">
        <f>SUMIF(L:L,$L1536,M:M)</f>
        <v>923.08999999999992</v>
      </c>
      <c r="J1536" s="213">
        <f>TRUNC(H1536*I1536,2)</f>
        <v>923.09</v>
      </c>
      <c r="L1536" s="52">
        <f t="shared" si="237"/>
        <v>146</v>
      </c>
      <c r="M1536" s="86" t="str">
        <f t="shared" si="239"/>
        <v/>
      </c>
      <c r="N1536" s="87" t="str">
        <f t="shared" si="240"/>
        <v/>
      </c>
      <c r="O1536" s="87" t="str">
        <f t="shared" si="241"/>
        <v/>
      </c>
      <c r="P1536" s="88" t="str">
        <f t="shared" si="242"/>
        <v xml:space="preserve"> 87369 </v>
      </c>
      <c r="Q1536" s="87">
        <f t="shared" si="243"/>
        <v>0</v>
      </c>
      <c r="R1536" s="87">
        <f t="shared" si="244"/>
        <v>923.08999999999992</v>
      </c>
    </row>
    <row r="1537" spans="1:18" ht="25.5" x14ac:dyDescent="0.2">
      <c r="A1537" s="225" t="s">
        <v>21</v>
      </c>
      <c r="B1537" s="226" t="s">
        <v>26</v>
      </c>
      <c r="C1537" s="225" t="s">
        <v>9</v>
      </c>
      <c r="D1537" s="225" t="s">
        <v>27</v>
      </c>
      <c r="E1537" s="292" t="s">
        <v>875</v>
      </c>
      <c r="F1537" s="292"/>
      <c r="G1537" s="227" t="s">
        <v>25</v>
      </c>
      <c r="H1537" s="228">
        <v>11.1</v>
      </c>
      <c r="I1537" s="229">
        <f>SUMIFS(J:J,A:A,"Composição",B:B,$B1537)</f>
        <v>25.11</v>
      </c>
      <c r="J1537" s="229">
        <f>TRUNC(H1537*I1537,2)</f>
        <v>278.72000000000003</v>
      </c>
      <c r="L1537" s="52">
        <f t="shared" si="237"/>
        <v>146</v>
      </c>
      <c r="M1537" s="86">
        <f t="shared" si="239"/>
        <v>278.72000000000003</v>
      </c>
      <c r="N1537" s="87" t="str">
        <f t="shared" si="240"/>
        <v/>
      </c>
      <c r="O1537" s="87">
        <f t="shared" si="241"/>
        <v>278.72000000000003</v>
      </c>
      <c r="P1537" s="88" t="str">
        <f t="shared" si="242"/>
        <v/>
      </c>
      <c r="Q1537" s="87" t="str">
        <f t="shared" si="243"/>
        <v/>
      </c>
      <c r="R1537" s="87" t="str">
        <f t="shared" si="244"/>
        <v/>
      </c>
    </row>
    <row r="1538" spans="1:18" ht="25.5" x14ac:dyDescent="0.2">
      <c r="A1538" s="214" t="s">
        <v>28</v>
      </c>
      <c r="B1538" s="215" t="s">
        <v>86</v>
      </c>
      <c r="C1538" s="214" t="str">
        <f>VLOOKUP(B1538,INSUMOS!$A:$I,2,FALSE)</f>
        <v>SINAPI</v>
      </c>
      <c r="D1538" s="214" t="str">
        <f>VLOOKUP(B1538,INSUMOS!$A:$I,3,FALSE)</f>
        <v>AREIA MEDIA - POSTO JAZIDA/FORNECEDOR (RETIRADO NA JAZIDA, SEM TRANSPORTE)</v>
      </c>
      <c r="E1538" s="293" t="str">
        <f>VLOOKUP(B1538,INSUMOS!$A:$I,4,FALSE)</f>
        <v>Material</v>
      </c>
      <c r="F1538" s="293"/>
      <c r="G1538" s="216" t="str">
        <f>VLOOKUP(B1538,INSUMOS!$A:$I,5,FALSE)</f>
        <v>m³</v>
      </c>
      <c r="H1538" s="217">
        <v>1.1399999999999999</v>
      </c>
      <c r="I1538" s="218">
        <f>VLOOKUP(B1538,INSUMOS!$A:$I,8,FALSE)</f>
        <v>210.23</v>
      </c>
      <c r="J1538" s="218">
        <f>TRUNC(H1538*I1538,2)</f>
        <v>239.66</v>
      </c>
      <c r="L1538" s="52">
        <f t="shared" si="237"/>
        <v>146</v>
      </c>
      <c r="M1538" s="86">
        <f t="shared" si="239"/>
        <v>239.66</v>
      </c>
      <c r="N1538" s="87" t="str">
        <f t="shared" si="240"/>
        <v/>
      </c>
      <c r="O1538" s="87">
        <f t="shared" si="241"/>
        <v>239.66</v>
      </c>
      <c r="P1538" s="88" t="str">
        <f t="shared" si="242"/>
        <v/>
      </c>
      <c r="Q1538" s="87" t="str">
        <f t="shared" si="243"/>
        <v/>
      </c>
      <c r="R1538" s="87" t="str">
        <f t="shared" si="244"/>
        <v/>
      </c>
    </row>
    <row r="1539" spans="1:18" x14ac:dyDescent="0.2">
      <c r="A1539" s="214" t="s">
        <v>28</v>
      </c>
      <c r="B1539" s="215" t="s">
        <v>87</v>
      </c>
      <c r="C1539" s="214" t="str">
        <f>VLOOKUP(B1539,INSUMOS!$A:$I,2,FALSE)</f>
        <v>SINAPI</v>
      </c>
      <c r="D1539" s="214" t="str">
        <f>VLOOKUP(B1539,INSUMOS!$A:$I,3,FALSE)</f>
        <v>CIMENTO PORTLAND COMPOSTO CP II-32</v>
      </c>
      <c r="E1539" s="293" t="str">
        <f>VLOOKUP(B1539,INSUMOS!$A:$I,4,FALSE)</f>
        <v>Material</v>
      </c>
      <c r="F1539" s="293"/>
      <c r="G1539" s="216" t="str">
        <f>VLOOKUP(B1539,INSUMOS!$A:$I,5,FALSE)</f>
        <v>KG</v>
      </c>
      <c r="H1539" s="217">
        <v>192.52</v>
      </c>
      <c r="I1539" s="218">
        <f>VLOOKUP(B1539,INSUMOS!$A:$I,8,FALSE)</f>
        <v>0.68</v>
      </c>
      <c r="J1539" s="218">
        <f>TRUNC(H1539*I1539,2)</f>
        <v>130.91</v>
      </c>
      <c r="L1539" s="52">
        <f t="shared" ref="L1539:L1602" si="245">IF(AND(A1540&lt;&gt;"",A1539=""),L1538+1,L1538)</f>
        <v>146</v>
      </c>
      <c r="M1539" s="86">
        <f t="shared" si="239"/>
        <v>130.91</v>
      </c>
      <c r="N1539" s="87" t="str">
        <f t="shared" si="240"/>
        <v/>
      </c>
      <c r="O1539" s="87">
        <f t="shared" si="241"/>
        <v>130.91</v>
      </c>
      <c r="P1539" s="88" t="str">
        <f t="shared" si="242"/>
        <v/>
      </c>
      <c r="Q1539" s="87" t="str">
        <f t="shared" si="243"/>
        <v/>
      </c>
      <c r="R1539" s="87" t="str">
        <f t="shared" si="244"/>
        <v/>
      </c>
    </row>
    <row r="1540" spans="1:18" ht="38.25" customHeight="1" x14ac:dyDescent="0.2">
      <c r="A1540" s="214" t="s">
        <v>28</v>
      </c>
      <c r="B1540" s="215" t="s">
        <v>347</v>
      </c>
      <c r="C1540" s="214" t="str">
        <f>VLOOKUP(B1540,INSUMOS!$A:$I,2,FALSE)</f>
        <v>SINAPI</v>
      </c>
      <c r="D1540" s="214" t="str">
        <f>VLOOKUP(B1540,INSUMOS!$A:$I,3,FALSE)</f>
        <v>CAL HIDRATADA CH-I PARA ARGAMASSAS</v>
      </c>
      <c r="E1540" s="293" t="str">
        <f>VLOOKUP(B1540,INSUMOS!$A:$I,4,FALSE)</f>
        <v>Material</v>
      </c>
      <c r="F1540" s="293"/>
      <c r="G1540" s="216" t="str">
        <f>VLOOKUP(B1540,INSUMOS!$A:$I,5,FALSE)</f>
        <v>KG</v>
      </c>
      <c r="H1540" s="217">
        <v>171.13</v>
      </c>
      <c r="I1540" s="218">
        <f>VLOOKUP(B1540,INSUMOS!$A:$I,8,FALSE)</f>
        <v>1.6</v>
      </c>
      <c r="J1540" s="218">
        <f>TRUNC(H1540*I1540,2)</f>
        <v>273.8</v>
      </c>
      <c r="L1540" s="52">
        <f t="shared" si="245"/>
        <v>146</v>
      </c>
      <c r="M1540" s="86">
        <f t="shared" si="239"/>
        <v>273.8</v>
      </c>
      <c r="N1540" s="87" t="str">
        <f t="shared" si="240"/>
        <v/>
      </c>
      <c r="O1540" s="87">
        <f t="shared" si="241"/>
        <v>273.8</v>
      </c>
      <c r="P1540" s="88" t="str">
        <f t="shared" si="242"/>
        <v/>
      </c>
      <c r="Q1540" s="87" t="str">
        <f t="shared" si="243"/>
        <v/>
      </c>
      <c r="R1540" s="87" t="str">
        <f t="shared" si="244"/>
        <v/>
      </c>
    </row>
    <row r="1541" spans="1:18" ht="25.5" customHeight="1" x14ac:dyDescent="0.2">
      <c r="A1541" s="219"/>
      <c r="B1541" s="219"/>
      <c r="C1541" s="219"/>
      <c r="D1541" s="219"/>
      <c r="E1541" s="219"/>
      <c r="F1541" s="220"/>
      <c r="G1541" s="219"/>
      <c r="H1541" s="220"/>
      <c r="I1541" s="219"/>
      <c r="J1541" s="220"/>
      <c r="L1541" s="52">
        <f t="shared" si="245"/>
        <v>146</v>
      </c>
      <c r="M1541" s="86" t="str">
        <f t="shared" si="239"/>
        <v/>
      </c>
      <c r="N1541" s="87" t="str">
        <f t="shared" si="240"/>
        <v/>
      </c>
      <c r="O1541" s="87" t="str">
        <f t="shared" si="241"/>
        <v/>
      </c>
      <c r="P1541" s="88" t="str">
        <f t="shared" si="242"/>
        <v/>
      </c>
      <c r="Q1541" s="87" t="str">
        <f t="shared" si="243"/>
        <v/>
      </c>
      <c r="R1541" s="87" t="str">
        <f t="shared" si="244"/>
        <v/>
      </c>
    </row>
    <row r="1542" spans="1:18" ht="25.5" customHeight="1" thickBot="1" x14ac:dyDescent="0.25">
      <c r="A1542" s="219"/>
      <c r="B1542" s="219"/>
      <c r="C1542" s="219"/>
      <c r="D1542" s="219"/>
      <c r="E1542" s="219"/>
      <c r="F1542" s="220"/>
      <c r="G1542" s="219"/>
      <c r="H1542" s="294"/>
      <c r="I1542" s="294"/>
      <c r="J1542" s="220"/>
      <c r="L1542" s="52">
        <f t="shared" si="245"/>
        <v>146</v>
      </c>
      <c r="M1542" s="86" t="str">
        <f t="shared" si="239"/>
        <v/>
      </c>
      <c r="N1542" s="87" t="str">
        <f t="shared" si="240"/>
        <v/>
      </c>
      <c r="O1542" s="87" t="str">
        <f t="shared" si="241"/>
        <v/>
      </c>
      <c r="P1542" s="88" t="str">
        <f t="shared" si="242"/>
        <v/>
      </c>
      <c r="Q1542" s="87" t="str">
        <f t="shared" si="243"/>
        <v/>
      </c>
      <c r="R1542" s="87" t="str">
        <f t="shared" si="244"/>
        <v/>
      </c>
    </row>
    <row r="1543" spans="1:18" ht="15" thickTop="1" x14ac:dyDescent="0.2">
      <c r="A1543" s="224"/>
      <c r="B1543" s="224"/>
      <c r="C1543" s="224"/>
      <c r="D1543" s="224"/>
      <c r="E1543" s="224"/>
      <c r="F1543" s="224"/>
      <c r="G1543" s="224"/>
      <c r="H1543" s="224"/>
      <c r="I1543" s="224"/>
      <c r="J1543" s="224"/>
      <c r="L1543" s="52">
        <f t="shared" si="245"/>
        <v>146</v>
      </c>
      <c r="M1543" s="86" t="str">
        <f t="shared" si="239"/>
        <v/>
      </c>
      <c r="N1543" s="87" t="str">
        <f t="shared" si="240"/>
        <v/>
      </c>
      <c r="O1543" s="87" t="str">
        <f t="shared" si="241"/>
        <v/>
      </c>
      <c r="P1543" s="88" t="str">
        <f t="shared" si="242"/>
        <v/>
      </c>
      <c r="Q1543" s="87" t="str">
        <f t="shared" si="243"/>
        <v/>
      </c>
      <c r="R1543" s="87" t="str">
        <f t="shared" si="244"/>
        <v/>
      </c>
    </row>
    <row r="1544" spans="1:18" ht="15" x14ac:dyDescent="0.2">
      <c r="A1544" s="206"/>
      <c r="B1544" s="207" t="s">
        <v>1</v>
      </c>
      <c r="C1544" s="206" t="s">
        <v>2</v>
      </c>
      <c r="D1544" s="206" t="s">
        <v>3</v>
      </c>
      <c r="E1544" s="290" t="s">
        <v>18</v>
      </c>
      <c r="F1544" s="290"/>
      <c r="G1544" s="208" t="s">
        <v>4</v>
      </c>
      <c r="H1544" s="207" t="s">
        <v>5</v>
      </c>
      <c r="I1544" s="207" t="s">
        <v>6</v>
      </c>
      <c r="J1544" s="207" t="s">
        <v>7</v>
      </c>
      <c r="L1544" s="52">
        <f t="shared" si="245"/>
        <v>147</v>
      </c>
      <c r="M1544" s="86" t="str">
        <f t="shared" si="239"/>
        <v/>
      </c>
      <c r="N1544" s="87" t="str">
        <f t="shared" si="240"/>
        <v/>
      </c>
      <c r="O1544" s="87" t="str">
        <f t="shared" si="241"/>
        <v/>
      </c>
      <c r="P1544" s="88" t="str">
        <f t="shared" si="242"/>
        <v/>
      </c>
      <c r="Q1544" s="87" t="str">
        <f t="shared" si="243"/>
        <v/>
      </c>
      <c r="R1544" s="87" t="str">
        <f t="shared" si="244"/>
        <v/>
      </c>
    </row>
    <row r="1545" spans="1:18" ht="51" x14ac:dyDescent="0.2">
      <c r="A1545" s="209" t="s">
        <v>19</v>
      </c>
      <c r="B1545" s="210" t="s">
        <v>700</v>
      </c>
      <c r="C1545" s="209" t="s">
        <v>9</v>
      </c>
      <c r="D1545" s="209" t="s">
        <v>701</v>
      </c>
      <c r="E1545" s="291" t="s">
        <v>706</v>
      </c>
      <c r="F1545" s="291"/>
      <c r="G1545" s="211" t="s">
        <v>17</v>
      </c>
      <c r="H1545" s="212">
        <v>1</v>
      </c>
      <c r="I1545" s="213">
        <f>SUMIF(L:L,$L1545,M:M)</f>
        <v>781.5200000000001</v>
      </c>
      <c r="J1545" s="213">
        <f t="shared" ref="J1545:J1551" si="246">TRUNC(H1545*I1545,2)</f>
        <v>781.52</v>
      </c>
      <c r="L1545" s="52">
        <f t="shared" si="245"/>
        <v>147</v>
      </c>
      <c r="M1545" s="86" t="str">
        <f t="shared" si="239"/>
        <v/>
      </c>
      <c r="N1545" s="87" t="str">
        <f t="shared" si="240"/>
        <v/>
      </c>
      <c r="O1545" s="87" t="str">
        <f t="shared" si="241"/>
        <v/>
      </c>
      <c r="P1545" s="88" t="str">
        <f t="shared" si="242"/>
        <v xml:space="preserve"> 87292 </v>
      </c>
      <c r="Q1545" s="87">
        <f t="shared" si="243"/>
        <v>0</v>
      </c>
      <c r="R1545" s="87">
        <f t="shared" si="244"/>
        <v>781.5200000000001</v>
      </c>
    </row>
    <row r="1546" spans="1:18" ht="25.5" x14ac:dyDescent="0.2">
      <c r="A1546" s="225" t="s">
        <v>21</v>
      </c>
      <c r="B1546" s="226" t="s">
        <v>85</v>
      </c>
      <c r="C1546" s="225" t="s">
        <v>9</v>
      </c>
      <c r="D1546" s="225" t="s">
        <v>69</v>
      </c>
      <c r="E1546" s="292" t="s">
        <v>875</v>
      </c>
      <c r="F1546" s="292"/>
      <c r="G1546" s="227" t="s">
        <v>25</v>
      </c>
      <c r="H1546" s="228">
        <v>4.5</v>
      </c>
      <c r="I1546" s="229">
        <f>SUMIFS(J:J,A:A,"Composição",B:B,$B1546)</f>
        <v>27.29</v>
      </c>
      <c r="J1546" s="229">
        <f t="shared" si="246"/>
        <v>122.8</v>
      </c>
      <c r="L1546" s="52">
        <f t="shared" si="245"/>
        <v>147</v>
      </c>
      <c r="M1546" s="86">
        <f t="shared" si="239"/>
        <v>122.8</v>
      </c>
      <c r="N1546" s="87" t="str">
        <f t="shared" si="240"/>
        <v/>
      </c>
      <c r="O1546" s="87">
        <f t="shared" si="241"/>
        <v>122.8</v>
      </c>
      <c r="P1546" s="88" t="str">
        <f t="shared" si="242"/>
        <v/>
      </c>
      <c r="Q1546" s="87" t="str">
        <f t="shared" si="243"/>
        <v/>
      </c>
      <c r="R1546" s="87" t="str">
        <f t="shared" si="244"/>
        <v/>
      </c>
    </row>
    <row r="1547" spans="1:18" ht="38.25" x14ac:dyDescent="0.2">
      <c r="A1547" s="225" t="s">
        <v>21</v>
      </c>
      <c r="B1547" s="226" t="s">
        <v>89</v>
      </c>
      <c r="C1547" s="225" t="s">
        <v>9</v>
      </c>
      <c r="D1547" s="225" t="s">
        <v>736</v>
      </c>
      <c r="E1547" s="292" t="s">
        <v>893</v>
      </c>
      <c r="F1547" s="292"/>
      <c r="G1547" s="227" t="s">
        <v>42</v>
      </c>
      <c r="H1547" s="228">
        <v>3.45</v>
      </c>
      <c r="I1547" s="229">
        <f>SUMIFS(J:J,A:A,"Composição",B:B,$B1547)</f>
        <v>0.4</v>
      </c>
      <c r="J1547" s="229">
        <f t="shared" si="246"/>
        <v>1.38</v>
      </c>
      <c r="L1547" s="52">
        <f t="shared" si="245"/>
        <v>147</v>
      </c>
      <c r="M1547" s="86">
        <f t="shared" si="239"/>
        <v>1.38</v>
      </c>
      <c r="N1547" s="87" t="str">
        <f t="shared" si="240"/>
        <v/>
      </c>
      <c r="O1547" s="87">
        <f t="shared" si="241"/>
        <v>1.38</v>
      </c>
      <c r="P1547" s="88" t="str">
        <f t="shared" si="242"/>
        <v/>
      </c>
      <c r="Q1547" s="87" t="str">
        <f t="shared" si="243"/>
        <v/>
      </c>
      <c r="R1547" s="87" t="str">
        <f t="shared" si="244"/>
        <v/>
      </c>
    </row>
    <row r="1548" spans="1:18" ht="38.25" x14ac:dyDescent="0.2">
      <c r="A1548" s="225" t="s">
        <v>21</v>
      </c>
      <c r="B1548" s="226" t="s">
        <v>88</v>
      </c>
      <c r="C1548" s="225" t="s">
        <v>9</v>
      </c>
      <c r="D1548" s="225" t="s">
        <v>735</v>
      </c>
      <c r="E1548" s="292" t="s">
        <v>893</v>
      </c>
      <c r="F1548" s="292"/>
      <c r="G1548" s="227" t="s">
        <v>41</v>
      </c>
      <c r="H1548" s="228">
        <v>1.05</v>
      </c>
      <c r="I1548" s="229">
        <f>SUMIFS(J:J,A:A,"Composição",B:B,$B1548)</f>
        <v>1.66</v>
      </c>
      <c r="J1548" s="229">
        <f t="shared" si="246"/>
        <v>1.74</v>
      </c>
      <c r="L1548" s="52">
        <f t="shared" si="245"/>
        <v>147</v>
      </c>
      <c r="M1548" s="86">
        <f t="shared" si="239"/>
        <v>1.74</v>
      </c>
      <c r="N1548" s="87" t="str">
        <f t="shared" si="240"/>
        <v/>
      </c>
      <c r="O1548" s="87">
        <f t="shared" si="241"/>
        <v>1.74</v>
      </c>
      <c r="P1548" s="88" t="str">
        <f t="shared" si="242"/>
        <v/>
      </c>
      <c r="Q1548" s="87" t="str">
        <f t="shared" si="243"/>
        <v/>
      </c>
      <c r="R1548" s="87" t="str">
        <f t="shared" si="244"/>
        <v/>
      </c>
    </row>
    <row r="1549" spans="1:18" x14ac:dyDescent="0.2">
      <c r="A1549" s="214" t="s">
        <v>28</v>
      </c>
      <c r="B1549" s="215" t="s">
        <v>87</v>
      </c>
      <c r="C1549" s="214" t="str">
        <f>VLOOKUP(B1549,INSUMOS!$A:$I,2,FALSE)</f>
        <v>SINAPI</v>
      </c>
      <c r="D1549" s="214" t="str">
        <f>VLOOKUP(B1549,INSUMOS!$A:$I,3,FALSE)</f>
        <v>CIMENTO PORTLAND COMPOSTO CP II-32</v>
      </c>
      <c r="E1549" s="293" t="str">
        <f>VLOOKUP(B1549,INSUMOS!$A:$I,4,FALSE)</f>
        <v>Material</v>
      </c>
      <c r="F1549" s="293"/>
      <c r="G1549" s="216" t="str">
        <f>VLOOKUP(B1549,INSUMOS!$A:$I,5,FALSE)</f>
        <v>KG</v>
      </c>
      <c r="H1549" s="217">
        <v>195.86</v>
      </c>
      <c r="I1549" s="218">
        <f>VLOOKUP(B1549,INSUMOS!$A:$I,8,FALSE)</f>
        <v>0.68</v>
      </c>
      <c r="J1549" s="218">
        <f t="shared" si="246"/>
        <v>133.18</v>
      </c>
      <c r="L1549" s="52">
        <f t="shared" si="245"/>
        <v>147</v>
      </c>
      <c r="M1549" s="86">
        <f t="shared" si="239"/>
        <v>133.18</v>
      </c>
      <c r="N1549" s="87" t="str">
        <f t="shared" si="240"/>
        <v/>
      </c>
      <c r="O1549" s="87">
        <f t="shared" si="241"/>
        <v>133.18</v>
      </c>
      <c r="P1549" s="88" t="str">
        <f t="shared" si="242"/>
        <v/>
      </c>
      <c r="Q1549" s="87" t="str">
        <f t="shared" si="243"/>
        <v/>
      </c>
      <c r="R1549" s="87" t="str">
        <f t="shared" si="244"/>
        <v/>
      </c>
    </row>
    <row r="1550" spans="1:18" x14ac:dyDescent="0.2">
      <c r="A1550" s="214" t="s">
        <v>28</v>
      </c>
      <c r="B1550" s="215" t="s">
        <v>347</v>
      </c>
      <c r="C1550" s="214" t="str">
        <f>VLOOKUP(B1550,INSUMOS!$A:$I,2,FALSE)</f>
        <v>SINAPI</v>
      </c>
      <c r="D1550" s="214" t="str">
        <f>VLOOKUP(B1550,INSUMOS!$A:$I,3,FALSE)</f>
        <v>CAL HIDRATADA CH-I PARA ARGAMASSAS</v>
      </c>
      <c r="E1550" s="293" t="str">
        <f>VLOOKUP(B1550,INSUMOS!$A:$I,4,FALSE)</f>
        <v>Material</v>
      </c>
      <c r="F1550" s="293"/>
      <c r="G1550" s="216" t="str">
        <f>VLOOKUP(B1550,INSUMOS!$A:$I,5,FALSE)</f>
        <v>KG</v>
      </c>
      <c r="H1550" s="217">
        <v>174.1</v>
      </c>
      <c r="I1550" s="218">
        <f>VLOOKUP(B1550,INSUMOS!$A:$I,8,FALSE)</f>
        <v>1.6</v>
      </c>
      <c r="J1550" s="218">
        <f t="shared" si="246"/>
        <v>278.56</v>
      </c>
      <c r="L1550" s="52">
        <f t="shared" si="245"/>
        <v>147</v>
      </c>
      <c r="M1550" s="86">
        <f t="shared" si="239"/>
        <v>278.56</v>
      </c>
      <c r="N1550" s="87" t="str">
        <f t="shared" si="240"/>
        <v/>
      </c>
      <c r="O1550" s="87">
        <f t="shared" si="241"/>
        <v>278.56</v>
      </c>
      <c r="P1550" s="88" t="str">
        <f t="shared" si="242"/>
        <v/>
      </c>
      <c r="Q1550" s="87" t="str">
        <f t="shared" si="243"/>
        <v/>
      </c>
      <c r="R1550" s="87" t="str">
        <f t="shared" si="244"/>
        <v/>
      </c>
    </row>
    <row r="1551" spans="1:18" ht="25.5" x14ac:dyDescent="0.2">
      <c r="A1551" s="214" t="s">
        <v>28</v>
      </c>
      <c r="B1551" s="215" t="s">
        <v>86</v>
      </c>
      <c r="C1551" s="214" t="str">
        <f>VLOOKUP(B1551,INSUMOS!$A:$I,2,FALSE)</f>
        <v>SINAPI</v>
      </c>
      <c r="D1551" s="214" t="str">
        <f>VLOOKUP(B1551,INSUMOS!$A:$I,3,FALSE)</f>
        <v>AREIA MEDIA - POSTO JAZIDA/FORNECEDOR (RETIRADO NA JAZIDA, SEM TRANSPORTE)</v>
      </c>
      <c r="E1551" s="293" t="str">
        <f>VLOOKUP(B1551,INSUMOS!$A:$I,4,FALSE)</f>
        <v>Material</v>
      </c>
      <c r="F1551" s="293"/>
      <c r="G1551" s="216" t="str">
        <f>VLOOKUP(B1551,INSUMOS!$A:$I,5,FALSE)</f>
        <v>m³</v>
      </c>
      <c r="H1551" s="217">
        <v>1.1599999999999999</v>
      </c>
      <c r="I1551" s="218">
        <f>VLOOKUP(B1551,INSUMOS!$A:$I,8,FALSE)</f>
        <v>210.23</v>
      </c>
      <c r="J1551" s="218">
        <f t="shared" si="246"/>
        <v>243.86</v>
      </c>
      <c r="L1551" s="52">
        <f t="shared" si="245"/>
        <v>147</v>
      </c>
      <c r="M1551" s="86">
        <f t="shared" si="239"/>
        <v>243.86</v>
      </c>
      <c r="N1551" s="87" t="str">
        <f t="shared" si="240"/>
        <v/>
      </c>
      <c r="O1551" s="87">
        <f t="shared" si="241"/>
        <v>243.86</v>
      </c>
      <c r="P1551" s="88" t="str">
        <f t="shared" si="242"/>
        <v/>
      </c>
      <c r="Q1551" s="87" t="str">
        <f t="shared" si="243"/>
        <v/>
      </c>
      <c r="R1551" s="87" t="str">
        <f t="shared" si="244"/>
        <v/>
      </c>
    </row>
    <row r="1552" spans="1:18" ht="25.5" customHeight="1" x14ac:dyDescent="0.2">
      <c r="A1552" s="219"/>
      <c r="B1552" s="219"/>
      <c r="C1552" s="219"/>
      <c r="D1552" s="219"/>
      <c r="E1552" s="219"/>
      <c r="F1552" s="220"/>
      <c r="G1552" s="219"/>
      <c r="H1552" s="220"/>
      <c r="I1552" s="219"/>
      <c r="J1552" s="220"/>
      <c r="L1552" s="52">
        <f t="shared" si="245"/>
        <v>147</v>
      </c>
      <c r="M1552" s="86" t="str">
        <f t="shared" si="239"/>
        <v/>
      </c>
      <c r="N1552" s="87" t="str">
        <f t="shared" si="240"/>
        <v/>
      </c>
      <c r="O1552" s="87" t="str">
        <f t="shared" si="241"/>
        <v/>
      </c>
      <c r="P1552" s="88" t="str">
        <f t="shared" si="242"/>
        <v/>
      </c>
      <c r="Q1552" s="87" t="str">
        <f t="shared" si="243"/>
        <v/>
      </c>
      <c r="R1552" s="87" t="str">
        <f t="shared" si="244"/>
        <v/>
      </c>
    </row>
    <row r="1553" spans="1:18" ht="25.5" customHeight="1" thickBot="1" x14ac:dyDescent="0.25">
      <c r="A1553" s="219"/>
      <c r="B1553" s="219"/>
      <c r="C1553" s="219"/>
      <c r="D1553" s="219"/>
      <c r="E1553" s="219"/>
      <c r="F1553" s="220"/>
      <c r="G1553" s="219"/>
      <c r="H1553" s="294"/>
      <c r="I1553" s="294"/>
      <c r="J1553" s="220"/>
      <c r="L1553" s="52">
        <f t="shared" si="245"/>
        <v>147</v>
      </c>
      <c r="M1553" s="86" t="str">
        <f t="shared" si="239"/>
        <v/>
      </c>
      <c r="N1553" s="87" t="str">
        <f t="shared" si="240"/>
        <v/>
      </c>
      <c r="O1553" s="87" t="str">
        <f t="shared" si="241"/>
        <v/>
      </c>
      <c r="P1553" s="88" t="str">
        <f t="shared" si="242"/>
        <v/>
      </c>
      <c r="Q1553" s="87" t="str">
        <f t="shared" si="243"/>
        <v/>
      </c>
      <c r="R1553" s="87" t="str">
        <f t="shared" si="244"/>
        <v/>
      </c>
    </row>
    <row r="1554" spans="1:18" ht="15" thickTop="1" x14ac:dyDescent="0.2">
      <c r="A1554" s="224"/>
      <c r="B1554" s="224"/>
      <c r="C1554" s="224"/>
      <c r="D1554" s="224"/>
      <c r="E1554" s="224"/>
      <c r="F1554" s="224"/>
      <c r="G1554" s="224"/>
      <c r="H1554" s="224"/>
      <c r="I1554" s="224"/>
      <c r="J1554" s="224"/>
      <c r="L1554" s="52">
        <f t="shared" si="245"/>
        <v>147</v>
      </c>
      <c r="M1554" s="86" t="str">
        <f t="shared" si="239"/>
        <v/>
      </c>
      <c r="N1554" s="87" t="str">
        <f t="shared" si="240"/>
        <v/>
      </c>
      <c r="O1554" s="87" t="str">
        <f t="shared" si="241"/>
        <v/>
      </c>
      <c r="P1554" s="88" t="str">
        <f t="shared" si="242"/>
        <v/>
      </c>
      <c r="Q1554" s="87" t="str">
        <f t="shared" si="243"/>
        <v/>
      </c>
      <c r="R1554" s="87" t="str">
        <f t="shared" si="244"/>
        <v/>
      </c>
    </row>
    <row r="1555" spans="1:18" ht="15" x14ac:dyDescent="0.2">
      <c r="A1555" s="206"/>
      <c r="B1555" s="207" t="s">
        <v>1</v>
      </c>
      <c r="C1555" s="206" t="s">
        <v>2</v>
      </c>
      <c r="D1555" s="206" t="s">
        <v>3</v>
      </c>
      <c r="E1555" s="290" t="s">
        <v>18</v>
      </c>
      <c r="F1555" s="290"/>
      <c r="G1555" s="208" t="s">
        <v>4</v>
      </c>
      <c r="H1555" s="207" t="s">
        <v>5</v>
      </c>
      <c r="I1555" s="207" t="s">
        <v>6</v>
      </c>
      <c r="J1555" s="207" t="s">
        <v>7</v>
      </c>
      <c r="L1555" s="52">
        <f t="shared" si="245"/>
        <v>148</v>
      </c>
      <c r="M1555" s="86" t="str">
        <f t="shared" si="239"/>
        <v/>
      </c>
      <c r="N1555" s="87" t="str">
        <f t="shared" si="240"/>
        <v/>
      </c>
      <c r="O1555" s="87" t="str">
        <f t="shared" si="241"/>
        <v/>
      </c>
      <c r="P1555" s="88" t="str">
        <f t="shared" si="242"/>
        <v/>
      </c>
      <c r="Q1555" s="87" t="str">
        <f t="shared" si="243"/>
        <v/>
      </c>
      <c r="R1555" s="87" t="str">
        <f t="shared" si="244"/>
        <v/>
      </c>
    </row>
    <row r="1556" spans="1:18" ht="38.25" x14ac:dyDescent="0.2">
      <c r="A1556" s="209" t="s">
        <v>19</v>
      </c>
      <c r="B1556" s="210" t="s">
        <v>1997</v>
      </c>
      <c r="C1556" s="209" t="s">
        <v>9</v>
      </c>
      <c r="D1556" s="209" t="s">
        <v>1998</v>
      </c>
      <c r="E1556" s="291" t="s">
        <v>706</v>
      </c>
      <c r="F1556" s="291"/>
      <c r="G1556" s="211" t="s">
        <v>17</v>
      </c>
      <c r="H1556" s="212">
        <v>1</v>
      </c>
      <c r="I1556" s="213">
        <f>SUMIF(L:L,$L1556,M:M)</f>
        <v>825.54</v>
      </c>
      <c r="J1556" s="213">
        <f t="shared" ref="J1556:J1562" si="247">TRUNC(H1556*I1556,2)</f>
        <v>825.54</v>
      </c>
      <c r="L1556" s="52">
        <f t="shared" si="245"/>
        <v>148</v>
      </c>
      <c r="M1556" s="86" t="str">
        <f t="shared" si="239"/>
        <v/>
      </c>
      <c r="N1556" s="87" t="str">
        <f t="shared" si="240"/>
        <v/>
      </c>
      <c r="O1556" s="87" t="str">
        <f t="shared" si="241"/>
        <v/>
      </c>
      <c r="P1556" s="88" t="str">
        <f t="shared" si="242"/>
        <v xml:space="preserve"> 100475 </v>
      </c>
      <c r="Q1556" s="87">
        <f t="shared" si="243"/>
        <v>0</v>
      </c>
      <c r="R1556" s="87">
        <f t="shared" si="244"/>
        <v>825.54</v>
      </c>
    </row>
    <row r="1557" spans="1:18" ht="38.25" x14ac:dyDescent="0.2">
      <c r="A1557" s="225" t="s">
        <v>21</v>
      </c>
      <c r="B1557" s="226" t="s">
        <v>89</v>
      </c>
      <c r="C1557" s="225" t="s">
        <v>9</v>
      </c>
      <c r="D1557" s="225" t="s">
        <v>736</v>
      </c>
      <c r="E1557" s="292" t="s">
        <v>893</v>
      </c>
      <c r="F1557" s="292"/>
      <c r="G1557" s="227" t="s">
        <v>42</v>
      </c>
      <c r="H1557" s="228">
        <v>2.88</v>
      </c>
      <c r="I1557" s="229">
        <f>SUMIFS(J:J,A:A,"Composição",B:B,$B1557)</f>
        <v>0.4</v>
      </c>
      <c r="J1557" s="229">
        <f t="shared" si="247"/>
        <v>1.1499999999999999</v>
      </c>
      <c r="L1557" s="52">
        <f t="shared" si="245"/>
        <v>148</v>
      </c>
      <c r="M1557" s="86">
        <f t="shared" si="239"/>
        <v>1.1499999999999999</v>
      </c>
      <c r="N1557" s="87" t="str">
        <f t="shared" si="240"/>
        <v/>
      </c>
      <c r="O1557" s="87">
        <f t="shared" si="241"/>
        <v>1.1499999999999999</v>
      </c>
      <c r="P1557" s="88" t="str">
        <f t="shared" si="242"/>
        <v/>
      </c>
      <c r="Q1557" s="87" t="str">
        <f t="shared" si="243"/>
        <v/>
      </c>
      <c r="R1557" s="87" t="str">
        <f t="shared" si="244"/>
        <v/>
      </c>
    </row>
    <row r="1558" spans="1:18" ht="25.5" x14ac:dyDescent="0.2">
      <c r="A1558" s="225" t="s">
        <v>21</v>
      </c>
      <c r="B1558" s="226" t="s">
        <v>85</v>
      </c>
      <c r="C1558" s="225" t="s">
        <v>9</v>
      </c>
      <c r="D1558" s="225" t="s">
        <v>69</v>
      </c>
      <c r="E1558" s="292" t="s">
        <v>875</v>
      </c>
      <c r="F1558" s="292"/>
      <c r="G1558" s="227" t="s">
        <v>25</v>
      </c>
      <c r="H1558" s="228">
        <v>3.75</v>
      </c>
      <c r="I1558" s="229">
        <f>SUMIFS(J:J,A:A,"Composição",B:B,$B1558)</f>
        <v>27.29</v>
      </c>
      <c r="J1558" s="229">
        <f t="shared" si="247"/>
        <v>102.33</v>
      </c>
      <c r="L1558" s="52">
        <f t="shared" si="245"/>
        <v>148</v>
      </c>
      <c r="M1558" s="86">
        <f t="shared" si="239"/>
        <v>102.33</v>
      </c>
      <c r="N1558" s="87" t="str">
        <f t="shared" si="240"/>
        <v/>
      </c>
      <c r="O1558" s="87">
        <f t="shared" si="241"/>
        <v>102.33</v>
      </c>
      <c r="P1558" s="88" t="str">
        <f t="shared" si="242"/>
        <v/>
      </c>
      <c r="Q1558" s="87" t="str">
        <f t="shared" si="243"/>
        <v/>
      </c>
      <c r="R1558" s="87" t="str">
        <f t="shared" si="244"/>
        <v/>
      </c>
    </row>
    <row r="1559" spans="1:18" ht="38.25" x14ac:dyDescent="0.2">
      <c r="A1559" s="225" t="s">
        <v>21</v>
      </c>
      <c r="B1559" s="226" t="s">
        <v>88</v>
      </c>
      <c r="C1559" s="225" t="s">
        <v>9</v>
      </c>
      <c r="D1559" s="225" t="s">
        <v>735</v>
      </c>
      <c r="E1559" s="292" t="s">
        <v>893</v>
      </c>
      <c r="F1559" s="292"/>
      <c r="G1559" s="227" t="s">
        <v>41</v>
      </c>
      <c r="H1559" s="228">
        <v>0.87</v>
      </c>
      <c r="I1559" s="229">
        <f>SUMIFS(J:J,A:A,"Composição",B:B,$B1559)</f>
        <v>1.66</v>
      </c>
      <c r="J1559" s="229">
        <f t="shared" si="247"/>
        <v>1.44</v>
      </c>
      <c r="L1559" s="52">
        <f t="shared" si="245"/>
        <v>148</v>
      </c>
      <c r="M1559" s="86">
        <f t="shared" si="239"/>
        <v>1.44</v>
      </c>
      <c r="N1559" s="87" t="str">
        <f t="shared" si="240"/>
        <v/>
      </c>
      <c r="O1559" s="87">
        <f t="shared" si="241"/>
        <v>1.44</v>
      </c>
      <c r="P1559" s="88" t="str">
        <f t="shared" si="242"/>
        <v/>
      </c>
      <c r="Q1559" s="87" t="str">
        <f t="shared" si="243"/>
        <v/>
      </c>
      <c r="R1559" s="87" t="str">
        <f t="shared" si="244"/>
        <v/>
      </c>
    </row>
    <row r="1560" spans="1:18" ht="25.5" x14ac:dyDescent="0.2">
      <c r="A1560" s="214" t="s">
        <v>28</v>
      </c>
      <c r="B1560" s="215" t="s">
        <v>1999</v>
      </c>
      <c r="C1560" s="214" t="str">
        <f>VLOOKUP(B1560,INSUMOS!$A:$I,2,FALSE)</f>
        <v>SINAPI</v>
      </c>
      <c r="D1560" s="214" t="str">
        <f>VLOOKUP(B1560,INSUMOS!$A:$I,3,FALSE)</f>
        <v>ADITIVO IMPERMEABILIZANTE DE PEGA NORMAL PARA ARGAMASSAS E CONCRETOS SEM ARMACAO, LIQUIDO E ISENTO DE CLORETOS</v>
      </c>
      <c r="E1560" s="293" t="str">
        <f>VLOOKUP(B1560,INSUMOS!$A:$I,4,FALSE)</f>
        <v>Material</v>
      </c>
      <c r="F1560" s="293"/>
      <c r="G1560" s="216" t="str">
        <f>VLOOKUP(B1560,INSUMOS!$A:$I,5,FALSE)</f>
        <v>L</v>
      </c>
      <c r="H1560" s="217">
        <v>19.440000000000001</v>
      </c>
      <c r="I1560" s="218">
        <f>VLOOKUP(B1560,INSUMOS!$A:$I,8,FALSE)</f>
        <v>8.39</v>
      </c>
      <c r="J1560" s="218">
        <f t="shared" si="247"/>
        <v>163.1</v>
      </c>
      <c r="L1560" s="52">
        <f t="shared" si="245"/>
        <v>148</v>
      </c>
      <c r="M1560" s="86">
        <f t="shared" si="239"/>
        <v>163.1</v>
      </c>
      <c r="N1560" s="87" t="str">
        <f t="shared" si="240"/>
        <v/>
      </c>
      <c r="O1560" s="87">
        <f t="shared" si="241"/>
        <v>163.1</v>
      </c>
      <c r="P1560" s="88" t="str">
        <f t="shared" si="242"/>
        <v/>
      </c>
      <c r="Q1560" s="87" t="str">
        <f t="shared" si="243"/>
        <v/>
      </c>
      <c r="R1560" s="87" t="str">
        <f t="shared" si="244"/>
        <v/>
      </c>
    </row>
    <row r="1561" spans="1:18" ht="25.5" customHeight="1" x14ac:dyDescent="0.2">
      <c r="A1561" s="214" t="s">
        <v>28</v>
      </c>
      <c r="B1561" s="215" t="s">
        <v>86</v>
      </c>
      <c r="C1561" s="214" t="str">
        <f>VLOOKUP(B1561,INSUMOS!$A:$I,2,FALSE)</f>
        <v>SINAPI</v>
      </c>
      <c r="D1561" s="214" t="str">
        <f>VLOOKUP(B1561,INSUMOS!$A:$I,3,FALSE)</f>
        <v>AREIA MEDIA - POSTO JAZIDA/FORNECEDOR (RETIRADO NA JAZIDA, SEM TRANSPORTE)</v>
      </c>
      <c r="E1561" s="293" t="str">
        <f>VLOOKUP(B1561,INSUMOS!$A:$I,4,FALSE)</f>
        <v>Material</v>
      </c>
      <c r="F1561" s="293"/>
      <c r="G1561" s="216" t="str">
        <f>VLOOKUP(B1561,INSUMOS!$A:$I,5,FALSE)</f>
        <v>m³</v>
      </c>
      <c r="H1561" s="217">
        <v>1.08</v>
      </c>
      <c r="I1561" s="218">
        <f>VLOOKUP(B1561,INSUMOS!$A:$I,8,FALSE)</f>
        <v>210.23</v>
      </c>
      <c r="J1561" s="218">
        <f t="shared" si="247"/>
        <v>227.04</v>
      </c>
      <c r="L1561" s="52">
        <f t="shared" si="245"/>
        <v>148</v>
      </c>
      <c r="M1561" s="86">
        <f t="shared" si="239"/>
        <v>227.04</v>
      </c>
      <c r="N1561" s="87" t="str">
        <f t="shared" si="240"/>
        <v/>
      </c>
      <c r="O1561" s="87">
        <f t="shared" si="241"/>
        <v>227.04</v>
      </c>
      <c r="P1561" s="88" t="str">
        <f t="shared" si="242"/>
        <v/>
      </c>
      <c r="Q1561" s="87" t="str">
        <f t="shared" si="243"/>
        <v/>
      </c>
      <c r="R1561" s="87" t="str">
        <f t="shared" si="244"/>
        <v/>
      </c>
    </row>
    <row r="1562" spans="1:18" ht="25.5" customHeight="1" x14ac:dyDescent="0.2">
      <c r="A1562" s="214" t="s">
        <v>28</v>
      </c>
      <c r="B1562" s="215" t="s">
        <v>87</v>
      </c>
      <c r="C1562" s="214" t="str">
        <f>VLOOKUP(B1562,INSUMOS!$A:$I,2,FALSE)</f>
        <v>SINAPI</v>
      </c>
      <c r="D1562" s="214" t="str">
        <f>VLOOKUP(B1562,INSUMOS!$A:$I,3,FALSE)</f>
        <v>CIMENTO PORTLAND COMPOSTO CP II-32</v>
      </c>
      <c r="E1562" s="293" t="str">
        <f>VLOOKUP(B1562,INSUMOS!$A:$I,4,FALSE)</f>
        <v>Material</v>
      </c>
      <c r="F1562" s="293"/>
      <c r="G1562" s="216" t="str">
        <f>VLOOKUP(B1562,INSUMOS!$A:$I,5,FALSE)</f>
        <v>KG</v>
      </c>
      <c r="H1562" s="217">
        <v>486</v>
      </c>
      <c r="I1562" s="218">
        <f>VLOOKUP(B1562,INSUMOS!$A:$I,8,FALSE)</f>
        <v>0.68</v>
      </c>
      <c r="J1562" s="218">
        <f t="shared" si="247"/>
        <v>330.48</v>
      </c>
      <c r="L1562" s="52">
        <f t="shared" si="245"/>
        <v>148</v>
      </c>
      <c r="M1562" s="86">
        <f t="shared" si="239"/>
        <v>330.48</v>
      </c>
      <c r="N1562" s="87" t="str">
        <f t="shared" si="240"/>
        <v/>
      </c>
      <c r="O1562" s="87">
        <f t="shared" si="241"/>
        <v>330.48</v>
      </c>
      <c r="P1562" s="88" t="str">
        <f t="shared" si="242"/>
        <v/>
      </c>
      <c r="Q1562" s="87" t="str">
        <f t="shared" si="243"/>
        <v/>
      </c>
      <c r="R1562" s="87" t="str">
        <f t="shared" si="244"/>
        <v/>
      </c>
    </row>
    <row r="1563" spans="1:18" ht="25.5" customHeight="1" x14ac:dyDescent="0.2">
      <c r="A1563" s="219"/>
      <c r="B1563" s="219"/>
      <c r="C1563" s="219"/>
      <c r="D1563" s="219"/>
      <c r="E1563" s="219"/>
      <c r="F1563" s="220"/>
      <c r="G1563" s="219"/>
      <c r="H1563" s="220"/>
      <c r="I1563" s="219"/>
      <c r="J1563" s="220"/>
      <c r="L1563" s="52">
        <f t="shared" si="245"/>
        <v>148</v>
      </c>
      <c r="M1563" s="86" t="str">
        <f t="shared" si="239"/>
        <v/>
      </c>
      <c r="N1563" s="87" t="str">
        <f t="shared" si="240"/>
        <v/>
      </c>
      <c r="O1563" s="87" t="str">
        <f t="shared" si="241"/>
        <v/>
      </c>
      <c r="P1563" s="88" t="str">
        <f t="shared" si="242"/>
        <v/>
      </c>
      <c r="Q1563" s="87" t="str">
        <f t="shared" si="243"/>
        <v/>
      </c>
      <c r="R1563" s="87" t="str">
        <f t="shared" si="244"/>
        <v/>
      </c>
    </row>
    <row r="1564" spans="1:18" ht="15" thickBot="1" x14ac:dyDescent="0.25">
      <c r="A1564" s="219"/>
      <c r="B1564" s="219"/>
      <c r="C1564" s="219"/>
      <c r="D1564" s="219"/>
      <c r="E1564" s="219"/>
      <c r="F1564" s="220"/>
      <c r="G1564" s="219"/>
      <c r="H1564" s="294"/>
      <c r="I1564" s="294"/>
      <c r="J1564" s="220"/>
      <c r="L1564" s="52">
        <f t="shared" si="245"/>
        <v>148</v>
      </c>
      <c r="M1564" s="86" t="str">
        <f t="shared" si="239"/>
        <v/>
      </c>
      <c r="N1564" s="87" t="str">
        <f t="shared" si="240"/>
        <v/>
      </c>
      <c r="O1564" s="87" t="str">
        <f t="shared" si="241"/>
        <v/>
      </c>
      <c r="P1564" s="88" t="str">
        <f t="shared" si="242"/>
        <v/>
      </c>
      <c r="Q1564" s="87" t="str">
        <f t="shared" si="243"/>
        <v/>
      </c>
      <c r="R1564" s="87" t="str">
        <f t="shared" si="244"/>
        <v/>
      </c>
    </row>
    <row r="1565" spans="1:18" ht="15" thickTop="1" x14ac:dyDescent="0.2">
      <c r="A1565" s="224"/>
      <c r="B1565" s="224"/>
      <c r="C1565" s="224"/>
      <c r="D1565" s="224"/>
      <c r="E1565" s="224"/>
      <c r="F1565" s="224"/>
      <c r="G1565" s="224"/>
      <c r="H1565" s="224"/>
      <c r="I1565" s="224"/>
      <c r="J1565" s="224"/>
      <c r="L1565" s="52">
        <f t="shared" si="245"/>
        <v>148</v>
      </c>
      <c r="M1565" s="86" t="str">
        <f t="shared" si="239"/>
        <v/>
      </c>
      <c r="N1565" s="87" t="str">
        <f t="shared" si="240"/>
        <v/>
      </c>
      <c r="O1565" s="87" t="str">
        <f t="shared" si="241"/>
        <v/>
      </c>
      <c r="P1565" s="88" t="str">
        <f t="shared" si="242"/>
        <v/>
      </c>
      <c r="Q1565" s="87" t="str">
        <f t="shared" si="243"/>
        <v/>
      </c>
      <c r="R1565" s="87" t="str">
        <f t="shared" si="244"/>
        <v/>
      </c>
    </row>
    <row r="1566" spans="1:18" ht="15" x14ac:dyDescent="0.2">
      <c r="A1566" s="206"/>
      <c r="B1566" s="207" t="s">
        <v>1</v>
      </c>
      <c r="C1566" s="206" t="s">
        <v>2</v>
      </c>
      <c r="D1566" s="206" t="s">
        <v>3</v>
      </c>
      <c r="E1566" s="290" t="s">
        <v>18</v>
      </c>
      <c r="F1566" s="290"/>
      <c r="G1566" s="208" t="s">
        <v>4</v>
      </c>
      <c r="H1566" s="207" t="s">
        <v>5</v>
      </c>
      <c r="I1566" s="207" t="s">
        <v>6</v>
      </c>
      <c r="J1566" s="207" t="s">
        <v>7</v>
      </c>
      <c r="L1566" s="52">
        <f t="shared" si="245"/>
        <v>149</v>
      </c>
      <c r="M1566" s="86" t="str">
        <f t="shared" si="239"/>
        <v/>
      </c>
      <c r="N1566" s="87" t="str">
        <f t="shared" si="240"/>
        <v/>
      </c>
      <c r="O1566" s="87" t="str">
        <f t="shared" si="241"/>
        <v/>
      </c>
      <c r="P1566" s="88" t="str">
        <f t="shared" si="242"/>
        <v/>
      </c>
      <c r="Q1566" s="87" t="str">
        <f t="shared" si="243"/>
        <v/>
      </c>
      <c r="R1566" s="87" t="str">
        <f t="shared" si="244"/>
        <v/>
      </c>
    </row>
    <row r="1567" spans="1:18" ht="38.25" x14ac:dyDescent="0.2">
      <c r="A1567" s="209" t="s">
        <v>19</v>
      </c>
      <c r="B1567" s="210" t="s">
        <v>2001</v>
      </c>
      <c r="C1567" s="209" t="s">
        <v>9</v>
      </c>
      <c r="D1567" s="209" t="s">
        <v>2002</v>
      </c>
      <c r="E1567" s="291" t="s">
        <v>706</v>
      </c>
      <c r="F1567" s="291"/>
      <c r="G1567" s="211" t="s">
        <v>17</v>
      </c>
      <c r="H1567" s="212">
        <v>1</v>
      </c>
      <c r="I1567" s="213">
        <f>SUMIF(L:L,$L1567,M:M)</f>
        <v>780.71</v>
      </c>
      <c r="J1567" s="213">
        <f t="shared" ref="J1567:J1572" si="248">TRUNC(H1567*I1567,2)</f>
        <v>780.71</v>
      </c>
      <c r="L1567" s="52">
        <f t="shared" si="245"/>
        <v>149</v>
      </c>
      <c r="M1567" s="86" t="str">
        <f t="shared" si="239"/>
        <v/>
      </c>
      <c r="N1567" s="87" t="str">
        <f t="shared" si="240"/>
        <v/>
      </c>
      <c r="O1567" s="87" t="str">
        <f t="shared" si="241"/>
        <v/>
      </c>
      <c r="P1567" s="88" t="str">
        <f t="shared" si="242"/>
        <v xml:space="preserve"> 87298 </v>
      </c>
      <c r="Q1567" s="87">
        <f t="shared" si="243"/>
        <v>0</v>
      </c>
      <c r="R1567" s="87">
        <f t="shared" si="244"/>
        <v>780.71</v>
      </c>
    </row>
    <row r="1568" spans="1:18" ht="38.25" x14ac:dyDescent="0.2">
      <c r="A1568" s="225" t="s">
        <v>21</v>
      </c>
      <c r="B1568" s="226" t="s">
        <v>88</v>
      </c>
      <c r="C1568" s="225" t="s">
        <v>9</v>
      </c>
      <c r="D1568" s="225" t="s">
        <v>735</v>
      </c>
      <c r="E1568" s="292" t="s">
        <v>893</v>
      </c>
      <c r="F1568" s="292"/>
      <c r="G1568" s="227" t="s">
        <v>41</v>
      </c>
      <c r="H1568" s="228">
        <v>1.03</v>
      </c>
      <c r="I1568" s="229">
        <f>SUMIFS(J:J,A:A,"Composição",B:B,$B1568)</f>
        <v>1.66</v>
      </c>
      <c r="J1568" s="229">
        <f t="shared" si="248"/>
        <v>1.7</v>
      </c>
      <c r="L1568" s="52">
        <f t="shared" si="245"/>
        <v>149</v>
      </c>
      <c r="M1568" s="86">
        <f t="shared" si="239"/>
        <v>1.7</v>
      </c>
      <c r="N1568" s="87" t="str">
        <f t="shared" si="240"/>
        <v/>
      </c>
      <c r="O1568" s="87">
        <f t="shared" si="241"/>
        <v>1.7</v>
      </c>
      <c r="P1568" s="88" t="str">
        <f t="shared" si="242"/>
        <v/>
      </c>
      <c r="Q1568" s="87" t="str">
        <f t="shared" si="243"/>
        <v/>
      </c>
      <c r="R1568" s="87" t="str">
        <f t="shared" si="244"/>
        <v/>
      </c>
    </row>
    <row r="1569" spans="1:18" ht="25.5" x14ac:dyDescent="0.2">
      <c r="A1569" s="225" t="s">
        <v>21</v>
      </c>
      <c r="B1569" s="226" t="s">
        <v>85</v>
      </c>
      <c r="C1569" s="225" t="s">
        <v>9</v>
      </c>
      <c r="D1569" s="225" t="s">
        <v>69</v>
      </c>
      <c r="E1569" s="292" t="s">
        <v>875</v>
      </c>
      <c r="F1569" s="292"/>
      <c r="G1569" s="227" t="s">
        <v>25</v>
      </c>
      <c r="H1569" s="228">
        <v>4.42</v>
      </c>
      <c r="I1569" s="229">
        <f>SUMIFS(J:J,A:A,"Composição",B:B,$B1569)</f>
        <v>27.29</v>
      </c>
      <c r="J1569" s="229">
        <f t="shared" si="248"/>
        <v>120.62</v>
      </c>
      <c r="L1569" s="52">
        <f t="shared" si="245"/>
        <v>149</v>
      </c>
      <c r="M1569" s="86">
        <f t="shared" si="239"/>
        <v>120.62</v>
      </c>
      <c r="N1569" s="87" t="str">
        <f t="shared" si="240"/>
        <v/>
      </c>
      <c r="O1569" s="87">
        <f t="shared" si="241"/>
        <v>120.62</v>
      </c>
      <c r="P1569" s="88" t="str">
        <f t="shared" si="242"/>
        <v/>
      </c>
      <c r="Q1569" s="87" t="str">
        <f t="shared" si="243"/>
        <v/>
      </c>
      <c r="R1569" s="87" t="str">
        <f t="shared" si="244"/>
        <v/>
      </c>
    </row>
    <row r="1570" spans="1:18" ht="38.25" x14ac:dyDescent="0.2">
      <c r="A1570" s="225" t="s">
        <v>21</v>
      </c>
      <c r="B1570" s="226" t="s">
        <v>89</v>
      </c>
      <c r="C1570" s="225" t="s">
        <v>9</v>
      </c>
      <c r="D1570" s="225" t="s">
        <v>736</v>
      </c>
      <c r="E1570" s="292" t="s">
        <v>893</v>
      </c>
      <c r="F1570" s="292"/>
      <c r="G1570" s="227" t="s">
        <v>42</v>
      </c>
      <c r="H1570" s="228">
        <v>3.39</v>
      </c>
      <c r="I1570" s="229">
        <f>SUMIFS(J:J,A:A,"Composição",B:B,$B1570)</f>
        <v>0.4</v>
      </c>
      <c r="J1570" s="229">
        <f t="shared" si="248"/>
        <v>1.35</v>
      </c>
      <c r="L1570" s="52">
        <f t="shared" si="245"/>
        <v>149</v>
      </c>
      <c r="M1570" s="86">
        <f t="shared" si="239"/>
        <v>1.35</v>
      </c>
      <c r="N1570" s="87" t="str">
        <f t="shared" si="240"/>
        <v/>
      </c>
      <c r="O1570" s="87">
        <f t="shared" si="241"/>
        <v>1.35</v>
      </c>
      <c r="P1570" s="88" t="str">
        <f t="shared" si="242"/>
        <v/>
      </c>
      <c r="Q1570" s="87" t="str">
        <f t="shared" si="243"/>
        <v/>
      </c>
      <c r="R1570" s="87" t="str">
        <f t="shared" si="244"/>
        <v/>
      </c>
    </row>
    <row r="1571" spans="1:18" ht="25.5" x14ac:dyDescent="0.2">
      <c r="A1571" s="214" t="s">
        <v>28</v>
      </c>
      <c r="B1571" s="215" t="s">
        <v>86</v>
      </c>
      <c r="C1571" s="214" t="str">
        <f>VLOOKUP(B1571,INSUMOS!$A:$I,2,FALSE)</f>
        <v>SINAPI</v>
      </c>
      <c r="D1571" s="214" t="str">
        <f>VLOOKUP(B1571,INSUMOS!$A:$I,3,FALSE)</f>
        <v>AREIA MEDIA - POSTO JAZIDA/FORNECEDOR (RETIRADO NA JAZIDA, SEM TRANSPORTE)</v>
      </c>
      <c r="E1571" s="293" t="str">
        <f>VLOOKUP(B1571,INSUMOS!$A:$I,4,FALSE)</f>
        <v>Material</v>
      </c>
      <c r="F1571" s="293"/>
      <c r="G1571" s="216" t="str">
        <f>VLOOKUP(B1571,INSUMOS!$A:$I,5,FALSE)</f>
        <v>m³</v>
      </c>
      <c r="H1571" s="217">
        <v>1.27</v>
      </c>
      <c r="I1571" s="218">
        <f>VLOOKUP(B1571,INSUMOS!$A:$I,8,FALSE)</f>
        <v>210.23</v>
      </c>
      <c r="J1571" s="218">
        <f t="shared" si="248"/>
        <v>266.99</v>
      </c>
      <c r="L1571" s="52">
        <f t="shared" si="245"/>
        <v>149</v>
      </c>
      <c r="M1571" s="86">
        <f t="shared" si="239"/>
        <v>266.99</v>
      </c>
      <c r="N1571" s="87" t="str">
        <f t="shared" si="240"/>
        <v/>
      </c>
      <c r="O1571" s="87">
        <f t="shared" si="241"/>
        <v>266.99</v>
      </c>
      <c r="P1571" s="88" t="str">
        <f t="shared" si="242"/>
        <v/>
      </c>
      <c r="Q1571" s="87" t="str">
        <f t="shared" si="243"/>
        <v/>
      </c>
      <c r="R1571" s="87" t="str">
        <f t="shared" si="244"/>
        <v/>
      </c>
    </row>
    <row r="1572" spans="1:18" x14ac:dyDescent="0.2">
      <c r="A1572" s="214" t="s">
        <v>28</v>
      </c>
      <c r="B1572" s="215" t="s">
        <v>87</v>
      </c>
      <c r="C1572" s="214" t="str">
        <f>VLOOKUP(B1572,INSUMOS!$A:$I,2,FALSE)</f>
        <v>SINAPI</v>
      </c>
      <c r="D1572" s="214" t="str">
        <f>VLOOKUP(B1572,INSUMOS!$A:$I,3,FALSE)</f>
        <v>CIMENTO PORTLAND COMPOSTO CP II-32</v>
      </c>
      <c r="E1572" s="293" t="str">
        <f>VLOOKUP(B1572,INSUMOS!$A:$I,4,FALSE)</f>
        <v>Material</v>
      </c>
      <c r="F1572" s="293"/>
      <c r="G1572" s="216" t="str">
        <f>VLOOKUP(B1572,INSUMOS!$A:$I,5,FALSE)</f>
        <v>KG</v>
      </c>
      <c r="H1572" s="217">
        <v>573.61</v>
      </c>
      <c r="I1572" s="218">
        <f>VLOOKUP(B1572,INSUMOS!$A:$I,8,FALSE)</f>
        <v>0.68</v>
      </c>
      <c r="J1572" s="218">
        <f t="shared" si="248"/>
        <v>390.05</v>
      </c>
      <c r="L1572" s="52">
        <f t="shared" si="245"/>
        <v>149</v>
      </c>
      <c r="M1572" s="86">
        <f t="shared" si="239"/>
        <v>390.05</v>
      </c>
      <c r="N1572" s="87" t="str">
        <f t="shared" si="240"/>
        <v/>
      </c>
      <c r="O1572" s="87">
        <f t="shared" si="241"/>
        <v>390.05</v>
      </c>
      <c r="P1572" s="88" t="str">
        <f t="shared" si="242"/>
        <v/>
      </c>
      <c r="Q1572" s="87" t="str">
        <f t="shared" si="243"/>
        <v/>
      </c>
      <c r="R1572" s="87" t="str">
        <f t="shared" si="244"/>
        <v/>
      </c>
    </row>
    <row r="1573" spans="1:18" x14ac:dyDescent="0.2">
      <c r="A1573" s="219"/>
      <c r="B1573" s="219"/>
      <c r="C1573" s="219"/>
      <c r="D1573" s="219"/>
      <c r="E1573" s="219"/>
      <c r="F1573" s="220"/>
      <c r="G1573" s="219"/>
      <c r="H1573" s="220"/>
      <c r="I1573" s="219"/>
      <c r="J1573" s="220"/>
      <c r="L1573" s="52">
        <f t="shared" si="245"/>
        <v>149</v>
      </c>
      <c r="M1573" s="86" t="str">
        <f t="shared" si="239"/>
        <v/>
      </c>
      <c r="N1573" s="87" t="str">
        <f t="shared" si="240"/>
        <v/>
      </c>
      <c r="O1573" s="87" t="str">
        <f t="shared" si="241"/>
        <v/>
      </c>
      <c r="P1573" s="88" t="str">
        <f t="shared" si="242"/>
        <v/>
      </c>
      <c r="Q1573" s="87" t="str">
        <f t="shared" si="243"/>
        <v/>
      </c>
      <c r="R1573" s="87" t="str">
        <f t="shared" si="244"/>
        <v/>
      </c>
    </row>
    <row r="1574" spans="1:18" ht="15" thickBot="1" x14ac:dyDescent="0.25">
      <c r="A1574" s="219"/>
      <c r="B1574" s="219"/>
      <c r="C1574" s="219"/>
      <c r="D1574" s="219"/>
      <c r="E1574" s="219"/>
      <c r="F1574" s="220"/>
      <c r="G1574" s="219"/>
      <c r="H1574" s="294"/>
      <c r="I1574" s="294"/>
      <c r="J1574" s="220"/>
      <c r="L1574" s="52">
        <f t="shared" si="245"/>
        <v>149</v>
      </c>
      <c r="M1574" s="86" t="str">
        <f t="shared" si="239"/>
        <v/>
      </c>
      <c r="N1574" s="87" t="str">
        <f t="shared" si="240"/>
        <v/>
      </c>
      <c r="O1574" s="87" t="str">
        <f t="shared" si="241"/>
        <v/>
      </c>
      <c r="P1574" s="88" t="str">
        <f t="shared" si="242"/>
        <v/>
      </c>
      <c r="Q1574" s="87" t="str">
        <f t="shared" si="243"/>
        <v/>
      </c>
      <c r="R1574" s="87" t="str">
        <f t="shared" si="244"/>
        <v/>
      </c>
    </row>
    <row r="1575" spans="1:18" ht="15" thickTop="1" x14ac:dyDescent="0.2">
      <c r="A1575" s="224"/>
      <c r="B1575" s="224"/>
      <c r="C1575" s="224"/>
      <c r="D1575" s="224"/>
      <c r="E1575" s="224"/>
      <c r="F1575" s="224"/>
      <c r="G1575" s="224"/>
      <c r="H1575" s="224"/>
      <c r="I1575" s="224"/>
      <c r="J1575" s="224"/>
      <c r="L1575" s="52">
        <f t="shared" si="245"/>
        <v>149</v>
      </c>
      <c r="M1575" s="86" t="str">
        <f t="shared" si="239"/>
        <v/>
      </c>
      <c r="N1575" s="87" t="str">
        <f t="shared" si="240"/>
        <v/>
      </c>
      <c r="O1575" s="87" t="str">
        <f t="shared" si="241"/>
        <v/>
      </c>
      <c r="P1575" s="88" t="str">
        <f t="shared" si="242"/>
        <v/>
      </c>
      <c r="Q1575" s="87" t="str">
        <f t="shared" si="243"/>
        <v/>
      </c>
      <c r="R1575" s="87" t="str">
        <f t="shared" si="244"/>
        <v/>
      </c>
    </row>
    <row r="1576" spans="1:18" ht="15" x14ac:dyDescent="0.2">
      <c r="A1576" s="206"/>
      <c r="B1576" s="207" t="s">
        <v>1</v>
      </c>
      <c r="C1576" s="206" t="s">
        <v>2</v>
      </c>
      <c r="D1576" s="206" t="s">
        <v>3</v>
      </c>
      <c r="E1576" s="290" t="s">
        <v>18</v>
      </c>
      <c r="F1576" s="290"/>
      <c r="G1576" s="208" t="s">
        <v>4</v>
      </c>
      <c r="H1576" s="207" t="s">
        <v>5</v>
      </c>
      <c r="I1576" s="207" t="s">
        <v>6</v>
      </c>
      <c r="J1576" s="207" t="s">
        <v>7</v>
      </c>
      <c r="L1576" s="52">
        <f t="shared" si="245"/>
        <v>150</v>
      </c>
      <c r="M1576" s="86" t="str">
        <f t="shared" si="239"/>
        <v/>
      </c>
      <c r="N1576" s="87" t="str">
        <f t="shared" si="240"/>
        <v/>
      </c>
      <c r="O1576" s="87" t="str">
        <f t="shared" si="241"/>
        <v/>
      </c>
      <c r="P1576" s="88" t="str">
        <f t="shared" si="242"/>
        <v/>
      </c>
      <c r="Q1576" s="87" t="str">
        <f t="shared" si="243"/>
        <v/>
      </c>
      <c r="R1576" s="87" t="str">
        <f t="shared" si="244"/>
        <v/>
      </c>
    </row>
    <row r="1577" spans="1:18" ht="25.5" customHeight="1" x14ac:dyDescent="0.2">
      <c r="A1577" s="209" t="s">
        <v>19</v>
      </c>
      <c r="B1577" s="210" t="s">
        <v>704</v>
      </c>
      <c r="C1577" s="209" t="s">
        <v>9</v>
      </c>
      <c r="D1577" s="209" t="s">
        <v>705</v>
      </c>
      <c r="E1577" s="291" t="s">
        <v>706</v>
      </c>
      <c r="F1577" s="291"/>
      <c r="G1577" s="211" t="s">
        <v>17</v>
      </c>
      <c r="H1577" s="212">
        <v>1</v>
      </c>
      <c r="I1577" s="213">
        <f>SUMIF(L:L,$L1577,M:M)</f>
        <v>768.54</v>
      </c>
      <c r="J1577" s="213">
        <f>TRUNC(H1577*I1577,2)</f>
        <v>768.54</v>
      </c>
      <c r="L1577" s="52">
        <f t="shared" si="245"/>
        <v>150</v>
      </c>
      <c r="M1577" s="86" t="str">
        <f t="shared" si="239"/>
        <v/>
      </c>
      <c r="N1577" s="87" t="str">
        <f t="shared" si="240"/>
        <v/>
      </c>
      <c r="O1577" s="87" t="str">
        <f t="shared" si="241"/>
        <v/>
      </c>
      <c r="P1577" s="88" t="str">
        <f t="shared" si="242"/>
        <v xml:space="preserve"> 88629 </v>
      </c>
      <c r="Q1577" s="87">
        <f t="shared" si="243"/>
        <v>0</v>
      </c>
      <c r="R1577" s="87">
        <f t="shared" si="244"/>
        <v>768.54</v>
      </c>
    </row>
    <row r="1578" spans="1:18" ht="25.5" x14ac:dyDescent="0.2">
      <c r="A1578" s="225" t="s">
        <v>21</v>
      </c>
      <c r="B1578" s="226" t="s">
        <v>26</v>
      </c>
      <c r="C1578" s="225" t="s">
        <v>9</v>
      </c>
      <c r="D1578" s="225" t="s">
        <v>27</v>
      </c>
      <c r="E1578" s="292" t="s">
        <v>875</v>
      </c>
      <c r="F1578" s="292"/>
      <c r="G1578" s="227" t="s">
        <v>25</v>
      </c>
      <c r="H1578" s="228">
        <v>8.57</v>
      </c>
      <c r="I1578" s="229">
        <f>SUMIFS(J:J,A:A,"Composição",B:B,$B1578)</f>
        <v>25.11</v>
      </c>
      <c r="J1578" s="229">
        <f>TRUNC(H1578*I1578,2)</f>
        <v>215.19</v>
      </c>
      <c r="L1578" s="52">
        <f t="shared" si="245"/>
        <v>150</v>
      </c>
      <c r="M1578" s="86">
        <f t="shared" si="239"/>
        <v>215.19</v>
      </c>
      <c r="N1578" s="87" t="str">
        <f t="shared" si="240"/>
        <v/>
      </c>
      <c r="O1578" s="87">
        <f t="shared" si="241"/>
        <v>215.19</v>
      </c>
      <c r="P1578" s="88" t="str">
        <f t="shared" si="242"/>
        <v/>
      </c>
      <c r="Q1578" s="87" t="str">
        <f t="shared" si="243"/>
        <v/>
      </c>
      <c r="R1578" s="87" t="str">
        <f t="shared" si="244"/>
        <v/>
      </c>
    </row>
    <row r="1579" spans="1:18" x14ac:dyDescent="0.2">
      <c r="A1579" s="214" t="s">
        <v>28</v>
      </c>
      <c r="B1579" s="215" t="s">
        <v>87</v>
      </c>
      <c r="C1579" s="214" t="str">
        <f>VLOOKUP(B1579,INSUMOS!$A:$I,2,FALSE)</f>
        <v>SINAPI</v>
      </c>
      <c r="D1579" s="214" t="str">
        <f>VLOOKUP(B1579,INSUMOS!$A:$I,3,FALSE)</f>
        <v>CIMENTO PORTLAND COMPOSTO CP II-32</v>
      </c>
      <c r="E1579" s="293" t="str">
        <f>VLOOKUP(B1579,INSUMOS!$A:$I,4,FALSE)</f>
        <v>Material</v>
      </c>
      <c r="F1579" s="293"/>
      <c r="G1579" s="216" t="str">
        <f>VLOOKUP(B1579,INSUMOS!$A:$I,5,FALSE)</f>
        <v>KG</v>
      </c>
      <c r="H1579" s="217">
        <v>482.96</v>
      </c>
      <c r="I1579" s="218">
        <f>VLOOKUP(B1579,INSUMOS!$A:$I,8,FALSE)</f>
        <v>0.68</v>
      </c>
      <c r="J1579" s="218">
        <f>TRUNC(H1579*I1579,2)</f>
        <v>328.41</v>
      </c>
      <c r="L1579" s="52">
        <f t="shared" si="245"/>
        <v>150</v>
      </c>
      <c r="M1579" s="86">
        <f t="shared" si="239"/>
        <v>328.41</v>
      </c>
      <c r="N1579" s="87" t="str">
        <f t="shared" si="240"/>
        <v/>
      </c>
      <c r="O1579" s="87">
        <f t="shared" si="241"/>
        <v>328.41</v>
      </c>
      <c r="P1579" s="88" t="str">
        <f t="shared" si="242"/>
        <v/>
      </c>
      <c r="Q1579" s="87" t="str">
        <f t="shared" si="243"/>
        <v/>
      </c>
      <c r="R1579" s="87" t="str">
        <f t="shared" si="244"/>
        <v/>
      </c>
    </row>
    <row r="1580" spans="1:18" ht="25.5" x14ac:dyDescent="0.2">
      <c r="A1580" s="214" t="s">
        <v>28</v>
      </c>
      <c r="B1580" s="215" t="s">
        <v>86</v>
      </c>
      <c r="C1580" s="214" t="str">
        <f>VLOOKUP(B1580,INSUMOS!$A:$I,2,FALSE)</f>
        <v>SINAPI</v>
      </c>
      <c r="D1580" s="214" t="str">
        <f>VLOOKUP(B1580,INSUMOS!$A:$I,3,FALSE)</f>
        <v>AREIA MEDIA - POSTO JAZIDA/FORNECEDOR (RETIRADO NA JAZIDA, SEM TRANSPORTE)</v>
      </c>
      <c r="E1580" s="293" t="str">
        <f>VLOOKUP(B1580,INSUMOS!$A:$I,4,FALSE)</f>
        <v>Material</v>
      </c>
      <c r="F1580" s="293"/>
      <c r="G1580" s="216" t="str">
        <f>VLOOKUP(B1580,INSUMOS!$A:$I,5,FALSE)</f>
        <v>m³</v>
      </c>
      <c r="H1580" s="217">
        <v>1.07</v>
      </c>
      <c r="I1580" s="218">
        <f>VLOOKUP(B1580,INSUMOS!$A:$I,8,FALSE)</f>
        <v>210.23</v>
      </c>
      <c r="J1580" s="218">
        <f>TRUNC(H1580*I1580,2)</f>
        <v>224.94</v>
      </c>
      <c r="L1580" s="52">
        <f t="shared" si="245"/>
        <v>150</v>
      </c>
      <c r="M1580" s="86">
        <f t="shared" si="239"/>
        <v>224.94</v>
      </c>
      <c r="N1580" s="87" t="str">
        <f t="shared" si="240"/>
        <v/>
      </c>
      <c r="O1580" s="87">
        <f t="shared" si="241"/>
        <v>224.94</v>
      </c>
      <c r="P1580" s="88" t="str">
        <f t="shared" si="242"/>
        <v/>
      </c>
      <c r="Q1580" s="87" t="str">
        <f t="shared" si="243"/>
        <v/>
      </c>
      <c r="R1580" s="87" t="str">
        <f t="shared" si="244"/>
        <v/>
      </c>
    </row>
    <row r="1581" spans="1:18" x14ac:dyDescent="0.2">
      <c r="A1581" s="219"/>
      <c r="B1581" s="219"/>
      <c r="C1581" s="219"/>
      <c r="D1581" s="219"/>
      <c r="E1581" s="219"/>
      <c r="F1581" s="220"/>
      <c r="G1581" s="219"/>
      <c r="H1581" s="220"/>
      <c r="I1581" s="219"/>
      <c r="J1581" s="220"/>
      <c r="L1581" s="52">
        <f t="shared" si="245"/>
        <v>150</v>
      </c>
      <c r="M1581" s="86" t="str">
        <f t="shared" si="239"/>
        <v/>
      </c>
      <c r="N1581" s="87" t="str">
        <f t="shared" si="240"/>
        <v/>
      </c>
      <c r="O1581" s="87" t="str">
        <f t="shared" si="241"/>
        <v/>
      </c>
      <c r="P1581" s="88" t="str">
        <f t="shared" si="242"/>
        <v/>
      </c>
      <c r="Q1581" s="87" t="str">
        <f t="shared" si="243"/>
        <v/>
      </c>
      <c r="R1581" s="87" t="str">
        <f t="shared" si="244"/>
        <v/>
      </c>
    </row>
    <row r="1582" spans="1:18" ht="15" thickBot="1" x14ac:dyDescent="0.25">
      <c r="A1582" s="219"/>
      <c r="B1582" s="219"/>
      <c r="C1582" s="219"/>
      <c r="D1582" s="219"/>
      <c r="E1582" s="219"/>
      <c r="F1582" s="220"/>
      <c r="G1582" s="219"/>
      <c r="H1582" s="294"/>
      <c r="I1582" s="294"/>
      <c r="J1582" s="220"/>
      <c r="L1582" s="52">
        <f t="shared" si="245"/>
        <v>150</v>
      </c>
      <c r="M1582" s="86" t="str">
        <f t="shared" si="239"/>
        <v/>
      </c>
      <c r="N1582" s="87" t="str">
        <f t="shared" si="240"/>
        <v/>
      </c>
      <c r="O1582" s="87" t="str">
        <f t="shared" si="241"/>
        <v/>
      </c>
      <c r="P1582" s="88" t="str">
        <f t="shared" si="242"/>
        <v/>
      </c>
      <c r="Q1582" s="87" t="str">
        <f t="shared" si="243"/>
        <v/>
      </c>
      <c r="R1582" s="87" t="str">
        <f t="shared" si="244"/>
        <v/>
      </c>
    </row>
    <row r="1583" spans="1:18" ht="15" thickTop="1" x14ac:dyDescent="0.2">
      <c r="A1583" s="224"/>
      <c r="B1583" s="224"/>
      <c r="C1583" s="224"/>
      <c r="D1583" s="224"/>
      <c r="E1583" s="224"/>
      <c r="F1583" s="224"/>
      <c r="G1583" s="224"/>
      <c r="H1583" s="224"/>
      <c r="I1583" s="224"/>
      <c r="J1583" s="224"/>
      <c r="L1583" s="52">
        <f t="shared" si="245"/>
        <v>150</v>
      </c>
      <c r="M1583" s="86" t="str">
        <f t="shared" si="239"/>
        <v/>
      </c>
      <c r="N1583" s="87" t="str">
        <f t="shared" si="240"/>
        <v/>
      </c>
      <c r="O1583" s="87" t="str">
        <f t="shared" si="241"/>
        <v/>
      </c>
      <c r="P1583" s="88" t="str">
        <f t="shared" si="242"/>
        <v/>
      </c>
      <c r="Q1583" s="87" t="str">
        <f t="shared" si="243"/>
        <v/>
      </c>
      <c r="R1583" s="87" t="str">
        <f t="shared" si="244"/>
        <v/>
      </c>
    </row>
    <row r="1584" spans="1:18" ht="15" x14ac:dyDescent="0.2">
      <c r="A1584" s="206"/>
      <c r="B1584" s="207" t="s">
        <v>1</v>
      </c>
      <c r="C1584" s="206" t="s">
        <v>2</v>
      </c>
      <c r="D1584" s="206" t="s">
        <v>3</v>
      </c>
      <c r="E1584" s="290" t="s">
        <v>18</v>
      </c>
      <c r="F1584" s="290"/>
      <c r="G1584" s="208" t="s">
        <v>4</v>
      </c>
      <c r="H1584" s="207" t="s">
        <v>5</v>
      </c>
      <c r="I1584" s="207" t="s">
        <v>6</v>
      </c>
      <c r="J1584" s="207" t="s">
        <v>7</v>
      </c>
      <c r="L1584" s="52">
        <f t="shared" si="245"/>
        <v>151</v>
      </c>
      <c r="M1584" s="86" t="str">
        <f t="shared" si="239"/>
        <v/>
      </c>
      <c r="N1584" s="87" t="str">
        <f t="shared" si="240"/>
        <v/>
      </c>
      <c r="O1584" s="87" t="str">
        <f t="shared" si="241"/>
        <v/>
      </c>
      <c r="P1584" s="88" t="str">
        <f t="shared" si="242"/>
        <v/>
      </c>
      <c r="Q1584" s="87" t="str">
        <f t="shared" si="243"/>
        <v/>
      </c>
      <c r="R1584" s="87" t="str">
        <f t="shared" si="244"/>
        <v/>
      </c>
    </row>
    <row r="1585" spans="1:18" ht="38.25" x14ac:dyDescent="0.2">
      <c r="A1585" s="209" t="s">
        <v>19</v>
      </c>
      <c r="B1585" s="210" t="s">
        <v>2003</v>
      </c>
      <c r="C1585" s="209" t="s">
        <v>9</v>
      </c>
      <c r="D1585" s="209" t="s">
        <v>2004</v>
      </c>
      <c r="E1585" s="291" t="s">
        <v>706</v>
      </c>
      <c r="F1585" s="291"/>
      <c r="G1585" s="211" t="s">
        <v>17</v>
      </c>
      <c r="H1585" s="212">
        <v>1</v>
      </c>
      <c r="I1585" s="213">
        <f>SUMIF(L:L,$L1585,M:M)</f>
        <v>580.64</v>
      </c>
      <c r="J1585" s="213">
        <f t="shared" ref="J1585:J1590" si="249">TRUNC(H1585*I1585,2)</f>
        <v>580.64</v>
      </c>
      <c r="L1585" s="52">
        <f t="shared" si="245"/>
        <v>151</v>
      </c>
      <c r="M1585" s="86" t="str">
        <f t="shared" si="239"/>
        <v/>
      </c>
      <c r="N1585" s="87" t="str">
        <f t="shared" si="240"/>
        <v/>
      </c>
      <c r="O1585" s="87" t="str">
        <f t="shared" si="241"/>
        <v/>
      </c>
      <c r="P1585" s="88" t="str">
        <f t="shared" si="242"/>
        <v xml:space="preserve"> 87316 </v>
      </c>
      <c r="Q1585" s="87">
        <f t="shared" si="243"/>
        <v>0</v>
      </c>
      <c r="R1585" s="87">
        <f t="shared" si="244"/>
        <v>580.64</v>
      </c>
    </row>
    <row r="1586" spans="1:18" ht="25.5" customHeight="1" x14ac:dyDescent="0.2">
      <c r="A1586" s="225" t="s">
        <v>21</v>
      </c>
      <c r="B1586" s="226" t="s">
        <v>85</v>
      </c>
      <c r="C1586" s="225" t="s">
        <v>9</v>
      </c>
      <c r="D1586" s="225" t="s">
        <v>69</v>
      </c>
      <c r="E1586" s="292" t="s">
        <v>875</v>
      </c>
      <c r="F1586" s="292"/>
      <c r="G1586" s="227" t="s">
        <v>25</v>
      </c>
      <c r="H1586" s="228">
        <v>4.6399999999999997</v>
      </c>
      <c r="I1586" s="229">
        <f>SUMIFS(J:J,A:A,"Composição",B:B,$B1586)</f>
        <v>27.29</v>
      </c>
      <c r="J1586" s="229">
        <f t="shared" si="249"/>
        <v>126.62</v>
      </c>
      <c r="L1586" s="52">
        <f t="shared" si="245"/>
        <v>151</v>
      </c>
      <c r="M1586" s="86">
        <f t="shared" si="239"/>
        <v>126.62</v>
      </c>
      <c r="N1586" s="87" t="str">
        <f t="shared" si="240"/>
        <v/>
      </c>
      <c r="O1586" s="87">
        <f t="shared" si="241"/>
        <v>126.62</v>
      </c>
      <c r="P1586" s="88" t="str">
        <f t="shared" si="242"/>
        <v/>
      </c>
      <c r="Q1586" s="87" t="str">
        <f t="shared" si="243"/>
        <v/>
      </c>
      <c r="R1586" s="87" t="str">
        <f t="shared" si="244"/>
        <v/>
      </c>
    </row>
    <row r="1587" spans="1:18" ht="25.5" customHeight="1" x14ac:dyDescent="0.2">
      <c r="A1587" s="225" t="s">
        <v>21</v>
      </c>
      <c r="B1587" s="226" t="s">
        <v>88</v>
      </c>
      <c r="C1587" s="225" t="s">
        <v>9</v>
      </c>
      <c r="D1587" s="225" t="s">
        <v>735</v>
      </c>
      <c r="E1587" s="292" t="s">
        <v>893</v>
      </c>
      <c r="F1587" s="292"/>
      <c r="G1587" s="227" t="s">
        <v>41</v>
      </c>
      <c r="H1587" s="228">
        <v>1.08</v>
      </c>
      <c r="I1587" s="229">
        <f>SUMIFS(J:J,A:A,"Composição",B:B,$B1587)</f>
        <v>1.66</v>
      </c>
      <c r="J1587" s="229">
        <f t="shared" si="249"/>
        <v>1.79</v>
      </c>
      <c r="L1587" s="52">
        <f t="shared" si="245"/>
        <v>151</v>
      </c>
      <c r="M1587" s="86">
        <f t="shared" si="239"/>
        <v>1.79</v>
      </c>
      <c r="N1587" s="87" t="str">
        <f t="shared" si="240"/>
        <v/>
      </c>
      <c r="O1587" s="87">
        <f t="shared" si="241"/>
        <v>1.79</v>
      </c>
      <c r="P1587" s="88" t="str">
        <f t="shared" si="242"/>
        <v/>
      </c>
      <c r="Q1587" s="87" t="str">
        <f t="shared" si="243"/>
        <v/>
      </c>
      <c r="R1587" s="87" t="str">
        <f t="shared" si="244"/>
        <v/>
      </c>
    </row>
    <row r="1588" spans="1:18" ht="38.25" x14ac:dyDescent="0.2">
      <c r="A1588" s="225" t="s">
        <v>21</v>
      </c>
      <c r="B1588" s="226" t="s">
        <v>89</v>
      </c>
      <c r="C1588" s="225" t="s">
        <v>9</v>
      </c>
      <c r="D1588" s="225" t="s">
        <v>736</v>
      </c>
      <c r="E1588" s="292" t="s">
        <v>893</v>
      </c>
      <c r="F1588" s="292"/>
      <c r="G1588" s="227" t="s">
        <v>42</v>
      </c>
      <c r="H1588" s="228">
        <v>3.56</v>
      </c>
      <c r="I1588" s="229">
        <f>SUMIFS(J:J,A:A,"Composição",B:B,$B1588)</f>
        <v>0.4</v>
      </c>
      <c r="J1588" s="229">
        <f t="shared" si="249"/>
        <v>1.42</v>
      </c>
      <c r="L1588" s="52">
        <f t="shared" si="245"/>
        <v>151</v>
      </c>
      <c r="M1588" s="86">
        <f t="shared" si="239"/>
        <v>1.42</v>
      </c>
      <c r="N1588" s="87" t="str">
        <f t="shared" si="240"/>
        <v/>
      </c>
      <c r="O1588" s="87">
        <f t="shared" si="241"/>
        <v>1.42</v>
      </c>
      <c r="P1588" s="88" t="str">
        <f t="shared" si="242"/>
        <v/>
      </c>
      <c r="Q1588" s="87" t="str">
        <f t="shared" si="243"/>
        <v/>
      </c>
      <c r="R1588" s="87" t="str">
        <f t="shared" si="244"/>
        <v/>
      </c>
    </row>
    <row r="1589" spans="1:18" x14ac:dyDescent="0.2">
      <c r="A1589" s="214" t="s">
        <v>28</v>
      </c>
      <c r="B1589" s="215" t="s">
        <v>87</v>
      </c>
      <c r="C1589" s="214" t="str">
        <f>VLOOKUP(B1589,INSUMOS!$A:$I,2,FALSE)</f>
        <v>SINAPI</v>
      </c>
      <c r="D1589" s="214" t="str">
        <f>VLOOKUP(B1589,INSUMOS!$A:$I,3,FALSE)</f>
        <v>CIMENTO PORTLAND COMPOSTO CP II-32</v>
      </c>
      <c r="E1589" s="293" t="str">
        <f>VLOOKUP(B1589,INSUMOS!$A:$I,4,FALSE)</f>
        <v>Material</v>
      </c>
      <c r="F1589" s="293"/>
      <c r="G1589" s="216" t="str">
        <f>VLOOKUP(B1589,INSUMOS!$A:$I,5,FALSE)</f>
        <v>KG</v>
      </c>
      <c r="H1589" s="217">
        <v>343.52</v>
      </c>
      <c r="I1589" s="218">
        <f>VLOOKUP(B1589,INSUMOS!$A:$I,8,FALSE)</f>
        <v>0.68</v>
      </c>
      <c r="J1589" s="218">
        <f t="shared" si="249"/>
        <v>233.59</v>
      </c>
      <c r="L1589" s="52">
        <f t="shared" si="245"/>
        <v>151</v>
      </c>
      <c r="M1589" s="86">
        <f t="shared" si="239"/>
        <v>233.59</v>
      </c>
      <c r="N1589" s="87" t="str">
        <f t="shared" si="240"/>
        <v/>
      </c>
      <c r="O1589" s="87">
        <f t="shared" si="241"/>
        <v>233.59</v>
      </c>
      <c r="P1589" s="88" t="str">
        <f t="shared" si="242"/>
        <v/>
      </c>
      <c r="Q1589" s="87" t="str">
        <f t="shared" si="243"/>
        <v/>
      </c>
      <c r="R1589" s="87" t="str">
        <f t="shared" si="244"/>
        <v/>
      </c>
    </row>
    <row r="1590" spans="1:18" ht="25.5" x14ac:dyDescent="0.2">
      <c r="A1590" s="214" t="s">
        <v>28</v>
      </c>
      <c r="B1590" s="215" t="s">
        <v>398</v>
      </c>
      <c r="C1590" s="214" t="str">
        <f>VLOOKUP(B1590,INSUMOS!$A:$I,2,FALSE)</f>
        <v>SINAPI</v>
      </c>
      <c r="D1590" s="214" t="str">
        <f>VLOOKUP(B1590,INSUMOS!$A:$I,3,FALSE)</f>
        <v>AREIA GROSSA - POSTO JAZIDA/FORNECEDOR (RETIRADO NA JAZIDA, SEM TRANSPORTE)</v>
      </c>
      <c r="E1590" s="293" t="str">
        <f>VLOOKUP(B1590,INSUMOS!$A:$I,4,FALSE)</f>
        <v>Material</v>
      </c>
      <c r="F1590" s="293"/>
      <c r="G1590" s="216" t="str">
        <f>VLOOKUP(B1590,INSUMOS!$A:$I,5,FALSE)</f>
        <v>m³</v>
      </c>
      <c r="H1590" s="217">
        <v>1.02</v>
      </c>
      <c r="I1590" s="218">
        <f>VLOOKUP(B1590,INSUMOS!$A:$I,8,FALSE)</f>
        <v>212.97</v>
      </c>
      <c r="J1590" s="218">
        <f t="shared" si="249"/>
        <v>217.22</v>
      </c>
      <c r="L1590" s="52">
        <f t="shared" si="245"/>
        <v>151</v>
      </c>
      <c r="M1590" s="86">
        <f t="shared" si="239"/>
        <v>217.22</v>
      </c>
      <c r="N1590" s="87" t="str">
        <f t="shared" si="240"/>
        <v/>
      </c>
      <c r="O1590" s="87">
        <f t="shared" si="241"/>
        <v>217.22</v>
      </c>
      <c r="P1590" s="88" t="str">
        <f t="shared" si="242"/>
        <v/>
      </c>
      <c r="Q1590" s="87" t="str">
        <f t="shared" si="243"/>
        <v/>
      </c>
      <c r="R1590" s="87" t="str">
        <f t="shared" si="244"/>
        <v/>
      </c>
    </row>
    <row r="1591" spans="1:18" x14ac:dyDescent="0.2">
      <c r="A1591" s="219"/>
      <c r="B1591" s="219"/>
      <c r="C1591" s="219"/>
      <c r="D1591" s="219"/>
      <c r="E1591" s="219"/>
      <c r="F1591" s="220"/>
      <c r="G1591" s="219"/>
      <c r="H1591" s="220"/>
      <c r="I1591" s="219"/>
      <c r="J1591" s="220"/>
      <c r="L1591" s="52">
        <f t="shared" si="245"/>
        <v>151</v>
      </c>
      <c r="M1591" s="86" t="str">
        <f t="shared" si="239"/>
        <v/>
      </c>
      <c r="N1591" s="87" t="str">
        <f t="shared" si="240"/>
        <v/>
      </c>
      <c r="O1591" s="87" t="str">
        <f t="shared" si="241"/>
        <v/>
      </c>
      <c r="P1591" s="88" t="str">
        <f t="shared" si="242"/>
        <v/>
      </c>
      <c r="Q1591" s="87" t="str">
        <f t="shared" si="243"/>
        <v/>
      </c>
      <c r="R1591" s="87" t="str">
        <f t="shared" si="244"/>
        <v/>
      </c>
    </row>
    <row r="1592" spans="1:18" ht="15" thickBot="1" x14ac:dyDescent="0.25">
      <c r="A1592" s="219"/>
      <c r="B1592" s="219"/>
      <c r="C1592" s="219"/>
      <c r="D1592" s="219"/>
      <c r="E1592" s="219"/>
      <c r="F1592" s="220"/>
      <c r="G1592" s="219"/>
      <c r="H1592" s="294"/>
      <c r="I1592" s="294"/>
      <c r="J1592" s="220"/>
      <c r="L1592" s="52">
        <f t="shared" si="245"/>
        <v>151</v>
      </c>
      <c r="M1592" s="86" t="str">
        <f t="shared" si="239"/>
        <v/>
      </c>
      <c r="N1592" s="87" t="str">
        <f t="shared" si="240"/>
        <v/>
      </c>
      <c r="O1592" s="87" t="str">
        <f t="shared" si="241"/>
        <v/>
      </c>
      <c r="P1592" s="88" t="str">
        <f t="shared" si="242"/>
        <v/>
      </c>
      <c r="Q1592" s="87" t="str">
        <f t="shared" si="243"/>
        <v/>
      </c>
      <c r="R1592" s="87" t="str">
        <f t="shared" si="244"/>
        <v/>
      </c>
    </row>
    <row r="1593" spans="1:18" ht="15" thickTop="1" x14ac:dyDescent="0.2">
      <c r="A1593" s="224"/>
      <c r="B1593" s="224"/>
      <c r="C1593" s="224"/>
      <c r="D1593" s="224"/>
      <c r="E1593" s="224"/>
      <c r="F1593" s="224"/>
      <c r="G1593" s="224"/>
      <c r="H1593" s="224"/>
      <c r="I1593" s="224"/>
      <c r="J1593" s="224"/>
      <c r="L1593" s="52">
        <f t="shared" si="245"/>
        <v>151</v>
      </c>
      <c r="M1593" s="86" t="str">
        <f t="shared" si="239"/>
        <v/>
      </c>
      <c r="N1593" s="87" t="str">
        <f t="shared" si="240"/>
        <v/>
      </c>
      <c r="O1593" s="87" t="str">
        <f t="shared" si="241"/>
        <v/>
      </c>
      <c r="P1593" s="88" t="str">
        <f t="shared" si="242"/>
        <v/>
      </c>
      <c r="Q1593" s="87" t="str">
        <f t="shared" si="243"/>
        <v/>
      </c>
      <c r="R1593" s="87" t="str">
        <f t="shared" si="244"/>
        <v/>
      </c>
    </row>
    <row r="1594" spans="1:18" ht="15" x14ac:dyDescent="0.2">
      <c r="A1594" s="206"/>
      <c r="B1594" s="207" t="s">
        <v>1</v>
      </c>
      <c r="C1594" s="206" t="s">
        <v>2</v>
      </c>
      <c r="D1594" s="206" t="s">
        <v>3</v>
      </c>
      <c r="E1594" s="290" t="s">
        <v>18</v>
      </c>
      <c r="F1594" s="290"/>
      <c r="G1594" s="208" t="s">
        <v>4</v>
      </c>
      <c r="H1594" s="207" t="s">
        <v>5</v>
      </c>
      <c r="I1594" s="207" t="s">
        <v>6</v>
      </c>
      <c r="J1594" s="207" t="s">
        <v>7</v>
      </c>
      <c r="L1594" s="52">
        <f t="shared" si="245"/>
        <v>152</v>
      </c>
      <c r="M1594" s="86" t="str">
        <f t="shared" si="239"/>
        <v/>
      </c>
      <c r="N1594" s="87" t="str">
        <f t="shared" si="240"/>
        <v/>
      </c>
      <c r="O1594" s="87" t="str">
        <f t="shared" si="241"/>
        <v/>
      </c>
      <c r="P1594" s="88" t="str">
        <f t="shared" si="242"/>
        <v/>
      </c>
      <c r="Q1594" s="87" t="str">
        <f t="shared" si="243"/>
        <v/>
      </c>
      <c r="R1594" s="87" t="str">
        <f t="shared" si="244"/>
        <v/>
      </c>
    </row>
    <row r="1595" spans="1:18" ht="25.5" customHeight="1" x14ac:dyDescent="0.2">
      <c r="A1595" s="209" t="s">
        <v>19</v>
      </c>
      <c r="B1595" s="210" t="s">
        <v>1764</v>
      </c>
      <c r="C1595" s="209" t="s">
        <v>9</v>
      </c>
      <c r="D1595" s="209" t="s">
        <v>1765</v>
      </c>
      <c r="E1595" s="291" t="s">
        <v>706</v>
      </c>
      <c r="F1595" s="291"/>
      <c r="G1595" s="211" t="s">
        <v>17</v>
      </c>
      <c r="H1595" s="212">
        <v>1</v>
      </c>
      <c r="I1595" s="213">
        <f>SUMIF(L:L,$L1595,M:M)</f>
        <v>734.3</v>
      </c>
      <c r="J1595" s="213">
        <f t="shared" ref="J1595:J1600" si="250">TRUNC(H1595*I1595,2)</f>
        <v>734.3</v>
      </c>
      <c r="L1595" s="52">
        <f t="shared" si="245"/>
        <v>152</v>
      </c>
      <c r="M1595" s="86" t="str">
        <f t="shared" si="239"/>
        <v/>
      </c>
      <c r="N1595" s="87" t="str">
        <f t="shared" si="240"/>
        <v/>
      </c>
      <c r="O1595" s="87" t="str">
        <f t="shared" si="241"/>
        <v/>
      </c>
      <c r="P1595" s="88" t="str">
        <f t="shared" si="242"/>
        <v xml:space="preserve"> 87301 </v>
      </c>
      <c r="Q1595" s="87">
        <f t="shared" si="243"/>
        <v>0</v>
      </c>
      <c r="R1595" s="87">
        <f t="shared" si="244"/>
        <v>734.3</v>
      </c>
    </row>
    <row r="1596" spans="1:18" ht="25.5" customHeight="1" x14ac:dyDescent="0.2">
      <c r="A1596" s="225" t="s">
        <v>21</v>
      </c>
      <c r="B1596" s="226" t="s">
        <v>85</v>
      </c>
      <c r="C1596" s="225" t="s">
        <v>9</v>
      </c>
      <c r="D1596" s="225" t="s">
        <v>69</v>
      </c>
      <c r="E1596" s="292" t="s">
        <v>875</v>
      </c>
      <c r="F1596" s="292"/>
      <c r="G1596" s="227" t="s">
        <v>25</v>
      </c>
      <c r="H1596" s="228">
        <v>4.8499999999999996</v>
      </c>
      <c r="I1596" s="229">
        <f>SUMIFS(J:J,A:A,"Composição",B:B,$B1596)</f>
        <v>27.29</v>
      </c>
      <c r="J1596" s="229">
        <f t="shared" si="250"/>
        <v>132.35</v>
      </c>
      <c r="L1596" s="52">
        <f t="shared" si="245"/>
        <v>152</v>
      </c>
      <c r="M1596" s="86">
        <f t="shared" si="239"/>
        <v>132.35</v>
      </c>
      <c r="N1596" s="87" t="str">
        <f t="shared" si="240"/>
        <v/>
      </c>
      <c r="O1596" s="87">
        <f t="shared" si="241"/>
        <v>132.35</v>
      </c>
      <c r="P1596" s="88" t="str">
        <f t="shared" si="242"/>
        <v/>
      </c>
      <c r="Q1596" s="87" t="str">
        <f t="shared" si="243"/>
        <v/>
      </c>
      <c r="R1596" s="87" t="str">
        <f t="shared" si="244"/>
        <v/>
      </c>
    </row>
    <row r="1597" spans="1:18" ht="38.25" x14ac:dyDescent="0.2">
      <c r="A1597" s="225" t="s">
        <v>21</v>
      </c>
      <c r="B1597" s="226" t="s">
        <v>89</v>
      </c>
      <c r="C1597" s="225" t="s">
        <v>9</v>
      </c>
      <c r="D1597" s="225" t="s">
        <v>736</v>
      </c>
      <c r="E1597" s="292" t="s">
        <v>893</v>
      </c>
      <c r="F1597" s="292"/>
      <c r="G1597" s="227" t="s">
        <v>42</v>
      </c>
      <c r="H1597" s="228">
        <v>3.72</v>
      </c>
      <c r="I1597" s="229">
        <f>SUMIFS(J:J,A:A,"Composição",B:B,$B1597)</f>
        <v>0.4</v>
      </c>
      <c r="J1597" s="229">
        <f t="shared" si="250"/>
        <v>1.48</v>
      </c>
      <c r="L1597" s="52">
        <f t="shared" si="245"/>
        <v>152</v>
      </c>
      <c r="M1597" s="86">
        <f t="shared" si="239"/>
        <v>1.48</v>
      </c>
      <c r="N1597" s="87" t="str">
        <f t="shared" si="240"/>
        <v/>
      </c>
      <c r="O1597" s="87">
        <f t="shared" si="241"/>
        <v>1.48</v>
      </c>
      <c r="P1597" s="88" t="str">
        <f t="shared" si="242"/>
        <v/>
      </c>
      <c r="Q1597" s="87" t="str">
        <f t="shared" si="243"/>
        <v/>
      </c>
      <c r="R1597" s="87" t="str">
        <f t="shared" si="244"/>
        <v/>
      </c>
    </row>
    <row r="1598" spans="1:18" ht="38.25" x14ac:dyDescent="0.2">
      <c r="A1598" s="225" t="s">
        <v>21</v>
      </c>
      <c r="B1598" s="226" t="s">
        <v>88</v>
      </c>
      <c r="C1598" s="225" t="s">
        <v>9</v>
      </c>
      <c r="D1598" s="225" t="s">
        <v>735</v>
      </c>
      <c r="E1598" s="292" t="s">
        <v>893</v>
      </c>
      <c r="F1598" s="292"/>
      <c r="G1598" s="227" t="s">
        <v>41</v>
      </c>
      <c r="H1598" s="228">
        <v>1.1299999999999999</v>
      </c>
      <c r="I1598" s="229">
        <f>SUMIFS(J:J,A:A,"Composição",B:B,$B1598)</f>
        <v>1.66</v>
      </c>
      <c r="J1598" s="229">
        <f t="shared" si="250"/>
        <v>1.87</v>
      </c>
      <c r="L1598" s="52">
        <f t="shared" si="245"/>
        <v>152</v>
      </c>
      <c r="M1598" s="86">
        <f t="shared" si="239"/>
        <v>1.87</v>
      </c>
      <c r="N1598" s="87" t="str">
        <f t="shared" si="240"/>
        <v/>
      </c>
      <c r="O1598" s="87">
        <f t="shared" si="241"/>
        <v>1.87</v>
      </c>
      <c r="P1598" s="88" t="str">
        <f t="shared" si="242"/>
        <v/>
      </c>
      <c r="Q1598" s="87" t="str">
        <f t="shared" si="243"/>
        <v/>
      </c>
      <c r="R1598" s="87" t="str">
        <f t="shared" si="244"/>
        <v/>
      </c>
    </row>
    <row r="1599" spans="1:18" ht="25.5" x14ac:dyDescent="0.2">
      <c r="A1599" s="214" t="s">
        <v>28</v>
      </c>
      <c r="B1599" s="215" t="s">
        <v>86</v>
      </c>
      <c r="C1599" s="214" t="str">
        <f>VLOOKUP(B1599,INSUMOS!$A:$I,2,FALSE)</f>
        <v>SINAPI</v>
      </c>
      <c r="D1599" s="214" t="str">
        <f>VLOOKUP(B1599,INSUMOS!$A:$I,3,FALSE)</f>
        <v>AREIA MEDIA - POSTO JAZIDA/FORNECEDOR (RETIRADO NA JAZIDA, SEM TRANSPORTE)</v>
      </c>
      <c r="E1599" s="293" t="str">
        <f>VLOOKUP(B1599,INSUMOS!$A:$I,4,FALSE)</f>
        <v>Material</v>
      </c>
      <c r="F1599" s="293"/>
      <c r="G1599" s="216" t="str">
        <f>VLOOKUP(B1599,INSUMOS!$A:$I,5,FALSE)</f>
        <v>m³</v>
      </c>
      <c r="H1599" s="217">
        <v>1.36</v>
      </c>
      <c r="I1599" s="218">
        <f>VLOOKUP(B1599,INSUMOS!$A:$I,8,FALSE)</f>
        <v>210.23</v>
      </c>
      <c r="J1599" s="218">
        <f t="shared" si="250"/>
        <v>285.91000000000003</v>
      </c>
      <c r="L1599" s="52">
        <f t="shared" si="245"/>
        <v>152</v>
      </c>
      <c r="M1599" s="86">
        <f t="shared" ref="M1599:M1662" si="251">IF(OR(A1599="Insumo",A1599="Composição Auxiliar"),J1599,"")</f>
        <v>285.91000000000003</v>
      </c>
      <c r="N1599" s="87" t="str">
        <f t="shared" ref="N1599:N1662" si="252">IF(E1599="Mão de Obra",J1599,"")</f>
        <v/>
      </c>
      <c r="O1599" s="87">
        <f t="shared" ref="O1599:O1662" si="253">IF(N1599&lt;&gt;"","",M1599)</f>
        <v>285.91000000000003</v>
      </c>
      <c r="P1599" s="88" t="str">
        <f t="shared" ref="P1599:P1662" si="254">IF(A1599="Composição",B1599,"")</f>
        <v/>
      </c>
      <c r="Q1599" s="87" t="str">
        <f t="shared" ref="Q1599:Q1662" si="255">IF(P1599&lt;&gt;"",SUMIF(L1599:L1699,L1599,N1599:N1699),"")</f>
        <v/>
      </c>
      <c r="R1599" s="87" t="str">
        <f t="shared" ref="R1599:R1662" si="256">IF(P1599&lt;&gt;"",SUMIF(L1599:L1699,L1599,O1599:O1699),"")</f>
        <v/>
      </c>
    </row>
    <row r="1600" spans="1:18" x14ac:dyDescent="0.2">
      <c r="A1600" s="214" t="s">
        <v>28</v>
      </c>
      <c r="B1600" s="215" t="s">
        <v>87</v>
      </c>
      <c r="C1600" s="214" t="str">
        <f>VLOOKUP(B1600,INSUMOS!$A:$I,2,FALSE)</f>
        <v>SINAPI</v>
      </c>
      <c r="D1600" s="214" t="str">
        <f>VLOOKUP(B1600,INSUMOS!$A:$I,3,FALSE)</f>
        <v>CIMENTO PORTLAND COMPOSTO CP II-32</v>
      </c>
      <c r="E1600" s="293" t="str">
        <f>VLOOKUP(B1600,INSUMOS!$A:$I,4,FALSE)</f>
        <v>Material</v>
      </c>
      <c r="F1600" s="293"/>
      <c r="G1600" s="216" t="str">
        <f>VLOOKUP(B1600,INSUMOS!$A:$I,5,FALSE)</f>
        <v>KG</v>
      </c>
      <c r="H1600" s="217">
        <v>459.85</v>
      </c>
      <c r="I1600" s="218">
        <f>VLOOKUP(B1600,INSUMOS!$A:$I,8,FALSE)</f>
        <v>0.68</v>
      </c>
      <c r="J1600" s="218">
        <f t="shared" si="250"/>
        <v>312.69</v>
      </c>
      <c r="L1600" s="52">
        <f t="shared" si="245"/>
        <v>152</v>
      </c>
      <c r="M1600" s="86">
        <f t="shared" si="251"/>
        <v>312.69</v>
      </c>
      <c r="N1600" s="87" t="str">
        <f t="shared" si="252"/>
        <v/>
      </c>
      <c r="O1600" s="87">
        <f t="shared" si="253"/>
        <v>312.69</v>
      </c>
      <c r="P1600" s="88" t="str">
        <f t="shared" si="254"/>
        <v/>
      </c>
      <c r="Q1600" s="87" t="str">
        <f t="shared" si="255"/>
        <v/>
      </c>
      <c r="R1600" s="87" t="str">
        <f t="shared" si="256"/>
        <v/>
      </c>
    </row>
    <row r="1601" spans="1:18" x14ac:dyDescent="0.2">
      <c r="A1601" s="219"/>
      <c r="B1601" s="219"/>
      <c r="C1601" s="219"/>
      <c r="D1601" s="219"/>
      <c r="E1601" s="219"/>
      <c r="F1601" s="220"/>
      <c r="G1601" s="219"/>
      <c r="H1601" s="220"/>
      <c r="I1601" s="219"/>
      <c r="J1601" s="220"/>
      <c r="L1601" s="52">
        <f t="shared" si="245"/>
        <v>152</v>
      </c>
      <c r="M1601" s="86" t="str">
        <f t="shared" si="251"/>
        <v/>
      </c>
      <c r="N1601" s="87" t="str">
        <f t="shared" si="252"/>
        <v/>
      </c>
      <c r="O1601" s="87" t="str">
        <f t="shared" si="253"/>
        <v/>
      </c>
      <c r="P1601" s="88" t="str">
        <f t="shared" si="254"/>
        <v/>
      </c>
      <c r="Q1601" s="87" t="str">
        <f t="shared" si="255"/>
        <v/>
      </c>
      <c r="R1601" s="87" t="str">
        <f t="shared" si="256"/>
        <v/>
      </c>
    </row>
    <row r="1602" spans="1:18" ht="15" thickBot="1" x14ac:dyDescent="0.25">
      <c r="A1602" s="219"/>
      <c r="B1602" s="219"/>
      <c r="C1602" s="219"/>
      <c r="D1602" s="219"/>
      <c r="E1602" s="219"/>
      <c r="F1602" s="220"/>
      <c r="G1602" s="219"/>
      <c r="H1602" s="294"/>
      <c r="I1602" s="294"/>
      <c r="J1602" s="220"/>
      <c r="L1602" s="52">
        <f t="shared" si="245"/>
        <v>152</v>
      </c>
      <c r="M1602" s="86" t="str">
        <f t="shared" si="251"/>
        <v/>
      </c>
      <c r="N1602" s="87" t="str">
        <f t="shared" si="252"/>
        <v/>
      </c>
      <c r="O1602" s="87" t="str">
        <f t="shared" si="253"/>
        <v/>
      </c>
      <c r="P1602" s="88" t="str">
        <f t="shared" si="254"/>
        <v/>
      </c>
      <c r="Q1602" s="87" t="str">
        <f t="shared" si="255"/>
        <v/>
      </c>
      <c r="R1602" s="87" t="str">
        <f t="shared" si="256"/>
        <v/>
      </c>
    </row>
    <row r="1603" spans="1:18" ht="38.25" customHeight="1" thickTop="1" x14ac:dyDescent="0.2">
      <c r="A1603" s="224"/>
      <c r="B1603" s="224"/>
      <c r="C1603" s="224"/>
      <c r="D1603" s="224"/>
      <c r="E1603" s="224"/>
      <c r="F1603" s="224"/>
      <c r="G1603" s="224"/>
      <c r="H1603" s="224"/>
      <c r="I1603" s="224"/>
      <c r="J1603" s="224"/>
      <c r="L1603" s="52">
        <f t="shared" ref="L1603:L1666" si="257">IF(AND(A1604&lt;&gt;"",A1603=""),L1602+1,L1602)</f>
        <v>152</v>
      </c>
      <c r="M1603" s="86" t="str">
        <f t="shared" si="251"/>
        <v/>
      </c>
      <c r="N1603" s="87" t="str">
        <f t="shared" si="252"/>
        <v/>
      </c>
      <c r="O1603" s="87" t="str">
        <f t="shared" si="253"/>
        <v/>
      </c>
      <c r="P1603" s="88" t="str">
        <f t="shared" si="254"/>
        <v/>
      </c>
      <c r="Q1603" s="87" t="str">
        <f t="shared" si="255"/>
        <v/>
      </c>
      <c r="R1603" s="87" t="str">
        <f t="shared" si="256"/>
        <v/>
      </c>
    </row>
    <row r="1604" spans="1:18" ht="25.5" customHeight="1" x14ac:dyDescent="0.2">
      <c r="A1604" s="206"/>
      <c r="B1604" s="207" t="s">
        <v>1</v>
      </c>
      <c r="C1604" s="206" t="s">
        <v>2</v>
      </c>
      <c r="D1604" s="206" t="s">
        <v>3</v>
      </c>
      <c r="E1604" s="290" t="s">
        <v>18</v>
      </c>
      <c r="F1604" s="290"/>
      <c r="G1604" s="208" t="s">
        <v>4</v>
      </c>
      <c r="H1604" s="207" t="s">
        <v>5</v>
      </c>
      <c r="I1604" s="207" t="s">
        <v>6</v>
      </c>
      <c r="J1604" s="207" t="s">
        <v>7</v>
      </c>
      <c r="L1604" s="52">
        <f t="shared" si="257"/>
        <v>153</v>
      </c>
      <c r="M1604" s="86" t="str">
        <f t="shared" si="251"/>
        <v/>
      </c>
      <c r="N1604" s="87" t="str">
        <f t="shared" si="252"/>
        <v/>
      </c>
      <c r="O1604" s="87" t="str">
        <f t="shared" si="253"/>
        <v/>
      </c>
      <c r="P1604" s="88" t="str">
        <f t="shared" si="254"/>
        <v/>
      </c>
      <c r="Q1604" s="87" t="str">
        <f t="shared" si="255"/>
        <v/>
      </c>
      <c r="R1604" s="87" t="str">
        <f t="shared" si="256"/>
        <v/>
      </c>
    </row>
    <row r="1605" spans="1:18" ht="25.5" customHeight="1" x14ac:dyDescent="0.2">
      <c r="A1605" s="209" t="s">
        <v>19</v>
      </c>
      <c r="B1605" s="210" t="s">
        <v>693</v>
      </c>
      <c r="C1605" s="209" t="s">
        <v>9</v>
      </c>
      <c r="D1605" s="209" t="s">
        <v>694</v>
      </c>
      <c r="E1605" s="291" t="s">
        <v>875</v>
      </c>
      <c r="F1605" s="291"/>
      <c r="G1605" s="211" t="s">
        <v>25</v>
      </c>
      <c r="H1605" s="212">
        <v>1</v>
      </c>
      <c r="I1605" s="213">
        <f>SUMIF(L:L,$L1605,M:M)</f>
        <v>32.61</v>
      </c>
      <c r="J1605" s="213">
        <f t="shared" ref="J1605:J1613" si="258">TRUNC(H1605*I1605,2)</f>
        <v>32.61</v>
      </c>
      <c r="L1605" s="52">
        <f t="shared" si="257"/>
        <v>153</v>
      </c>
      <c r="M1605" s="86" t="str">
        <f t="shared" si="251"/>
        <v/>
      </c>
      <c r="N1605" s="87" t="str">
        <f t="shared" si="252"/>
        <v/>
      </c>
      <c r="O1605" s="87" t="str">
        <f t="shared" si="253"/>
        <v/>
      </c>
      <c r="P1605" s="88" t="str">
        <f t="shared" si="254"/>
        <v xml:space="preserve"> 88245 </v>
      </c>
      <c r="Q1605" s="87">
        <f t="shared" si="255"/>
        <v>23.15</v>
      </c>
      <c r="R1605" s="87">
        <f t="shared" si="256"/>
        <v>9.4600000000000009</v>
      </c>
    </row>
    <row r="1606" spans="1:18" ht="25.5" x14ac:dyDescent="0.2">
      <c r="A1606" s="225" t="s">
        <v>21</v>
      </c>
      <c r="B1606" s="226" t="s">
        <v>737</v>
      </c>
      <c r="C1606" s="225" t="s">
        <v>9</v>
      </c>
      <c r="D1606" s="225" t="s">
        <v>738</v>
      </c>
      <c r="E1606" s="292" t="s">
        <v>875</v>
      </c>
      <c r="F1606" s="292"/>
      <c r="G1606" s="227" t="s">
        <v>25</v>
      </c>
      <c r="H1606" s="228">
        <v>1</v>
      </c>
      <c r="I1606" s="229">
        <f>SUMIFS(J:J,A:A,"Composição",B:B,$B1606)</f>
        <v>0.26</v>
      </c>
      <c r="J1606" s="229">
        <f t="shared" si="258"/>
        <v>0.26</v>
      </c>
      <c r="L1606" s="52">
        <f t="shared" si="257"/>
        <v>153</v>
      </c>
      <c r="M1606" s="86">
        <f t="shared" si="251"/>
        <v>0.26</v>
      </c>
      <c r="N1606" s="87" t="str">
        <f t="shared" si="252"/>
        <v/>
      </c>
      <c r="O1606" s="87">
        <f t="shared" si="253"/>
        <v>0.26</v>
      </c>
      <c r="P1606" s="88" t="str">
        <f t="shared" si="254"/>
        <v/>
      </c>
      <c r="Q1606" s="87" t="str">
        <f t="shared" si="255"/>
        <v/>
      </c>
      <c r="R1606" s="87" t="str">
        <f t="shared" si="256"/>
        <v/>
      </c>
    </row>
    <row r="1607" spans="1:18" ht="25.5" x14ac:dyDescent="0.2">
      <c r="A1607" s="214" t="s">
        <v>28</v>
      </c>
      <c r="B1607" s="215" t="s">
        <v>90</v>
      </c>
      <c r="C1607" s="214" t="str">
        <f>VLOOKUP(B1607,INSUMOS!$A:$I,2,FALSE)</f>
        <v>SINAPI</v>
      </c>
      <c r="D1607" s="214" t="str">
        <f>VLOOKUP(B1607,INSUMOS!$A:$I,3,FALSE)</f>
        <v>EPI - FAMILIA PEDREIRO - HORISTA (ENCARGOS COMPLEMENTARES - COLETADO CAIXA)</v>
      </c>
      <c r="E1607" s="293" t="str">
        <f>VLOOKUP(B1607,INSUMOS!$A:$I,4,FALSE)</f>
        <v>Encargos Complementares</v>
      </c>
      <c r="F1607" s="293"/>
      <c r="G1607" s="216" t="str">
        <f>VLOOKUP(B1607,INSUMOS!$A:$I,5,FALSE)</f>
        <v>H</v>
      </c>
      <c r="H1607" s="217">
        <v>1</v>
      </c>
      <c r="I1607" s="218">
        <f>VLOOKUP(B1607,INSUMOS!$A:$I,8,FALSE)</f>
        <v>1.26</v>
      </c>
      <c r="J1607" s="218">
        <f t="shared" si="258"/>
        <v>1.26</v>
      </c>
      <c r="L1607" s="52">
        <f t="shared" si="257"/>
        <v>153</v>
      </c>
      <c r="M1607" s="86">
        <f t="shared" si="251"/>
        <v>1.26</v>
      </c>
      <c r="N1607" s="87" t="str">
        <f t="shared" si="252"/>
        <v/>
      </c>
      <c r="O1607" s="87">
        <f t="shared" si="253"/>
        <v>1.26</v>
      </c>
      <c r="P1607" s="88" t="str">
        <f t="shared" si="254"/>
        <v/>
      </c>
      <c r="Q1607" s="87" t="str">
        <f t="shared" si="255"/>
        <v/>
      </c>
      <c r="R1607" s="87" t="str">
        <f t="shared" si="256"/>
        <v/>
      </c>
    </row>
    <row r="1608" spans="1:18" x14ac:dyDescent="0.2">
      <c r="A1608" s="214" t="s">
        <v>28</v>
      </c>
      <c r="B1608" s="215" t="s">
        <v>380</v>
      </c>
      <c r="C1608" s="214" t="str">
        <f>VLOOKUP(B1608,INSUMOS!$A:$I,2,FALSE)</f>
        <v>SINAPI</v>
      </c>
      <c r="D1608" s="214" t="str">
        <f>VLOOKUP(B1608,INSUMOS!$A:$I,3,FALSE)</f>
        <v>ARMADOR (HORISTA)</v>
      </c>
      <c r="E1608" s="293" t="str">
        <f>VLOOKUP(B1608,INSUMOS!$A:$I,4,FALSE)</f>
        <v>Mão de Obra</v>
      </c>
      <c r="F1608" s="293"/>
      <c r="G1608" s="216" t="str">
        <f>VLOOKUP(B1608,INSUMOS!$A:$I,5,FALSE)</f>
        <v>H</v>
      </c>
      <c r="H1608" s="217">
        <v>1</v>
      </c>
      <c r="I1608" s="218">
        <f>VLOOKUP(B1608,INSUMOS!$A:$I,8,FALSE)</f>
        <v>23.15</v>
      </c>
      <c r="J1608" s="218">
        <f t="shared" si="258"/>
        <v>23.15</v>
      </c>
      <c r="L1608" s="52">
        <f t="shared" si="257"/>
        <v>153</v>
      </c>
      <c r="M1608" s="86">
        <f t="shared" si="251"/>
        <v>23.15</v>
      </c>
      <c r="N1608" s="87">
        <f t="shared" si="252"/>
        <v>23.15</v>
      </c>
      <c r="O1608" s="87" t="str">
        <f t="shared" si="253"/>
        <v/>
      </c>
      <c r="P1608" s="88" t="str">
        <f t="shared" si="254"/>
        <v/>
      </c>
      <c r="Q1608" s="87" t="str">
        <f t="shared" si="255"/>
        <v/>
      </c>
      <c r="R1608" s="87" t="str">
        <f t="shared" si="256"/>
        <v/>
      </c>
    </row>
    <row r="1609" spans="1:18" ht="25.5" x14ac:dyDescent="0.2">
      <c r="A1609" s="214" t="s">
        <v>28</v>
      </c>
      <c r="B1609" s="215" t="s">
        <v>91</v>
      </c>
      <c r="C1609" s="214" t="str">
        <f>VLOOKUP(B1609,INSUMOS!$A:$I,2,FALSE)</f>
        <v>SINAPI</v>
      </c>
      <c r="D1609" s="214" t="str">
        <f>VLOOKUP(B1609,INSUMOS!$A:$I,3,FALSE)</f>
        <v>FERRAMENTAS - FAMILIA PEDREIRO - HORISTA (ENCARGOS COMPLEMENTARES - COLETADO CAIXA)</v>
      </c>
      <c r="E1609" s="293" t="str">
        <f>VLOOKUP(B1609,INSUMOS!$A:$I,4,FALSE)</f>
        <v>Encargos Complementares</v>
      </c>
      <c r="F1609" s="293"/>
      <c r="G1609" s="216" t="str">
        <f>VLOOKUP(B1609,INSUMOS!$A:$I,5,FALSE)</f>
        <v>H</v>
      </c>
      <c r="H1609" s="217">
        <v>1</v>
      </c>
      <c r="I1609" s="218">
        <f>VLOOKUP(B1609,INSUMOS!$A:$I,8,FALSE)</f>
        <v>0.71</v>
      </c>
      <c r="J1609" s="218">
        <f t="shared" si="258"/>
        <v>0.71</v>
      </c>
      <c r="L1609" s="52">
        <f t="shared" si="257"/>
        <v>153</v>
      </c>
      <c r="M1609" s="86">
        <f t="shared" si="251"/>
        <v>0.71</v>
      </c>
      <c r="N1609" s="87" t="str">
        <f t="shared" si="252"/>
        <v/>
      </c>
      <c r="O1609" s="87">
        <f t="shared" si="253"/>
        <v>0.71</v>
      </c>
      <c r="P1609" s="88" t="str">
        <f t="shared" si="254"/>
        <v/>
      </c>
      <c r="Q1609" s="87" t="str">
        <f t="shared" si="255"/>
        <v/>
      </c>
      <c r="R1609" s="87" t="str">
        <f t="shared" si="256"/>
        <v/>
      </c>
    </row>
    <row r="1610" spans="1:18" ht="25.5" x14ac:dyDescent="0.2">
      <c r="A1610" s="214" t="s">
        <v>28</v>
      </c>
      <c r="B1610" s="215" t="s">
        <v>81</v>
      </c>
      <c r="C1610" s="214" t="str">
        <f>VLOOKUP(B1610,INSUMOS!$A:$I,2,FALSE)</f>
        <v>SINAPI</v>
      </c>
      <c r="D1610" s="214" t="str">
        <f>VLOOKUP(B1610,INSUMOS!$A:$I,3,FALSE)</f>
        <v>EXAMES - HORISTA (COLETADO CAIXA - ENCARGOS COMPLEMENTARES)</v>
      </c>
      <c r="E1610" s="293" t="str">
        <f>VLOOKUP(B1610,INSUMOS!$A:$I,4,FALSE)</f>
        <v>Encargos Complementares</v>
      </c>
      <c r="F1610" s="293"/>
      <c r="G1610" s="216" t="str">
        <f>VLOOKUP(B1610,INSUMOS!$A:$I,5,FALSE)</f>
        <v>H</v>
      </c>
      <c r="H1610" s="217">
        <v>1</v>
      </c>
      <c r="I1610" s="218">
        <f>VLOOKUP(B1610,INSUMOS!$A:$I,8,FALSE)</f>
        <v>1.31</v>
      </c>
      <c r="J1610" s="218">
        <f t="shared" si="258"/>
        <v>1.31</v>
      </c>
      <c r="L1610" s="52">
        <f t="shared" si="257"/>
        <v>153</v>
      </c>
      <c r="M1610" s="86">
        <f t="shared" si="251"/>
        <v>1.31</v>
      </c>
      <c r="N1610" s="87" t="str">
        <f t="shared" si="252"/>
        <v/>
      </c>
      <c r="O1610" s="87">
        <f t="shared" si="253"/>
        <v>1.31</v>
      </c>
      <c r="P1610" s="88" t="str">
        <f t="shared" si="254"/>
        <v/>
      </c>
      <c r="Q1610" s="87" t="str">
        <f t="shared" si="255"/>
        <v/>
      </c>
      <c r="R1610" s="87" t="str">
        <f t="shared" si="256"/>
        <v/>
      </c>
    </row>
    <row r="1611" spans="1:18" ht="25.5" x14ac:dyDescent="0.2">
      <c r="A1611" s="214" t="s">
        <v>28</v>
      </c>
      <c r="B1611" s="215" t="s">
        <v>83</v>
      </c>
      <c r="C1611" s="214" t="str">
        <f>VLOOKUP(B1611,INSUMOS!$A:$I,2,FALSE)</f>
        <v>SINAPI</v>
      </c>
      <c r="D1611" s="214" t="str">
        <f>VLOOKUP(B1611,INSUMOS!$A:$I,3,FALSE)</f>
        <v>SEGURO - HORISTA (COLETADO CAIXA - ENCARGOS COMPLEMENTARES)</v>
      </c>
      <c r="E1611" s="293" t="str">
        <f>VLOOKUP(B1611,INSUMOS!$A:$I,4,FALSE)</f>
        <v>Encargos Complementares</v>
      </c>
      <c r="F1611" s="293"/>
      <c r="G1611" s="216" t="str">
        <f>VLOOKUP(B1611,INSUMOS!$A:$I,5,FALSE)</f>
        <v>H</v>
      </c>
      <c r="H1611" s="217">
        <v>1</v>
      </c>
      <c r="I1611" s="218">
        <f>VLOOKUP(B1611,INSUMOS!$A:$I,8,FALSE)</f>
        <v>0.11</v>
      </c>
      <c r="J1611" s="218">
        <f t="shared" si="258"/>
        <v>0.11</v>
      </c>
      <c r="L1611" s="52">
        <f t="shared" si="257"/>
        <v>153</v>
      </c>
      <c r="M1611" s="86">
        <f t="shared" si="251"/>
        <v>0.11</v>
      </c>
      <c r="N1611" s="87" t="str">
        <f t="shared" si="252"/>
        <v/>
      </c>
      <c r="O1611" s="87">
        <f t="shared" si="253"/>
        <v>0.11</v>
      </c>
      <c r="P1611" s="88" t="str">
        <f t="shared" si="254"/>
        <v/>
      </c>
      <c r="Q1611" s="87" t="str">
        <f t="shared" si="255"/>
        <v/>
      </c>
      <c r="R1611" s="87" t="str">
        <f t="shared" si="256"/>
        <v/>
      </c>
    </row>
    <row r="1612" spans="1:18" ht="38.25" customHeight="1" x14ac:dyDescent="0.2">
      <c r="A1612" s="214" t="s">
        <v>28</v>
      </c>
      <c r="B1612" s="215" t="s">
        <v>84</v>
      </c>
      <c r="C1612" s="214" t="str">
        <f>VLOOKUP(B1612,INSUMOS!$A:$I,2,FALSE)</f>
        <v>SINAPI</v>
      </c>
      <c r="D1612" s="214" t="str">
        <f>VLOOKUP(B1612,INSUMOS!$A:$I,3,FALSE)</f>
        <v>TRANSPORTE - HORISTA (COLETADO CAIXA - ENCARGOS COMPLEMENTARES)</v>
      </c>
      <c r="E1612" s="293" t="str">
        <f>VLOOKUP(B1612,INSUMOS!$A:$I,4,FALSE)</f>
        <v>Encargos Complementares</v>
      </c>
      <c r="F1612" s="293"/>
      <c r="G1612" s="216" t="str">
        <f>VLOOKUP(B1612,INSUMOS!$A:$I,5,FALSE)</f>
        <v>H</v>
      </c>
      <c r="H1612" s="217">
        <v>1</v>
      </c>
      <c r="I1612" s="218">
        <f>VLOOKUP(B1612,INSUMOS!$A:$I,8,FALSE)</f>
        <v>1.52</v>
      </c>
      <c r="J1612" s="218">
        <f t="shared" si="258"/>
        <v>1.52</v>
      </c>
      <c r="L1612" s="52">
        <f t="shared" si="257"/>
        <v>153</v>
      </c>
      <c r="M1612" s="86">
        <f t="shared" si="251"/>
        <v>1.52</v>
      </c>
      <c r="N1612" s="87" t="str">
        <f t="shared" si="252"/>
        <v/>
      </c>
      <c r="O1612" s="87">
        <f t="shared" si="253"/>
        <v>1.52</v>
      </c>
      <c r="P1612" s="88" t="str">
        <f t="shared" si="254"/>
        <v/>
      </c>
      <c r="Q1612" s="87" t="str">
        <f t="shared" si="255"/>
        <v/>
      </c>
      <c r="R1612" s="87" t="str">
        <f t="shared" si="256"/>
        <v/>
      </c>
    </row>
    <row r="1613" spans="1:18" ht="25.5" customHeight="1" x14ac:dyDescent="0.2">
      <c r="A1613" s="214" t="s">
        <v>28</v>
      </c>
      <c r="B1613" s="215" t="s">
        <v>79</v>
      </c>
      <c r="C1613" s="214" t="str">
        <f>VLOOKUP(B1613,INSUMOS!$A:$I,2,FALSE)</f>
        <v>SINAPI</v>
      </c>
      <c r="D1613" s="214" t="str">
        <f>VLOOKUP(B1613,INSUMOS!$A:$I,3,FALSE)</f>
        <v>ALIMENTACAO - HORISTA (COLETADO CAIXA - ENCARGOS COMPLEMENTARES)</v>
      </c>
      <c r="E1613" s="293" t="str">
        <f>VLOOKUP(B1613,INSUMOS!$A:$I,4,FALSE)</f>
        <v>Encargos Complementares</v>
      </c>
      <c r="F1613" s="293"/>
      <c r="G1613" s="216" t="str">
        <f>VLOOKUP(B1613,INSUMOS!$A:$I,5,FALSE)</f>
        <v>H</v>
      </c>
      <c r="H1613" s="217">
        <v>1</v>
      </c>
      <c r="I1613" s="218">
        <f>VLOOKUP(B1613,INSUMOS!$A:$I,8,FALSE)</f>
        <v>4.29</v>
      </c>
      <c r="J1613" s="218">
        <f t="shared" si="258"/>
        <v>4.29</v>
      </c>
      <c r="L1613" s="52">
        <f t="shared" si="257"/>
        <v>153</v>
      </c>
      <c r="M1613" s="86">
        <f t="shared" si="251"/>
        <v>4.29</v>
      </c>
      <c r="N1613" s="87" t="str">
        <f t="shared" si="252"/>
        <v/>
      </c>
      <c r="O1613" s="87">
        <f t="shared" si="253"/>
        <v>4.29</v>
      </c>
      <c r="P1613" s="88" t="str">
        <f t="shared" si="254"/>
        <v/>
      </c>
      <c r="Q1613" s="87" t="str">
        <f t="shared" si="255"/>
        <v/>
      </c>
      <c r="R1613" s="87" t="str">
        <f t="shared" si="256"/>
        <v/>
      </c>
    </row>
    <row r="1614" spans="1:18" ht="25.5" customHeight="1" x14ac:dyDescent="0.2">
      <c r="A1614" s="219"/>
      <c r="B1614" s="219"/>
      <c r="C1614" s="219"/>
      <c r="D1614" s="219"/>
      <c r="E1614" s="219"/>
      <c r="F1614" s="220"/>
      <c r="G1614" s="219"/>
      <c r="H1614" s="220"/>
      <c r="I1614" s="219"/>
      <c r="J1614" s="220"/>
      <c r="L1614" s="52">
        <f t="shared" si="257"/>
        <v>153</v>
      </c>
      <c r="M1614" s="86" t="str">
        <f t="shared" si="251"/>
        <v/>
      </c>
      <c r="N1614" s="87" t="str">
        <f t="shared" si="252"/>
        <v/>
      </c>
      <c r="O1614" s="87" t="str">
        <f t="shared" si="253"/>
        <v/>
      </c>
      <c r="P1614" s="88" t="str">
        <f t="shared" si="254"/>
        <v/>
      </c>
      <c r="Q1614" s="87" t="str">
        <f t="shared" si="255"/>
        <v/>
      </c>
      <c r="R1614" s="87" t="str">
        <f t="shared" si="256"/>
        <v/>
      </c>
    </row>
    <row r="1615" spans="1:18" ht="15" thickBot="1" x14ac:dyDescent="0.25">
      <c r="A1615" s="219"/>
      <c r="B1615" s="219"/>
      <c r="C1615" s="219"/>
      <c r="D1615" s="219"/>
      <c r="E1615" s="219"/>
      <c r="F1615" s="220"/>
      <c r="G1615" s="219"/>
      <c r="H1615" s="294"/>
      <c r="I1615" s="294"/>
      <c r="J1615" s="220"/>
      <c r="L1615" s="52">
        <f t="shared" si="257"/>
        <v>153</v>
      </c>
      <c r="M1615" s="86" t="str">
        <f t="shared" si="251"/>
        <v/>
      </c>
      <c r="N1615" s="87" t="str">
        <f t="shared" si="252"/>
        <v/>
      </c>
      <c r="O1615" s="87" t="str">
        <f t="shared" si="253"/>
        <v/>
      </c>
      <c r="P1615" s="88" t="str">
        <f t="shared" si="254"/>
        <v/>
      </c>
      <c r="Q1615" s="87" t="str">
        <f t="shared" si="255"/>
        <v/>
      </c>
      <c r="R1615" s="87" t="str">
        <f t="shared" si="256"/>
        <v/>
      </c>
    </row>
    <row r="1616" spans="1:18" ht="15" thickTop="1" x14ac:dyDescent="0.2">
      <c r="A1616" s="224"/>
      <c r="B1616" s="224"/>
      <c r="C1616" s="224"/>
      <c r="D1616" s="224"/>
      <c r="E1616" s="224"/>
      <c r="F1616" s="224"/>
      <c r="G1616" s="224"/>
      <c r="H1616" s="224"/>
      <c r="I1616" s="224"/>
      <c r="J1616" s="224"/>
      <c r="L1616" s="52">
        <f t="shared" si="257"/>
        <v>153</v>
      </c>
      <c r="M1616" s="86" t="str">
        <f t="shared" si="251"/>
        <v/>
      </c>
      <c r="N1616" s="87" t="str">
        <f t="shared" si="252"/>
        <v/>
      </c>
      <c r="O1616" s="87" t="str">
        <f t="shared" si="253"/>
        <v/>
      </c>
      <c r="P1616" s="88" t="str">
        <f t="shared" si="254"/>
        <v/>
      </c>
      <c r="Q1616" s="87" t="str">
        <f t="shared" si="255"/>
        <v/>
      </c>
      <c r="R1616" s="87" t="str">
        <f t="shared" si="256"/>
        <v/>
      </c>
    </row>
    <row r="1617" spans="1:18" ht="15" x14ac:dyDescent="0.2">
      <c r="A1617" s="206"/>
      <c r="B1617" s="207" t="s">
        <v>1</v>
      </c>
      <c r="C1617" s="206" t="s">
        <v>2</v>
      </c>
      <c r="D1617" s="206" t="s">
        <v>3</v>
      </c>
      <c r="E1617" s="290" t="s">
        <v>18</v>
      </c>
      <c r="F1617" s="290"/>
      <c r="G1617" s="208" t="s">
        <v>4</v>
      </c>
      <c r="H1617" s="207" t="s">
        <v>5</v>
      </c>
      <c r="I1617" s="207" t="s">
        <v>6</v>
      </c>
      <c r="J1617" s="207" t="s">
        <v>7</v>
      </c>
      <c r="L1617" s="52">
        <f t="shared" si="257"/>
        <v>154</v>
      </c>
      <c r="M1617" s="86" t="str">
        <f t="shared" si="251"/>
        <v/>
      </c>
      <c r="N1617" s="87" t="str">
        <f t="shared" si="252"/>
        <v/>
      </c>
      <c r="O1617" s="87" t="str">
        <f t="shared" si="253"/>
        <v/>
      </c>
      <c r="P1617" s="88" t="str">
        <f t="shared" si="254"/>
        <v/>
      </c>
      <c r="Q1617" s="87" t="str">
        <f t="shared" si="255"/>
        <v/>
      </c>
      <c r="R1617" s="87" t="str">
        <f t="shared" si="256"/>
        <v/>
      </c>
    </row>
    <row r="1618" spans="1:18" ht="25.5" x14ac:dyDescent="0.2">
      <c r="A1618" s="209" t="s">
        <v>19</v>
      </c>
      <c r="B1618" s="210" t="s">
        <v>2005</v>
      </c>
      <c r="C1618" s="209" t="s">
        <v>9</v>
      </c>
      <c r="D1618" s="209" t="s">
        <v>2006</v>
      </c>
      <c r="E1618" s="291" t="s">
        <v>969</v>
      </c>
      <c r="F1618" s="291"/>
      <c r="G1618" s="211" t="s">
        <v>34</v>
      </c>
      <c r="H1618" s="212">
        <v>1</v>
      </c>
      <c r="I1618" s="213">
        <f>SUMIF(L:L,$L1618,M:M)</f>
        <v>16.27</v>
      </c>
      <c r="J1618" s="213">
        <f t="shared" ref="J1618:J1623" si="259">TRUNC(H1618*I1618,2)</f>
        <v>16.27</v>
      </c>
      <c r="L1618" s="52">
        <f t="shared" si="257"/>
        <v>154</v>
      </c>
      <c r="M1618" s="86" t="str">
        <f t="shared" si="251"/>
        <v/>
      </c>
      <c r="N1618" s="87" t="str">
        <f t="shared" si="252"/>
        <v/>
      </c>
      <c r="O1618" s="87" t="str">
        <f t="shared" si="253"/>
        <v/>
      </c>
      <c r="P1618" s="88" t="str">
        <f t="shared" si="254"/>
        <v xml:space="preserve"> 92767 </v>
      </c>
      <c r="Q1618" s="87">
        <f t="shared" si="255"/>
        <v>0</v>
      </c>
      <c r="R1618" s="87">
        <f t="shared" si="256"/>
        <v>16.27</v>
      </c>
    </row>
    <row r="1619" spans="1:18" ht="25.5" x14ac:dyDescent="0.2">
      <c r="A1619" s="225" t="s">
        <v>21</v>
      </c>
      <c r="B1619" s="226" t="s">
        <v>691</v>
      </c>
      <c r="C1619" s="225" t="s">
        <v>9</v>
      </c>
      <c r="D1619" s="225" t="s">
        <v>692</v>
      </c>
      <c r="E1619" s="292" t="s">
        <v>875</v>
      </c>
      <c r="F1619" s="292"/>
      <c r="G1619" s="227" t="s">
        <v>25</v>
      </c>
      <c r="H1619" s="228">
        <v>1.72E-2</v>
      </c>
      <c r="I1619" s="229">
        <f>SUMIFS(J:J,A:A,"Composição",B:B,$B1619)</f>
        <v>25.96</v>
      </c>
      <c r="J1619" s="229">
        <f t="shared" si="259"/>
        <v>0.44</v>
      </c>
      <c r="L1619" s="52">
        <f t="shared" si="257"/>
        <v>154</v>
      </c>
      <c r="M1619" s="86">
        <f t="shared" si="251"/>
        <v>0.44</v>
      </c>
      <c r="N1619" s="87" t="str">
        <f t="shared" si="252"/>
        <v/>
      </c>
      <c r="O1619" s="87">
        <f t="shared" si="253"/>
        <v>0.44</v>
      </c>
      <c r="P1619" s="88" t="str">
        <f t="shared" si="254"/>
        <v/>
      </c>
      <c r="Q1619" s="87" t="str">
        <f t="shared" si="255"/>
        <v/>
      </c>
      <c r="R1619" s="87" t="str">
        <f t="shared" si="256"/>
        <v/>
      </c>
    </row>
    <row r="1620" spans="1:18" ht="25.5" x14ac:dyDescent="0.2">
      <c r="A1620" s="225" t="s">
        <v>21</v>
      </c>
      <c r="B1620" s="226" t="s">
        <v>693</v>
      </c>
      <c r="C1620" s="225" t="s">
        <v>9</v>
      </c>
      <c r="D1620" s="225" t="s">
        <v>694</v>
      </c>
      <c r="E1620" s="292" t="s">
        <v>875</v>
      </c>
      <c r="F1620" s="292"/>
      <c r="G1620" s="227" t="s">
        <v>25</v>
      </c>
      <c r="H1620" s="228">
        <v>0.1055</v>
      </c>
      <c r="I1620" s="229">
        <f>SUMIFS(J:J,A:A,"Composição",B:B,$B1620)</f>
        <v>32.61</v>
      </c>
      <c r="J1620" s="229">
        <f t="shared" si="259"/>
        <v>3.44</v>
      </c>
      <c r="L1620" s="52">
        <f t="shared" si="257"/>
        <v>154</v>
      </c>
      <c r="M1620" s="86">
        <f t="shared" si="251"/>
        <v>3.44</v>
      </c>
      <c r="N1620" s="87" t="str">
        <f t="shared" si="252"/>
        <v/>
      </c>
      <c r="O1620" s="87">
        <f t="shared" si="253"/>
        <v>3.44</v>
      </c>
      <c r="P1620" s="88" t="str">
        <f t="shared" si="254"/>
        <v/>
      </c>
      <c r="Q1620" s="87" t="str">
        <f t="shared" si="255"/>
        <v/>
      </c>
      <c r="R1620" s="87" t="str">
        <f t="shared" si="256"/>
        <v/>
      </c>
    </row>
    <row r="1621" spans="1:18" ht="38.25" customHeight="1" x14ac:dyDescent="0.2">
      <c r="A1621" s="225" t="s">
        <v>21</v>
      </c>
      <c r="B1621" s="226" t="s">
        <v>739</v>
      </c>
      <c r="C1621" s="225" t="s">
        <v>9</v>
      </c>
      <c r="D1621" s="225" t="s">
        <v>740</v>
      </c>
      <c r="E1621" s="292" t="s">
        <v>969</v>
      </c>
      <c r="F1621" s="292"/>
      <c r="G1621" s="227" t="s">
        <v>34</v>
      </c>
      <c r="H1621" s="228">
        <v>1</v>
      </c>
      <c r="I1621" s="229">
        <f>SUMIFS(J:J,A:A,"Composição",B:B,$B1621)</f>
        <v>11.28</v>
      </c>
      <c r="J1621" s="229">
        <f t="shared" si="259"/>
        <v>11.28</v>
      </c>
      <c r="L1621" s="52">
        <f t="shared" si="257"/>
        <v>154</v>
      </c>
      <c r="M1621" s="86">
        <f t="shared" si="251"/>
        <v>11.28</v>
      </c>
      <c r="N1621" s="87" t="str">
        <f t="shared" si="252"/>
        <v/>
      </c>
      <c r="O1621" s="87">
        <f t="shared" si="253"/>
        <v>11.28</v>
      </c>
      <c r="P1621" s="88" t="str">
        <f t="shared" si="254"/>
        <v/>
      </c>
      <c r="Q1621" s="87" t="str">
        <f t="shared" si="255"/>
        <v/>
      </c>
      <c r="R1621" s="87" t="str">
        <f t="shared" si="256"/>
        <v/>
      </c>
    </row>
    <row r="1622" spans="1:18" ht="25.5" customHeight="1" x14ac:dyDescent="0.2">
      <c r="A1622" s="214" t="s">
        <v>28</v>
      </c>
      <c r="B1622" s="215" t="s">
        <v>1692</v>
      </c>
      <c r="C1622" s="214" t="str">
        <f>VLOOKUP(B1622,INSUMOS!$A:$I,2,FALSE)</f>
        <v>SINAPI</v>
      </c>
      <c r="D1622" s="214" t="str">
        <f>VLOOKUP(B1622,INSUMOS!$A:$I,3,FALSE)</f>
        <v>ESPACADOR / DISTANCIADOR CIRCULAR COM ENTRADA LATERAL, EM PLASTICO, PARA VERGALHAO *4,2 A 12,5* MM, COBRIMENTO 20 MM</v>
      </c>
      <c r="E1622" s="293" t="str">
        <f>VLOOKUP(B1622,INSUMOS!$A:$I,4,FALSE)</f>
        <v>Material</v>
      </c>
      <c r="F1622" s="293"/>
      <c r="G1622" s="216" t="str">
        <f>VLOOKUP(B1622,INSUMOS!$A:$I,5,FALSE)</f>
        <v>UN</v>
      </c>
      <c r="H1622" s="217">
        <v>2.8159999999999998</v>
      </c>
      <c r="I1622" s="218">
        <f>VLOOKUP(B1622,INSUMOS!$A:$I,8,FALSE)</f>
        <v>0.22</v>
      </c>
      <c r="J1622" s="218">
        <f t="shared" si="259"/>
        <v>0.61</v>
      </c>
      <c r="L1622" s="52">
        <f t="shared" si="257"/>
        <v>154</v>
      </c>
      <c r="M1622" s="86">
        <f t="shared" si="251"/>
        <v>0.61</v>
      </c>
      <c r="N1622" s="87" t="str">
        <f t="shared" si="252"/>
        <v/>
      </c>
      <c r="O1622" s="87">
        <f t="shared" si="253"/>
        <v>0.61</v>
      </c>
      <c r="P1622" s="88" t="str">
        <f t="shared" si="254"/>
        <v/>
      </c>
      <c r="Q1622" s="87" t="str">
        <f t="shared" si="255"/>
        <v/>
      </c>
      <c r="R1622" s="87" t="str">
        <f t="shared" si="256"/>
        <v/>
      </c>
    </row>
    <row r="1623" spans="1:18" ht="25.5" customHeight="1" x14ac:dyDescent="0.2">
      <c r="A1623" s="214" t="s">
        <v>28</v>
      </c>
      <c r="B1623" s="215" t="s">
        <v>1694</v>
      </c>
      <c r="C1623" s="214" t="str">
        <f>VLOOKUP(B1623,INSUMOS!$A:$I,2,FALSE)</f>
        <v>SINAPI</v>
      </c>
      <c r="D1623" s="214" t="str">
        <f>VLOOKUP(B1623,INSUMOS!$A:$I,3,FALSE)</f>
        <v>ARAME RECOZIDO 16 BWG, D = 1,65 MM (0,016 KG/M) OU 18 BWG, D = 1,25 MM (0,01 KG/M)</v>
      </c>
      <c r="E1623" s="293" t="str">
        <f>VLOOKUP(B1623,INSUMOS!$A:$I,4,FALSE)</f>
        <v>Material</v>
      </c>
      <c r="F1623" s="293"/>
      <c r="G1623" s="216" t="str">
        <f>VLOOKUP(B1623,INSUMOS!$A:$I,5,FALSE)</f>
        <v>KG</v>
      </c>
      <c r="H1623" s="217">
        <v>2.5000000000000001E-2</v>
      </c>
      <c r="I1623" s="218">
        <f>VLOOKUP(B1623,INSUMOS!$A:$I,8,FALSE)</f>
        <v>20</v>
      </c>
      <c r="J1623" s="218">
        <f t="shared" si="259"/>
        <v>0.5</v>
      </c>
      <c r="L1623" s="52">
        <f t="shared" si="257"/>
        <v>154</v>
      </c>
      <c r="M1623" s="86">
        <f t="shared" si="251"/>
        <v>0.5</v>
      </c>
      <c r="N1623" s="87" t="str">
        <f t="shared" si="252"/>
        <v/>
      </c>
      <c r="O1623" s="87">
        <f t="shared" si="253"/>
        <v>0.5</v>
      </c>
      <c r="P1623" s="88" t="str">
        <f t="shared" si="254"/>
        <v/>
      </c>
      <c r="Q1623" s="87" t="str">
        <f t="shared" si="255"/>
        <v/>
      </c>
      <c r="R1623" s="87" t="str">
        <f t="shared" si="256"/>
        <v/>
      </c>
    </row>
    <row r="1624" spans="1:18" x14ac:dyDescent="0.2">
      <c r="A1624" s="219"/>
      <c r="B1624" s="219"/>
      <c r="C1624" s="219"/>
      <c r="D1624" s="219"/>
      <c r="E1624" s="219"/>
      <c r="F1624" s="220"/>
      <c r="G1624" s="219"/>
      <c r="H1624" s="220"/>
      <c r="I1624" s="219"/>
      <c r="J1624" s="220"/>
      <c r="L1624" s="52">
        <f t="shared" si="257"/>
        <v>154</v>
      </c>
      <c r="M1624" s="86" t="str">
        <f t="shared" si="251"/>
        <v/>
      </c>
      <c r="N1624" s="87" t="str">
        <f t="shared" si="252"/>
        <v/>
      </c>
      <c r="O1624" s="87" t="str">
        <f t="shared" si="253"/>
        <v/>
      </c>
      <c r="P1624" s="88" t="str">
        <f t="shared" si="254"/>
        <v/>
      </c>
      <c r="Q1624" s="87" t="str">
        <f t="shared" si="255"/>
        <v/>
      </c>
      <c r="R1624" s="87" t="str">
        <f t="shared" si="256"/>
        <v/>
      </c>
    </row>
    <row r="1625" spans="1:18" ht="15" thickBot="1" x14ac:dyDescent="0.25">
      <c r="A1625" s="219"/>
      <c r="B1625" s="219"/>
      <c r="C1625" s="219"/>
      <c r="D1625" s="219"/>
      <c r="E1625" s="219"/>
      <c r="F1625" s="220"/>
      <c r="G1625" s="219"/>
      <c r="H1625" s="294"/>
      <c r="I1625" s="294"/>
      <c r="J1625" s="220"/>
      <c r="L1625" s="52">
        <f t="shared" si="257"/>
        <v>154</v>
      </c>
      <c r="M1625" s="86" t="str">
        <f t="shared" si="251"/>
        <v/>
      </c>
      <c r="N1625" s="87" t="str">
        <f t="shared" si="252"/>
        <v/>
      </c>
      <c r="O1625" s="87" t="str">
        <f t="shared" si="253"/>
        <v/>
      </c>
      <c r="P1625" s="88" t="str">
        <f t="shared" si="254"/>
        <v/>
      </c>
      <c r="Q1625" s="87" t="str">
        <f t="shared" si="255"/>
        <v/>
      </c>
      <c r="R1625" s="87" t="str">
        <f t="shared" si="256"/>
        <v/>
      </c>
    </row>
    <row r="1626" spans="1:18" ht="15" thickTop="1" x14ac:dyDescent="0.2">
      <c r="A1626" s="224"/>
      <c r="B1626" s="224"/>
      <c r="C1626" s="224"/>
      <c r="D1626" s="224"/>
      <c r="E1626" s="224"/>
      <c r="F1626" s="224"/>
      <c r="G1626" s="224"/>
      <c r="H1626" s="224"/>
      <c r="I1626" s="224"/>
      <c r="J1626" s="224"/>
      <c r="L1626" s="52">
        <f t="shared" si="257"/>
        <v>154</v>
      </c>
      <c r="M1626" s="86" t="str">
        <f t="shared" si="251"/>
        <v/>
      </c>
      <c r="N1626" s="87" t="str">
        <f t="shared" si="252"/>
        <v/>
      </c>
      <c r="O1626" s="87" t="str">
        <f t="shared" si="253"/>
        <v/>
      </c>
      <c r="P1626" s="88" t="str">
        <f t="shared" si="254"/>
        <v/>
      </c>
      <c r="Q1626" s="87" t="str">
        <f t="shared" si="255"/>
        <v/>
      </c>
      <c r="R1626" s="87" t="str">
        <f t="shared" si="256"/>
        <v/>
      </c>
    </row>
    <row r="1627" spans="1:18" ht="15" x14ac:dyDescent="0.2">
      <c r="A1627" s="206"/>
      <c r="B1627" s="207" t="s">
        <v>1</v>
      </c>
      <c r="C1627" s="206" t="s">
        <v>2</v>
      </c>
      <c r="D1627" s="206" t="s">
        <v>3</v>
      </c>
      <c r="E1627" s="290" t="s">
        <v>18</v>
      </c>
      <c r="F1627" s="290"/>
      <c r="G1627" s="208" t="s">
        <v>4</v>
      </c>
      <c r="H1627" s="207" t="s">
        <v>5</v>
      </c>
      <c r="I1627" s="207" t="s">
        <v>6</v>
      </c>
      <c r="J1627" s="207" t="s">
        <v>7</v>
      </c>
      <c r="L1627" s="52">
        <f t="shared" si="257"/>
        <v>155</v>
      </c>
      <c r="M1627" s="86" t="str">
        <f t="shared" si="251"/>
        <v/>
      </c>
      <c r="N1627" s="87" t="str">
        <f t="shared" si="252"/>
        <v/>
      </c>
      <c r="O1627" s="87" t="str">
        <f t="shared" si="253"/>
        <v/>
      </c>
      <c r="P1627" s="88" t="str">
        <f t="shared" si="254"/>
        <v/>
      </c>
      <c r="Q1627" s="87" t="str">
        <f t="shared" si="255"/>
        <v/>
      </c>
      <c r="R1627" s="87" t="str">
        <f t="shared" si="256"/>
        <v/>
      </c>
    </row>
    <row r="1628" spans="1:18" ht="25.5" x14ac:dyDescent="0.2">
      <c r="A1628" s="209" t="s">
        <v>19</v>
      </c>
      <c r="B1628" s="210" t="s">
        <v>1739</v>
      </c>
      <c r="C1628" s="209" t="s">
        <v>9</v>
      </c>
      <c r="D1628" s="209" t="s">
        <v>1740</v>
      </c>
      <c r="E1628" s="291" t="s">
        <v>1741</v>
      </c>
      <c r="F1628" s="291"/>
      <c r="G1628" s="211" t="s">
        <v>34</v>
      </c>
      <c r="H1628" s="212">
        <v>1</v>
      </c>
      <c r="I1628" s="213">
        <f>SUMIF(L:L,$L1628,M:M)</f>
        <v>12.11</v>
      </c>
      <c r="J1628" s="213">
        <f t="shared" ref="J1628:J1633" si="260">TRUNC(H1628*I1628,2)</f>
        <v>12.11</v>
      </c>
      <c r="L1628" s="52">
        <f t="shared" si="257"/>
        <v>155</v>
      </c>
      <c r="M1628" s="86" t="str">
        <f t="shared" si="251"/>
        <v/>
      </c>
      <c r="N1628" s="87" t="str">
        <f t="shared" si="252"/>
        <v/>
      </c>
      <c r="O1628" s="87" t="str">
        <f t="shared" si="253"/>
        <v/>
      </c>
      <c r="P1628" s="88" t="str">
        <f t="shared" si="254"/>
        <v xml:space="preserve"> 97092 </v>
      </c>
      <c r="Q1628" s="87">
        <f t="shared" si="255"/>
        <v>0</v>
      </c>
      <c r="R1628" s="87">
        <f t="shared" si="256"/>
        <v>12.11</v>
      </c>
    </row>
    <row r="1629" spans="1:18" ht="25.5" x14ac:dyDescent="0.2">
      <c r="A1629" s="225" t="s">
        <v>21</v>
      </c>
      <c r="B1629" s="226" t="s">
        <v>693</v>
      </c>
      <c r="C1629" s="225" t="s">
        <v>9</v>
      </c>
      <c r="D1629" s="225" t="s">
        <v>694</v>
      </c>
      <c r="E1629" s="292" t="s">
        <v>875</v>
      </c>
      <c r="F1629" s="292"/>
      <c r="G1629" s="227" t="s">
        <v>25</v>
      </c>
      <c r="H1629" s="228">
        <v>2.4E-2</v>
      </c>
      <c r="I1629" s="229">
        <f>SUMIFS(J:J,A:A,"Composição",B:B,$B1629)</f>
        <v>32.61</v>
      </c>
      <c r="J1629" s="229">
        <f t="shared" si="260"/>
        <v>0.78</v>
      </c>
      <c r="L1629" s="52">
        <f t="shared" si="257"/>
        <v>155</v>
      </c>
      <c r="M1629" s="86">
        <f t="shared" si="251"/>
        <v>0.78</v>
      </c>
      <c r="N1629" s="87" t="str">
        <f t="shared" si="252"/>
        <v/>
      </c>
      <c r="O1629" s="87">
        <f t="shared" si="253"/>
        <v>0.78</v>
      </c>
      <c r="P1629" s="88" t="str">
        <f t="shared" si="254"/>
        <v/>
      </c>
      <c r="Q1629" s="87" t="str">
        <f t="shared" si="255"/>
        <v/>
      </c>
      <c r="R1629" s="87" t="str">
        <f t="shared" si="256"/>
        <v/>
      </c>
    </row>
    <row r="1630" spans="1:18" ht="38.25" customHeight="1" x14ac:dyDescent="0.2">
      <c r="A1630" s="225" t="s">
        <v>21</v>
      </c>
      <c r="B1630" s="226" t="s">
        <v>691</v>
      </c>
      <c r="C1630" s="225" t="s">
        <v>9</v>
      </c>
      <c r="D1630" s="225" t="s">
        <v>692</v>
      </c>
      <c r="E1630" s="292" t="s">
        <v>875</v>
      </c>
      <c r="F1630" s="292"/>
      <c r="G1630" s="227" t="s">
        <v>25</v>
      </c>
      <c r="H1630" s="228">
        <v>8.0000000000000002E-3</v>
      </c>
      <c r="I1630" s="229">
        <f>SUMIFS(J:J,A:A,"Composição",B:B,$B1630)</f>
        <v>25.96</v>
      </c>
      <c r="J1630" s="229">
        <f t="shared" si="260"/>
        <v>0.2</v>
      </c>
      <c r="L1630" s="52">
        <f t="shared" si="257"/>
        <v>155</v>
      </c>
      <c r="M1630" s="86">
        <f t="shared" si="251"/>
        <v>0.2</v>
      </c>
      <c r="N1630" s="87" t="str">
        <f t="shared" si="252"/>
        <v/>
      </c>
      <c r="O1630" s="87">
        <f t="shared" si="253"/>
        <v>0.2</v>
      </c>
      <c r="P1630" s="88" t="str">
        <f t="shared" si="254"/>
        <v/>
      </c>
      <c r="Q1630" s="87" t="str">
        <f t="shared" si="255"/>
        <v/>
      </c>
      <c r="R1630" s="87" t="str">
        <f t="shared" si="256"/>
        <v/>
      </c>
    </row>
    <row r="1631" spans="1:18" ht="25.5" customHeight="1" x14ac:dyDescent="0.2">
      <c r="A1631" s="214" t="s">
        <v>28</v>
      </c>
      <c r="B1631" s="215" t="s">
        <v>2007</v>
      </c>
      <c r="C1631" s="214" t="str">
        <f>VLOOKUP(B1631,INSUMOS!$A:$I,2,FALSE)</f>
        <v>SINAPI</v>
      </c>
      <c r="D1631" s="214" t="str">
        <f>VLOOKUP(B1631,INSUMOS!$A:$I,3,FALSE)</f>
        <v>TRELICA NERVURADA (ESPACADOR), ALTURA = 120,0 MM, DIAMETRO DOS BANZOS INFERIORES E SUPERIOR = 6,0 MM, DIAMETRO DA DIAGONAL = 4,2 MM</v>
      </c>
      <c r="E1631" s="293" t="str">
        <f>VLOOKUP(B1631,INSUMOS!$A:$I,4,FALSE)</f>
        <v>Material</v>
      </c>
      <c r="F1631" s="293"/>
      <c r="G1631" s="216" t="str">
        <f>VLOOKUP(B1631,INSUMOS!$A:$I,5,FALSE)</f>
        <v>M</v>
      </c>
      <c r="H1631" s="217">
        <v>0.32200000000000001</v>
      </c>
      <c r="I1631" s="218">
        <f>VLOOKUP(B1631,INSUMOS!$A:$I,8,FALSE)</f>
        <v>5.35</v>
      </c>
      <c r="J1631" s="218">
        <f t="shared" si="260"/>
        <v>1.72</v>
      </c>
      <c r="L1631" s="52">
        <f t="shared" si="257"/>
        <v>155</v>
      </c>
      <c r="M1631" s="86">
        <f t="shared" si="251"/>
        <v>1.72</v>
      </c>
      <c r="N1631" s="87" t="str">
        <f t="shared" si="252"/>
        <v/>
      </c>
      <c r="O1631" s="87">
        <f t="shared" si="253"/>
        <v>1.72</v>
      </c>
      <c r="P1631" s="88" t="str">
        <f t="shared" si="254"/>
        <v/>
      </c>
      <c r="Q1631" s="87" t="str">
        <f t="shared" si="255"/>
        <v/>
      </c>
      <c r="R1631" s="87" t="str">
        <f t="shared" si="256"/>
        <v/>
      </c>
    </row>
    <row r="1632" spans="1:18" ht="25.5" customHeight="1" x14ac:dyDescent="0.2">
      <c r="A1632" s="214" t="s">
        <v>28</v>
      </c>
      <c r="B1632" s="215" t="s">
        <v>1694</v>
      </c>
      <c r="C1632" s="214" t="str">
        <f>VLOOKUP(B1632,INSUMOS!$A:$I,2,FALSE)</f>
        <v>SINAPI</v>
      </c>
      <c r="D1632" s="214" t="str">
        <f>VLOOKUP(B1632,INSUMOS!$A:$I,3,FALSE)</f>
        <v>ARAME RECOZIDO 16 BWG, D = 1,65 MM (0,016 KG/M) OU 18 BWG, D = 1,25 MM (0,01 KG/M)</v>
      </c>
      <c r="E1632" s="293" t="str">
        <f>VLOOKUP(B1632,INSUMOS!$A:$I,4,FALSE)</f>
        <v>Material</v>
      </c>
      <c r="F1632" s="293"/>
      <c r="G1632" s="216" t="str">
        <f>VLOOKUP(B1632,INSUMOS!$A:$I,5,FALSE)</f>
        <v>KG</v>
      </c>
      <c r="H1632" s="217">
        <v>1.0999999999999999E-2</v>
      </c>
      <c r="I1632" s="218">
        <f>VLOOKUP(B1632,INSUMOS!$A:$I,8,FALSE)</f>
        <v>20</v>
      </c>
      <c r="J1632" s="218">
        <f t="shared" si="260"/>
        <v>0.22</v>
      </c>
      <c r="L1632" s="52">
        <f t="shared" si="257"/>
        <v>155</v>
      </c>
      <c r="M1632" s="86">
        <f t="shared" si="251"/>
        <v>0.22</v>
      </c>
      <c r="N1632" s="87" t="str">
        <f t="shared" si="252"/>
        <v/>
      </c>
      <c r="O1632" s="87">
        <f t="shared" si="253"/>
        <v>0.22</v>
      </c>
      <c r="P1632" s="88" t="str">
        <f t="shared" si="254"/>
        <v/>
      </c>
      <c r="Q1632" s="87" t="str">
        <f t="shared" si="255"/>
        <v/>
      </c>
      <c r="R1632" s="87" t="str">
        <f t="shared" si="256"/>
        <v/>
      </c>
    </row>
    <row r="1633" spans="1:18" ht="38.25" x14ac:dyDescent="0.2">
      <c r="A1633" s="214" t="s">
        <v>28</v>
      </c>
      <c r="B1633" s="215" t="s">
        <v>2009</v>
      </c>
      <c r="C1633" s="214" t="str">
        <f>VLOOKUP(B1633,INSUMOS!$A:$I,2,FALSE)</f>
        <v>SINAPI</v>
      </c>
      <c r="D1633" s="214" t="str">
        <f>VLOOKUP(B1633,INSUMOS!$A:$I,3,FALSE)</f>
        <v>TELA DE ACO SOLDADA NERVURADA, CA-60, Q-196, (3,11 KG/M2), DIAMETRO DO FIO = 5,0 MM, LARGURA = 2,45 M, ESPACAMENTO DA MALHA = 10 X 10 CM</v>
      </c>
      <c r="E1633" s="293" t="str">
        <f>VLOOKUP(B1633,INSUMOS!$A:$I,4,FALSE)</f>
        <v>Material</v>
      </c>
      <c r="F1633" s="293"/>
      <c r="G1633" s="216" t="str">
        <f>VLOOKUP(B1633,INSUMOS!$A:$I,5,FALSE)</f>
        <v>m²</v>
      </c>
      <c r="H1633" s="217">
        <v>0.39200000000000002</v>
      </c>
      <c r="I1633" s="218">
        <f>VLOOKUP(B1633,INSUMOS!$A:$I,8,FALSE)</f>
        <v>23.46</v>
      </c>
      <c r="J1633" s="218">
        <f t="shared" si="260"/>
        <v>9.19</v>
      </c>
      <c r="L1633" s="52">
        <f t="shared" si="257"/>
        <v>155</v>
      </c>
      <c r="M1633" s="86">
        <f t="shared" si="251"/>
        <v>9.19</v>
      </c>
      <c r="N1633" s="87" t="str">
        <f t="shared" si="252"/>
        <v/>
      </c>
      <c r="O1633" s="87">
        <f t="shared" si="253"/>
        <v>9.19</v>
      </c>
      <c r="P1633" s="88" t="str">
        <f t="shared" si="254"/>
        <v/>
      </c>
      <c r="Q1633" s="87" t="str">
        <f t="shared" si="255"/>
        <v/>
      </c>
      <c r="R1633" s="87" t="str">
        <f t="shared" si="256"/>
        <v/>
      </c>
    </row>
    <row r="1634" spans="1:18" x14ac:dyDescent="0.2">
      <c r="A1634" s="219"/>
      <c r="B1634" s="219"/>
      <c r="C1634" s="219"/>
      <c r="D1634" s="219"/>
      <c r="E1634" s="219"/>
      <c r="F1634" s="220"/>
      <c r="G1634" s="219"/>
      <c r="H1634" s="220"/>
      <c r="I1634" s="219"/>
      <c r="J1634" s="220"/>
      <c r="L1634" s="52">
        <f t="shared" si="257"/>
        <v>155</v>
      </c>
      <c r="M1634" s="86" t="str">
        <f t="shared" si="251"/>
        <v/>
      </c>
      <c r="N1634" s="87" t="str">
        <f t="shared" si="252"/>
        <v/>
      </c>
      <c r="O1634" s="87" t="str">
        <f t="shared" si="253"/>
        <v/>
      </c>
      <c r="P1634" s="88" t="str">
        <f t="shared" si="254"/>
        <v/>
      </c>
      <c r="Q1634" s="87" t="str">
        <f t="shared" si="255"/>
        <v/>
      </c>
      <c r="R1634" s="87" t="str">
        <f t="shared" si="256"/>
        <v/>
      </c>
    </row>
    <row r="1635" spans="1:18" ht="15" thickBot="1" x14ac:dyDescent="0.25">
      <c r="A1635" s="219"/>
      <c r="B1635" s="219"/>
      <c r="C1635" s="219"/>
      <c r="D1635" s="219"/>
      <c r="E1635" s="219"/>
      <c r="F1635" s="220"/>
      <c r="G1635" s="219"/>
      <c r="H1635" s="294"/>
      <c r="I1635" s="294"/>
      <c r="J1635" s="220"/>
      <c r="L1635" s="52">
        <f t="shared" si="257"/>
        <v>155</v>
      </c>
      <c r="M1635" s="86" t="str">
        <f t="shared" si="251"/>
        <v/>
      </c>
      <c r="N1635" s="87" t="str">
        <f t="shared" si="252"/>
        <v/>
      </c>
      <c r="O1635" s="87" t="str">
        <f t="shared" si="253"/>
        <v/>
      </c>
      <c r="P1635" s="88" t="str">
        <f t="shared" si="254"/>
        <v/>
      </c>
      <c r="Q1635" s="87" t="str">
        <f t="shared" si="255"/>
        <v/>
      </c>
      <c r="R1635" s="87" t="str">
        <f t="shared" si="256"/>
        <v/>
      </c>
    </row>
    <row r="1636" spans="1:18" ht="15" thickTop="1" x14ac:dyDescent="0.2">
      <c r="A1636" s="224"/>
      <c r="B1636" s="224"/>
      <c r="C1636" s="224"/>
      <c r="D1636" s="224"/>
      <c r="E1636" s="224"/>
      <c r="F1636" s="224"/>
      <c r="G1636" s="224"/>
      <c r="H1636" s="224"/>
      <c r="I1636" s="224"/>
      <c r="J1636" s="224"/>
      <c r="L1636" s="52">
        <f t="shared" si="257"/>
        <v>155</v>
      </c>
      <c r="M1636" s="86" t="str">
        <f t="shared" si="251"/>
        <v/>
      </c>
      <c r="N1636" s="87" t="str">
        <f t="shared" si="252"/>
        <v/>
      </c>
      <c r="O1636" s="87" t="str">
        <f t="shared" si="253"/>
        <v/>
      </c>
      <c r="P1636" s="88" t="str">
        <f t="shared" si="254"/>
        <v/>
      </c>
      <c r="Q1636" s="87" t="str">
        <f t="shared" si="255"/>
        <v/>
      </c>
      <c r="R1636" s="87" t="str">
        <f t="shared" si="256"/>
        <v/>
      </c>
    </row>
    <row r="1637" spans="1:18" ht="15" x14ac:dyDescent="0.2">
      <c r="A1637" s="206"/>
      <c r="B1637" s="207" t="s">
        <v>1</v>
      </c>
      <c r="C1637" s="206" t="s">
        <v>2</v>
      </c>
      <c r="D1637" s="206" t="s">
        <v>3</v>
      </c>
      <c r="E1637" s="290" t="s">
        <v>18</v>
      </c>
      <c r="F1637" s="290"/>
      <c r="G1637" s="208" t="s">
        <v>4</v>
      </c>
      <c r="H1637" s="207" t="s">
        <v>5</v>
      </c>
      <c r="I1637" s="207" t="s">
        <v>6</v>
      </c>
      <c r="J1637" s="207" t="s">
        <v>7</v>
      </c>
      <c r="L1637" s="52">
        <f t="shared" si="257"/>
        <v>156</v>
      </c>
      <c r="M1637" s="86" t="str">
        <f t="shared" si="251"/>
        <v/>
      </c>
      <c r="N1637" s="87" t="str">
        <f t="shared" si="252"/>
        <v/>
      </c>
      <c r="O1637" s="87" t="str">
        <f t="shared" si="253"/>
        <v/>
      </c>
      <c r="P1637" s="88" t="str">
        <f t="shared" si="254"/>
        <v/>
      </c>
      <c r="Q1637" s="87" t="str">
        <f t="shared" si="255"/>
        <v/>
      </c>
      <c r="R1637" s="87" t="str">
        <f t="shared" si="256"/>
        <v/>
      </c>
    </row>
    <row r="1638" spans="1:18" x14ac:dyDescent="0.2">
      <c r="A1638" s="209" t="s">
        <v>19</v>
      </c>
      <c r="B1638" s="210" t="s">
        <v>205</v>
      </c>
      <c r="C1638" s="209" t="s">
        <v>9</v>
      </c>
      <c r="D1638" s="209" t="s">
        <v>206</v>
      </c>
      <c r="E1638" s="291" t="s">
        <v>875</v>
      </c>
      <c r="F1638" s="291"/>
      <c r="G1638" s="211" t="s">
        <v>25</v>
      </c>
      <c r="H1638" s="212">
        <v>1</v>
      </c>
      <c r="I1638" s="213">
        <f>SUMIF(L:L,$L1638,M:M)</f>
        <v>26.419999999999998</v>
      </c>
      <c r="J1638" s="213">
        <f t="shared" ref="J1638:J1646" si="261">TRUNC(H1638*I1638,2)</f>
        <v>26.42</v>
      </c>
      <c r="L1638" s="52">
        <f t="shared" si="257"/>
        <v>156</v>
      </c>
      <c r="M1638" s="86" t="str">
        <f t="shared" si="251"/>
        <v/>
      </c>
      <c r="N1638" s="87" t="str">
        <f t="shared" si="252"/>
        <v/>
      </c>
      <c r="O1638" s="87" t="str">
        <f t="shared" si="253"/>
        <v/>
      </c>
      <c r="P1638" s="88" t="str">
        <f t="shared" si="254"/>
        <v xml:space="preserve"> 88247 </v>
      </c>
      <c r="Q1638" s="87">
        <f t="shared" si="255"/>
        <v>16.57</v>
      </c>
      <c r="R1638" s="87">
        <f t="shared" si="256"/>
        <v>9.8499999999999979</v>
      </c>
    </row>
    <row r="1639" spans="1:18" ht="38.25" customHeight="1" x14ac:dyDescent="0.2">
      <c r="A1639" s="225" t="s">
        <v>21</v>
      </c>
      <c r="B1639" s="226" t="s">
        <v>207</v>
      </c>
      <c r="C1639" s="225" t="s">
        <v>9</v>
      </c>
      <c r="D1639" s="225" t="s">
        <v>208</v>
      </c>
      <c r="E1639" s="292" t="s">
        <v>875</v>
      </c>
      <c r="F1639" s="292"/>
      <c r="G1639" s="227" t="s">
        <v>25</v>
      </c>
      <c r="H1639" s="228">
        <v>1</v>
      </c>
      <c r="I1639" s="229">
        <f>SUMIFS(J:J,A:A,"Composição",B:B,$B1639)</f>
        <v>0.61</v>
      </c>
      <c r="J1639" s="229">
        <f t="shared" si="261"/>
        <v>0.61</v>
      </c>
      <c r="L1639" s="52">
        <f t="shared" si="257"/>
        <v>156</v>
      </c>
      <c r="M1639" s="86">
        <f t="shared" si="251"/>
        <v>0.61</v>
      </c>
      <c r="N1639" s="87" t="str">
        <f t="shared" si="252"/>
        <v/>
      </c>
      <c r="O1639" s="87">
        <f t="shared" si="253"/>
        <v>0.61</v>
      </c>
      <c r="P1639" s="88" t="str">
        <f t="shared" si="254"/>
        <v/>
      </c>
      <c r="Q1639" s="87" t="str">
        <f t="shared" si="255"/>
        <v/>
      </c>
      <c r="R1639" s="87" t="str">
        <f t="shared" si="256"/>
        <v/>
      </c>
    </row>
    <row r="1640" spans="1:18" ht="25.5" customHeight="1" x14ac:dyDescent="0.2">
      <c r="A1640" s="214" t="s">
        <v>28</v>
      </c>
      <c r="B1640" s="215" t="s">
        <v>81</v>
      </c>
      <c r="C1640" s="214" t="str">
        <f>VLOOKUP(B1640,INSUMOS!$A:$I,2,FALSE)</f>
        <v>SINAPI</v>
      </c>
      <c r="D1640" s="214" t="str">
        <f>VLOOKUP(B1640,INSUMOS!$A:$I,3,FALSE)</f>
        <v>EXAMES - HORISTA (COLETADO CAIXA - ENCARGOS COMPLEMENTARES)</v>
      </c>
      <c r="E1640" s="293" t="str">
        <f>VLOOKUP(B1640,INSUMOS!$A:$I,4,FALSE)</f>
        <v>Encargos Complementares</v>
      </c>
      <c r="F1640" s="293"/>
      <c r="G1640" s="216" t="str">
        <f>VLOOKUP(B1640,INSUMOS!$A:$I,5,FALSE)</f>
        <v>H</v>
      </c>
      <c r="H1640" s="217">
        <v>1</v>
      </c>
      <c r="I1640" s="218">
        <f>VLOOKUP(B1640,INSUMOS!$A:$I,8,FALSE)</f>
        <v>1.31</v>
      </c>
      <c r="J1640" s="218">
        <f t="shared" si="261"/>
        <v>1.31</v>
      </c>
      <c r="L1640" s="52">
        <f t="shared" si="257"/>
        <v>156</v>
      </c>
      <c r="M1640" s="86">
        <f t="shared" si="251"/>
        <v>1.31</v>
      </c>
      <c r="N1640" s="87" t="str">
        <f t="shared" si="252"/>
        <v/>
      </c>
      <c r="O1640" s="87">
        <f t="shared" si="253"/>
        <v>1.31</v>
      </c>
      <c r="P1640" s="88" t="str">
        <f t="shared" si="254"/>
        <v/>
      </c>
      <c r="Q1640" s="87" t="str">
        <f t="shared" si="255"/>
        <v/>
      </c>
      <c r="R1640" s="87" t="str">
        <f t="shared" si="256"/>
        <v/>
      </c>
    </row>
    <row r="1641" spans="1:18" ht="25.5" customHeight="1" x14ac:dyDescent="0.2">
      <c r="A1641" s="214" t="s">
        <v>28</v>
      </c>
      <c r="B1641" s="215" t="s">
        <v>192</v>
      </c>
      <c r="C1641" s="214" t="str">
        <f>VLOOKUP(B1641,INSUMOS!$A:$I,2,FALSE)</f>
        <v>SINAPI</v>
      </c>
      <c r="D1641" s="214" t="str">
        <f>VLOOKUP(B1641,INSUMOS!$A:$I,3,FALSE)</f>
        <v>EPI - FAMILIA ELETRICISTA - HORISTA (ENCARGOS COMPLEMENTARES - COLETADO CAIXA)</v>
      </c>
      <c r="E1641" s="293" t="str">
        <f>VLOOKUP(B1641,INSUMOS!$A:$I,4,FALSE)</f>
        <v>Encargos Complementares</v>
      </c>
      <c r="F1641" s="293"/>
      <c r="G1641" s="216" t="str">
        <f>VLOOKUP(B1641,INSUMOS!$A:$I,5,FALSE)</f>
        <v>H</v>
      </c>
      <c r="H1641" s="217">
        <v>1</v>
      </c>
      <c r="I1641" s="218">
        <f>VLOOKUP(B1641,INSUMOS!$A:$I,8,FALSE)</f>
        <v>1.18</v>
      </c>
      <c r="J1641" s="218">
        <f t="shared" si="261"/>
        <v>1.18</v>
      </c>
      <c r="L1641" s="52">
        <f t="shared" si="257"/>
        <v>156</v>
      </c>
      <c r="M1641" s="86">
        <f t="shared" si="251"/>
        <v>1.18</v>
      </c>
      <c r="N1641" s="87" t="str">
        <f t="shared" si="252"/>
        <v/>
      </c>
      <c r="O1641" s="87">
        <f t="shared" si="253"/>
        <v>1.18</v>
      </c>
      <c r="P1641" s="88" t="str">
        <f t="shared" si="254"/>
        <v/>
      </c>
      <c r="Q1641" s="87" t="str">
        <f t="shared" si="255"/>
        <v/>
      </c>
      <c r="R1641" s="87" t="str">
        <f t="shared" si="256"/>
        <v/>
      </c>
    </row>
    <row r="1642" spans="1:18" ht="25.5" x14ac:dyDescent="0.2">
      <c r="A1642" s="214" t="s">
        <v>28</v>
      </c>
      <c r="B1642" s="215" t="s">
        <v>196</v>
      </c>
      <c r="C1642" s="214" t="str">
        <f>VLOOKUP(B1642,INSUMOS!$A:$I,2,FALSE)</f>
        <v>SINAPI</v>
      </c>
      <c r="D1642" s="214" t="str">
        <f>VLOOKUP(B1642,INSUMOS!$A:$I,3,FALSE)</f>
        <v>FERRAMENTAS - FAMILIA ELETRICISTA - HORISTA (ENCARGOS COMPLEMENTARES - COLETADO CAIXA)</v>
      </c>
      <c r="E1642" s="293" t="str">
        <f>VLOOKUP(B1642,INSUMOS!$A:$I,4,FALSE)</f>
        <v>Encargos Complementares</v>
      </c>
      <c r="F1642" s="293"/>
      <c r="G1642" s="216" t="str">
        <f>VLOOKUP(B1642,INSUMOS!$A:$I,5,FALSE)</f>
        <v>H</v>
      </c>
      <c r="H1642" s="217">
        <v>1</v>
      </c>
      <c r="I1642" s="218">
        <f>VLOOKUP(B1642,INSUMOS!$A:$I,8,FALSE)</f>
        <v>0.83</v>
      </c>
      <c r="J1642" s="218">
        <f t="shared" si="261"/>
        <v>0.83</v>
      </c>
      <c r="L1642" s="52">
        <f t="shared" si="257"/>
        <v>156</v>
      </c>
      <c r="M1642" s="86">
        <f t="shared" si="251"/>
        <v>0.83</v>
      </c>
      <c r="N1642" s="87" t="str">
        <f t="shared" si="252"/>
        <v/>
      </c>
      <c r="O1642" s="87">
        <f t="shared" si="253"/>
        <v>0.83</v>
      </c>
      <c r="P1642" s="88" t="str">
        <f t="shared" si="254"/>
        <v/>
      </c>
      <c r="Q1642" s="87" t="str">
        <f t="shared" si="255"/>
        <v/>
      </c>
      <c r="R1642" s="87" t="str">
        <f t="shared" si="256"/>
        <v/>
      </c>
    </row>
    <row r="1643" spans="1:18" x14ac:dyDescent="0.2">
      <c r="A1643" s="214" t="s">
        <v>28</v>
      </c>
      <c r="B1643" s="215" t="s">
        <v>186</v>
      </c>
      <c r="C1643" s="214" t="str">
        <f>VLOOKUP(B1643,INSUMOS!$A:$I,2,FALSE)</f>
        <v>SINAPI</v>
      </c>
      <c r="D1643" s="214" t="str">
        <f>VLOOKUP(B1643,INSUMOS!$A:$I,3,FALSE)</f>
        <v>AJUDANTE DE ELETRICISTA (HORISTA)</v>
      </c>
      <c r="E1643" s="293" t="str">
        <f>VLOOKUP(B1643,INSUMOS!$A:$I,4,FALSE)</f>
        <v>Mão de Obra</v>
      </c>
      <c r="F1643" s="293"/>
      <c r="G1643" s="216" t="str">
        <f>VLOOKUP(B1643,INSUMOS!$A:$I,5,FALSE)</f>
        <v>H</v>
      </c>
      <c r="H1643" s="217">
        <v>1</v>
      </c>
      <c r="I1643" s="218">
        <f>VLOOKUP(B1643,INSUMOS!$A:$I,8,FALSE)</f>
        <v>16.57</v>
      </c>
      <c r="J1643" s="218">
        <f t="shared" si="261"/>
        <v>16.57</v>
      </c>
      <c r="L1643" s="52">
        <f t="shared" si="257"/>
        <v>156</v>
      </c>
      <c r="M1643" s="86">
        <f t="shared" si="251"/>
        <v>16.57</v>
      </c>
      <c r="N1643" s="87">
        <f t="shared" si="252"/>
        <v>16.57</v>
      </c>
      <c r="O1643" s="87" t="str">
        <f t="shared" si="253"/>
        <v/>
      </c>
      <c r="P1643" s="88" t="str">
        <f t="shared" si="254"/>
        <v/>
      </c>
      <c r="Q1643" s="87" t="str">
        <f t="shared" si="255"/>
        <v/>
      </c>
      <c r="R1643" s="87" t="str">
        <f t="shared" si="256"/>
        <v/>
      </c>
    </row>
    <row r="1644" spans="1:18" ht="25.5" x14ac:dyDescent="0.2">
      <c r="A1644" s="214" t="s">
        <v>28</v>
      </c>
      <c r="B1644" s="215" t="s">
        <v>84</v>
      </c>
      <c r="C1644" s="214" t="str">
        <f>VLOOKUP(B1644,INSUMOS!$A:$I,2,FALSE)</f>
        <v>SINAPI</v>
      </c>
      <c r="D1644" s="214" t="str">
        <f>VLOOKUP(B1644,INSUMOS!$A:$I,3,FALSE)</f>
        <v>TRANSPORTE - HORISTA (COLETADO CAIXA - ENCARGOS COMPLEMENTARES)</v>
      </c>
      <c r="E1644" s="293" t="str">
        <f>VLOOKUP(B1644,INSUMOS!$A:$I,4,FALSE)</f>
        <v>Encargos Complementares</v>
      </c>
      <c r="F1644" s="293"/>
      <c r="G1644" s="216" t="str">
        <f>VLOOKUP(B1644,INSUMOS!$A:$I,5,FALSE)</f>
        <v>H</v>
      </c>
      <c r="H1644" s="217">
        <v>1</v>
      </c>
      <c r="I1644" s="218">
        <f>VLOOKUP(B1644,INSUMOS!$A:$I,8,FALSE)</f>
        <v>1.52</v>
      </c>
      <c r="J1644" s="218">
        <f t="shared" si="261"/>
        <v>1.52</v>
      </c>
      <c r="L1644" s="52">
        <f t="shared" si="257"/>
        <v>156</v>
      </c>
      <c r="M1644" s="86">
        <f t="shared" si="251"/>
        <v>1.52</v>
      </c>
      <c r="N1644" s="87" t="str">
        <f t="shared" si="252"/>
        <v/>
      </c>
      <c r="O1644" s="87">
        <f t="shared" si="253"/>
        <v>1.52</v>
      </c>
      <c r="P1644" s="88" t="str">
        <f t="shared" si="254"/>
        <v/>
      </c>
      <c r="Q1644" s="87" t="str">
        <f t="shared" si="255"/>
        <v/>
      </c>
      <c r="R1644" s="87" t="str">
        <f t="shared" si="256"/>
        <v/>
      </c>
    </row>
    <row r="1645" spans="1:18" ht="25.5" x14ac:dyDescent="0.2">
      <c r="A1645" s="214" t="s">
        <v>28</v>
      </c>
      <c r="B1645" s="215" t="s">
        <v>79</v>
      </c>
      <c r="C1645" s="214" t="str">
        <f>VLOOKUP(B1645,INSUMOS!$A:$I,2,FALSE)</f>
        <v>SINAPI</v>
      </c>
      <c r="D1645" s="214" t="str">
        <f>VLOOKUP(B1645,INSUMOS!$A:$I,3,FALSE)</f>
        <v>ALIMENTACAO - HORISTA (COLETADO CAIXA - ENCARGOS COMPLEMENTARES)</v>
      </c>
      <c r="E1645" s="293" t="str">
        <f>VLOOKUP(B1645,INSUMOS!$A:$I,4,FALSE)</f>
        <v>Encargos Complementares</v>
      </c>
      <c r="F1645" s="293"/>
      <c r="G1645" s="216" t="str">
        <f>VLOOKUP(B1645,INSUMOS!$A:$I,5,FALSE)</f>
        <v>H</v>
      </c>
      <c r="H1645" s="217">
        <v>1</v>
      </c>
      <c r="I1645" s="218">
        <f>VLOOKUP(B1645,INSUMOS!$A:$I,8,FALSE)</f>
        <v>4.29</v>
      </c>
      <c r="J1645" s="218">
        <f t="shared" si="261"/>
        <v>4.29</v>
      </c>
      <c r="L1645" s="52">
        <f t="shared" si="257"/>
        <v>156</v>
      </c>
      <c r="M1645" s="86">
        <f t="shared" si="251"/>
        <v>4.29</v>
      </c>
      <c r="N1645" s="87" t="str">
        <f t="shared" si="252"/>
        <v/>
      </c>
      <c r="O1645" s="87">
        <f t="shared" si="253"/>
        <v>4.29</v>
      </c>
      <c r="P1645" s="88" t="str">
        <f t="shared" si="254"/>
        <v/>
      </c>
      <c r="Q1645" s="87" t="str">
        <f t="shared" si="255"/>
        <v/>
      </c>
      <c r="R1645" s="87" t="str">
        <f t="shared" si="256"/>
        <v/>
      </c>
    </row>
    <row r="1646" spans="1:18" ht="25.5" x14ac:dyDescent="0.2">
      <c r="A1646" s="214" t="s">
        <v>28</v>
      </c>
      <c r="B1646" s="215" t="s">
        <v>83</v>
      </c>
      <c r="C1646" s="214" t="str">
        <f>VLOOKUP(B1646,INSUMOS!$A:$I,2,FALSE)</f>
        <v>SINAPI</v>
      </c>
      <c r="D1646" s="214" t="str">
        <f>VLOOKUP(B1646,INSUMOS!$A:$I,3,FALSE)</f>
        <v>SEGURO - HORISTA (COLETADO CAIXA - ENCARGOS COMPLEMENTARES)</v>
      </c>
      <c r="E1646" s="293" t="str">
        <f>VLOOKUP(B1646,INSUMOS!$A:$I,4,FALSE)</f>
        <v>Encargos Complementares</v>
      </c>
      <c r="F1646" s="293"/>
      <c r="G1646" s="216" t="str">
        <f>VLOOKUP(B1646,INSUMOS!$A:$I,5,FALSE)</f>
        <v>H</v>
      </c>
      <c r="H1646" s="217">
        <v>1</v>
      </c>
      <c r="I1646" s="218">
        <f>VLOOKUP(B1646,INSUMOS!$A:$I,8,FALSE)</f>
        <v>0.11</v>
      </c>
      <c r="J1646" s="218">
        <f t="shared" si="261"/>
        <v>0.11</v>
      </c>
      <c r="L1646" s="52">
        <f t="shared" si="257"/>
        <v>156</v>
      </c>
      <c r="M1646" s="86">
        <f t="shared" si="251"/>
        <v>0.11</v>
      </c>
      <c r="N1646" s="87" t="str">
        <f t="shared" si="252"/>
        <v/>
      </c>
      <c r="O1646" s="87">
        <f t="shared" si="253"/>
        <v>0.11</v>
      </c>
      <c r="P1646" s="88" t="str">
        <f t="shared" si="254"/>
        <v/>
      </c>
      <c r="Q1646" s="87" t="str">
        <f t="shared" si="255"/>
        <v/>
      </c>
      <c r="R1646" s="87" t="str">
        <f t="shared" si="256"/>
        <v/>
      </c>
    </row>
    <row r="1647" spans="1:18" x14ac:dyDescent="0.2">
      <c r="A1647" s="219"/>
      <c r="B1647" s="219"/>
      <c r="C1647" s="219"/>
      <c r="D1647" s="219"/>
      <c r="E1647" s="219"/>
      <c r="F1647" s="220"/>
      <c r="G1647" s="219"/>
      <c r="H1647" s="220"/>
      <c r="I1647" s="219"/>
      <c r="J1647" s="220"/>
      <c r="L1647" s="52">
        <f t="shared" si="257"/>
        <v>156</v>
      </c>
      <c r="M1647" s="86" t="str">
        <f t="shared" si="251"/>
        <v/>
      </c>
      <c r="N1647" s="87" t="str">
        <f t="shared" si="252"/>
        <v/>
      </c>
      <c r="O1647" s="87" t="str">
        <f t="shared" si="253"/>
        <v/>
      </c>
      <c r="P1647" s="88" t="str">
        <f t="shared" si="254"/>
        <v/>
      </c>
      <c r="Q1647" s="87" t="str">
        <f t="shared" si="255"/>
        <v/>
      </c>
      <c r="R1647" s="87" t="str">
        <f t="shared" si="256"/>
        <v/>
      </c>
    </row>
    <row r="1648" spans="1:18" ht="38.25" customHeight="1" thickBot="1" x14ac:dyDescent="0.25">
      <c r="A1648" s="219"/>
      <c r="B1648" s="219"/>
      <c r="C1648" s="219"/>
      <c r="D1648" s="219"/>
      <c r="E1648" s="219"/>
      <c r="F1648" s="220"/>
      <c r="G1648" s="219"/>
      <c r="H1648" s="294"/>
      <c r="I1648" s="294"/>
      <c r="J1648" s="220"/>
      <c r="L1648" s="52">
        <f t="shared" si="257"/>
        <v>156</v>
      </c>
      <c r="M1648" s="86" t="str">
        <f t="shared" si="251"/>
        <v/>
      </c>
      <c r="N1648" s="87" t="str">
        <f t="shared" si="252"/>
        <v/>
      </c>
      <c r="O1648" s="87" t="str">
        <f t="shared" si="253"/>
        <v/>
      </c>
      <c r="P1648" s="88" t="str">
        <f t="shared" si="254"/>
        <v/>
      </c>
      <c r="Q1648" s="87" t="str">
        <f t="shared" si="255"/>
        <v/>
      </c>
      <c r="R1648" s="87" t="str">
        <f t="shared" si="256"/>
        <v/>
      </c>
    </row>
    <row r="1649" spans="1:18" ht="25.5" customHeight="1" thickTop="1" x14ac:dyDescent="0.2">
      <c r="A1649" s="224"/>
      <c r="B1649" s="224"/>
      <c r="C1649" s="224"/>
      <c r="D1649" s="224"/>
      <c r="E1649" s="224"/>
      <c r="F1649" s="224"/>
      <c r="G1649" s="224"/>
      <c r="H1649" s="224"/>
      <c r="I1649" s="224"/>
      <c r="J1649" s="224"/>
      <c r="L1649" s="52">
        <f t="shared" si="257"/>
        <v>156</v>
      </c>
      <c r="M1649" s="86" t="str">
        <f t="shared" si="251"/>
        <v/>
      </c>
      <c r="N1649" s="87" t="str">
        <f t="shared" si="252"/>
        <v/>
      </c>
      <c r="O1649" s="87" t="str">
        <f t="shared" si="253"/>
        <v/>
      </c>
      <c r="P1649" s="88" t="str">
        <f t="shared" si="254"/>
        <v/>
      </c>
      <c r="Q1649" s="87" t="str">
        <f t="shared" si="255"/>
        <v/>
      </c>
      <c r="R1649" s="87" t="str">
        <f t="shared" si="256"/>
        <v/>
      </c>
    </row>
    <row r="1650" spans="1:18" ht="25.5" customHeight="1" x14ac:dyDescent="0.2">
      <c r="A1650" s="206"/>
      <c r="B1650" s="207" t="s">
        <v>1</v>
      </c>
      <c r="C1650" s="206" t="s">
        <v>2</v>
      </c>
      <c r="D1650" s="206" t="s">
        <v>3</v>
      </c>
      <c r="E1650" s="290" t="s">
        <v>18</v>
      </c>
      <c r="F1650" s="290"/>
      <c r="G1650" s="208" t="s">
        <v>4</v>
      </c>
      <c r="H1650" s="207" t="s">
        <v>5</v>
      </c>
      <c r="I1650" s="207" t="s">
        <v>6</v>
      </c>
      <c r="J1650" s="207" t="s">
        <v>7</v>
      </c>
      <c r="L1650" s="52">
        <f t="shared" si="257"/>
        <v>157</v>
      </c>
      <c r="M1650" s="86" t="str">
        <f t="shared" si="251"/>
        <v/>
      </c>
      <c r="N1650" s="87" t="str">
        <f t="shared" si="252"/>
        <v/>
      </c>
      <c r="O1650" s="87" t="str">
        <f t="shared" si="253"/>
        <v/>
      </c>
      <c r="P1650" s="88" t="str">
        <f t="shared" si="254"/>
        <v/>
      </c>
      <c r="Q1650" s="87" t="str">
        <f t="shared" si="255"/>
        <v/>
      </c>
      <c r="R1650" s="87" t="str">
        <f t="shared" si="256"/>
        <v/>
      </c>
    </row>
    <row r="1651" spans="1:18" ht="25.5" x14ac:dyDescent="0.2">
      <c r="A1651" s="209" t="s">
        <v>19</v>
      </c>
      <c r="B1651" s="210" t="s">
        <v>209</v>
      </c>
      <c r="C1651" s="209" t="s">
        <v>9</v>
      </c>
      <c r="D1651" s="209" t="s">
        <v>210</v>
      </c>
      <c r="E1651" s="291" t="s">
        <v>875</v>
      </c>
      <c r="F1651" s="291"/>
      <c r="G1651" s="211" t="s">
        <v>25</v>
      </c>
      <c r="H1651" s="212">
        <v>1</v>
      </c>
      <c r="I1651" s="213">
        <f>SUMIF(L:L,$L1651,M:M)</f>
        <v>25.569999999999997</v>
      </c>
      <c r="J1651" s="213">
        <f t="shared" ref="J1651:J1659" si="262">TRUNC(H1651*I1651,2)</f>
        <v>25.57</v>
      </c>
      <c r="L1651" s="52">
        <f t="shared" si="257"/>
        <v>157</v>
      </c>
      <c r="M1651" s="86" t="str">
        <f t="shared" si="251"/>
        <v/>
      </c>
      <c r="N1651" s="87" t="str">
        <f t="shared" si="252"/>
        <v/>
      </c>
      <c r="O1651" s="87" t="str">
        <f t="shared" si="253"/>
        <v/>
      </c>
      <c r="P1651" s="88" t="str">
        <f t="shared" si="254"/>
        <v xml:space="preserve"> 88248 </v>
      </c>
      <c r="Q1651" s="87">
        <f t="shared" si="255"/>
        <v>16.57</v>
      </c>
      <c r="R1651" s="87">
        <f t="shared" si="256"/>
        <v>9.0000000000000018</v>
      </c>
    </row>
    <row r="1652" spans="1:18" ht="25.5" x14ac:dyDescent="0.2">
      <c r="A1652" s="225" t="s">
        <v>21</v>
      </c>
      <c r="B1652" s="226" t="s">
        <v>211</v>
      </c>
      <c r="C1652" s="225" t="s">
        <v>9</v>
      </c>
      <c r="D1652" s="225" t="s">
        <v>212</v>
      </c>
      <c r="E1652" s="292" t="s">
        <v>875</v>
      </c>
      <c r="F1652" s="292"/>
      <c r="G1652" s="227" t="s">
        <v>25</v>
      </c>
      <c r="H1652" s="228">
        <v>1</v>
      </c>
      <c r="I1652" s="229">
        <f>SUMIFS(J:J,A:A,"Composição",B:B,$B1652)</f>
        <v>0.28999999999999998</v>
      </c>
      <c r="J1652" s="229">
        <f t="shared" si="262"/>
        <v>0.28999999999999998</v>
      </c>
      <c r="L1652" s="52">
        <f t="shared" si="257"/>
        <v>157</v>
      </c>
      <c r="M1652" s="86">
        <f t="shared" si="251"/>
        <v>0.28999999999999998</v>
      </c>
      <c r="N1652" s="87" t="str">
        <f t="shared" si="252"/>
        <v/>
      </c>
      <c r="O1652" s="87">
        <f t="shared" si="253"/>
        <v>0.28999999999999998</v>
      </c>
      <c r="P1652" s="88" t="str">
        <f t="shared" si="254"/>
        <v/>
      </c>
      <c r="Q1652" s="87" t="str">
        <f t="shared" si="255"/>
        <v/>
      </c>
      <c r="R1652" s="87" t="str">
        <f t="shared" si="256"/>
        <v/>
      </c>
    </row>
    <row r="1653" spans="1:18" ht="25.5" x14ac:dyDescent="0.2">
      <c r="A1653" s="214" t="s">
        <v>28</v>
      </c>
      <c r="B1653" s="215" t="s">
        <v>198</v>
      </c>
      <c r="C1653" s="214" t="str">
        <f>VLOOKUP(B1653,INSUMOS!$A:$I,2,FALSE)</f>
        <v>SINAPI</v>
      </c>
      <c r="D1653" s="214" t="str">
        <f>VLOOKUP(B1653,INSUMOS!$A:$I,3,FALSE)</f>
        <v>FERRAMENTAS - FAMILIA ENCANADOR - HORISTA (ENCARGOS COMPLEMENTARES - COLETADO CAIXA)</v>
      </c>
      <c r="E1653" s="293" t="str">
        <f>VLOOKUP(B1653,INSUMOS!$A:$I,4,FALSE)</f>
        <v>Encargos Complementares</v>
      </c>
      <c r="F1653" s="293"/>
      <c r="G1653" s="216" t="str">
        <f>VLOOKUP(B1653,INSUMOS!$A:$I,5,FALSE)</f>
        <v>H</v>
      </c>
      <c r="H1653" s="217">
        <v>1</v>
      </c>
      <c r="I1653" s="218">
        <f>VLOOKUP(B1653,INSUMOS!$A:$I,8,FALSE)</f>
        <v>0.42</v>
      </c>
      <c r="J1653" s="218">
        <f t="shared" si="262"/>
        <v>0.42</v>
      </c>
      <c r="L1653" s="52">
        <f t="shared" si="257"/>
        <v>157</v>
      </c>
      <c r="M1653" s="86">
        <f t="shared" si="251"/>
        <v>0.42</v>
      </c>
      <c r="N1653" s="87" t="str">
        <f t="shared" si="252"/>
        <v/>
      </c>
      <c r="O1653" s="87">
        <f t="shared" si="253"/>
        <v>0.42</v>
      </c>
      <c r="P1653" s="88" t="str">
        <f t="shared" si="254"/>
        <v/>
      </c>
      <c r="Q1653" s="87" t="str">
        <f t="shared" si="255"/>
        <v/>
      </c>
      <c r="R1653" s="87" t="str">
        <f t="shared" si="256"/>
        <v/>
      </c>
    </row>
    <row r="1654" spans="1:18" ht="25.5" x14ac:dyDescent="0.2">
      <c r="A1654" s="214" t="s">
        <v>28</v>
      </c>
      <c r="B1654" s="215" t="s">
        <v>79</v>
      </c>
      <c r="C1654" s="214" t="str">
        <f>VLOOKUP(B1654,INSUMOS!$A:$I,2,FALSE)</f>
        <v>SINAPI</v>
      </c>
      <c r="D1654" s="214" t="str">
        <f>VLOOKUP(B1654,INSUMOS!$A:$I,3,FALSE)</f>
        <v>ALIMENTACAO - HORISTA (COLETADO CAIXA - ENCARGOS COMPLEMENTARES)</v>
      </c>
      <c r="E1654" s="293" t="str">
        <f>VLOOKUP(B1654,INSUMOS!$A:$I,4,FALSE)</f>
        <v>Encargos Complementares</v>
      </c>
      <c r="F1654" s="293"/>
      <c r="G1654" s="216" t="str">
        <f>VLOOKUP(B1654,INSUMOS!$A:$I,5,FALSE)</f>
        <v>H</v>
      </c>
      <c r="H1654" s="217">
        <v>1</v>
      </c>
      <c r="I1654" s="218">
        <f>VLOOKUP(B1654,INSUMOS!$A:$I,8,FALSE)</f>
        <v>4.29</v>
      </c>
      <c r="J1654" s="218">
        <f t="shared" si="262"/>
        <v>4.29</v>
      </c>
      <c r="L1654" s="52">
        <f t="shared" si="257"/>
        <v>157</v>
      </c>
      <c r="M1654" s="86">
        <f t="shared" si="251"/>
        <v>4.29</v>
      </c>
      <c r="N1654" s="87" t="str">
        <f t="shared" si="252"/>
        <v/>
      </c>
      <c r="O1654" s="87">
        <f t="shared" si="253"/>
        <v>4.29</v>
      </c>
      <c r="P1654" s="88" t="str">
        <f t="shared" si="254"/>
        <v/>
      </c>
      <c r="Q1654" s="87" t="str">
        <f t="shared" si="255"/>
        <v/>
      </c>
      <c r="R1654" s="87" t="str">
        <f t="shared" si="256"/>
        <v/>
      </c>
    </row>
    <row r="1655" spans="1:18" x14ac:dyDescent="0.2">
      <c r="A1655" s="214" t="s">
        <v>28</v>
      </c>
      <c r="B1655" s="215" t="s">
        <v>187</v>
      </c>
      <c r="C1655" s="214" t="str">
        <f>VLOOKUP(B1655,INSUMOS!$A:$I,2,FALSE)</f>
        <v>SINAPI</v>
      </c>
      <c r="D1655" s="214" t="str">
        <f>VLOOKUP(B1655,INSUMOS!$A:$I,3,FALSE)</f>
        <v>AUXILIAR DE ENCANADOR OU BOMBEIRO HIDRAULICO (HORISTA)</v>
      </c>
      <c r="E1655" s="293" t="str">
        <f>VLOOKUP(B1655,INSUMOS!$A:$I,4,FALSE)</f>
        <v>Mão de Obra</v>
      </c>
      <c r="F1655" s="293"/>
      <c r="G1655" s="216" t="str">
        <f>VLOOKUP(B1655,INSUMOS!$A:$I,5,FALSE)</f>
        <v>H</v>
      </c>
      <c r="H1655" s="217">
        <v>1</v>
      </c>
      <c r="I1655" s="218">
        <f>VLOOKUP(B1655,INSUMOS!$A:$I,8,FALSE)</f>
        <v>16.57</v>
      </c>
      <c r="J1655" s="218">
        <f t="shared" si="262"/>
        <v>16.57</v>
      </c>
      <c r="L1655" s="52">
        <f t="shared" si="257"/>
        <v>157</v>
      </c>
      <c r="M1655" s="86">
        <f t="shared" si="251"/>
        <v>16.57</v>
      </c>
      <c r="N1655" s="87">
        <f t="shared" si="252"/>
        <v>16.57</v>
      </c>
      <c r="O1655" s="87" t="str">
        <f t="shared" si="253"/>
        <v/>
      </c>
      <c r="P1655" s="88" t="str">
        <f t="shared" si="254"/>
        <v/>
      </c>
      <c r="Q1655" s="87" t="str">
        <f t="shared" si="255"/>
        <v/>
      </c>
      <c r="R1655" s="87" t="str">
        <f t="shared" si="256"/>
        <v/>
      </c>
    </row>
    <row r="1656" spans="1:18" ht="25.5" x14ac:dyDescent="0.2">
      <c r="A1656" s="214" t="s">
        <v>28</v>
      </c>
      <c r="B1656" s="215" t="s">
        <v>194</v>
      </c>
      <c r="C1656" s="214" t="str">
        <f>VLOOKUP(B1656,INSUMOS!$A:$I,2,FALSE)</f>
        <v>SINAPI</v>
      </c>
      <c r="D1656" s="214" t="str">
        <f>VLOOKUP(B1656,INSUMOS!$A:$I,3,FALSE)</f>
        <v>EPI - FAMILIA ENCANADOR - HORISTA (ENCARGOS COMPLEMENTARES - COLETADO CAIXA)</v>
      </c>
      <c r="E1656" s="293" t="str">
        <f>VLOOKUP(B1656,INSUMOS!$A:$I,4,FALSE)</f>
        <v>Encargos Complementares</v>
      </c>
      <c r="F1656" s="293"/>
      <c r="G1656" s="216" t="str">
        <f>VLOOKUP(B1656,INSUMOS!$A:$I,5,FALSE)</f>
        <v>H</v>
      </c>
      <c r="H1656" s="217">
        <v>1</v>
      </c>
      <c r="I1656" s="218">
        <f>VLOOKUP(B1656,INSUMOS!$A:$I,8,FALSE)</f>
        <v>1.06</v>
      </c>
      <c r="J1656" s="218">
        <f t="shared" si="262"/>
        <v>1.06</v>
      </c>
      <c r="L1656" s="52">
        <f t="shared" si="257"/>
        <v>157</v>
      </c>
      <c r="M1656" s="86">
        <f t="shared" si="251"/>
        <v>1.06</v>
      </c>
      <c r="N1656" s="87" t="str">
        <f t="shared" si="252"/>
        <v/>
      </c>
      <c r="O1656" s="87">
        <f t="shared" si="253"/>
        <v>1.06</v>
      </c>
      <c r="P1656" s="88" t="str">
        <f t="shared" si="254"/>
        <v/>
      </c>
      <c r="Q1656" s="87" t="str">
        <f t="shared" si="255"/>
        <v/>
      </c>
      <c r="R1656" s="87" t="str">
        <f t="shared" si="256"/>
        <v/>
      </c>
    </row>
    <row r="1657" spans="1:18" ht="25.5" x14ac:dyDescent="0.2">
      <c r="A1657" s="214" t="s">
        <v>28</v>
      </c>
      <c r="B1657" s="215" t="s">
        <v>81</v>
      </c>
      <c r="C1657" s="214" t="str">
        <f>VLOOKUP(B1657,INSUMOS!$A:$I,2,FALSE)</f>
        <v>SINAPI</v>
      </c>
      <c r="D1657" s="214" t="str">
        <f>VLOOKUP(B1657,INSUMOS!$A:$I,3,FALSE)</f>
        <v>EXAMES - HORISTA (COLETADO CAIXA - ENCARGOS COMPLEMENTARES)</v>
      </c>
      <c r="E1657" s="293" t="str">
        <f>VLOOKUP(B1657,INSUMOS!$A:$I,4,FALSE)</f>
        <v>Encargos Complementares</v>
      </c>
      <c r="F1657" s="293"/>
      <c r="G1657" s="216" t="str">
        <f>VLOOKUP(B1657,INSUMOS!$A:$I,5,FALSE)</f>
        <v>H</v>
      </c>
      <c r="H1657" s="217">
        <v>1</v>
      </c>
      <c r="I1657" s="218">
        <f>VLOOKUP(B1657,INSUMOS!$A:$I,8,FALSE)</f>
        <v>1.31</v>
      </c>
      <c r="J1657" s="218">
        <f t="shared" si="262"/>
        <v>1.31</v>
      </c>
      <c r="L1657" s="52">
        <f t="shared" si="257"/>
        <v>157</v>
      </c>
      <c r="M1657" s="86">
        <f t="shared" si="251"/>
        <v>1.31</v>
      </c>
      <c r="N1657" s="87" t="str">
        <f t="shared" si="252"/>
        <v/>
      </c>
      <c r="O1657" s="87">
        <f t="shared" si="253"/>
        <v>1.31</v>
      </c>
      <c r="P1657" s="88" t="str">
        <f t="shared" si="254"/>
        <v/>
      </c>
      <c r="Q1657" s="87" t="str">
        <f t="shared" si="255"/>
        <v/>
      </c>
      <c r="R1657" s="87" t="str">
        <f t="shared" si="256"/>
        <v/>
      </c>
    </row>
    <row r="1658" spans="1:18" ht="25.5" customHeight="1" x14ac:dyDescent="0.2">
      <c r="A1658" s="214" t="s">
        <v>28</v>
      </c>
      <c r="B1658" s="215" t="s">
        <v>83</v>
      </c>
      <c r="C1658" s="214" t="str">
        <f>VLOOKUP(B1658,INSUMOS!$A:$I,2,FALSE)</f>
        <v>SINAPI</v>
      </c>
      <c r="D1658" s="214" t="str">
        <f>VLOOKUP(B1658,INSUMOS!$A:$I,3,FALSE)</f>
        <v>SEGURO - HORISTA (COLETADO CAIXA - ENCARGOS COMPLEMENTARES)</v>
      </c>
      <c r="E1658" s="293" t="str">
        <f>VLOOKUP(B1658,INSUMOS!$A:$I,4,FALSE)</f>
        <v>Encargos Complementares</v>
      </c>
      <c r="F1658" s="293"/>
      <c r="G1658" s="216" t="str">
        <f>VLOOKUP(B1658,INSUMOS!$A:$I,5,FALSE)</f>
        <v>H</v>
      </c>
      <c r="H1658" s="217">
        <v>1</v>
      </c>
      <c r="I1658" s="218">
        <f>VLOOKUP(B1658,INSUMOS!$A:$I,8,FALSE)</f>
        <v>0.11</v>
      </c>
      <c r="J1658" s="218">
        <f t="shared" si="262"/>
        <v>0.11</v>
      </c>
      <c r="L1658" s="52">
        <f t="shared" si="257"/>
        <v>157</v>
      </c>
      <c r="M1658" s="86">
        <f t="shared" si="251"/>
        <v>0.11</v>
      </c>
      <c r="N1658" s="87" t="str">
        <f t="shared" si="252"/>
        <v/>
      </c>
      <c r="O1658" s="87">
        <f t="shared" si="253"/>
        <v>0.11</v>
      </c>
      <c r="P1658" s="88" t="str">
        <f t="shared" si="254"/>
        <v/>
      </c>
      <c r="Q1658" s="87" t="str">
        <f t="shared" si="255"/>
        <v/>
      </c>
      <c r="R1658" s="87" t="str">
        <f t="shared" si="256"/>
        <v/>
      </c>
    </row>
    <row r="1659" spans="1:18" ht="25.5" customHeight="1" x14ac:dyDescent="0.2">
      <c r="A1659" s="214" t="s">
        <v>28</v>
      </c>
      <c r="B1659" s="215" t="s">
        <v>84</v>
      </c>
      <c r="C1659" s="214" t="str">
        <f>VLOOKUP(B1659,INSUMOS!$A:$I,2,FALSE)</f>
        <v>SINAPI</v>
      </c>
      <c r="D1659" s="214" t="str">
        <f>VLOOKUP(B1659,INSUMOS!$A:$I,3,FALSE)</f>
        <v>TRANSPORTE - HORISTA (COLETADO CAIXA - ENCARGOS COMPLEMENTARES)</v>
      </c>
      <c r="E1659" s="293" t="str">
        <f>VLOOKUP(B1659,INSUMOS!$A:$I,4,FALSE)</f>
        <v>Encargos Complementares</v>
      </c>
      <c r="F1659" s="293"/>
      <c r="G1659" s="216" t="str">
        <f>VLOOKUP(B1659,INSUMOS!$A:$I,5,FALSE)</f>
        <v>H</v>
      </c>
      <c r="H1659" s="217">
        <v>1</v>
      </c>
      <c r="I1659" s="218">
        <f>VLOOKUP(B1659,INSUMOS!$A:$I,8,FALSE)</f>
        <v>1.52</v>
      </c>
      <c r="J1659" s="218">
        <f t="shared" si="262"/>
        <v>1.52</v>
      </c>
      <c r="L1659" s="52">
        <f t="shared" si="257"/>
        <v>157</v>
      </c>
      <c r="M1659" s="86">
        <f t="shared" si="251"/>
        <v>1.52</v>
      </c>
      <c r="N1659" s="87" t="str">
        <f t="shared" si="252"/>
        <v/>
      </c>
      <c r="O1659" s="87">
        <f t="shared" si="253"/>
        <v>1.52</v>
      </c>
      <c r="P1659" s="88" t="str">
        <f t="shared" si="254"/>
        <v/>
      </c>
      <c r="Q1659" s="87" t="str">
        <f t="shared" si="255"/>
        <v/>
      </c>
      <c r="R1659" s="87" t="str">
        <f t="shared" si="256"/>
        <v/>
      </c>
    </row>
    <row r="1660" spans="1:18" x14ac:dyDescent="0.2">
      <c r="A1660" s="219"/>
      <c r="B1660" s="219"/>
      <c r="C1660" s="219"/>
      <c r="D1660" s="219"/>
      <c r="E1660" s="219"/>
      <c r="F1660" s="220"/>
      <c r="G1660" s="219"/>
      <c r="H1660" s="220"/>
      <c r="I1660" s="219"/>
      <c r="J1660" s="220"/>
      <c r="L1660" s="52">
        <f t="shared" si="257"/>
        <v>157</v>
      </c>
      <c r="M1660" s="86" t="str">
        <f t="shared" si="251"/>
        <v/>
      </c>
      <c r="N1660" s="87" t="str">
        <f t="shared" si="252"/>
        <v/>
      </c>
      <c r="O1660" s="87" t="str">
        <f t="shared" si="253"/>
        <v/>
      </c>
      <c r="P1660" s="88" t="str">
        <f t="shared" si="254"/>
        <v/>
      </c>
      <c r="Q1660" s="87" t="str">
        <f t="shared" si="255"/>
        <v/>
      </c>
      <c r="R1660" s="87" t="str">
        <f t="shared" si="256"/>
        <v/>
      </c>
    </row>
    <row r="1661" spans="1:18" ht="15" thickBot="1" x14ac:dyDescent="0.25">
      <c r="A1661" s="219"/>
      <c r="B1661" s="219"/>
      <c r="C1661" s="219"/>
      <c r="D1661" s="219"/>
      <c r="E1661" s="219"/>
      <c r="F1661" s="220"/>
      <c r="G1661" s="219"/>
      <c r="H1661" s="294"/>
      <c r="I1661" s="294"/>
      <c r="J1661" s="220"/>
      <c r="L1661" s="52">
        <f t="shared" si="257"/>
        <v>157</v>
      </c>
      <c r="M1661" s="86" t="str">
        <f t="shared" si="251"/>
        <v/>
      </c>
      <c r="N1661" s="87" t="str">
        <f t="shared" si="252"/>
        <v/>
      </c>
      <c r="O1661" s="87" t="str">
        <f t="shared" si="253"/>
        <v/>
      </c>
      <c r="P1661" s="88" t="str">
        <f t="shared" si="254"/>
        <v/>
      </c>
      <c r="Q1661" s="87" t="str">
        <f t="shared" si="255"/>
        <v/>
      </c>
      <c r="R1661" s="87" t="str">
        <f t="shared" si="256"/>
        <v/>
      </c>
    </row>
    <row r="1662" spans="1:18" ht="15" thickTop="1" x14ac:dyDescent="0.2">
      <c r="A1662" s="224"/>
      <c r="B1662" s="224"/>
      <c r="C1662" s="224"/>
      <c r="D1662" s="224"/>
      <c r="E1662" s="224"/>
      <c r="F1662" s="224"/>
      <c r="G1662" s="224"/>
      <c r="H1662" s="224"/>
      <c r="I1662" s="224"/>
      <c r="J1662" s="224"/>
      <c r="L1662" s="52">
        <f t="shared" si="257"/>
        <v>157</v>
      </c>
      <c r="M1662" s="86" t="str">
        <f t="shared" si="251"/>
        <v/>
      </c>
      <c r="N1662" s="87" t="str">
        <f t="shared" si="252"/>
        <v/>
      </c>
      <c r="O1662" s="87" t="str">
        <f t="shared" si="253"/>
        <v/>
      </c>
      <c r="P1662" s="88" t="str">
        <f t="shared" si="254"/>
        <v/>
      </c>
      <c r="Q1662" s="87" t="str">
        <f t="shared" si="255"/>
        <v/>
      </c>
      <c r="R1662" s="87" t="str">
        <f t="shared" si="256"/>
        <v/>
      </c>
    </row>
    <row r="1663" spans="1:18" ht="15" x14ac:dyDescent="0.2">
      <c r="A1663" s="206"/>
      <c r="B1663" s="207" t="s">
        <v>1</v>
      </c>
      <c r="C1663" s="206" t="s">
        <v>2</v>
      </c>
      <c r="D1663" s="206" t="s">
        <v>3</v>
      </c>
      <c r="E1663" s="290" t="s">
        <v>18</v>
      </c>
      <c r="F1663" s="290"/>
      <c r="G1663" s="208" t="s">
        <v>4</v>
      </c>
      <c r="H1663" s="207" t="s">
        <v>5</v>
      </c>
      <c r="I1663" s="207" t="s">
        <v>6</v>
      </c>
      <c r="J1663" s="207" t="s">
        <v>7</v>
      </c>
      <c r="L1663" s="52">
        <f t="shared" si="257"/>
        <v>158</v>
      </c>
      <c r="M1663" s="86" t="str">
        <f t="shared" ref="M1663:M1726" si="263">IF(OR(A1663="Insumo",A1663="Composição Auxiliar"),J1663,"")</f>
        <v/>
      </c>
      <c r="N1663" s="87" t="str">
        <f t="shared" ref="N1663:N1726" si="264">IF(E1663="Mão de Obra",J1663,"")</f>
        <v/>
      </c>
      <c r="O1663" s="87" t="str">
        <f t="shared" ref="O1663:O1726" si="265">IF(N1663&lt;&gt;"","",M1663)</f>
        <v/>
      </c>
      <c r="P1663" s="88" t="str">
        <f t="shared" ref="P1663:P1726" si="266">IF(A1663="Composição",B1663,"")</f>
        <v/>
      </c>
      <c r="Q1663" s="87" t="str">
        <f t="shared" ref="Q1663:Q1726" si="267">IF(P1663&lt;&gt;"",SUMIF(L1663:L1763,L1663,N1663:N1763),"")</f>
        <v/>
      </c>
      <c r="R1663" s="87" t="str">
        <f t="shared" ref="R1663:R1726" si="268">IF(P1663&lt;&gt;"",SUMIF(L1663:L1763,L1663,O1663:O1763),"")</f>
        <v/>
      </c>
    </row>
    <row r="1664" spans="1:18" x14ac:dyDescent="0.2">
      <c r="A1664" s="209" t="s">
        <v>19</v>
      </c>
      <c r="B1664" s="210" t="s">
        <v>294</v>
      </c>
      <c r="C1664" s="209" t="s">
        <v>9</v>
      </c>
      <c r="D1664" s="209" t="s">
        <v>295</v>
      </c>
      <c r="E1664" s="291" t="s">
        <v>875</v>
      </c>
      <c r="F1664" s="291"/>
      <c r="G1664" s="211" t="s">
        <v>25</v>
      </c>
      <c r="H1664" s="212">
        <v>1</v>
      </c>
      <c r="I1664" s="213">
        <f>SUMIF(L:L,$L1664,M:M)</f>
        <v>24.81</v>
      </c>
      <c r="J1664" s="213">
        <f t="shared" ref="J1664:J1672" si="269">TRUNC(H1664*I1664,2)</f>
        <v>24.81</v>
      </c>
      <c r="L1664" s="52">
        <f t="shared" si="257"/>
        <v>158</v>
      </c>
      <c r="M1664" s="86" t="str">
        <f t="shared" si="263"/>
        <v/>
      </c>
      <c r="N1664" s="87" t="str">
        <f t="shared" si="264"/>
        <v/>
      </c>
      <c r="O1664" s="87" t="str">
        <f t="shared" si="265"/>
        <v/>
      </c>
      <c r="P1664" s="88" t="str">
        <f t="shared" si="266"/>
        <v xml:space="preserve"> 88250 </v>
      </c>
      <c r="Q1664" s="87">
        <f t="shared" si="267"/>
        <v>16.57</v>
      </c>
      <c r="R1664" s="87">
        <f t="shared" si="268"/>
        <v>8.2399999999999984</v>
      </c>
    </row>
    <row r="1665" spans="1:18" ht="25.5" x14ac:dyDescent="0.2">
      <c r="A1665" s="225" t="s">
        <v>21</v>
      </c>
      <c r="B1665" s="226" t="s">
        <v>302</v>
      </c>
      <c r="C1665" s="225" t="s">
        <v>9</v>
      </c>
      <c r="D1665" s="225" t="s">
        <v>303</v>
      </c>
      <c r="E1665" s="292" t="s">
        <v>875</v>
      </c>
      <c r="F1665" s="292"/>
      <c r="G1665" s="227" t="s">
        <v>25</v>
      </c>
      <c r="H1665" s="228">
        <v>1</v>
      </c>
      <c r="I1665" s="229">
        <f>SUMIFS(J:J,A:A,"Composição",B:B,$B1665)</f>
        <v>0.19</v>
      </c>
      <c r="J1665" s="229">
        <f t="shared" si="269"/>
        <v>0.19</v>
      </c>
      <c r="L1665" s="52">
        <f t="shared" si="257"/>
        <v>158</v>
      </c>
      <c r="M1665" s="86">
        <f t="shared" si="263"/>
        <v>0.19</v>
      </c>
      <c r="N1665" s="87" t="str">
        <f t="shared" si="264"/>
        <v/>
      </c>
      <c r="O1665" s="87">
        <f t="shared" si="265"/>
        <v>0.19</v>
      </c>
      <c r="P1665" s="88" t="str">
        <f t="shared" si="266"/>
        <v/>
      </c>
      <c r="Q1665" s="87" t="str">
        <f t="shared" si="267"/>
        <v/>
      </c>
      <c r="R1665" s="87" t="str">
        <f t="shared" si="268"/>
        <v/>
      </c>
    </row>
    <row r="1666" spans="1:18" ht="25.5" x14ac:dyDescent="0.2">
      <c r="A1666" s="214" t="s">
        <v>28</v>
      </c>
      <c r="B1666" s="215" t="s">
        <v>84</v>
      </c>
      <c r="C1666" s="214" t="str">
        <f>VLOOKUP(B1666,INSUMOS!$A:$I,2,FALSE)</f>
        <v>SINAPI</v>
      </c>
      <c r="D1666" s="214" t="str">
        <f>VLOOKUP(B1666,INSUMOS!$A:$I,3,FALSE)</f>
        <v>TRANSPORTE - HORISTA (COLETADO CAIXA - ENCARGOS COMPLEMENTARES)</v>
      </c>
      <c r="E1666" s="293" t="str">
        <f>VLOOKUP(B1666,INSUMOS!$A:$I,4,FALSE)</f>
        <v>Encargos Complementares</v>
      </c>
      <c r="F1666" s="293"/>
      <c r="G1666" s="216" t="str">
        <f>VLOOKUP(B1666,INSUMOS!$A:$I,5,FALSE)</f>
        <v>H</v>
      </c>
      <c r="H1666" s="217">
        <v>1</v>
      </c>
      <c r="I1666" s="218">
        <f>VLOOKUP(B1666,INSUMOS!$A:$I,8,FALSE)</f>
        <v>1.52</v>
      </c>
      <c r="J1666" s="218">
        <f t="shared" si="269"/>
        <v>1.52</v>
      </c>
      <c r="L1666" s="52">
        <f t="shared" si="257"/>
        <v>158</v>
      </c>
      <c r="M1666" s="86">
        <f t="shared" si="263"/>
        <v>1.52</v>
      </c>
      <c r="N1666" s="87" t="str">
        <f t="shared" si="264"/>
        <v/>
      </c>
      <c r="O1666" s="87">
        <f t="shared" si="265"/>
        <v>1.52</v>
      </c>
      <c r="P1666" s="88" t="str">
        <f t="shared" si="266"/>
        <v/>
      </c>
      <c r="Q1666" s="87" t="str">
        <f t="shared" si="267"/>
        <v/>
      </c>
      <c r="R1666" s="87" t="str">
        <f t="shared" si="268"/>
        <v/>
      </c>
    </row>
    <row r="1667" spans="1:18" ht="25.5" x14ac:dyDescent="0.2">
      <c r="A1667" s="214" t="s">
        <v>28</v>
      </c>
      <c r="B1667" s="215" t="s">
        <v>110</v>
      </c>
      <c r="C1667" s="214" t="str">
        <f>VLOOKUP(B1667,INSUMOS!$A:$I,2,FALSE)</f>
        <v>SINAPI</v>
      </c>
      <c r="D1667" s="214" t="str">
        <f>VLOOKUP(B1667,INSUMOS!$A:$I,3,FALSE)</f>
        <v>FERRAMENTAS - FAMILIA OPERADOR ESCAVADEIRA - HORISTA (ENCARGOS COMPLEMENTARES - COLETADO CAIXA)</v>
      </c>
      <c r="E1667" s="293" t="str">
        <f>VLOOKUP(B1667,INSUMOS!$A:$I,4,FALSE)</f>
        <v>Encargos Complementares</v>
      </c>
      <c r="F1667" s="293"/>
      <c r="G1667" s="216" t="str">
        <f>VLOOKUP(B1667,INSUMOS!$A:$I,5,FALSE)</f>
        <v>H</v>
      </c>
      <c r="H1667" s="217">
        <v>1</v>
      </c>
      <c r="I1667" s="218">
        <f>VLOOKUP(B1667,INSUMOS!$A:$I,8,FALSE)</f>
        <v>0.03</v>
      </c>
      <c r="J1667" s="218">
        <f t="shared" si="269"/>
        <v>0.03</v>
      </c>
      <c r="L1667" s="52">
        <f t="shared" ref="L1667:L1730" si="270">IF(AND(A1668&lt;&gt;"",A1667=""),L1666+1,L1666)</f>
        <v>158</v>
      </c>
      <c r="M1667" s="86">
        <f t="shared" si="263"/>
        <v>0.03</v>
      </c>
      <c r="N1667" s="87" t="str">
        <f t="shared" si="264"/>
        <v/>
      </c>
      <c r="O1667" s="87">
        <f t="shared" si="265"/>
        <v>0.03</v>
      </c>
      <c r="P1667" s="88" t="str">
        <f t="shared" si="266"/>
        <v/>
      </c>
      <c r="Q1667" s="87" t="str">
        <f t="shared" si="267"/>
        <v/>
      </c>
      <c r="R1667" s="87" t="str">
        <f t="shared" si="268"/>
        <v/>
      </c>
    </row>
    <row r="1668" spans="1:18" ht="14.25" customHeight="1" x14ac:dyDescent="0.2">
      <c r="A1668" s="214" t="s">
        <v>28</v>
      </c>
      <c r="B1668" s="215" t="s">
        <v>81</v>
      </c>
      <c r="C1668" s="214" t="str">
        <f>VLOOKUP(B1668,INSUMOS!$A:$I,2,FALSE)</f>
        <v>SINAPI</v>
      </c>
      <c r="D1668" s="214" t="str">
        <f>VLOOKUP(B1668,INSUMOS!$A:$I,3,FALSE)</f>
        <v>EXAMES - HORISTA (COLETADO CAIXA - ENCARGOS COMPLEMENTARES)</v>
      </c>
      <c r="E1668" s="293" t="str">
        <f>VLOOKUP(B1668,INSUMOS!$A:$I,4,FALSE)</f>
        <v>Encargos Complementares</v>
      </c>
      <c r="F1668" s="293"/>
      <c r="G1668" s="216" t="str">
        <f>VLOOKUP(B1668,INSUMOS!$A:$I,5,FALSE)</f>
        <v>H</v>
      </c>
      <c r="H1668" s="217">
        <v>1</v>
      </c>
      <c r="I1668" s="218">
        <f>VLOOKUP(B1668,INSUMOS!$A:$I,8,FALSE)</f>
        <v>1.31</v>
      </c>
      <c r="J1668" s="218">
        <f t="shared" si="269"/>
        <v>1.31</v>
      </c>
      <c r="L1668" s="52">
        <f t="shared" si="270"/>
        <v>158</v>
      </c>
      <c r="M1668" s="86">
        <f t="shared" si="263"/>
        <v>1.31</v>
      </c>
      <c r="N1668" s="87" t="str">
        <f t="shared" si="264"/>
        <v/>
      </c>
      <c r="O1668" s="87">
        <f t="shared" si="265"/>
        <v>1.31</v>
      </c>
      <c r="P1668" s="88" t="str">
        <f t="shared" si="266"/>
        <v/>
      </c>
      <c r="Q1668" s="87" t="str">
        <f t="shared" si="267"/>
        <v/>
      </c>
      <c r="R1668" s="87" t="str">
        <f t="shared" si="268"/>
        <v/>
      </c>
    </row>
    <row r="1669" spans="1:18" ht="25.5" customHeight="1" x14ac:dyDescent="0.2">
      <c r="A1669" s="214" t="s">
        <v>28</v>
      </c>
      <c r="B1669" s="215" t="s">
        <v>79</v>
      </c>
      <c r="C1669" s="214" t="str">
        <f>VLOOKUP(B1669,INSUMOS!$A:$I,2,FALSE)</f>
        <v>SINAPI</v>
      </c>
      <c r="D1669" s="214" t="str">
        <f>VLOOKUP(B1669,INSUMOS!$A:$I,3,FALSE)</f>
        <v>ALIMENTACAO - HORISTA (COLETADO CAIXA - ENCARGOS COMPLEMENTARES)</v>
      </c>
      <c r="E1669" s="293" t="str">
        <f>VLOOKUP(B1669,INSUMOS!$A:$I,4,FALSE)</f>
        <v>Encargos Complementares</v>
      </c>
      <c r="F1669" s="293"/>
      <c r="G1669" s="216" t="str">
        <f>VLOOKUP(B1669,INSUMOS!$A:$I,5,FALSE)</f>
        <v>H</v>
      </c>
      <c r="H1669" s="217">
        <v>1</v>
      </c>
      <c r="I1669" s="218">
        <f>VLOOKUP(B1669,INSUMOS!$A:$I,8,FALSE)</f>
        <v>4.29</v>
      </c>
      <c r="J1669" s="218">
        <f t="shared" si="269"/>
        <v>4.29</v>
      </c>
      <c r="L1669" s="52">
        <f t="shared" si="270"/>
        <v>158</v>
      </c>
      <c r="M1669" s="86">
        <f t="shared" si="263"/>
        <v>4.29</v>
      </c>
      <c r="N1669" s="87" t="str">
        <f t="shared" si="264"/>
        <v/>
      </c>
      <c r="O1669" s="87">
        <f t="shared" si="265"/>
        <v>4.29</v>
      </c>
      <c r="P1669" s="88" t="str">
        <f t="shared" si="266"/>
        <v/>
      </c>
      <c r="Q1669" s="87" t="str">
        <f t="shared" si="267"/>
        <v/>
      </c>
      <c r="R1669" s="87" t="str">
        <f t="shared" si="268"/>
        <v/>
      </c>
    </row>
    <row r="1670" spans="1:18" x14ac:dyDescent="0.2">
      <c r="A1670" s="214" t="s">
        <v>28</v>
      </c>
      <c r="B1670" s="215" t="s">
        <v>273</v>
      </c>
      <c r="C1670" s="214" t="str">
        <f>VLOOKUP(B1670,INSUMOS!$A:$I,2,FALSE)</f>
        <v>SINAPI</v>
      </c>
      <c r="D1670" s="214" t="str">
        <f>VLOOKUP(B1670,INSUMOS!$A:$I,3,FALSE)</f>
        <v>AUXILIAR DE MECANICO (HORISTA)</v>
      </c>
      <c r="E1670" s="293" t="str">
        <f>VLOOKUP(B1670,INSUMOS!$A:$I,4,FALSE)</f>
        <v>Mão de Obra</v>
      </c>
      <c r="F1670" s="293"/>
      <c r="G1670" s="216" t="str">
        <f>VLOOKUP(B1670,INSUMOS!$A:$I,5,FALSE)</f>
        <v>H</v>
      </c>
      <c r="H1670" s="217">
        <v>1</v>
      </c>
      <c r="I1670" s="218">
        <f>VLOOKUP(B1670,INSUMOS!$A:$I,8,FALSE)</f>
        <v>16.57</v>
      </c>
      <c r="J1670" s="218">
        <f t="shared" si="269"/>
        <v>16.57</v>
      </c>
      <c r="L1670" s="52">
        <f t="shared" si="270"/>
        <v>158</v>
      </c>
      <c r="M1670" s="86">
        <f t="shared" si="263"/>
        <v>16.57</v>
      </c>
      <c r="N1670" s="87">
        <f t="shared" si="264"/>
        <v>16.57</v>
      </c>
      <c r="O1670" s="87" t="str">
        <f t="shared" si="265"/>
        <v/>
      </c>
      <c r="P1670" s="88" t="str">
        <f t="shared" si="266"/>
        <v/>
      </c>
      <c r="Q1670" s="87" t="str">
        <f t="shared" si="267"/>
        <v/>
      </c>
      <c r="R1670" s="87" t="str">
        <f t="shared" si="268"/>
        <v/>
      </c>
    </row>
    <row r="1671" spans="1:18" ht="25.5" x14ac:dyDescent="0.2">
      <c r="A1671" s="214" t="s">
        <v>28</v>
      </c>
      <c r="B1671" s="215" t="s">
        <v>109</v>
      </c>
      <c r="C1671" s="214" t="str">
        <f>VLOOKUP(B1671,INSUMOS!$A:$I,2,FALSE)</f>
        <v>SINAPI</v>
      </c>
      <c r="D1671" s="214" t="str">
        <f>VLOOKUP(B1671,INSUMOS!$A:$I,3,FALSE)</f>
        <v>EPI - FAMILIA OPERADOR ESCAVADEIRA - HORISTA (ENCARGOS COMPLEMENTARES - COLETADO CAIXA)</v>
      </c>
      <c r="E1671" s="293" t="str">
        <f>VLOOKUP(B1671,INSUMOS!$A:$I,4,FALSE)</f>
        <v>Encargos Complementares</v>
      </c>
      <c r="F1671" s="293"/>
      <c r="G1671" s="216" t="str">
        <f>VLOOKUP(B1671,INSUMOS!$A:$I,5,FALSE)</f>
        <v>H</v>
      </c>
      <c r="H1671" s="217">
        <v>1</v>
      </c>
      <c r="I1671" s="218">
        <f>VLOOKUP(B1671,INSUMOS!$A:$I,8,FALSE)</f>
        <v>0.79</v>
      </c>
      <c r="J1671" s="218">
        <f t="shared" si="269"/>
        <v>0.79</v>
      </c>
      <c r="L1671" s="52">
        <f t="shared" si="270"/>
        <v>158</v>
      </c>
      <c r="M1671" s="86">
        <f t="shared" si="263"/>
        <v>0.79</v>
      </c>
      <c r="N1671" s="87" t="str">
        <f t="shared" si="264"/>
        <v/>
      </c>
      <c r="O1671" s="87">
        <f t="shared" si="265"/>
        <v>0.79</v>
      </c>
      <c r="P1671" s="88" t="str">
        <f t="shared" si="266"/>
        <v/>
      </c>
      <c r="Q1671" s="87" t="str">
        <f t="shared" si="267"/>
        <v/>
      </c>
      <c r="R1671" s="87" t="str">
        <f t="shared" si="268"/>
        <v/>
      </c>
    </row>
    <row r="1672" spans="1:18" ht="25.5" x14ac:dyDescent="0.2">
      <c r="A1672" s="214" t="s">
        <v>28</v>
      </c>
      <c r="B1672" s="215" t="s">
        <v>83</v>
      </c>
      <c r="C1672" s="214" t="str">
        <f>VLOOKUP(B1672,INSUMOS!$A:$I,2,FALSE)</f>
        <v>SINAPI</v>
      </c>
      <c r="D1672" s="214" t="str">
        <f>VLOOKUP(B1672,INSUMOS!$A:$I,3,FALSE)</f>
        <v>SEGURO - HORISTA (COLETADO CAIXA - ENCARGOS COMPLEMENTARES)</v>
      </c>
      <c r="E1672" s="293" t="str">
        <f>VLOOKUP(B1672,INSUMOS!$A:$I,4,FALSE)</f>
        <v>Encargos Complementares</v>
      </c>
      <c r="F1672" s="293"/>
      <c r="G1672" s="216" t="str">
        <f>VLOOKUP(B1672,INSUMOS!$A:$I,5,FALSE)</f>
        <v>H</v>
      </c>
      <c r="H1672" s="217">
        <v>1</v>
      </c>
      <c r="I1672" s="218">
        <f>VLOOKUP(B1672,INSUMOS!$A:$I,8,FALSE)</f>
        <v>0.11</v>
      </c>
      <c r="J1672" s="218">
        <f t="shared" si="269"/>
        <v>0.11</v>
      </c>
      <c r="L1672" s="52">
        <f t="shared" si="270"/>
        <v>158</v>
      </c>
      <c r="M1672" s="86">
        <f t="shared" si="263"/>
        <v>0.11</v>
      </c>
      <c r="N1672" s="87" t="str">
        <f t="shared" si="264"/>
        <v/>
      </c>
      <c r="O1672" s="87">
        <f t="shared" si="265"/>
        <v>0.11</v>
      </c>
      <c r="P1672" s="88" t="str">
        <f t="shared" si="266"/>
        <v/>
      </c>
      <c r="Q1672" s="87" t="str">
        <f t="shared" si="267"/>
        <v/>
      </c>
      <c r="R1672" s="87" t="str">
        <f t="shared" si="268"/>
        <v/>
      </c>
    </row>
    <row r="1673" spans="1:18" x14ac:dyDescent="0.2">
      <c r="A1673" s="219"/>
      <c r="B1673" s="219"/>
      <c r="C1673" s="219"/>
      <c r="D1673" s="219"/>
      <c r="E1673" s="219"/>
      <c r="F1673" s="220"/>
      <c r="G1673" s="219"/>
      <c r="H1673" s="220"/>
      <c r="I1673" s="219"/>
      <c r="J1673" s="220"/>
      <c r="L1673" s="52">
        <f t="shared" si="270"/>
        <v>158</v>
      </c>
      <c r="M1673" s="86" t="str">
        <f t="shared" si="263"/>
        <v/>
      </c>
      <c r="N1673" s="87" t="str">
        <f t="shared" si="264"/>
        <v/>
      </c>
      <c r="O1673" s="87" t="str">
        <f t="shared" si="265"/>
        <v/>
      </c>
      <c r="P1673" s="88" t="str">
        <f t="shared" si="266"/>
        <v/>
      </c>
      <c r="Q1673" s="87" t="str">
        <f t="shared" si="267"/>
        <v/>
      </c>
      <c r="R1673" s="87" t="str">
        <f t="shared" si="268"/>
        <v/>
      </c>
    </row>
    <row r="1674" spans="1:18" ht="25.5" customHeight="1" thickBot="1" x14ac:dyDescent="0.25">
      <c r="A1674" s="219"/>
      <c r="B1674" s="219"/>
      <c r="C1674" s="219"/>
      <c r="D1674" s="219"/>
      <c r="E1674" s="219"/>
      <c r="F1674" s="220"/>
      <c r="G1674" s="219"/>
      <c r="H1674" s="294"/>
      <c r="I1674" s="294"/>
      <c r="J1674" s="220"/>
      <c r="L1674" s="52">
        <f t="shared" si="270"/>
        <v>158</v>
      </c>
      <c r="M1674" s="86" t="str">
        <f t="shared" si="263"/>
        <v/>
      </c>
      <c r="N1674" s="87" t="str">
        <f t="shared" si="264"/>
        <v/>
      </c>
      <c r="O1674" s="87" t="str">
        <f t="shared" si="265"/>
        <v/>
      </c>
      <c r="P1674" s="88" t="str">
        <f t="shared" si="266"/>
        <v/>
      </c>
      <c r="Q1674" s="87" t="str">
        <f t="shared" si="267"/>
        <v/>
      </c>
      <c r="R1674" s="87" t="str">
        <f t="shared" si="268"/>
        <v/>
      </c>
    </row>
    <row r="1675" spans="1:18" ht="51" customHeight="1" thickTop="1" x14ac:dyDescent="0.2">
      <c r="A1675" s="224"/>
      <c r="B1675" s="224"/>
      <c r="C1675" s="224"/>
      <c r="D1675" s="224"/>
      <c r="E1675" s="224"/>
      <c r="F1675" s="224"/>
      <c r="G1675" s="224"/>
      <c r="H1675" s="224"/>
      <c r="I1675" s="224"/>
      <c r="J1675" s="224"/>
      <c r="L1675" s="52">
        <f t="shared" si="270"/>
        <v>158</v>
      </c>
      <c r="M1675" s="86" t="str">
        <f t="shared" si="263"/>
        <v/>
      </c>
      <c r="N1675" s="87" t="str">
        <f t="shared" si="264"/>
        <v/>
      </c>
      <c r="O1675" s="87" t="str">
        <f t="shared" si="265"/>
        <v/>
      </c>
      <c r="P1675" s="88" t="str">
        <f t="shared" si="266"/>
        <v/>
      </c>
      <c r="Q1675" s="87" t="str">
        <f t="shared" si="267"/>
        <v/>
      </c>
      <c r="R1675" s="87" t="str">
        <f t="shared" si="268"/>
        <v/>
      </c>
    </row>
    <row r="1676" spans="1:18" ht="51" customHeight="1" x14ac:dyDescent="0.2">
      <c r="A1676" s="206"/>
      <c r="B1676" s="207" t="s">
        <v>1</v>
      </c>
      <c r="C1676" s="206" t="s">
        <v>2</v>
      </c>
      <c r="D1676" s="206" t="s">
        <v>3</v>
      </c>
      <c r="E1676" s="290" t="s">
        <v>18</v>
      </c>
      <c r="F1676" s="290"/>
      <c r="G1676" s="208" t="s">
        <v>4</v>
      </c>
      <c r="H1676" s="207" t="s">
        <v>5</v>
      </c>
      <c r="I1676" s="207" t="s">
        <v>6</v>
      </c>
      <c r="J1676" s="207" t="s">
        <v>7</v>
      </c>
      <c r="L1676" s="52">
        <f t="shared" si="270"/>
        <v>159</v>
      </c>
      <c r="M1676" s="86" t="str">
        <f t="shared" si="263"/>
        <v/>
      </c>
      <c r="N1676" s="87" t="str">
        <f t="shared" si="264"/>
        <v/>
      </c>
      <c r="O1676" s="87" t="str">
        <f t="shared" si="265"/>
        <v/>
      </c>
      <c r="P1676" s="88" t="str">
        <f t="shared" si="266"/>
        <v/>
      </c>
      <c r="Q1676" s="87" t="str">
        <f t="shared" si="267"/>
        <v/>
      </c>
      <c r="R1676" s="87" t="str">
        <f t="shared" si="268"/>
        <v/>
      </c>
    </row>
    <row r="1677" spans="1:18" ht="25.5" customHeight="1" x14ac:dyDescent="0.2">
      <c r="A1677" s="209" t="s">
        <v>19</v>
      </c>
      <c r="B1677" s="210" t="s">
        <v>174</v>
      </c>
      <c r="C1677" s="209" t="s">
        <v>9</v>
      </c>
      <c r="D1677" s="209" t="s">
        <v>175</v>
      </c>
      <c r="E1677" s="291" t="s">
        <v>875</v>
      </c>
      <c r="F1677" s="291"/>
      <c r="G1677" s="211" t="s">
        <v>25</v>
      </c>
      <c r="H1677" s="212">
        <v>1</v>
      </c>
      <c r="I1677" s="213">
        <f>SUMIF(L:L,$L1677,M:M)</f>
        <v>25.96</v>
      </c>
      <c r="J1677" s="213">
        <f t="shared" ref="J1677:J1685" si="271">TRUNC(H1677*I1677,2)</f>
        <v>25.96</v>
      </c>
      <c r="L1677" s="52">
        <f t="shared" si="270"/>
        <v>159</v>
      </c>
      <c r="M1677" s="86" t="str">
        <f t="shared" si="263"/>
        <v/>
      </c>
      <c r="N1677" s="87" t="str">
        <f t="shared" si="264"/>
        <v/>
      </c>
      <c r="O1677" s="87" t="str">
        <f t="shared" si="265"/>
        <v/>
      </c>
      <c r="P1677" s="88" t="str">
        <f t="shared" si="266"/>
        <v xml:space="preserve"> 88251 </v>
      </c>
      <c r="Q1677" s="87">
        <f t="shared" si="267"/>
        <v>16.57</v>
      </c>
      <c r="R1677" s="87">
        <f t="shared" si="268"/>
        <v>9.39</v>
      </c>
    </row>
    <row r="1678" spans="1:18" ht="25.5" customHeight="1" x14ac:dyDescent="0.2">
      <c r="A1678" s="225" t="s">
        <v>21</v>
      </c>
      <c r="B1678" s="226" t="s">
        <v>176</v>
      </c>
      <c r="C1678" s="225" t="s">
        <v>9</v>
      </c>
      <c r="D1678" s="225" t="s">
        <v>177</v>
      </c>
      <c r="E1678" s="292" t="s">
        <v>875</v>
      </c>
      <c r="F1678" s="292"/>
      <c r="G1678" s="227" t="s">
        <v>25</v>
      </c>
      <c r="H1678" s="228">
        <v>1</v>
      </c>
      <c r="I1678" s="229">
        <f>SUMIFS(J:J,A:A,"Composição",B:B,$B1678)</f>
        <v>0.19</v>
      </c>
      <c r="J1678" s="229">
        <f t="shared" si="271"/>
        <v>0.19</v>
      </c>
      <c r="L1678" s="52">
        <f t="shared" si="270"/>
        <v>159</v>
      </c>
      <c r="M1678" s="86">
        <f t="shared" si="263"/>
        <v>0.19</v>
      </c>
      <c r="N1678" s="87" t="str">
        <f t="shared" si="264"/>
        <v/>
      </c>
      <c r="O1678" s="87">
        <f t="shared" si="265"/>
        <v>0.19</v>
      </c>
      <c r="P1678" s="88" t="str">
        <f t="shared" si="266"/>
        <v/>
      </c>
      <c r="Q1678" s="87" t="str">
        <f t="shared" si="267"/>
        <v/>
      </c>
      <c r="R1678" s="87" t="str">
        <f t="shared" si="268"/>
        <v/>
      </c>
    </row>
    <row r="1679" spans="1:18" ht="25.5" x14ac:dyDescent="0.2">
      <c r="A1679" s="214" t="s">
        <v>28</v>
      </c>
      <c r="B1679" s="215" t="s">
        <v>79</v>
      </c>
      <c r="C1679" s="214" t="str">
        <f>VLOOKUP(B1679,INSUMOS!$A:$I,2,FALSE)</f>
        <v>SINAPI</v>
      </c>
      <c r="D1679" s="214" t="str">
        <f>VLOOKUP(B1679,INSUMOS!$A:$I,3,FALSE)</f>
        <v>ALIMENTACAO - HORISTA (COLETADO CAIXA - ENCARGOS COMPLEMENTARES)</v>
      </c>
      <c r="E1679" s="293" t="str">
        <f>VLOOKUP(B1679,INSUMOS!$A:$I,4,FALSE)</f>
        <v>Encargos Complementares</v>
      </c>
      <c r="F1679" s="293"/>
      <c r="G1679" s="216" t="str">
        <f>VLOOKUP(B1679,INSUMOS!$A:$I,5,FALSE)</f>
        <v>H</v>
      </c>
      <c r="H1679" s="217">
        <v>1</v>
      </c>
      <c r="I1679" s="218">
        <f>VLOOKUP(B1679,INSUMOS!$A:$I,8,FALSE)</f>
        <v>4.29</v>
      </c>
      <c r="J1679" s="218">
        <f t="shared" si="271"/>
        <v>4.29</v>
      </c>
      <c r="L1679" s="52">
        <f t="shared" si="270"/>
        <v>159</v>
      </c>
      <c r="M1679" s="86">
        <f t="shared" si="263"/>
        <v>4.29</v>
      </c>
      <c r="N1679" s="87" t="str">
        <f t="shared" si="264"/>
        <v/>
      </c>
      <c r="O1679" s="87">
        <f t="shared" si="265"/>
        <v>4.29</v>
      </c>
      <c r="P1679" s="88" t="str">
        <f t="shared" si="266"/>
        <v/>
      </c>
      <c r="Q1679" s="87" t="str">
        <f t="shared" si="267"/>
        <v/>
      </c>
      <c r="R1679" s="87" t="str">
        <f t="shared" si="268"/>
        <v/>
      </c>
    </row>
    <row r="1680" spans="1:18" x14ac:dyDescent="0.2">
      <c r="A1680" s="214" t="s">
        <v>28</v>
      </c>
      <c r="B1680" s="215" t="s">
        <v>173</v>
      </c>
      <c r="C1680" s="214" t="str">
        <f>VLOOKUP(B1680,INSUMOS!$A:$I,2,FALSE)</f>
        <v>SINAPI</v>
      </c>
      <c r="D1680" s="214" t="str">
        <f>VLOOKUP(B1680,INSUMOS!$A:$I,3,FALSE)</f>
        <v>AJUDANTE DE SERRALHEIRO (HORISTA)</v>
      </c>
      <c r="E1680" s="293" t="str">
        <f>VLOOKUP(B1680,INSUMOS!$A:$I,4,FALSE)</f>
        <v>Mão de Obra</v>
      </c>
      <c r="F1680" s="293"/>
      <c r="G1680" s="216" t="str">
        <f>VLOOKUP(B1680,INSUMOS!$A:$I,5,FALSE)</f>
        <v>H</v>
      </c>
      <c r="H1680" s="217">
        <v>1</v>
      </c>
      <c r="I1680" s="218">
        <f>VLOOKUP(B1680,INSUMOS!$A:$I,8,FALSE)</f>
        <v>16.57</v>
      </c>
      <c r="J1680" s="218">
        <f t="shared" si="271"/>
        <v>16.57</v>
      </c>
      <c r="L1680" s="52">
        <f t="shared" si="270"/>
        <v>159</v>
      </c>
      <c r="M1680" s="86">
        <f t="shared" si="263"/>
        <v>16.57</v>
      </c>
      <c r="N1680" s="87">
        <f t="shared" si="264"/>
        <v>16.57</v>
      </c>
      <c r="O1680" s="87" t="str">
        <f t="shared" si="265"/>
        <v/>
      </c>
      <c r="P1680" s="88" t="str">
        <f t="shared" si="266"/>
        <v/>
      </c>
      <c r="Q1680" s="87" t="str">
        <f t="shared" si="267"/>
        <v/>
      </c>
      <c r="R1680" s="87" t="str">
        <f t="shared" si="268"/>
        <v/>
      </c>
    </row>
    <row r="1681" spans="1:18" ht="25.5" x14ac:dyDescent="0.2">
      <c r="A1681" s="214" t="s">
        <v>28</v>
      </c>
      <c r="B1681" s="215" t="s">
        <v>90</v>
      </c>
      <c r="C1681" s="214" t="str">
        <f>VLOOKUP(B1681,INSUMOS!$A:$I,2,FALSE)</f>
        <v>SINAPI</v>
      </c>
      <c r="D1681" s="214" t="str">
        <f>VLOOKUP(B1681,INSUMOS!$A:$I,3,FALSE)</f>
        <v>EPI - FAMILIA PEDREIRO - HORISTA (ENCARGOS COMPLEMENTARES - COLETADO CAIXA)</v>
      </c>
      <c r="E1681" s="293" t="str">
        <f>VLOOKUP(B1681,INSUMOS!$A:$I,4,FALSE)</f>
        <v>Encargos Complementares</v>
      </c>
      <c r="F1681" s="293"/>
      <c r="G1681" s="216" t="str">
        <f>VLOOKUP(B1681,INSUMOS!$A:$I,5,FALSE)</f>
        <v>H</v>
      </c>
      <c r="H1681" s="217">
        <v>1</v>
      </c>
      <c r="I1681" s="218">
        <f>VLOOKUP(B1681,INSUMOS!$A:$I,8,FALSE)</f>
        <v>1.26</v>
      </c>
      <c r="J1681" s="218">
        <f t="shared" si="271"/>
        <v>1.26</v>
      </c>
      <c r="L1681" s="52">
        <f t="shared" si="270"/>
        <v>159</v>
      </c>
      <c r="M1681" s="86">
        <f t="shared" si="263"/>
        <v>1.26</v>
      </c>
      <c r="N1681" s="87" t="str">
        <f t="shared" si="264"/>
        <v/>
      </c>
      <c r="O1681" s="87">
        <f t="shared" si="265"/>
        <v>1.26</v>
      </c>
      <c r="P1681" s="88" t="str">
        <f t="shared" si="266"/>
        <v/>
      </c>
      <c r="Q1681" s="87" t="str">
        <f t="shared" si="267"/>
        <v/>
      </c>
      <c r="R1681" s="87" t="str">
        <f t="shared" si="268"/>
        <v/>
      </c>
    </row>
    <row r="1682" spans="1:18" ht="25.5" x14ac:dyDescent="0.2">
      <c r="A1682" s="214" t="s">
        <v>28</v>
      </c>
      <c r="B1682" s="215" t="s">
        <v>81</v>
      </c>
      <c r="C1682" s="214" t="str">
        <f>VLOOKUP(B1682,INSUMOS!$A:$I,2,FALSE)</f>
        <v>SINAPI</v>
      </c>
      <c r="D1682" s="214" t="str">
        <f>VLOOKUP(B1682,INSUMOS!$A:$I,3,FALSE)</f>
        <v>EXAMES - HORISTA (COLETADO CAIXA - ENCARGOS COMPLEMENTARES)</v>
      </c>
      <c r="E1682" s="293" t="str">
        <f>VLOOKUP(B1682,INSUMOS!$A:$I,4,FALSE)</f>
        <v>Encargos Complementares</v>
      </c>
      <c r="F1682" s="293"/>
      <c r="G1682" s="216" t="str">
        <f>VLOOKUP(B1682,INSUMOS!$A:$I,5,FALSE)</f>
        <v>H</v>
      </c>
      <c r="H1682" s="217">
        <v>1</v>
      </c>
      <c r="I1682" s="218">
        <f>VLOOKUP(B1682,INSUMOS!$A:$I,8,FALSE)</f>
        <v>1.31</v>
      </c>
      <c r="J1682" s="218">
        <f t="shared" si="271"/>
        <v>1.31</v>
      </c>
      <c r="L1682" s="52">
        <f t="shared" si="270"/>
        <v>159</v>
      </c>
      <c r="M1682" s="86">
        <f t="shared" si="263"/>
        <v>1.31</v>
      </c>
      <c r="N1682" s="87" t="str">
        <f t="shared" si="264"/>
        <v/>
      </c>
      <c r="O1682" s="87">
        <f t="shared" si="265"/>
        <v>1.31</v>
      </c>
      <c r="P1682" s="88" t="str">
        <f t="shared" si="266"/>
        <v/>
      </c>
      <c r="Q1682" s="87" t="str">
        <f t="shared" si="267"/>
        <v/>
      </c>
      <c r="R1682" s="87" t="str">
        <f t="shared" si="268"/>
        <v/>
      </c>
    </row>
    <row r="1683" spans="1:18" ht="14.25" customHeight="1" x14ac:dyDescent="0.2">
      <c r="A1683" s="214" t="s">
        <v>28</v>
      </c>
      <c r="B1683" s="215" t="s">
        <v>91</v>
      </c>
      <c r="C1683" s="214" t="str">
        <f>VLOOKUP(B1683,INSUMOS!$A:$I,2,FALSE)</f>
        <v>SINAPI</v>
      </c>
      <c r="D1683" s="214" t="str">
        <f>VLOOKUP(B1683,INSUMOS!$A:$I,3,FALSE)</f>
        <v>FERRAMENTAS - FAMILIA PEDREIRO - HORISTA (ENCARGOS COMPLEMENTARES - COLETADO CAIXA)</v>
      </c>
      <c r="E1683" s="293" t="str">
        <f>VLOOKUP(B1683,INSUMOS!$A:$I,4,FALSE)</f>
        <v>Encargos Complementares</v>
      </c>
      <c r="F1683" s="293"/>
      <c r="G1683" s="216" t="str">
        <f>VLOOKUP(B1683,INSUMOS!$A:$I,5,FALSE)</f>
        <v>H</v>
      </c>
      <c r="H1683" s="217">
        <v>1</v>
      </c>
      <c r="I1683" s="218">
        <f>VLOOKUP(B1683,INSUMOS!$A:$I,8,FALSE)</f>
        <v>0.71</v>
      </c>
      <c r="J1683" s="218">
        <f t="shared" si="271"/>
        <v>0.71</v>
      </c>
      <c r="L1683" s="52">
        <f t="shared" si="270"/>
        <v>159</v>
      </c>
      <c r="M1683" s="86">
        <f t="shared" si="263"/>
        <v>0.71</v>
      </c>
      <c r="N1683" s="87" t="str">
        <f t="shared" si="264"/>
        <v/>
      </c>
      <c r="O1683" s="87">
        <f t="shared" si="265"/>
        <v>0.71</v>
      </c>
      <c r="P1683" s="88" t="str">
        <f t="shared" si="266"/>
        <v/>
      </c>
      <c r="Q1683" s="87" t="str">
        <f t="shared" si="267"/>
        <v/>
      </c>
      <c r="R1683" s="87" t="str">
        <f t="shared" si="268"/>
        <v/>
      </c>
    </row>
    <row r="1684" spans="1:18" ht="25.5" customHeight="1" x14ac:dyDescent="0.2">
      <c r="A1684" s="214" t="s">
        <v>28</v>
      </c>
      <c r="B1684" s="215" t="s">
        <v>83</v>
      </c>
      <c r="C1684" s="214" t="str">
        <f>VLOOKUP(B1684,INSUMOS!$A:$I,2,FALSE)</f>
        <v>SINAPI</v>
      </c>
      <c r="D1684" s="214" t="str">
        <f>VLOOKUP(B1684,INSUMOS!$A:$I,3,FALSE)</f>
        <v>SEGURO - HORISTA (COLETADO CAIXA - ENCARGOS COMPLEMENTARES)</v>
      </c>
      <c r="E1684" s="293" t="str">
        <f>VLOOKUP(B1684,INSUMOS!$A:$I,4,FALSE)</f>
        <v>Encargos Complementares</v>
      </c>
      <c r="F1684" s="293"/>
      <c r="G1684" s="216" t="str">
        <f>VLOOKUP(B1684,INSUMOS!$A:$I,5,FALSE)</f>
        <v>H</v>
      </c>
      <c r="H1684" s="217">
        <v>1</v>
      </c>
      <c r="I1684" s="218">
        <f>VLOOKUP(B1684,INSUMOS!$A:$I,8,FALSE)</f>
        <v>0.11</v>
      </c>
      <c r="J1684" s="218">
        <f t="shared" si="271"/>
        <v>0.11</v>
      </c>
      <c r="L1684" s="52">
        <f t="shared" si="270"/>
        <v>159</v>
      </c>
      <c r="M1684" s="86">
        <f t="shared" si="263"/>
        <v>0.11</v>
      </c>
      <c r="N1684" s="87" t="str">
        <f t="shared" si="264"/>
        <v/>
      </c>
      <c r="O1684" s="87">
        <f t="shared" si="265"/>
        <v>0.11</v>
      </c>
      <c r="P1684" s="88" t="str">
        <f t="shared" si="266"/>
        <v/>
      </c>
      <c r="Q1684" s="87" t="str">
        <f t="shared" si="267"/>
        <v/>
      </c>
      <c r="R1684" s="87" t="str">
        <f t="shared" si="268"/>
        <v/>
      </c>
    </row>
    <row r="1685" spans="1:18" ht="25.5" customHeight="1" x14ac:dyDescent="0.2">
      <c r="A1685" s="214" t="s">
        <v>28</v>
      </c>
      <c r="B1685" s="215" t="s">
        <v>84</v>
      </c>
      <c r="C1685" s="214" t="str">
        <f>VLOOKUP(B1685,INSUMOS!$A:$I,2,FALSE)</f>
        <v>SINAPI</v>
      </c>
      <c r="D1685" s="214" t="str">
        <f>VLOOKUP(B1685,INSUMOS!$A:$I,3,FALSE)</f>
        <v>TRANSPORTE - HORISTA (COLETADO CAIXA - ENCARGOS COMPLEMENTARES)</v>
      </c>
      <c r="E1685" s="293" t="str">
        <f>VLOOKUP(B1685,INSUMOS!$A:$I,4,FALSE)</f>
        <v>Encargos Complementares</v>
      </c>
      <c r="F1685" s="293"/>
      <c r="G1685" s="216" t="str">
        <f>VLOOKUP(B1685,INSUMOS!$A:$I,5,FALSE)</f>
        <v>H</v>
      </c>
      <c r="H1685" s="217">
        <v>1</v>
      </c>
      <c r="I1685" s="218">
        <f>VLOOKUP(B1685,INSUMOS!$A:$I,8,FALSE)</f>
        <v>1.52</v>
      </c>
      <c r="J1685" s="218">
        <f t="shared" si="271"/>
        <v>1.52</v>
      </c>
      <c r="L1685" s="52">
        <f t="shared" si="270"/>
        <v>159</v>
      </c>
      <c r="M1685" s="86">
        <f t="shared" si="263"/>
        <v>1.52</v>
      </c>
      <c r="N1685" s="87" t="str">
        <f t="shared" si="264"/>
        <v/>
      </c>
      <c r="O1685" s="87">
        <f t="shared" si="265"/>
        <v>1.52</v>
      </c>
      <c r="P1685" s="88" t="str">
        <f t="shared" si="266"/>
        <v/>
      </c>
      <c r="Q1685" s="87" t="str">
        <f t="shared" si="267"/>
        <v/>
      </c>
      <c r="R1685" s="87" t="str">
        <f t="shared" si="268"/>
        <v/>
      </c>
    </row>
    <row r="1686" spans="1:18" x14ac:dyDescent="0.2">
      <c r="A1686" s="219"/>
      <c r="B1686" s="219"/>
      <c r="C1686" s="219"/>
      <c r="D1686" s="219"/>
      <c r="E1686" s="219"/>
      <c r="F1686" s="220"/>
      <c r="G1686" s="219"/>
      <c r="H1686" s="220"/>
      <c r="I1686" s="219"/>
      <c r="J1686" s="220"/>
      <c r="L1686" s="52">
        <f t="shared" si="270"/>
        <v>159</v>
      </c>
      <c r="M1686" s="86" t="str">
        <f t="shared" si="263"/>
        <v/>
      </c>
      <c r="N1686" s="87" t="str">
        <f t="shared" si="264"/>
        <v/>
      </c>
      <c r="O1686" s="87" t="str">
        <f t="shared" si="265"/>
        <v/>
      </c>
      <c r="P1686" s="88" t="str">
        <f t="shared" si="266"/>
        <v/>
      </c>
      <c r="Q1686" s="87" t="str">
        <f t="shared" si="267"/>
        <v/>
      </c>
      <c r="R1686" s="87" t="str">
        <f t="shared" si="268"/>
        <v/>
      </c>
    </row>
    <row r="1687" spans="1:18" ht="15" thickBot="1" x14ac:dyDescent="0.25">
      <c r="A1687" s="219"/>
      <c r="B1687" s="219"/>
      <c r="C1687" s="219"/>
      <c r="D1687" s="219"/>
      <c r="E1687" s="219"/>
      <c r="F1687" s="220"/>
      <c r="G1687" s="219"/>
      <c r="H1687" s="294"/>
      <c r="I1687" s="294"/>
      <c r="J1687" s="220"/>
      <c r="L1687" s="52">
        <f t="shared" si="270"/>
        <v>159</v>
      </c>
      <c r="M1687" s="86" t="str">
        <f t="shared" si="263"/>
        <v/>
      </c>
      <c r="N1687" s="87" t="str">
        <f t="shared" si="264"/>
        <v/>
      </c>
      <c r="O1687" s="87" t="str">
        <f t="shared" si="265"/>
        <v/>
      </c>
      <c r="P1687" s="88" t="str">
        <f t="shared" si="266"/>
        <v/>
      </c>
      <c r="Q1687" s="87" t="str">
        <f t="shared" si="267"/>
        <v/>
      </c>
      <c r="R1687" s="87" t="str">
        <f t="shared" si="268"/>
        <v/>
      </c>
    </row>
    <row r="1688" spans="1:18" ht="15" thickTop="1" x14ac:dyDescent="0.2">
      <c r="A1688" s="224"/>
      <c r="B1688" s="224"/>
      <c r="C1688" s="224"/>
      <c r="D1688" s="224"/>
      <c r="E1688" s="224"/>
      <c r="F1688" s="224"/>
      <c r="G1688" s="224"/>
      <c r="H1688" s="224"/>
      <c r="I1688" s="224"/>
      <c r="J1688" s="224"/>
      <c r="L1688" s="52">
        <f t="shared" si="270"/>
        <v>159</v>
      </c>
      <c r="M1688" s="86" t="str">
        <f t="shared" si="263"/>
        <v/>
      </c>
      <c r="N1688" s="87" t="str">
        <f t="shared" si="264"/>
        <v/>
      </c>
      <c r="O1688" s="87" t="str">
        <f t="shared" si="265"/>
        <v/>
      </c>
      <c r="P1688" s="88" t="str">
        <f t="shared" si="266"/>
        <v/>
      </c>
      <c r="Q1688" s="87" t="str">
        <f t="shared" si="267"/>
        <v/>
      </c>
      <c r="R1688" s="87" t="str">
        <f t="shared" si="268"/>
        <v/>
      </c>
    </row>
    <row r="1689" spans="1:18" ht="15" x14ac:dyDescent="0.2">
      <c r="A1689" s="206"/>
      <c r="B1689" s="207" t="s">
        <v>1</v>
      </c>
      <c r="C1689" s="206" t="s">
        <v>2</v>
      </c>
      <c r="D1689" s="206" t="s">
        <v>3</v>
      </c>
      <c r="E1689" s="290" t="s">
        <v>18</v>
      </c>
      <c r="F1689" s="290"/>
      <c r="G1689" s="208" t="s">
        <v>4</v>
      </c>
      <c r="H1689" s="207" t="s">
        <v>5</v>
      </c>
      <c r="I1689" s="207" t="s">
        <v>6</v>
      </c>
      <c r="J1689" s="207" t="s">
        <v>7</v>
      </c>
      <c r="L1689" s="52">
        <f t="shared" si="270"/>
        <v>160</v>
      </c>
      <c r="M1689" s="86" t="str">
        <f t="shared" si="263"/>
        <v/>
      </c>
      <c r="N1689" s="87" t="str">
        <f t="shared" si="264"/>
        <v/>
      </c>
      <c r="O1689" s="87" t="str">
        <f t="shared" si="265"/>
        <v/>
      </c>
      <c r="P1689" s="88" t="str">
        <f t="shared" si="266"/>
        <v/>
      </c>
      <c r="Q1689" s="87" t="str">
        <f t="shared" si="267"/>
        <v/>
      </c>
      <c r="R1689" s="87" t="str">
        <f t="shared" si="268"/>
        <v/>
      </c>
    </row>
    <row r="1690" spans="1:18" x14ac:dyDescent="0.2">
      <c r="A1690" s="209" t="s">
        <v>19</v>
      </c>
      <c r="B1690" s="210" t="s">
        <v>680</v>
      </c>
      <c r="C1690" s="209" t="s">
        <v>9</v>
      </c>
      <c r="D1690" s="209" t="s">
        <v>1630</v>
      </c>
      <c r="E1690" s="291" t="s">
        <v>875</v>
      </c>
      <c r="F1690" s="291"/>
      <c r="G1690" s="211" t="s">
        <v>25</v>
      </c>
      <c r="H1690" s="212">
        <v>1</v>
      </c>
      <c r="I1690" s="213">
        <f>SUMIF(L:L,$L1690,M:M)</f>
        <v>32.69</v>
      </c>
      <c r="J1690" s="213">
        <f t="shared" ref="J1690:J1698" si="272">TRUNC(H1690*I1690,2)</f>
        <v>32.69</v>
      </c>
      <c r="L1690" s="52">
        <f t="shared" si="270"/>
        <v>160</v>
      </c>
      <c r="M1690" s="86" t="str">
        <f t="shared" si="263"/>
        <v/>
      </c>
      <c r="N1690" s="87" t="str">
        <f t="shared" si="264"/>
        <v/>
      </c>
      <c r="O1690" s="87" t="str">
        <f t="shared" si="265"/>
        <v/>
      </c>
      <c r="P1690" s="88" t="str">
        <f t="shared" si="266"/>
        <v xml:space="preserve"> 88256 </v>
      </c>
      <c r="Q1690" s="87">
        <f t="shared" si="267"/>
        <v>23.15</v>
      </c>
      <c r="R1690" s="87">
        <f t="shared" si="268"/>
        <v>9.5399999999999991</v>
      </c>
    </row>
    <row r="1691" spans="1:18" ht="25.5" x14ac:dyDescent="0.2">
      <c r="A1691" s="225" t="s">
        <v>21</v>
      </c>
      <c r="B1691" s="226" t="s">
        <v>741</v>
      </c>
      <c r="C1691" s="225" t="s">
        <v>9</v>
      </c>
      <c r="D1691" s="225" t="s">
        <v>2011</v>
      </c>
      <c r="E1691" s="292" t="s">
        <v>875</v>
      </c>
      <c r="F1691" s="292"/>
      <c r="G1691" s="227" t="s">
        <v>25</v>
      </c>
      <c r="H1691" s="228">
        <v>1</v>
      </c>
      <c r="I1691" s="229">
        <f>SUMIFS(J:J,A:A,"Composição",B:B,$B1691)</f>
        <v>0.34</v>
      </c>
      <c r="J1691" s="229">
        <f t="shared" si="272"/>
        <v>0.34</v>
      </c>
      <c r="L1691" s="52">
        <f t="shared" si="270"/>
        <v>160</v>
      </c>
      <c r="M1691" s="86">
        <f t="shared" si="263"/>
        <v>0.34</v>
      </c>
      <c r="N1691" s="87" t="str">
        <f t="shared" si="264"/>
        <v/>
      </c>
      <c r="O1691" s="87">
        <f t="shared" si="265"/>
        <v>0.34</v>
      </c>
      <c r="P1691" s="88" t="str">
        <f t="shared" si="266"/>
        <v/>
      </c>
      <c r="Q1691" s="87" t="str">
        <f t="shared" si="267"/>
        <v/>
      </c>
      <c r="R1691" s="87" t="str">
        <f t="shared" si="268"/>
        <v/>
      </c>
    </row>
    <row r="1692" spans="1:18" ht="25.5" customHeight="1" x14ac:dyDescent="0.2">
      <c r="A1692" s="214" t="s">
        <v>28</v>
      </c>
      <c r="B1692" s="215" t="s">
        <v>83</v>
      </c>
      <c r="C1692" s="214" t="str">
        <f>VLOOKUP(B1692,INSUMOS!$A:$I,2,FALSE)</f>
        <v>SINAPI</v>
      </c>
      <c r="D1692" s="214" t="str">
        <f>VLOOKUP(B1692,INSUMOS!$A:$I,3,FALSE)</f>
        <v>SEGURO - HORISTA (COLETADO CAIXA - ENCARGOS COMPLEMENTARES)</v>
      </c>
      <c r="E1692" s="293" t="str">
        <f>VLOOKUP(B1692,INSUMOS!$A:$I,4,FALSE)</f>
        <v>Encargos Complementares</v>
      </c>
      <c r="F1692" s="293"/>
      <c r="G1692" s="216" t="str">
        <f>VLOOKUP(B1692,INSUMOS!$A:$I,5,FALSE)</f>
        <v>H</v>
      </c>
      <c r="H1692" s="217">
        <v>1</v>
      </c>
      <c r="I1692" s="218">
        <f>VLOOKUP(B1692,INSUMOS!$A:$I,8,FALSE)</f>
        <v>0.11</v>
      </c>
      <c r="J1692" s="218">
        <f t="shared" si="272"/>
        <v>0.11</v>
      </c>
      <c r="L1692" s="52">
        <f t="shared" si="270"/>
        <v>160</v>
      </c>
      <c r="M1692" s="86">
        <f t="shared" si="263"/>
        <v>0.11</v>
      </c>
      <c r="N1692" s="87" t="str">
        <f t="shared" si="264"/>
        <v/>
      </c>
      <c r="O1692" s="87">
        <f t="shared" si="265"/>
        <v>0.11</v>
      </c>
      <c r="P1692" s="88" t="str">
        <f t="shared" si="266"/>
        <v/>
      </c>
      <c r="Q1692" s="87" t="str">
        <f t="shared" si="267"/>
        <v/>
      </c>
      <c r="R1692" s="87" t="str">
        <f t="shared" si="268"/>
        <v/>
      </c>
    </row>
    <row r="1693" spans="1:18" ht="25.5" customHeight="1" x14ac:dyDescent="0.2">
      <c r="A1693" s="214" t="s">
        <v>28</v>
      </c>
      <c r="B1693" s="215" t="s">
        <v>429</v>
      </c>
      <c r="C1693" s="214" t="str">
        <f>VLOOKUP(B1693,INSUMOS!$A:$I,2,FALSE)</f>
        <v>SINAPI</v>
      </c>
      <c r="D1693" s="214" t="str">
        <f>VLOOKUP(B1693,INSUMOS!$A:$I,3,FALSE)</f>
        <v>AZULEJISTA OU LADRILHEIRO (HORISTA)</v>
      </c>
      <c r="E1693" s="293" t="str">
        <f>VLOOKUP(B1693,INSUMOS!$A:$I,4,FALSE)</f>
        <v>Mão de Obra</v>
      </c>
      <c r="F1693" s="293"/>
      <c r="G1693" s="216" t="str">
        <f>VLOOKUP(B1693,INSUMOS!$A:$I,5,FALSE)</f>
        <v>H</v>
      </c>
      <c r="H1693" s="217">
        <v>1</v>
      </c>
      <c r="I1693" s="218">
        <f>VLOOKUP(B1693,INSUMOS!$A:$I,8,FALSE)</f>
        <v>23.15</v>
      </c>
      <c r="J1693" s="218">
        <f t="shared" si="272"/>
        <v>23.15</v>
      </c>
      <c r="L1693" s="52">
        <f t="shared" si="270"/>
        <v>160</v>
      </c>
      <c r="M1693" s="86">
        <f t="shared" si="263"/>
        <v>23.15</v>
      </c>
      <c r="N1693" s="87">
        <f t="shared" si="264"/>
        <v>23.15</v>
      </c>
      <c r="O1693" s="87" t="str">
        <f t="shared" si="265"/>
        <v/>
      </c>
      <c r="P1693" s="88" t="str">
        <f t="shared" si="266"/>
        <v/>
      </c>
      <c r="Q1693" s="87" t="str">
        <f t="shared" si="267"/>
        <v/>
      </c>
      <c r="R1693" s="87" t="str">
        <f t="shared" si="268"/>
        <v/>
      </c>
    </row>
    <row r="1694" spans="1:18" ht="25.5" x14ac:dyDescent="0.2">
      <c r="A1694" s="214" t="s">
        <v>28</v>
      </c>
      <c r="B1694" s="215" t="s">
        <v>90</v>
      </c>
      <c r="C1694" s="214" t="str">
        <f>VLOOKUP(B1694,INSUMOS!$A:$I,2,FALSE)</f>
        <v>SINAPI</v>
      </c>
      <c r="D1694" s="214" t="str">
        <f>VLOOKUP(B1694,INSUMOS!$A:$I,3,FALSE)</f>
        <v>EPI - FAMILIA PEDREIRO - HORISTA (ENCARGOS COMPLEMENTARES - COLETADO CAIXA)</v>
      </c>
      <c r="E1694" s="293" t="str">
        <f>VLOOKUP(B1694,INSUMOS!$A:$I,4,FALSE)</f>
        <v>Encargos Complementares</v>
      </c>
      <c r="F1694" s="293"/>
      <c r="G1694" s="216" t="str">
        <f>VLOOKUP(B1694,INSUMOS!$A:$I,5,FALSE)</f>
        <v>H</v>
      </c>
      <c r="H1694" s="217">
        <v>1</v>
      </c>
      <c r="I1694" s="218">
        <f>VLOOKUP(B1694,INSUMOS!$A:$I,8,FALSE)</f>
        <v>1.26</v>
      </c>
      <c r="J1694" s="218">
        <f t="shared" si="272"/>
        <v>1.26</v>
      </c>
      <c r="L1694" s="52">
        <f t="shared" si="270"/>
        <v>160</v>
      </c>
      <c r="M1694" s="86">
        <f t="shared" si="263"/>
        <v>1.26</v>
      </c>
      <c r="N1694" s="87" t="str">
        <f t="shared" si="264"/>
        <v/>
      </c>
      <c r="O1694" s="87">
        <f t="shared" si="265"/>
        <v>1.26</v>
      </c>
      <c r="P1694" s="88" t="str">
        <f t="shared" si="266"/>
        <v/>
      </c>
      <c r="Q1694" s="87" t="str">
        <f t="shared" si="267"/>
        <v/>
      </c>
      <c r="R1694" s="87" t="str">
        <f t="shared" si="268"/>
        <v/>
      </c>
    </row>
    <row r="1695" spans="1:18" ht="25.5" x14ac:dyDescent="0.2">
      <c r="A1695" s="214" t="s">
        <v>28</v>
      </c>
      <c r="B1695" s="215" t="s">
        <v>84</v>
      </c>
      <c r="C1695" s="214" t="str">
        <f>VLOOKUP(B1695,INSUMOS!$A:$I,2,FALSE)</f>
        <v>SINAPI</v>
      </c>
      <c r="D1695" s="214" t="str">
        <f>VLOOKUP(B1695,INSUMOS!$A:$I,3,FALSE)</f>
        <v>TRANSPORTE - HORISTA (COLETADO CAIXA - ENCARGOS COMPLEMENTARES)</v>
      </c>
      <c r="E1695" s="293" t="str">
        <f>VLOOKUP(B1695,INSUMOS!$A:$I,4,FALSE)</f>
        <v>Encargos Complementares</v>
      </c>
      <c r="F1695" s="293"/>
      <c r="G1695" s="216" t="str">
        <f>VLOOKUP(B1695,INSUMOS!$A:$I,5,FALSE)</f>
        <v>H</v>
      </c>
      <c r="H1695" s="217">
        <v>1</v>
      </c>
      <c r="I1695" s="218">
        <f>VLOOKUP(B1695,INSUMOS!$A:$I,8,FALSE)</f>
        <v>1.52</v>
      </c>
      <c r="J1695" s="218">
        <f t="shared" si="272"/>
        <v>1.52</v>
      </c>
      <c r="L1695" s="52">
        <f t="shared" si="270"/>
        <v>160</v>
      </c>
      <c r="M1695" s="86">
        <f t="shared" si="263"/>
        <v>1.52</v>
      </c>
      <c r="N1695" s="87" t="str">
        <f t="shared" si="264"/>
        <v/>
      </c>
      <c r="O1695" s="87">
        <f t="shared" si="265"/>
        <v>1.52</v>
      </c>
      <c r="P1695" s="88" t="str">
        <f t="shared" si="266"/>
        <v/>
      </c>
      <c r="Q1695" s="87" t="str">
        <f t="shared" si="267"/>
        <v/>
      </c>
      <c r="R1695" s="87" t="str">
        <f t="shared" si="268"/>
        <v/>
      </c>
    </row>
    <row r="1696" spans="1:18" ht="25.5" x14ac:dyDescent="0.2">
      <c r="A1696" s="214" t="s">
        <v>28</v>
      </c>
      <c r="B1696" s="215" t="s">
        <v>81</v>
      </c>
      <c r="C1696" s="214" t="str">
        <f>VLOOKUP(B1696,INSUMOS!$A:$I,2,FALSE)</f>
        <v>SINAPI</v>
      </c>
      <c r="D1696" s="214" t="str">
        <f>VLOOKUP(B1696,INSUMOS!$A:$I,3,FALSE)</f>
        <v>EXAMES - HORISTA (COLETADO CAIXA - ENCARGOS COMPLEMENTARES)</v>
      </c>
      <c r="E1696" s="293" t="str">
        <f>VLOOKUP(B1696,INSUMOS!$A:$I,4,FALSE)</f>
        <v>Encargos Complementares</v>
      </c>
      <c r="F1696" s="293"/>
      <c r="G1696" s="216" t="str">
        <f>VLOOKUP(B1696,INSUMOS!$A:$I,5,FALSE)</f>
        <v>H</v>
      </c>
      <c r="H1696" s="217">
        <v>1</v>
      </c>
      <c r="I1696" s="218">
        <f>VLOOKUP(B1696,INSUMOS!$A:$I,8,FALSE)</f>
        <v>1.31</v>
      </c>
      <c r="J1696" s="218">
        <f t="shared" si="272"/>
        <v>1.31</v>
      </c>
      <c r="L1696" s="52">
        <f t="shared" si="270"/>
        <v>160</v>
      </c>
      <c r="M1696" s="86">
        <f t="shared" si="263"/>
        <v>1.31</v>
      </c>
      <c r="N1696" s="87" t="str">
        <f t="shared" si="264"/>
        <v/>
      </c>
      <c r="O1696" s="87">
        <f t="shared" si="265"/>
        <v>1.31</v>
      </c>
      <c r="P1696" s="88" t="str">
        <f t="shared" si="266"/>
        <v/>
      </c>
      <c r="Q1696" s="87" t="str">
        <f t="shared" si="267"/>
        <v/>
      </c>
      <c r="R1696" s="87" t="str">
        <f t="shared" si="268"/>
        <v/>
      </c>
    </row>
    <row r="1697" spans="1:18" ht="25.5" x14ac:dyDescent="0.2">
      <c r="A1697" s="214" t="s">
        <v>28</v>
      </c>
      <c r="B1697" s="215" t="s">
        <v>79</v>
      </c>
      <c r="C1697" s="214" t="str">
        <f>VLOOKUP(B1697,INSUMOS!$A:$I,2,FALSE)</f>
        <v>SINAPI</v>
      </c>
      <c r="D1697" s="214" t="str">
        <f>VLOOKUP(B1697,INSUMOS!$A:$I,3,FALSE)</f>
        <v>ALIMENTACAO - HORISTA (COLETADO CAIXA - ENCARGOS COMPLEMENTARES)</v>
      </c>
      <c r="E1697" s="293" t="str">
        <f>VLOOKUP(B1697,INSUMOS!$A:$I,4,FALSE)</f>
        <v>Encargos Complementares</v>
      </c>
      <c r="F1697" s="293"/>
      <c r="G1697" s="216" t="str">
        <f>VLOOKUP(B1697,INSUMOS!$A:$I,5,FALSE)</f>
        <v>H</v>
      </c>
      <c r="H1697" s="217">
        <v>1</v>
      </c>
      <c r="I1697" s="218">
        <f>VLOOKUP(B1697,INSUMOS!$A:$I,8,FALSE)</f>
        <v>4.29</v>
      </c>
      <c r="J1697" s="218">
        <f t="shared" si="272"/>
        <v>4.29</v>
      </c>
      <c r="L1697" s="52">
        <f t="shared" si="270"/>
        <v>160</v>
      </c>
      <c r="M1697" s="86">
        <f t="shared" si="263"/>
        <v>4.29</v>
      </c>
      <c r="N1697" s="87" t="str">
        <f t="shared" si="264"/>
        <v/>
      </c>
      <c r="O1697" s="87">
        <f t="shared" si="265"/>
        <v>4.29</v>
      </c>
      <c r="P1697" s="88" t="str">
        <f t="shared" si="266"/>
        <v/>
      </c>
      <c r="Q1697" s="87" t="str">
        <f t="shared" si="267"/>
        <v/>
      </c>
      <c r="R1697" s="87" t="str">
        <f t="shared" si="268"/>
        <v/>
      </c>
    </row>
    <row r="1698" spans="1:18" ht="25.5" x14ac:dyDescent="0.2">
      <c r="A1698" s="214" t="s">
        <v>28</v>
      </c>
      <c r="B1698" s="215" t="s">
        <v>91</v>
      </c>
      <c r="C1698" s="214" t="str">
        <f>VLOOKUP(B1698,INSUMOS!$A:$I,2,FALSE)</f>
        <v>SINAPI</v>
      </c>
      <c r="D1698" s="214" t="str">
        <f>VLOOKUP(B1698,INSUMOS!$A:$I,3,FALSE)</f>
        <v>FERRAMENTAS - FAMILIA PEDREIRO - HORISTA (ENCARGOS COMPLEMENTARES - COLETADO CAIXA)</v>
      </c>
      <c r="E1698" s="293" t="str">
        <f>VLOOKUP(B1698,INSUMOS!$A:$I,4,FALSE)</f>
        <v>Encargos Complementares</v>
      </c>
      <c r="F1698" s="293"/>
      <c r="G1698" s="216" t="str">
        <f>VLOOKUP(B1698,INSUMOS!$A:$I,5,FALSE)</f>
        <v>H</v>
      </c>
      <c r="H1698" s="217">
        <v>1</v>
      </c>
      <c r="I1698" s="218">
        <f>VLOOKUP(B1698,INSUMOS!$A:$I,8,FALSE)</f>
        <v>0.71</v>
      </c>
      <c r="J1698" s="218">
        <f t="shared" si="272"/>
        <v>0.71</v>
      </c>
      <c r="L1698" s="52">
        <f t="shared" si="270"/>
        <v>160</v>
      </c>
      <c r="M1698" s="86">
        <f t="shared" si="263"/>
        <v>0.71</v>
      </c>
      <c r="N1698" s="87" t="str">
        <f t="shared" si="264"/>
        <v/>
      </c>
      <c r="O1698" s="87">
        <f t="shared" si="265"/>
        <v>0.71</v>
      </c>
      <c r="P1698" s="88" t="str">
        <f t="shared" si="266"/>
        <v/>
      </c>
      <c r="Q1698" s="87" t="str">
        <f t="shared" si="267"/>
        <v/>
      </c>
      <c r="R1698" s="87" t="str">
        <f t="shared" si="268"/>
        <v/>
      </c>
    </row>
    <row r="1699" spans="1:18" ht="25.5" customHeight="1" x14ac:dyDescent="0.2">
      <c r="A1699" s="219"/>
      <c r="B1699" s="219"/>
      <c r="C1699" s="219"/>
      <c r="D1699" s="219"/>
      <c r="E1699" s="219"/>
      <c r="F1699" s="220"/>
      <c r="G1699" s="219"/>
      <c r="H1699" s="220"/>
      <c r="I1699" s="219"/>
      <c r="J1699" s="220"/>
      <c r="L1699" s="52">
        <f t="shared" si="270"/>
        <v>160</v>
      </c>
      <c r="M1699" s="86" t="str">
        <f t="shared" si="263"/>
        <v/>
      </c>
      <c r="N1699" s="87" t="str">
        <f t="shared" si="264"/>
        <v/>
      </c>
      <c r="O1699" s="87" t="str">
        <f t="shared" si="265"/>
        <v/>
      </c>
      <c r="P1699" s="88" t="str">
        <f t="shared" si="266"/>
        <v/>
      </c>
      <c r="Q1699" s="87" t="str">
        <f t="shared" si="267"/>
        <v/>
      </c>
      <c r="R1699" s="87" t="str">
        <f t="shared" si="268"/>
        <v/>
      </c>
    </row>
    <row r="1700" spans="1:18" ht="25.5" customHeight="1" thickBot="1" x14ac:dyDescent="0.25">
      <c r="A1700" s="219"/>
      <c r="B1700" s="219"/>
      <c r="C1700" s="219"/>
      <c r="D1700" s="219"/>
      <c r="E1700" s="219"/>
      <c r="F1700" s="220"/>
      <c r="G1700" s="219"/>
      <c r="H1700" s="294"/>
      <c r="I1700" s="294"/>
      <c r="J1700" s="220"/>
      <c r="L1700" s="52">
        <f t="shared" si="270"/>
        <v>160</v>
      </c>
      <c r="M1700" s="86" t="str">
        <f t="shared" si="263"/>
        <v/>
      </c>
      <c r="N1700" s="87" t="str">
        <f t="shared" si="264"/>
        <v/>
      </c>
      <c r="O1700" s="87" t="str">
        <f t="shared" si="265"/>
        <v/>
      </c>
      <c r="P1700" s="88" t="str">
        <f t="shared" si="266"/>
        <v/>
      </c>
      <c r="Q1700" s="87" t="str">
        <f t="shared" si="267"/>
        <v/>
      </c>
      <c r="R1700" s="87" t="str">
        <f t="shared" si="268"/>
        <v/>
      </c>
    </row>
    <row r="1701" spans="1:18" ht="25.5" customHeight="1" thickTop="1" x14ac:dyDescent="0.2">
      <c r="A1701" s="224"/>
      <c r="B1701" s="224"/>
      <c r="C1701" s="224"/>
      <c r="D1701" s="224"/>
      <c r="E1701" s="224"/>
      <c r="F1701" s="224"/>
      <c r="G1701" s="224"/>
      <c r="H1701" s="224"/>
      <c r="I1701" s="224"/>
      <c r="J1701" s="224"/>
      <c r="L1701" s="52">
        <f t="shared" si="270"/>
        <v>160</v>
      </c>
      <c r="M1701" s="86" t="str">
        <f t="shared" si="263"/>
        <v/>
      </c>
      <c r="N1701" s="87" t="str">
        <f t="shared" si="264"/>
        <v/>
      </c>
      <c r="O1701" s="87" t="str">
        <f t="shared" si="265"/>
        <v/>
      </c>
      <c r="P1701" s="88" t="str">
        <f t="shared" si="266"/>
        <v/>
      </c>
      <c r="Q1701" s="87" t="str">
        <f t="shared" si="267"/>
        <v/>
      </c>
      <c r="R1701" s="87" t="str">
        <f t="shared" si="268"/>
        <v/>
      </c>
    </row>
    <row r="1702" spans="1:18" ht="15" x14ac:dyDescent="0.2">
      <c r="A1702" s="206"/>
      <c r="B1702" s="207" t="s">
        <v>1</v>
      </c>
      <c r="C1702" s="206" t="s">
        <v>2</v>
      </c>
      <c r="D1702" s="206" t="s">
        <v>3</v>
      </c>
      <c r="E1702" s="290" t="s">
        <v>18</v>
      </c>
      <c r="F1702" s="290"/>
      <c r="G1702" s="208" t="s">
        <v>4</v>
      </c>
      <c r="H1702" s="207" t="s">
        <v>5</v>
      </c>
      <c r="I1702" s="207" t="s">
        <v>6</v>
      </c>
      <c r="J1702" s="207" t="s">
        <v>7</v>
      </c>
      <c r="L1702" s="52">
        <f t="shared" si="270"/>
        <v>161</v>
      </c>
      <c r="M1702" s="86" t="str">
        <f t="shared" si="263"/>
        <v/>
      </c>
      <c r="N1702" s="87" t="str">
        <f t="shared" si="264"/>
        <v/>
      </c>
      <c r="O1702" s="87" t="str">
        <f t="shared" si="265"/>
        <v/>
      </c>
      <c r="P1702" s="88" t="str">
        <f t="shared" si="266"/>
        <v/>
      </c>
      <c r="Q1702" s="87" t="str">
        <f t="shared" si="267"/>
        <v/>
      </c>
      <c r="R1702" s="87" t="str">
        <f t="shared" si="268"/>
        <v/>
      </c>
    </row>
    <row r="1703" spans="1:18" ht="63.75" x14ac:dyDescent="0.2">
      <c r="A1703" s="209" t="s">
        <v>19</v>
      </c>
      <c r="B1703" s="210" t="s">
        <v>1546</v>
      </c>
      <c r="C1703" s="209" t="s">
        <v>9</v>
      </c>
      <c r="D1703" s="209" t="s">
        <v>1547</v>
      </c>
      <c r="E1703" s="291" t="s">
        <v>908</v>
      </c>
      <c r="F1703" s="291"/>
      <c r="G1703" s="211" t="s">
        <v>12</v>
      </c>
      <c r="H1703" s="212">
        <v>1</v>
      </c>
      <c r="I1703" s="213">
        <f>SUMIF(L:L,$L1703,M:M)</f>
        <v>489.98</v>
      </c>
      <c r="J1703" s="213">
        <f>TRUNC(H1703*I1703,2)</f>
        <v>489.98</v>
      </c>
      <c r="L1703" s="52">
        <f t="shared" si="270"/>
        <v>161</v>
      </c>
      <c r="M1703" s="86" t="str">
        <f t="shared" si="263"/>
        <v/>
      </c>
      <c r="N1703" s="87" t="str">
        <f t="shared" si="264"/>
        <v/>
      </c>
      <c r="O1703" s="87" t="str">
        <f t="shared" si="265"/>
        <v/>
      </c>
      <c r="P1703" s="88" t="str">
        <f t="shared" si="266"/>
        <v xml:space="preserve"> 86934 </v>
      </c>
      <c r="Q1703" s="87">
        <f t="shared" si="267"/>
        <v>0</v>
      </c>
      <c r="R1703" s="87">
        <f t="shared" si="268"/>
        <v>489.98</v>
      </c>
    </row>
    <row r="1704" spans="1:18" ht="25.5" x14ac:dyDescent="0.2">
      <c r="A1704" s="225" t="s">
        <v>21</v>
      </c>
      <c r="B1704" s="226" t="s">
        <v>723</v>
      </c>
      <c r="C1704" s="225" t="s">
        <v>9</v>
      </c>
      <c r="D1704" s="225" t="s">
        <v>919</v>
      </c>
      <c r="E1704" s="292" t="s">
        <v>908</v>
      </c>
      <c r="F1704" s="292"/>
      <c r="G1704" s="227" t="s">
        <v>12</v>
      </c>
      <c r="H1704" s="228">
        <v>1</v>
      </c>
      <c r="I1704" s="229">
        <f>SUMIFS(J:J,A:A,"Composição",B:B,$B1704)</f>
        <v>11.96</v>
      </c>
      <c r="J1704" s="229">
        <f>TRUNC(H1704*I1704,2)</f>
        <v>11.96</v>
      </c>
      <c r="L1704" s="52">
        <f t="shared" si="270"/>
        <v>161</v>
      </c>
      <c r="M1704" s="86">
        <f t="shared" si="263"/>
        <v>11.96</v>
      </c>
      <c r="N1704" s="87" t="str">
        <f t="shared" si="264"/>
        <v/>
      </c>
      <c r="O1704" s="87">
        <f t="shared" si="265"/>
        <v>11.96</v>
      </c>
      <c r="P1704" s="88" t="str">
        <f t="shared" si="266"/>
        <v/>
      </c>
      <c r="Q1704" s="87" t="str">
        <f t="shared" si="267"/>
        <v/>
      </c>
      <c r="R1704" s="87" t="str">
        <f t="shared" si="268"/>
        <v/>
      </c>
    </row>
    <row r="1705" spans="1:18" ht="38.25" x14ac:dyDescent="0.2">
      <c r="A1705" s="225" t="s">
        <v>21</v>
      </c>
      <c r="B1705" s="226" t="s">
        <v>2012</v>
      </c>
      <c r="C1705" s="225" t="s">
        <v>9</v>
      </c>
      <c r="D1705" s="225" t="s">
        <v>2013</v>
      </c>
      <c r="E1705" s="292" t="s">
        <v>908</v>
      </c>
      <c r="F1705" s="292"/>
      <c r="G1705" s="227" t="s">
        <v>12</v>
      </c>
      <c r="H1705" s="228">
        <v>1</v>
      </c>
      <c r="I1705" s="229">
        <f>SUMIFS(J:J,A:A,"Composição",B:B,$B1705)</f>
        <v>93.96</v>
      </c>
      <c r="J1705" s="229">
        <f>TRUNC(H1705*I1705,2)</f>
        <v>93.96</v>
      </c>
      <c r="L1705" s="52">
        <f t="shared" si="270"/>
        <v>161</v>
      </c>
      <c r="M1705" s="86">
        <f t="shared" si="263"/>
        <v>93.96</v>
      </c>
      <c r="N1705" s="87" t="str">
        <f t="shared" si="264"/>
        <v/>
      </c>
      <c r="O1705" s="87">
        <f t="shared" si="265"/>
        <v>93.96</v>
      </c>
      <c r="P1705" s="88" t="str">
        <f t="shared" si="266"/>
        <v/>
      </c>
      <c r="Q1705" s="87" t="str">
        <f t="shared" si="267"/>
        <v/>
      </c>
      <c r="R1705" s="87" t="str">
        <f t="shared" si="268"/>
        <v/>
      </c>
    </row>
    <row r="1706" spans="1:18" ht="25.5" x14ac:dyDescent="0.2">
      <c r="A1706" s="225" t="s">
        <v>21</v>
      </c>
      <c r="B1706" s="226" t="s">
        <v>2014</v>
      </c>
      <c r="C1706" s="225" t="s">
        <v>9</v>
      </c>
      <c r="D1706" s="225" t="s">
        <v>2015</v>
      </c>
      <c r="E1706" s="292" t="s">
        <v>908</v>
      </c>
      <c r="F1706" s="292"/>
      <c r="G1706" s="227" t="s">
        <v>12</v>
      </c>
      <c r="H1706" s="228">
        <v>1</v>
      </c>
      <c r="I1706" s="229">
        <f>SUMIFS(J:J,A:A,"Composição",B:B,$B1706)</f>
        <v>25.45</v>
      </c>
      <c r="J1706" s="229">
        <f>TRUNC(H1706*I1706,2)</f>
        <v>25.45</v>
      </c>
      <c r="L1706" s="52">
        <f t="shared" si="270"/>
        <v>161</v>
      </c>
      <c r="M1706" s="86">
        <f t="shared" si="263"/>
        <v>25.45</v>
      </c>
      <c r="N1706" s="87" t="str">
        <f t="shared" si="264"/>
        <v/>
      </c>
      <c r="O1706" s="87">
        <f t="shared" si="265"/>
        <v>25.45</v>
      </c>
      <c r="P1706" s="88" t="str">
        <f t="shared" si="266"/>
        <v/>
      </c>
      <c r="Q1706" s="87" t="str">
        <f t="shared" si="267"/>
        <v/>
      </c>
      <c r="R1706" s="87" t="str">
        <f t="shared" si="268"/>
        <v/>
      </c>
    </row>
    <row r="1707" spans="1:18" ht="25.5" x14ac:dyDescent="0.2">
      <c r="A1707" s="225" t="s">
        <v>21</v>
      </c>
      <c r="B1707" s="226" t="s">
        <v>2016</v>
      </c>
      <c r="C1707" s="225" t="s">
        <v>9</v>
      </c>
      <c r="D1707" s="225" t="s">
        <v>2017</v>
      </c>
      <c r="E1707" s="292" t="s">
        <v>908</v>
      </c>
      <c r="F1707" s="292"/>
      <c r="G1707" s="227" t="s">
        <v>12</v>
      </c>
      <c r="H1707" s="228">
        <v>1</v>
      </c>
      <c r="I1707" s="229">
        <f>SUMIFS(J:J,A:A,"Composição",B:B,$B1707)</f>
        <v>358.61</v>
      </c>
      <c r="J1707" s="229">
        <f>TRUNC(H1707*I1707,2)</f>
        <v>358.61</v>
      </c>
      <c r="L1707" s="52">
        <f t="shared" si="270"/>
        <v>161</v>
      </c>
      <c r="M1707" s="86">
        <f t="shared" si="263"/>
        <v>358.61</v>
      </c>
      <c r="N1707" s="87" t="str">
        <f t="shared" si="264"/>
        <v/>
      </c>
      <c r="O1707" s="87">
        <f t="shared" si="265"/>
        <v>358.61</v>
      </c>
      <c r="P1707" s="88" t="str">
        <f t="shared" si="266"/>
        <v/>
      </c>
      <c r="Q1707" s="87" t="str">
        <f t="shared" si="267"/>
        <v/>
      </c>
      <c r="R1707" s="87" t="str">
        <f t="shared" si="268"/>
        <v/>
      </c>
    </row>
    <row r="1708" spans="1:18" ht="25.5" customHeight="1" x14ac:dyDescent="0.2">
      <c r="A1708" s="219"/>
      <c r="B1708" s="219"/>
      <c r="C1708" s="219"/>
      <c r="D1708" s="219"/>
      <c r="E1708" s="219"/>
      <c r="F1708" s="220"/>
      <c r="G1708" s="219"/>
      <c r="H1708" s="220"/>
      <c r="I1708" s="219"/>
      <c r="J1708" s="220"/>
      <c r="L1708" s="52">
        <f t="shared" si="270"/>
        <v>161</v>
      </c>
      <c r="M1708" s="86" t="str">
        <f t="shared" si="263"/>
        <v/>
      </c>
      <c r="N1708" s="87" t="str">
        <f t="shared" si="264"/>
        <v/>
      </c>
      <c r="O1708" s="87" t="str">
        <f t="shared" si="265"/>
        <v/>
      </c>
      <c r="P1708" s="88" t="str">
        <f t="shared" si="266"/>
        <v/>
      </c>
      <c r="Q1708" s="87" t="str">
        <f t="shared" si="267"/>
        <v/>
      </c>
      <c r="R1708" s="87" t="str">
        <f t="shared" si="268"/>
        <v/>
      </c>
    </row>
    <row r="1709" spans="1:18" ht="25.5" customHeight="1" thickBot="1" x14ac:dyDescent="0.25">
      <c r="A1709" s="219"/>
      <c r="B1709" s="219"/>
      <c r="C1709" s="219"/>
      <c r="D1709" s="219"/>
      <c r="E1709" s="219"/>
      <c r="F1709" s="220"/>
      <c r="G1709" s="219"/>
      <c r="H1709" s="294"/>
      <c r="I1709" s="294"/>
      <c r="J1709" s="220"/>
      <c r="L1709" s="52">
        <f t="shared" si="270"/>
        <v>161</v>
      </c>
      <c r="M1709" s="86" t="str">
        <f t="shared" si="263"/>
        <v/>
      </c>
      <c r="N1709" s="87" t="str">
        <f t="shared" si="264"/>
        <v/>
      </c>
      <c r="O1709" s="87" t="str">
        <f t="shared" si="265"/>
        <v/>
      </c>
      <c r="P1709" s="88" t="str">
        <f t="shared" si="266"/>
        <v/>
      </c>
      <c r="Q1709" s="87" t="str">
        <f t="shared" si="267"/>
        <v/>
      </c>
      <c r="R1709" s="87" t="str">
        <f t="shared" si="268"/>
        <v/>
      </c>
    </row>
    <row r="1710" spans="1:18" ht="25.5" customHeight="1" thickTop="1" x14ac:dyDescent="0.2">
      <c r="A1710" s="224"/>
      <c r="B1710" s="224"/>
      <c r="C1710" s="224"/>
      <c r="D1710" s="224"/>
      <c r="E1710" s="224"/>
      <c r="F1710" s="224"/>
      <c r="G1710" s="224"/>
      <c r="H1710" s="224"/>
      <c r="I1710" s="224"/>
      <c r="J1710" s="224"/>
      <c r="L1710" s="52">
        <f t="shared" si="270"/>
        <v>161</v>
      </c>
      <c r="M1710" s="86" t="str">
        <f t="shared" si="263"/>
        <v/>
      </c>
      <c r="N1710" s="87" t="str">
        <f t="shared" si="264"/>
        <v/>
      </c>
      <c r="O1710" s="87" t="str">
        <f t="shared" si="265"/>
        <v/>
      </c>
      <c r="P1710" s="88" t="str">
        <f t="shared" si="266"/>
        <v/>
      </c>
      <c r="Q1710" s="87" t="str">
        <f t="shared" si="267"/>
        <v/>
      </c>
      <c r="R1710" s="87" t="str">
        <f t="shared" si="268"/>
        <v/>
      </c>
    </row>
    <row r="1711" spans="1:18" ht="15" x14ac:dyDescent="0.2">
      <c r="A1711" s="206"/>
      <c r="B1711" s="207" t="s">
        <v>1</v>
      </c>
      <c r="C1711" s="206" t="s">
        <v>2</v>
      </c>
      <c r="D1711" s="206" t="s">
        <v>3</v>
      </c>
      <c r="E1711" s="290" t="s">
        <v>18</v>
      </c>
      <c r="F1711" s="290"/>
      <c r="G1711" s="208" t="s">
        <v>4</v>
      </c>
      <c r="H1711" s="207" t="s">
        <v>5</v>
      </c>
      <c r="I1711" s="207" t="s">
        <v>6</v>
      </c>
      <c r="J1711" s="207" t="s">
        <v>7</v>
      </c>
      <c r="L1711" s="52">
        <f t="shared" si="270"/>
        <v>162</v>
      </c>
      <c r="M1711" s="86" t="str">
        <f t="shared" si="263"/>
        <v/>
      </c>
      <c r="N1711" s="87" t="str">
        <f t="shared" si="264"/>
        <v/>
      </c>
      <c r="O1711" s="87" t="str">
        <f t="shared" si="265"/>
        <v/>
      </c>
      <c r="P1711" s="88" t="str">
        <f t="shared" si="266"/>
        <v/>
      </c>
      <c r="Q1711" s="87" t="str">
        <f t="shared" si="267"/>
        <v/>
      </c>
      <c r="R1711" s="87" t="str">
        <f t="shared" si="268"/>
        <v/>
      </c>
    </row>
    <row r="1712" spans="1:18" ht="25.5" x14ac:dyDescent="0.2">
      <c r="A1712" s="209" t="s">
        <v>19</v>
      </c>
      <c r="B1712" s="210" t="s">
        <v>2016</v>
      </c>
      <c r="C1712" s="209" t="s">
        <v>9</v>
      </c>
      <c r="D1712" s="209" t="s">
        <v>2017</v>
      </c>
      <c r="E1712" s="291" t="s">
        <v>908</v>
      </c>
      <c r="F1712" s="291"/>
      <c r="G1712" s="211" t="s">
        <v>12</v>
      </c>
      <c r="H1712" s="212">
        <v>1</v>
      </c>
      <c r="I1712" s="213">
        <f>SUMIF(L:L,$L1712,M:M)</f>
        <v>358.61</v>
      </c>
      <c r="J1712" s="213">
        <f t="shared" ref="J1712:J1719" si="273">TRUNC(H1712*I1712,2)</f>
        <v>358.61</v>
      </c>
      <c r="L1712" s="52">
        <f t="shared" si="270"/>
        <v>162</v>
      </c>
      <c r="M1712" s="86" t="str">
        <f t="shared" si="263"/>
        <v/>
      </c>
      <c r="N1712" s="87" t="str">
        <f t="shared" si="264"/>
        <v/>
      </c>
      <c r="O1712" s="87" t="str">
        <f t="shared" si="265"/>
        <v/>
      </c>
      <c r="P1712" s="88" t="str">
        <f t="shared" si="266"/>
        <v xml:space="preserve"> 86894 </v>
      </c>
      <c r="Q1712" s="87">
        <f t="shared" si="267"/>
        <v>0</v>
      </c>
      <c r="R1712" s="87">
        <f t="shared" si="268"/>
        <v>358.61</v>
      </c>
    </row>
    <row r="1713" spans="1:18" ht="25.5" x14ac:dyDescent="0.2">
      <c r="A1713" s="225" t="s">
        <v>21</v>
      </c>
      <c r="B1713" s="226" t="s">
        <v>26</v>
      </c>
      <c r="C1713" s="225" t="s">
        <v>9</v>
      </c>
      <c r="D1713" s="225" t="s">
        <v>27</v>
      </c>
      <c r="E1713" s="292" t="s">
        <v>875</v>
      </c>
      <c r="F1713" s="292"/>
      <c r="G1713" s="227" t="s">
        <v>25</v>
      </c>
      <c r="H1713" s="228">
        <v>0.63590000000000002</v>
      </c>
      <c r="I1713" s="229">
        <f>SUMIFS(J:J,A:A,"Composição",B:B,$B1713)</f>
        <v>25.11</v>
      </c>
      <c r="J1713" s="229">
        <f t="shared" si="273"/>
        <v>15.96</v>
      </c>
      <c r="L1713" s="52">
        <f t="shared" si="270"/>
        <v>162</v>
      </c>
      <c r="M1713" s="86">
        <f t="shared" si="263"/>
        <v>15.96</v>
      </c>
      <c r="N1713" s="87" t="str">
        <f t="shared" si="264"/>
        <v/>
      </c>
      <c r="O1713" s="87">
        <f t="shared" si="265"/>
        <v>15.96</v>
      </c>
      <c r="P1713" s="88" t="str">
        <f t="shared" si="266"/>
        <v/>
      </c>
      <c r="Q1713" s="87" t="str">
        <f t="shared" si="267"/>
        <v/>
      </c>
      <c r="R1713" s="87" t="str">
        <f t="shared" si="268"/>
        <v/>
      </c>
    </row>
    <row r="1714" spans="1:18" ht="25.5" x14ac:dyDescent="0.2">
      <c r="A1714" s="225" t="s">
        <v>21</v>
      </c>
      <c r="B1714" s="226" t="s">
        <v>214</v>
      </c>
      <c r="C1714" s="225" t="s">
        <v>9</v>
      </c>
      <c r="D1714" s="225" t="s">
        <v>215</v>
      </c>
      <c r="E1714" s="292" t="s">
        <v>875</v>
      </c>
      <c r="F1714" s="292"/>
      <c r="G1714" s="227" t="s">
        <v>25</v>
      </c>
      <c r="H1714" s="228">
        <v>0.82540000000000002</v>
      </c>
      <c r="I1714" s="229">
        <f>SUMIFS(J:J,A:A,"Composição",B:B,$B1714)</f>
        <v>32.270000000000003</v>
      </c>
      <c r="J1714" s="229">
        <f t="shared" si="273"/>
        <v>26.63</v>
      </c>
      <c r="L1714" s="52">
        <f t="shared" si="270"/>
        <v>162</v>
      </c>
      <c r="M1714" s="86">
        <f t="shared" si="263"/>
        <v>26.63</v>
      </c>
      <c r="N1714" s="87" t="str">
        <f t="shared" si="264"/>
        <v/>
      </c>
      <c r="O1714" s="87">
        <f t="shared" si="265"/>
        <v>26.63</v>
      </c>
      <c r="P1714" s="88" t="str">
        <f t="shared" si="266"/>
        <v/>
      </c>
      <c r="Q1714" s="87" t="str">
        <f t="shared" si="267"/>
        <v/>
      </c>
      <c r="R1714" s="87" t="str">
        <f t="shared" si="268"/>
        <v/>
      </c>
    </row>
    <row r="1715" spans="1:18" ht="38.25" x14ac:dyDescent="0.2">
      <c r="A1715" s="214" t="s">
        <v>28</v>
      </c>
      <c r="B1715" s="215" t="s">
        <v>540</v>
      </c>
      <c r="C1715" s="214" t="str">
        <f>VLOOKUP(B1715,INSUMOS!$A:$I,2,FALSE)</f>
        <v>SINAPI</v>
      </c>
      <c r="D1715" s="214" t="str">
        <f>VLOOKUP(B1715,INSUMOS!$A:$I,3,FALSE)</f>
        <v>BUCHA DE NYLON SEM ABA S10, COM PARAFUSO DE 6,10 X 65 MM EM ACO ZINCADO COM ROSCA SOBERBA, CABECA CHATA E FENDA PHILLIPS</v>
      </c>
      <c r="E1715" s="293" t="str">
        <f>VLOOKUP(B1715,INSUMOS!$A:$I,4,FALSE)</f>
        <v>Material</v>
      </c>
      <c r="F1715" s="293"/>
      <c r="G1715" s="216" t="str">
        <f>VLOOKUP(B1715,INSUMOS!$A:$I,5,FALSE)</f>
        <v>UN</v>
      </c>
      <c r="H1715" s="217">
        <v>4</v>
      </c>
      <c r="I1715" s="218">
        <f>VLOOKUP(B1715,INSUMOS!$A:$I,8,FALSE)</f>
        <v>1.1599999999999999</v>
      </c>
      <c r="J1715" s="218">
        <f t="shared" si="273"/>
        <v>4.6399999999999997</v>
      </c>
      <c r="L1715" s="52">
        <f t="shared" si="270"/>
        <v>162</v>
      </c>
      <c r="M1715" s="86">
        <f t="shared" si="263"/>
        <v>4.6399999999999997</v>
      </c>
      <c r="N1715" s="87" t="str">
        <f t="shared" si="264"/>
        <v/>
      </c>
      <c r="O1715" s="87">
        <f t="shared" si="265"/>
        <v>4.6399999999999997</v>
      </c>
      <c r="P1715" s="88" t="str">
        <f t="shared" si="266"/>
        <v/>
      </c>
      <c r="Q1715" s="87" t="str">
        <f t="shared" si="267"/>
        <v/>
      </c>
      <c r="R1715" s="87" t="str">
        <f t="shared" si="268"/>
        <v/>
      </c>
    </row>
    <row r="1716" spans="1:18" ht="25.5" x14ac:dyDescent="0.2">
      <c r="A1716" s="214" t="s">
        <v>28</v>
      </c>
      <c r="B1716" s="215" t="s">
        <v>2018</v>
      </c>
      <c r="C1716" s="214" t="str">
        <f>VLOOKUP(B1716,INSUMOS!$A:$I,2,FALSE)</f>
        <v>SINAPI</v>
      </c>
      <c r="D1716" s="214" t="str">
        <f>VLOOKUP(B1716,INSUMOS!$A:$I,3,FALSE)</f>
        <v>SUPORTE MAO-FRANCESA EM ACO, ABAS IGUAIS 40 CM, CAPACIDADE MINIMA 70 KG, BRANCO</v>
      </c>
      <c r="E1716" s="293" t="str">
        <f>VLOOKUP(B1716,INSUMOS!$A:$I,4,FALSE)</f>
        <v>Material</v>
      </c>
      <c r="F1716" s="293"/>
      <c r="G1716" s="216" t="str">
        <f>VLOOKUP(B1716,INSUMOS!$A:$I,5,FALSE)</f>
        <v>UN</v>
      </c>
      <c r="H1716" s="217">
        <v>2</v>
      </c>
      <c r="I1716" s="218">
        <f>VLOOKUP(B1716,INSUMOS!$A:$I,8,FALSE)</f>
        <v>20.27</v>
      </c>
      <c r="J1716" s="218">
        <f t="shared" si="273"/>
        <v>40.54</v>
      </c>
      <c r="L1716" s="52">
        <f t="shared" si="270"/>
        <v>162</v>
      </c>
      <c r="M1716" s="86">
        <f t="shared" si="263"/>
        <v>40.54</v>
      </c>
      <c r="N1716" s="87" t="str">
        <f t="shared" si="264"/>
        <v/>
      </c>
      <c r="O1716" s="87">
        <f t="shared" si="265"/>
        <v>40.54</v>
      </c>
      <c r="P1716" s="88" t="str">
        <f t="shared" si="266"/>
        <v/>
      </c>
      <c r="Q1716" s="87" t="str">
        <f t="shared" si="267"/>
        <v/>
      </c>
      <c r="R1716" s="87" t="str">
        <f t="shared" si="268"/>
        <v/>
      </c>
    </row>
    <row r="1717" spans="1:18" ht="25.5" customHeight="1" x14ac:dyDescent="0.2">
      <c r="A1717" s="214" t="s">
        <v>28</v>
      </c>
      <c r="B1717" s="215" t="s">
        <v>356</v>
      </c>
      <c r="C1717" s="214" t="str">
        <f>VLOOKUP(B1717,INSUMOS!$A:$I,2,FALSE)</f>
        <v>SINAPI</v>
      </c>
      <c r="D1717" s="214" t="str">
        <f>VLOOKUP(B1717,INSUMOS!$A:$I,3,FALSE)</f>
        <v>REJUNTE EPOXI, QUALQUER COR</v>
      </c>
      <c r="E1717" s="293" t="str">
        <f>VLOOKUP(B1717,INSUMOS!$A:$I,4,FALSE)</f>
        <v>Material</v>
      </c>
      <c r="F1717" s="293"/>
      <c r="G1717" s="216" t="str">
        <f>VLOOKUP(B1717,INSUMOS!$A:$I,5,FALSE)</f>
        <v>KG</v>
      </c>
      <c r="H1717" s="217">
        <v>9.3600000000000003E-2</v>
      </c>
      <c r="I1717" s="218">
        <f>VLOOKUP(B1717,INSUMOS!$A:$I,8,FALSE)</f>
        <v>79.150000000000006</v>
      </c>
      <c r="J1717" s="218">
        <f t="shared" si="273"/>
        <v>7.4</v>
      </c>
      <c r="L1717" s="52">
        <f t="shared" si="270"/>
        <v>162</v>
      </c>
      <c r="M1717" s="86">
        <f t="shared" si="263"/>
        <v>7.4</v>
      </c>
      <c r="N1717" s="87" t="str">
        <f t="shared" si="264"/>
        <v/>
      </c>
      <c r="O1717" s="87">
        <f t="shared" si="265"/>
        <v>7.4</v>
      </c>
      <c r="P1717" s="88" t="str">
        <f t="shared" si="266"/>
        <v/>
      </c>
      <c r="Q1717" s="87" t="str">
        <f t="shared" si="267"/>
        <v/>
      </c>
      <c r="R1717" s="87" t="str">
        <f t="shared" si="268"/>
        <v/>
      </c>
    </row>
    <row r="1718" spans="1:18" ht="25.5" customHeight="1" x14ac:dyDescent="0.2">
      <c r="A1718" s="214" t="s">
        <v>28</v>
      </c>
      <c r="B1718" s="215" t="s">
        <v>2020</v>
      </c>
      <c r="C1718" s="214" t="str">
        <f>VLOOKUP(B1718,INSUMOS!$A:$I,2,FALSE)</f>
        <v>SINAPI</v>
      </c>
      <c r="D1718" s="214" t="str">
        <f>VLOOKUP(B1718,INSUMOS!$A:$I,3,FALSE)</f>
        <v>BANCADA DE MARMORE SINTETICO COM UMA CUBA, 120 X *60* CM</v>
      </c>
      <c r="E1718" s="293" t="str">
        <f>VLOOKUP(B1718,INSUMOS!$A:$I,4,FALSE)</f>
        <v>Material</v>
      </c>
      <c r="F1718" s="293"/>
      <c r="G1718" s="216" t="str">
        <f>VLOOKUP(B1718,INSUMOS!$A:$I,5,FALSE)</f>
        <v>UN</v>
      </c>
      <c r="H1718" s="217">
        <v>1</v>
      </c>
      <c r="I1718" s="218">
        <f>VLOOKUP(B1718,INSUMOS!$A:$I,8,FALSE)</f>
        <v>261.25</v>
      </c>
      <c r="J1718" s="218">
        <f t="shared" si="273"/>
        <v>261.25</v>
      </c>
      <c r="L1718" s="52">
        <f t="shared" si="270"/>
        <v>162</v>
      </c>
      <c r="M1718" s="86">
        <f t="shared" si="263"/>
        <v>261.25</v>
      </c>
      <c r="N1718" s="87" t="str">
        <f t="shared" si="264"/>
        <v/>
      </c>
      <c r="O1718" s="87">
        <f t="shared" si="265"/>
        <v>261.25</v>
      </c>
      <c r="P1718" s="88" t="str">
        <f t="shared" si="266"/>
        <v/>
      </c>
      <c r="Q1718" s="87" t="str">
        <f t="shared" si="267"/>
        <v/>
      </c>
      <c r="R1718" s="87" t="str">
        <f t="shared" si="268"/>
        <v/>
      </c>
    </row>
    <row r="1719" spans="1:18" ht="25.5" customHeight="1" x14ac:dyDescent="0.2">
      <c r="A1719" s="214" t="s">
        <v>28</v>
      </c>
      <c r="B1719" s="215" t="s">
        <v>2022</v>
      </c>
      <c r="C1719" s="214" t="str">
        <f>VLOOKUP(B1719,INSUMOS!$A:$I,2,FALSE)</f>
        <v>SINAPI</v>
      </c>
      <c r="D1719" s="214" t="str">
        <f>VLOOKUP(B1719,INSUMOS!$A:$I,3,FALSE)</f>
        <v>MASSA PLASTICA PARA MARMORE/GRANITO</v>
      </c>
      <c r="E1719" s="293" t="str">
        <f>VLOOKUP(B1719,INSUMOS!$A:$I,4,FALSE)</f>
        <v>Material</v>
      </c>
      <c r="F1719" s="293"/>
      <c r="G1719" s="216" t="str">
        <f>VLOOKUP(B1719,INSUMOS!$A:$I,5,FALSE)</f>
        <v>KG</v>
      </c>
      <c r="H1719" s="217">
        <v>6.9199999999999998E-2</v>
      </c>
      <c r="I1719" s="218">
        <f>VLOOKUP(B1719,INSUMOS!$A:$I,8,FALSE)</f>
        <v>31.78</v>
      </c>
      <c r="J1719" s="218">
        <f t="shared" si="273"/>
        <v>2.19</v>
      </c>
      <c r="L1719" s="52">
        <f t="shared" si="270"/>
        <v>162</v>
      </c>
      <c r="M1719" s="86">
        <f t="shared" si="263"/>
        <v>2.19</v>
      </c>
      <c r="N1719" s="87" t="str">
        <f t="shared" si="264"/>
        <v/>
      </c>
      <c r="O1719" s="87">
        <f t="shared" si="265"/>
        <v>2.19</v>
      </c>
      <c r="P1719" s="88" t="str">
        <f t="shared" si="266"/>
        <v/>
      </c>
      <c r="Q1719" s="87" t="str">
        <f t="shared" si="267"/>
        <v/>
      </c>
      <c r="R1719" s="87" t="str">
        <f t="shared" si="268"/>
        <v/>
      </c>
    </row>
    <row r="1720" spans="1:18" x14ac:dyDescent="0.2">
      <c r="A1720" s="219"/>
      <c r="B1720" s="219"/>
      <c r="C1720" s="219"/>
      <c r="D1720" s="219"/>
      <c r="E1720" s="219"/>
      <c r="F1720" s="220"/>
      <c r="G1720" s="219"/>
      <c r="H1720" s="220"/>
      <c r="I1720" s="219"/>
      <c r="J1720" s="220"/>
      <c r="L1720" s="52">
        <f t="shared" si="270"/>
        <v>162</v>
      </c>
      <c r="M1720" s="86" t="str">
        <f t="shared" si="263"/>
        <v/>
      </c>
      <c r="N1720" s="87" t="str">
        <f t="shared" si="264"/>
        <v/>
      </c>
      <c r="O1720" s="87" t="str">
        <f t="shared" si="265"/>
        <v/>
      </c>
      <c r="P1720" s="88" t="str">
        <f t="shared" si="266"/>
        <v/>
      </c>
      <c r="Q1720" s="87" t="str">
        <f t="shared" si="267"/>
        <v/>
      </c>
      <c r="R1720" s="87" t="str">
        <f t="shared" si="268"/>
        <v/>
      </c>
    </row>
    <row r="1721" spans="1:18" ht="15" thickBot="1" x14ac:dyDescent="0.25">
      <c r="A1721" s="219"/>
      <c r="B1721" s="219"/>
      <c r="C1721" s="219"/>
      <c r="D1721" s="219"/>
      <c r="E1721" s="219"/>
      <c r="F1721" s="220"/>
      <c r="G1721" s="219"/>
      <c r="H1721" s="294"/>
      <c r="I1721" s="294"/>
      <c r="J1721" s="220"/>
      <c r="L1721" s="52">
        <f t="shared" si="270"/>
        <v>162</v>
      </c>
      <c r="M1721" s="86" t="str">
        <f t="shared" si="263"/>
        <v/>
      </c>
      <c r="N1721" s="87" t="str">
        <f t="shared" si="264"/>
        <v/>
      </c>
      <c r="O1721" s="87" t="str">
        <f t="shared" si="265"/>
        <v/>
      </c>
      <c r="P1721" s="88" t="str">
        <f t="shared" si="266"/>
        <v/>
      </c>
      <c r="Q1721" s="87" t="str">
        <f t="shared" si="267"/>
        <v/>
      </c>
      <c r="R1721" s="87" t="str">
        <f t="shared" si="268"/>
        <v/>
      </c>
    </row>
    <row r="1722" spans="1:18" ht="15" thickTop="1" x14ac:dyDescent="0.2">
      <c r="A1722" s="224"/>
      <c r="B1722" s="224"/>
      <c r="C1722" s="224"/>
      <c r="D1722" s="224"/>
      <c r="E1722" s="224"/>
      <c r="F1722" s="224"/>
      <c r="G1722" s="224"/>
      <c r="H1722" s="224"/>
      <c r="I1722" s="224"/>
      <c r="J1722" s="224"/>
      <c r="L1722" s="52">
        <f t="shared" si="270"/>
        <v>162</v>
      </c>
      <c r="M1722" s="86" t="str">
        <f t="shared" si="263"/>
        <v/>
      </c>
      <c r="N1722" s="87" t="str">
        <f t="shared" si="264"/>
        <v/>
      </c>
      <c r="O1722" s="87" t="str">
        <f t="shared" si="265"/>
        <v/>
      </c>
      <c r="P1722" s="88" t="str">
        <f t="shared" si="266"/>
        <v/>
      </c>
      <c r="Q1722" s="87" t="str">
        <f t="shared" si="267"/>
        <v/>
      </c>
      <c r="R1722" s="87" t="str">
        <f t="shared" si="268"/>
        <v/>
      </c>
    </row>
    <row r="1723" spans="1:18" ht="15" x14ac:dyDescent="0.2">
      <c r="A1723" s="206"/>
      <c r="B1723" s="207" t="s">
        <v>1</v>
      </c>
      <c r="C1723" s="206" t="s">
        <v>2</v>
      </c>
      <c r="D1723" s="206" t="s">
        <v>3</v>
      </c>
      <c r="E1723" s="290" t="s">
        <v>18</v>
      </c>
      <c r="F1723" s="290"/>
      <c r="G1723" s="208" t="s">
        <v>4</v>
      </c>
      <c r="H1723" s="207" t="s">
        <v>5</v>
      </c>
      <c r="I1723" s="207" t="s">
        <v>6</v>
      </c>
      <c r="J1723" s="207" t="s">
        <v>7</v>
      </c>
      <c r="L1723" s="52">
        <f t="shared" si="270"/>
        <v>163</v>
      </c>
      <c r="M1723" s="86" t="str">
        <f t="shared" si="263"/>
        <v/>
      </c>
      <c r="N1723" s="87" t="str">
        <f t="shared" si="264"/>
        <v/>
      </c>
      <c r="O1723" s="87" t="str">
        <f t="shared" si="265"/>
        <v/>
      </c>
      <c r="P1723" s="88" t="str">
        <f t="shared" si="266"/>
        <v/>
      </c>
      <c r="Q1723" s="87" t="str">
        <f t="shared" si="267"/>
        <v/>
      </c>
      <c r="R1723" s="87" t="str">
        <f t="shared" si="268"/>
        <v/>
      </c>
    </row>
    <row r="1724" spans="1:18" ht="38.25" x14ac:dyDescent="0.2">
      <c r="A1724" s="209" t="s">
        <v>19</v>
      </c>
      <c r="B1724" s="210" t="s">
        <v>1750</v>
      </c>
      <c r="C1724" s="209" t="s">
        <v>9</v>
      </c>
      <c r="D1724" s="209" t="s">
        <v>1751</v>
      </c>
      <c r="E1724" s="291" t="s">
        <v>1738</v>
      </c>
      <c r="F1724" s="291"/>
      <c r="G1724" s="211" t="s">
        <v>34</v>
      </c>
      <c r="H1724" s="212">
        <v>1</v>
      </c>
      <c r="I1724" s="213">
        <f>SUMIF(L:L,$L1724,M:M)</f>
        <v>20.12</v>
      </c>
      <c r="J1724" s="213">
        <f>TRUNC(H1724*I1724,2)</f>
        <v>20.12</v>
      </c>
      <c r="L1724" s="52">
        <f t="shared" si="270"/>
        <v>163</v>
      </c>
      <c r="M1724" s="86" t="str">
        <f t="shared" si="263"/>
        <v/>
      </c>
      <c r="N1724" s="87" t="str">
        <f t="shared" si="264"/>
        <v/>
      </c>
      <c r="O1724" s="87" t="str">
        <f t="shared" si="265"/>
        <v/>
      </c>
      <c r="P1724" s="88" t="str">
        <f t="shared" si="266"/>
        <v xml:space="preserve"> 97117 </v>
      </c>
      <c r="Q1724" s="87">
        <f t="shared" si="267"/>
        <v>0</v>
      </c>
      <c r="R1724" s="87">
        <f t="shared" si="268"/>
        <v>20.12</v>
      </c>
    </row>
    <row r="1725" spans="1:18" ht="25.5" x14ac:dyDescent="0.2">
      <c r="A1725" s="225" t="s">
        <v>21</v>
      </c>
      <c r="B1725" s="226" t="s">
        <v>693</v>
      </c>
      <c r="C1725" s="225" t="s">
        <v>9</v>
      </c>
      <c r="D1725" s="225" t="s">
        <v>694</v>
      </c>
      <c r="E1725" s="292" t="s">
        <v>875</v>
      </c>
      <c r="F1725" s="292"/>
      <c r="G1725" s="227" t="s">
        <v>25</v>
      </c>
      <c r="H1725" s="228">
        <v>0.21623000000000001</v>
      </c>
      <c r="I1725" s="229">
        <f>SUMIFS(J:J,A:A,"Composição",B:B,$B1725)</f>
        <v>32.61</v>
      </c>
      <c r="J1725" s="229">
        <f>TRUNC(H1725*I1725,2)</f>
        <v>7.05</v>
      </c>
      <c r="L1725" s="52">
        <f t="shared" si="270"/>
        <v>163</v>
      </c>
      <c r="M1725" s="86">
        <f t="shared" si="263"/>
        <v>7.05</v>
      </c>
      <c r="N1725" s="87" t="str">
        <f t="shared" si="264"/>
        <v/>
      </c>
      <c r="O1725" s="87">
        <f t="shared" si="265"/>
        <v>7.05</v>
      </c>
      <c r="P1725" s="88" t="str">
        <f t="shared" si="266"/>
        <v/>
      </c>
      <c r="Q1725" s="87" t="str">
        <f t="shared" si="267"/>
        <v/>
      </c>
      <c r="R1725" s="87" t="str">
        <f t="shared" si="268"/>
        <v/>
      </c>
    </row>
    <row r="1726" spans="1:18" ht="25.5" customHeight="1" x14ac:dyDescent="0.2">
      <c r="A1726" s="225" t="s">
        <v>21</v>
      </c>
      <c r="B1726" s="226" t="s">
        <v>26</v>
      </c>
      <c r="C1726" s="225" t="s">
        <v>9</v>
      </c>
      <c r="D1726" s="225" t="s">
        <v>27</v>
      </c>
      <c r="E1726" s="292" t="s">
        <v>875</v>
      </c>
      <c r="F1726" s="292"/>
      <c r="G1726" s="227" t="s">
        <v>25</v>
      </c>
      <c r="H1726" s="228">
        <v>1.03E-2</v>
      </c>
      <c r="I1726" s="229">
        <f>SUMIFS(J:J,A:A,"Composição",B:B,$B1726)</f>
        <v>25.11</v>
      </c>
      <c r="J1726" s="229">
        <f>TRUNC(H1726*I1726,2)</f>
        <v>0.25</v>
      </c>
      <c r="L1726" s="52">
        <f t="shared" si="270"/>
        <v>163</v>
      </c>
      <c r="M1726" s="86">
        <f t="shared" si="263"/>
        <v>0.25</v>
      </c>
      <c r="N1726" s="87" t="str">
        <f t="shared" si="264"/>
        <v/>
      </c>
      <c r="O1726" s="87">
        <f t="shared" si="265"/>
        <v>0.25</v>
      </c>
      <c r="P1726" s="88" t="str">
        <f t="shared" si="266"/>
        <v/>
      </c>
      <c r="Q1726" s="87" t="str">
        <f t="shared" si="267"/>
        <v/>
      </c>
      <c r="R1726" s="87" t="str">
        <f t="shared" si="268"/>
        <v/>
      </c>
    </row>
    <row r="1727" spans="1:18" ht="25.5" customHeight="1" x14ac:dyDescent="0.2">
      <c r="A1727" s="214" t="s">
        <v>28</v>
      </c>
      <c r="B1727" s="215" t="s">
        <v>2007</v>
      </c>
      <c r="C1727" s="214" t="str">
        <f>VLOOKUP(B1727,INSUMOS!$A:$I,2,FALSE)</f>
        <v>SINAPI</v>
      </c>
      <c r="D1727" s="214" t="str">
        <f>VLOOKUP(B1727,INSUMOS!$A:$I,3,FALSE)</f>
        <v>TRELICA NERVURADA (ESPACADOR), ALTURA = 120,0 MM, DIAMETRO DOS BANZOS INFERIORES E SUPERIOR = 6,0 MM, DIAMETRO DA DIAGONAL = 4,2 MM</v>
      </c>
      <c r="E1727" s="293" t="str">
        <f>VLOOKUP(B1727,INSUMOS!$A:$I,4,FALSE)</f>
        <v>Material</v>
      </c>
      <c r="F1727" s="293"/>
      <c r="G1727" s="216" t="str">
        <f>VLOOKUP(B1727,INSUMOS!$A:$I,5,FALSE)</f>
        <v>M</v>
      </c>
      <c r="H1727" s="217">
        <v>0.48662</v>
      </c>
      <c r="I1727" s="218">
        <f>VLOOKUP(B1727,INSUMOS!$A:$I,8,FALSE)</f>
        <v>5.35</v>
      </c>
      <c r="J1727" s="218">
        <f>TRUNC(H1727*I1727,2)</f>
        <v>2.6</v>
      </c>
      <c r="L1727" s="52">
        <f t="shared" si="270"/>
        <v>163</v>
      </c>
      <c r="M1727" s="86">
        <f t="shared" ref="M1727:M1790" si="274">IF(OR(A1727="Insumo",A1727="Composição Auxiliar"),J1727,"")</f>
        <v>2.6</v>
      </c>
      <c r="N1727" s="87" t="str">
        <f t="shared" ref="N1727:N1790" si="275">IF(E1727="Mão de Obra",J1727,"")</f>
        <v/>
      </c>
      <c r="O1727" s="87">
        <f t="shared" ref="O1727:O1790" si="276">IF(N1727&lt;&gt;"","",M1727)</f>
        <v>2.6</v>
      </c>
      <c r="P1727" s="88" t="str">
        <f t="shared" ref="P1727:P1790" si="277">IF(A1727="Composição",B1727,"")</f>
        <v/>
      </c>
      <c r="Q1727" s="87" t="str">
        <f t="shared" ref="Q1727:Q1790" si="278">IF(P1727&lt;&gt;"",SUMIF(L1727:L1827,L1727,N1727:N1827),"")</f>
        <v/>
      </c>
      <c r="R1727" s="87" t="str">
        <f t="shared" ref="R1727:R1790" si="279">IF(P1727&lt;&gt;"",SUMIF(L1727:L1827,L1727,O1727:O1827),"")</f>
        <v/>
      </c>
    </row>
    <row r="1728" spans="1:18" x14ac:dyDescent="0.2">
      <c r="A1728" s="214" t="s">
        <v>28</v>
      </c>
      <c r="B1728" s="215" t="s">
        <v>2024</v>
      </c>
      <c r="C1728" s="214" t="str">
        <f>VLOOKUP(B1728,INSUMOS!$A:$I,2,FALSE)</f>
        <v>SINAPI</v>
      </c>
      <c r="D1728" s="214" t="str">
        <f>VLOOKUP(B1728,INSUMOS!$A:$I,3,FALSE)</f>
        <v>ACO CA-25, 20,0 MM, BARRA DE TRANSFERENCIA</v>
      </c>
      <c r="E1728" s="293" t="str">
        <f>VLOOKUP(B1728,INSUMOS!$A:$I,4,FALSE)</f>
        <v>Material</v>
      </c>
      <c r="F1728" s="293"/>
      <c r="G1728" s="216" t="str">
        <f>VLOOKUP(B1728,INSUMOS!$A:$I,5,FALSE)</f>
        <v>KG</v>
      </c>
      <c r="H1728" s="217">
        <v>1</v>
      </c>
      <c r="I1728" s="218">
        <f>VLOOKUP(B1728,INSUMOS!$A:$I,8,FALSE)</f>
        <v>10.220000000000001</v>
      </c>
      <c r="J1728" s="218">
        <f>TRUNC(H1728*I1728,2)</f>
        <v>10.220000000000001</v>
      </c>
      <c r="L1728" s="52">
        <f t="shared" si="270"/>
        <v>163</v>
      </c>
      <c r="M1728" s="86">
        <f t="shared" si="274"/>
        <v>10.220000000000001</v>
      </c>
      <c r="N1728" s="87" t="str">
        <f t="shared" si="275"/>
        <v/>
      </c>
      <c r="O1728" s="87">
        <f t="shared" si="276"/>
        <v>10.220000000000001</v>
      </c>
      <c r="P1728" s="88" t="str">
        <f t="shared" si="277"/>
        <v/>
      </c>
      <c r="Q1728" s="87" t="str">
        <f t="shared" si="278"/>
        <v/>
      </c>
      <c r="R1728" s="87" t="str">
        <f t="shared" si="279"/>
        <v/>
      </c>
    </row>
    <row r="1729" spans="1:18" x14ac:dyDescent="0.2">
      <c r="A1729" s="219"/>
      <c r="B1729" s="219"/>
      <c r="C1729" s="219"/>
      <c r="D1729" s="219"/>
      <c r="E1729" s="219"/>
      <c r="F1729" s="220"/>
      <c r="G1729" s="219"/>
      <c r="H1729" s="220"/>
      <c r="I1729" s="219"/>
      <c r="J1729" s="220"/>
      <c r="L1729" s="52">
        <f t="shared" si="270"/>
        <v>163</v>
      </c>
      <c r="M1729" s="86" t="str">
        <f t="shared" si="274"/>
        <v/>
      </c>
      <c r="N1729" s="87" t="str">
        <f t="shared" si="275"/>
        <v/>
      </c>
      <c r="O1729" s="87" t="str">
        <f t="shared" si="276"/>
        <v/>
      </c>
      <c r="P1729" s="88" t="str">
        <f t="shared" si="277"/>
        <v/>
      </c>
      <c r="Q1729" s="87" t="str">
        <f t="shared" si="278"/>
        <v/>
      </c>
      <c r="R1729" s="87" t="str">
        <f t="shared" si="279"/>
        <v/>
      </c>
    </row>
    <row r="1730" spans="1:18" ht="15" thickBot="1" x14ac:dyDescent="0.25">
      <c r="A1730" s="219"/>
      <c r="B1730" s="219"/>
      <c r="C1730" s="219"/>
      <c r="D1730" s="219"/>
      <c r="E1730" s="219"/>
      <c r="F1730" s="220"/>
      <c r="G1730" s="219"/>
      <c r="H1730" s="294"/>
      <c r="I1730" s="294"/>
      <c r="J1730" s="220"/>
      <c r="L1730" s="52">
        <f t="shared" si="270"/>
        <v>163</v>
      </c>
      <c r="M1730" s="86" t="str">
        <f t="shared" si="274"/>
        <v/>
      </c>
      <c r="N1730" s="87" t="str">
        <f t="shared" si="275"/>
        <v/>
      </c>
      <c r="O1730" s="87" t="str">
        <f t="shared" si="276"/>
        <v/>
      </c>
      <c r="P1730" s="88" t="str">
        <f t="shared" si="277"/>
        <v/>
      </c>
      <c r="Q1730" s="87" t="str">
        <f t="shared" si="278"/>
        <v/>
      </c>
      <c r="R1730" s="87" t="str">
        <f t="shared" si="279"/>
        <v/>
      </c>
    </row>
    <row r="1731" spans="1:18" ht="15" thickTop="1" x14ac:dyDescent="0.2">
      <c r="A1731" s="224"/>
      <c r="B1731" s="224"/>
      <c r="C1731" s="224"/>
      <c r="D1731" s="224"/>
      <c r="E1731" s="224"/>
      <c r="F1731" s="224"/>
      <c r="G1731" s="224"/>
      <c r="H1731" s="224"/>
      <c r="I1731" s="224"/>
      <c r="J1731" s="224"/>
      <c r="L1731" s="52">
        <f t="shared" ref="L1731:L1794" si="280">IF(AND(A1732&lt;&gt;"",A1731=""),L1730+1,L1730)</f>
        <v>163</v>
      </c>
      <c r="M1731" s="86" t="str">
        <f t="shared" si="274"/>
        <v/>
      </c>
      <c r="N1731" s="87" t="str">
        <f t="shared" si="275"/>
        <v/>
      </c>
      <c r="O1731" s="87" t="str">
        <f t="shared" si="276"/>
        <v/>
      </c>
      <c r="P1731" s="88" t="str">
        <f t="shared" si="277"/>
        <v/>
      </c>
      <c r="Q1731" s="87" t="str">
        <f t="shared" si="278"/>
        <v/>
      </c>
      <c r="R1731" s="87" t="str">
        <f t="shared" si="279"/>
        <v/>
      </c>
    </row>
    <row r="1732" spans="1:18" ht="15" x14ac:dyDescent="0.2">
      <c r="A1732" s="206"/>
      <c r="B1732" s="207" t="s">
        <v>1</v>
      </c>
      <c r="C1732" s="206" t="s">
        <v>2</v>
      </c>
      <c r="D1732" s="206" t="s">
        <v>3</v>
      </c>
      <c r="E1732" s="290" t="s">
        <v>18</v>
      </c>
      <c r="F1732" s="290"/>
      <c r="G1732" s="208" t="s">
        <v>4</v>
      </c>
      <c r="H1732" s="207" t="s">
        <v>5</v>
      </c>
      <c r="I1732" s="207" t="s">
        <v>6</v>
      </c>
      <c r="J1732" s="207" t="s">
        <v>7</v>
      </c>
      <c r="L1732" s="52">
        <f t="shared" si="280"/>
        <v>164</v>
      </c>
      <c r="M1732" s="86" t="str">
        <f t="shared" si="274"/>
        <v/>
      </c>
      <c r="N1732" s="87" t="str">
        <f t="shared" si="275"/>
        <v/>
      </c>
      <c r="O1732" s="87" t="str">
        <f t="shared" si="276"/>
        <v/>
      </c>
      <c r="P1732" s="88" t="str">
        <f t="shared" si="277"/>
        <v/>
      </c>
      <c r="Q1732" s="87" t="str">
        <f t="shared" si="278"/>
        <v/>
      </c>
      <c r="R1732" s="87" t="str">
        <f t="shared" si="279"/>
        <v/>
      </c>
    </row>
    <row r="1733" spans="1:18" ht="25.5" customHeight="1" x14ac:dyDescent="0.2">
      <c r="A1733" s="209" t="s">
        <v>19</v>
      </c>
      <c r="B1733" s="210" t="s">
        <v>89</v>
      </c>
      <c r="C1733" s="209" t="s">
        <v>9</v>
      </c>
      <c r="D1733" s="209" t="s">
        <v>736</v>
      </c>
      <c r="E1733" s="291" t="s">
        <v>893</v>
      </c>
      <c r="F1733" s="291"/>
      <c r="G1733" s="211" t="s">
        <v>42</v>
      </c>
      <c r="H1733" s="212">
        <v>1</v>
      </c>
      <c r="I1733" s="213">
        <f>SUMIF(L:L,$L1733,M:M)</f>
        <v>0.4</v>
      </c>
      <c r="J1733" s="213">
        <f>TRUNC(H1733*I1733,2)</f>
        <v>0.4</v>
      </c>
      <c r="L1733" s="52">
        <f t="shared" si="280"/>
        <v>164</v>
      </c>
      <c r="M1733" s="86" t="str">
        <f t="shared" si="274"/>
        <v/>
      </c>
      <c r="N1733" s="87" t="str">
        <f t="shared" si="275"/>
        <v/>
      </c>
      <c r="O1733" s="87" t="str">
        <f t="shared" si="276"/>
        <v/>
      </c>
      <c r="P1733" s="88" t="str">
        <f t="shared" si="277"/>
        <v xml:space="preserve"> 88831 </v>
      </c>
      <c r="Q1733" s="87">
        <f t="shared" si="278"/>
        <v>0</v>
      </c>
      <c r="R1733" s="87">
        <f t="shared" si="279"/>
        <v>0.4</v>
      </c>
    </row>
    <row r="1734" spans="1:18" ht="25.5" customHeight="1" x14ac:dyDescent="0.2">
      <c r="A1734" s="225" t="s">
        <v>21</v>
      </c>
      <c r="B1734" s="226" t="s">
        <v>93</v>
      </c>
      <c r="C1734" s="225" t="s">
        <v>9</v>
      </c>
      <c r="D1734" s="225" t="s">
        <v>743</v>
      </c>
      <c r="E1734" s="292" t="s">
        <v>942</v>
      </c>
      <c r="F1734" s="292"/>
      <c r="G1734" s="227" t="s">
        <v>25</v>
      </c>
      <c r="H1734" s="228">
        <v>1</v>
      </c>
      <c r="I1734" s="229">
        <f>SUMIFS(J:J,A:A,"Composição",B:B,$B1734)</f>
        <v>7.0000000000000007E-2</v>
      </c>
      <c r="J1734" s="229">
        <f>TRUNC(H1734*I1734,2)</f>
        <v>7.0000000000000007E-2</v>
      </c>
      <c r="L1734" s="52">
        <f t="shared" si="280"/>
        <v>164</v>
      </c>
      <c r="M1734" s="86">
        <f t="shared" si="274"/>
        <v>7.0000000000000007E-2</v>
      </c>
      <c r="N1734" s="87" t="str">
        <f t="shared" si="275"/>
        <v/>
      </c>
      <c r="O1734" s="87">
        <f t="shared" si="276"/>
        <v>7.0000000000000007E-2</v>
      </c>
      <c r="P1734" s="88" t="str">
        <f t="shared" si="277"/>
        <v/>
      </c>
      <c r="Q1734" s="87" t="str">
        <f t="shared" si="278"/>
        <v/>
      </c>
      <c r="R1734" s="87" t="str">
        <f t="shared" si="279"/>
        <v/>
      </c>
    </row>
    <row r="1735" spans="1:18" ht="25.5" customHeight="1" x14ac:dyDescent="0.2">
      <c r="A1735" s="225" t="s">
        <v>21</v>
      </c>
      <c r="B1735" s="226" t="s">
        <v>92</v>
      </c>
      <c r="C1735" s="225" t="s">
        <v>9</v>
      </c>
      <c r="D1735" s="225" t="s">
        <v>742</v>
      </c>
      <c r="E1735" s="292" t="s">
        <v>942</v>
      </c>
      <c r="F1735" s="292"/>
      <c r="G1735" s="227" t="s">
        <v>25</v>
      </c>
      <c r="H1735" s="228">
        <v>1</v>
      </c>
      <c r="I1735" s="229">
        <f>SUMIFS(J:J,A:A,"Composição",B:B,$B1735)</f>
        <v>0.33</v>
      </c>
      <c r="J1735" s="229">
        <f>TRUNC(H1735*I1735,2)</f>
        <v>0.33</v>
      </c>
      <c r="L1735" s="52">
        <f t="shared" si="280"/>
        <v>164</v>
      </c>
      <c r="M1735" s="86">
        <f t="shared" si="274"/>
        <v>0.33</v>
      </c>
      <c r="N1735" s="87" t="str">
        <f t="shared" si="275"/>
        <v/>
      </c>
      <c r="O1735" s="87">
        <f t="shared" si="276"/>
        <v>0.33</v>
      </c>
      <c r="P1735" s="88" t="str">
        <f t="shared" si="277"/>
        <v/>
      </c>
      <c r="Q1735" s="87" t="str">
        <f t="shared" si="278"/>
        <v/>
      </c>
      <c r="R1735" s="87" t="str">
        <f t="shared" si="279"/>
        <v/>
      </c>
    </row>
    <row r="1736" spans="1:18" x14ac:dyDescent="0.2">
      <c r="A1736" s="219"/>
      <c r="B1736" s="219"/>
      <c r="C1736" s="219"/>
      <c r="D1736" s="219"/>
      <c r="E1736" s="219"/>
      <c r="F1736" s="220"/>
      <c r="G1736" s="219"/>
      <c r="H1736" s="220"/>
      <c r="I1736" s="219"/>
      <c r="J1736" s="220"/>
      <c r="L1736" s="52">
        <f t="shared" si="280"/>
        <v>164</v>
      </c>
      <c r="M1736" s="86" t="str">
        <f t="shared" si="274"/>
        <v/>
      </c>
      <c r="N1736" s="87" t="str">
        <f t="shared" si="275"/>
        <v/>
      </c>
      <c r="O1736" s="87" t="str">
        <f t="shared" si="276"/>
        <v/>
      </c>
      <c r="P1736" s="88" t="str">
        <f t="shared" si="277"/>
        <v/>
      </c>
      <c r="Q1736" s="87" t="str">
        <f t="shared" si="278"/>
        <v/>
      </c>
      <c r="R1736" s="87" t="str">
        <f t="shared" si="279"/>
        <v/>
      </c>
    </row>
    <row r="1737" spans="1:18" ht="15" thickBot="1" x14ac:dyDescent="0.25">
      <c r="A1737" s="219"/>
      <c r="B1737" s="219"/>
      <c r="C1737" s="219"/>
      <c r="D1737" s="219"/>
      <c r="E1737" s="219"/>
      <c r="F1737" s="220"/>
      <c r="G1737" s="219"/>
      <c r="H1737" s="294"/>
      <c r="I1737" s="294"/>
      <c r="J1737" s="220"/>
      <c r="L1737" s="52">
        <f t="shared" si="280"/>
        <v>164</v>
      </c>
      <c r="M1737" s="86" t="str">
        <f t="shared" si="274"/>
        <v/>
      </c>
      <c r="N1737" s="87" t="str">
        <f t="shared" si="275"/>
        <v/>
      </c>
      <c r="O1737" s="87" t="str">
        <f t="shared" si="276"/>
        <v/>
      </c>
      <c r="P1737" s="88" t="str">
        <f t="shared" si="277"/>
        <v/>
      </c>
      <c r="Q1737" s="87" t="str">
        <f t="shared" si="278"/>
        <v/>
      </c>
      <c r="R1737" s="87" t="str">
        <f t="shared" si="279"/>
        <v/>
      </c>
    </row>
    <row r="1738" spans="1:18" ht="15" thickTop="1" x14ac:dyDescent="0.2">
      <c r="A1738" s="224"/>
      <c r="B1738" s="224"/>
      <c r="C1738" s="224"/>
      <c r="D1738" s="224"/>
      <c r="E1738" s="224"/>
      <c r="F1738" s="224"/>
      <c r="G1738" s="224"/>
      <c r="H1738" s="224"/>
      <c r="I1738" s="224"/>
      <c r="J1738" s="224"/>
      <c r="L1738" s="52">
        <f t="shared" si="280"/>
        <v>164</v>
      </c>
      <c r="M1738" s="86" t="str">
        <f t="shared" si="274"/>
        <v/>
      </c>
      <c r="N1738" s="87" t="str">
        <f t="shared" si="275"/>
        <v/>
      </c>
      <c r="O1738" s="87" t="str">
        <f t="shared" si="276"/>
        <v/>
      </c>
      <c r="P1738" s="88" t="str">
        <f t="shared" si="277"/>
        <v/>
      </c>
      <c r="Q1738" s="87" t="str">
        <f t="shared" si="278"/>
        <v/>
      </c>
      <c r="R1738" s="87" t="str">
        <f t="shared" si="279"/>
        <v/>
      </c>
    </row>
    <row r="1739" spans="1:18" ht="15" x14ac:dyDescent="0.2">
      <c r="A1739" s="206"/>
      <c r="B1739" s="207" t="s">
        <v>1</v>
      </c>
      <c r="C1739" s="206" t="s">
        <v>2</v>
      </c>
      <c r="D1739" s="206" t="s">
        <v>3</v>
      </c>
      <c r="E1739" s="290" t="s">
        <v>18</v>
      </c>
      <c r="F1739" s="290"/>
      <c r="G1739" s="208" t="s">
        <v>4</v>
      </c>
      <c r="H1739" s="207" t="s">
        <v>5</v>
      </c>
      <c r="I1739" s="207" t="s">
        <v>6</v>
      </c>
      <c r="J1739" s="207" t="s">
        <v>7</v>
      </c>
      <c r="L1739" s="52">
        <f t="shared" si="280"/>
        <v>165</v>
      </c>
      <c r="M1739" s="86" t="str">
        <f t="shared" si="274"/>
        <v/>
      </c>
      <c r="N1739" s="87" t="str">
        <f t="shared" si="275"/>
        <v/>
      </c>
      <c r="O1739" s="87" t="str">
        <f t="shared" si="276"/>
        <v/>
      </c>
      <c r="P1739" s="88" t="str">
        <f t="shared" si="277"/>
        <v/>
      </c>
      <c r="Q1739" s="87" t="str">
        <f t="shared" si="278"/>
        <v/>
      </c>
      <c r="R1739" s="87" t="str">
        <f t="shared" si="279"/>
        <v/>
      </c>
    </row>
    <row r="1740" spans="1:18" ht="38.25" x14ac:dyDescent="0.2">
      <c r="A1740" s="209" t="s">
        <v>19</v>
      </c>
      <c r="B1740" s="210" t="s">
        <v>88</v>
      </c>
      <c r="C1740" s="209" t="s">
        <v>9</v>
      </c>
      <c r="D1740" s="209" t="s">
        <v>735</v>
      </c>
      <c r="E1740" s="291" t="s">
        <v>893</v>
      </c>
      <c r="F1740" s="291"/>
      <c r="G1740" s="211" t="s">
        <v>41</v>
      </c>
      <c r="H1740" s="212">
        <v>1</v>
      </c>
      <c r="I1740" s="213">
        <f>SUMIF(L:L,$L1740,M:M)</f>
        <v>1.66</v>
      </c>
      <c r="J1740" s="213">
        <f>TRUNC(H1740*I1740,2)</f>
        <v>1.66</v>
      </c>
      <c r="L1740" s="52">
        <f t="shared" si="280"/>
        <v>165</v>
      </c>
      <c r="M1740" s="86" t="str">
        <f t="shared" si="274"/>
        <v/>
      </c>
      <c r="N1740" s="87" t="str">
        <f t="shared" si="275"/>
        <v/>
      </c>
      <c r="O1740" s="87" t="str">
        <f t="shared" si="276"/>
        <v/>
      </c>
      <c r="P1740" s="88" t="str">
        <f t="shared" si="277"/>
        <v xml:space="preserve"> 88830 </v>
      </c>
      <c r="Q1740" s="87">
        <f t="shared" si="278"/>
        <v>0</v>
      </c>
      <c r="R1740" s="87">
        <f t="shared" si="279"/>
        <v>1.66</v>
      </c>
    </row>
    <row r="1741" spans="1:18" ht="38.25" x14ac:dyDescent="0.2">
      <c r="A1741" s="225" t="s">
        <v>21</v>
      </c>
      <c r="B1741" s="226" t="s">
        <v>94</v>
      </c>
      <c r="C1741" s="225" t="s">
        <v>9</v>
      </c>
      <c r="D1741" s="225" t="s">
        <v>744</v>
      </c>
      <c r="E1741" s="292" t="s">
        <v>942</v>
      </c>
      <c r="F1741" s="292"/>
      <c r="G1741" s="227" t="s">
        <v>25</v>
      </c>
      <c r="H1741" s="228">
        <v>1</v>
      </c>
      <c r="I1741" s="229">
        <f>SUMIFS(J:J,A:A,"Composição",B:B,$B1741)</f>
        <v>0.36</v>
      </c>
      <c r="J1741" s="229">
        <f>TRUNC(H1741*I1741,2)</f>
        <v>0.36</v>
      </c>
      <c r="L1741" s="52">
        <f t="shared" si="280"/>
        <v>165</v>
      </c>
      <c r="M1741" s="86">
        <f t="shared" si="274"/>
        <v>0.36</v>
      </c>
      <c r="N1741" s="87" t="str">
        <f t="shared" si="275"/>
        <v/>
      </c>
      <c r="O1741" s="87">
        <f t="shared" si="276"/>
        <v>0.36</v>
      </c>
      <c r="P1741" s="88" t="str">
        <f t="shared" si="277"/>
        <v/>
      </c>
      <c r="Q1741" s="87" t="str">
        <f t="shared" si="278"/>
        <v/>
      </c>
      <c r="R1741" s="87" t="str">
        <f t="shared" si="279"/>
        <v/>
      </c>
    </row>
    <row r="1742" spans="1:18" ht="38.25" x14ac:dyDescent="0.2">
      <c r="A1742" s="225" t="s">
        <v>21</v>
      </c>
      <c r="B1742" s="226" t="s">
        <v>92</v>
      </c>
      <c r="C1742" s="225" t="s">
        <v>9</v>
      </c>
      <c r="D1742" s="225" t="s">
        <v>742</v>
      </c>
      <c r="E1742" s="292" t="s">
        <v>942</v>
      </c>
      <c r="F1742" s="292"/>
      <c r="G1742" s="227" t="s">
        <v>25</v>
      </c>
      <c r="H1742" s="228">
        <v>1</v>
      </c>
      <c r="I1742" s="229">
        <f>SUMIFS(J:J,A:A,"Composição",B:B,$B1742)</f>
        <v>0.33</v>
      </c>
      <c r="J1742" s="229">
        <f>TRUNC(H1742*I1742,2)</f>
        <v>0.33</v>
      </c>
      <c r="L1742" s="52">
        <f t="shared" si="280"/>
        <v>165</v>
      </c>
      <c r="M1742" s="86">
        <f t="shared" si="274"/>
        <v>0.33</v>
      </c>
      <c r="N1742" s="87" t="str">
        <f t="shared" si="275"/>
        <v/>
      </c>
      <c r="O1742" s="87">
        <f t="shared" si="276"/>
        <v>0.33</v>
      </c>
      <c r="P1742" s="88" t="str">
        <f t="shared" si="277"/>
        <v/>
      </c>
      <c r="Q1742" s="87" t="str">
        <f t="shared" si="278"/>
        <v/>
      </c>
      <c r="R1742" s="87" t="str">
        <f t="shared" si="279"/>
        <v/>
      </c>
    </row>
    <row r="1743" spans="1:18" ht="25.5" customHeight="1" x14ac:dyDescent="0.2">
      <c r="A1743" s="225" t="s">
        <v>21</v>
      </c>
      <c r="B1743" s="226" t="s">
        <v>95</v>
      </c>
      <c r="C1743" s="225" t="s">
        <v>9</v>
      </c>
      <c r="D1743" s="225" t="s">
        <v>745</v>
      </c>
      <c r="E1743" s="292" t="s">
        <v>942</v>
      </c>
      <c r="F1743" s="292"/>
      <c r="G1743" s="227" t="s">
        <v>25</v>
      </c>
      <c r="H1743" s="228">
        <v>1</v>
      </c>
      <c r="I1743" s="229">
        <f>SUMIFS(J:J,A:A,"Composição",B:B,$B1743)</f>
        <v>0.9</v>
      </c>
      <c r="J1743" s="229">
        <f>TRUNC(H1743*I1743,2)</f>
        <v>0.9</v>
      </c>
      <c r="L1743" s="52">
        <f t="shared" si="280"/>
        <v>165</v>
      </c>
      <c r="M1743" s="86">
        <f t="shared" si="274"/>
        <v>0.9</v>
      </c>
      <c r="N1743" s="87" t="str">
        <f t="shared" si="275"/>
        <v/>
      </c>
      <c r="O1743" s="87">
        <f t="shared" si="276"/>
        <v>0.9</v>
      </c>
      <c r="P1743" s="88" t="str">
        <f t="shared" si="277"/>
        <v/>
      </c>
      <c r="Q1743" s="87" t="str">
        <f t="shared" si="278"/>
        <v/>
      </c>
      <c r="R1743" s="87" t="str">
        <f t="shared" si="279"/>
        <v/>
      </c>
    </row>
    <row r="1744" spans="1:18" ht="25.5" customHeight="1" x14ac:dyDescent="0.2">
      <c r="A1744" s="225" t="s">
        <v>21</v>
      </c>
      <c r="B1744" s="226" t="s">
        <v>93</v>
      </c>
      <c r="C1744" s="225" t="s">
        <v>9</v>
      </c>
      <c r="D1744" s="225" t="s">
        <v>743</v>
      </c>
      <c r="E1744" s="292" t="s">
        <v>942</v>
      </c>
      <c r="F1744" s="292"/>
      <c r="G1744" s="227" t="s">
        <v>25</v>
      </c>
      <c r="H1744" s="228">
        <v>1</v>
      </c>
      <c r="I1744" s="229">
        <f>SUMIFS(J:J,A:A,"Composição",B:B,$B1744)</f>
        <v>7.0000000000000007E-2</v>
      </c>
      <c r="J1744" s="229">
        <f>TRUNC(H1744*I1744,2)</f>
        <v>7.0000000000000007E-2</v>
      </c>
      <c r="L1744" s="52">
        <f t="shared" si="280"/>
        <v>165</v>
      </c>
      <c r="M1744" s="86">
        <f t="shared" si="274"/>
        <v>7.0000000000000007E-2</v>
      </c>
      <c r="N1744" s="87" t="str">
        <f t="shared" si="275"/>
        <v/>
      </c>
      <c r="O1744" s="87">
        <f t="shared" si="276"/>
        <v>7.0000000000000007E-2</v>
      </c>
      <c r="P1744" s="88" t="str">
        <f t="shared" si="277"/>
        <v/>
      </c>
      <c r="Q1744" s="87" t="str">
        <f t="shared" si="278"/>
        <v/>
      </c>
      <c r="R1744" s="87" t="str">
        <f t="shared" si="279"/>
        <v/>
      </c>
    </row>
    <row r="1745" spans="1:18" x14ac:dyDescent="0.2">
      <c r="A1745" s="219"/>
      <c r="B1745" s="219"/>
      <c r="C1745" s="219"/>
      <c r="D1745" s="219"/>
      <c r="E1745" s="219"/>
      <c r="F1745" s="220"/>
      <c r="G1745" s="219"/>
      <c r="H1745" s="220"/>
      <c r="I1745" s="219"/>
      <c r="J1745" s="220"/>
      <c r="L1745" s="52">
        <f t="shared" si="280"/>
        <v>165</v>
      </c>
      <c r="M1745" s="86" t="str">
        <f t="shared" si="274"/>
        <v/>
      </c>
      <c r="N1745" s="87" t="str">
        <f t="shared" si="275"/>
        <v/>
      </c>
      <c r="O1745" s="87" t="str">
        <f t="shared" si="276"/>
        <v/>
      </c>
      <c r="P1745" s="88" t="str">
        <f t="shared" si="277"/>
        <v/>
      </c>
      <c r="Q1745" s="87" t="str">
        <f t="shared" si="278"/>
        <v/>
      </c>
      <c r="R1745" s="87" t="str">
        <f t="shared" si="279"/>
        <v/>
      </c>
    </row>
    <row r="1746" spans="1:18" ht="15" thickBot="1" x14ac:dyDescent="0.25">
      <c r="A1746" s="219"/>
      <c r="B1746" s="219"/>
      <c r="C1746" s="219"/>
      <c r="D1746" s="219"/>
      <c r="E1746" s="219"/>
      <c r="F1746" s="220"/>
      <c r="G1746" s="219"/>
      <c r="H1746" s="294"/>
      <c r="I1746" s="294"/>
      <c r="J1746" s="220"/>
      <c r="L1746" s="52">
        <f t="shared" si="280"/>
        <v>165</v>
      </c>
      <c r="M1746" s="86" t="str">
        <f t="shared" si="274"/>
        <v/>
      </c>
      <c r="N1746" s="87" t="str">
        <f t="shared" si="275"/>
        <v/>
      </c>
      <c r="O1746" s="87" t="str">
        <f t="shared" si="276"/>
        <v/>
      </c>
      <c r="P1746" s="88" t="str">
        <f t="shared" si="277"/>
        <v/>
      </c>
      <c r="Q1746" s="87" t="str">
        <f t="shared" si="278"/>
        <v/>
      </c>
      <c r="R1746" s="87" t="str">
        <f t="shared" si="279"/>
        <v/>
      </c>
    </row>
    <row r="1747" spans="1:18" ht="15" thickTop="1" x14ac:dyDescent="0.2">
      <c r="A1747" s="224"/>
      <c r="B1747" s="224"/>
      <c r="C1747" s="224"/>
      <c r="D1747" s="224"/>
      <c r="E1747" s="224"/>
      <c r="F1747" s="224"/>
      <c r="G1747" s="224"/>
      <c r="H1747" s="224"/>
      <c r="I1747" s="224"/>
      <c r="J1747" s="224"/>
      <c r="L1747" s="52">
        <f t="shared" si="280"/>
        <v>165</v>
      </c>
      <c r="M1747" s="86" t="str">
        <f t="shared" si="274"/>
        <v/>
      </c>
      <c r="N1747" s="87" t="str">
        <f t="shared" si="275"/>
        <v/>
      </c>
      <c r="O1747" s="87" t="str">
        <f t="shared" si="276"/>
        <v/>
      </c>
      <c r="P1747" s="88" t="str">
        <f t="shared" si="277"/>
        <v/>
      </c>
      <c r="Q1747" s="87" t="str">
        <f t="shared" si="278"/>
        <v/>
      </c>
      <c r="R1747" s="87" t="str">
        <f t="shared" si="279"/>
        <v/>
      </c>
    </row>
    <row r="1748" spans="1:18" ht="15" x14ac:dyDescent="0.2">
      <c r="A1748" s="206"/>
      <c r="B1748" s="207" t="s">
        <v>1</v>
      </c>
      <c r="C1748" s="206" t="s">
        <v>2</v>
      </c>
      <c r="D1748" s="206" t="s">
        <v>3</v>
      </c>
      <c r="E1748" s="290" t="s">
        <v>18</v>
      </c>
      <c r="F1748" s="290"/>
      <c r="G1748" s="208" t="s">
        <v>4</v>
      </c>
      <c r="H1748" s="207" t="s">
        <v>5</v>
      </c>
      <c r="I1748" s="207" t="s">
        <v>6</v>
      </c>
      <c r="J1748" s="207" t="s">
        <v>7</v>
      </c>
      <c r="L1748" s="52">
        <f t="shared" si="280"/>
        <v>166</v>
      </c>
      <c r="M1748" s="86" t="str">
        <f t="shared" si="274"/>
        <v/>
      </c>
      <c r="N1748" s="87" t="str">
        <f t="shared" si="275"/>
        <v/>
      </c>
      <c r="O1748" s="87" t="str">
        <f t="shared" si="276"/>
        <v/>
      </c>
      <c r="P1748" s="88" t="str">
        <f t="shared" si="277"/>
        <v/>
      </c>
      <c r="Q1748" s="87" t="str">
        <f t="shared" si="278"/>
        <v/>
      </c>
      <c r="R1748" s="87" t="str">
        <f t="shared" si="279"/>
        <v/>
      </c>
    </row>
    <row r="1749" spans="1:18" ht="38.25" x14ac:dyDescent="0.2">
      <c r="A1749" s="209" t="s">
        <v>19</v>
      </c>
      <c r="B1749" s="210" t="s">
        <v>92</v>
      </c>
      <c r="C1749" s="209" t="s">
        <v>9</v>
      </c>
      <c r="D1749" s="209" t="s">
        <v>742</v>
      </c>
      <c r="E1749" s="291" t="s">
        <v>942</v>
      </c>
      <c r="F1749" s="291"/>
      <c r="G1749" s="211" t="s">
        <v>25</v>
      </c>
      <c r="H1749" s="212">
        <v>1</v>
      </c>
      <c r="I1749" s="213">
        <f>SUMIF(L:L,$L1749,M:M)</f>
        <v>0.33</v>
      </c>
      <c r="J1749" s="213">
        <f>TRUNC(H1749*I1749,2)</f>
        <v>0.33</v>
      </c>
      <c r="L1749" s="52">
        <f t="shared" si="280"/>
        <v>166</v>
      </c>
      <c r="M1749" s="86" t="str">
        <f t="shared" si="274"/>
        <v/>
      </c>
      <c r="N1749" s="87" t="str">
        <f t="shared" si="275"/>
        <v/>
      </c>
      <c r="O1749" s="87" t="str">
        <f t="shared" si="276"/>
        <v/>
      </c>
      <c r="P1749" s="88" t="str">
        <f t="shared" si="277"/>
        <v xml:space="preserve"> 88826 </v>
      </c>
      <c r="Q1749" s="87">
        <f t="shared" si="278"/>
        <v>0</v>
      </c>
      <c r="R1749" s="87">
        <f t="shared" si="279"/>
        <v>0.33</v>
      </c>
    </row>
    <row r="1750" spans="1:18" ht="25.5" customHeight="1" x14ac:dyDescent="0.2">
      <c r="A1750" s="214" t="s">
        <v>28</v>
      </c>
      <c r="B1750" s="215" t="s">
        <v>96</v>
      </c>
      <c r="C1750" s="214" t="str">
        <f>VLOOKUP(B1750,INSUMOS!$A:$I,2,FALSE)</f>
        <v>SINAPI</v>
      </c>
      <c r="D1750" s="214" t="str">
        <f>VLOOKUP(B1750,INSUMOS!$A:$I,3,FALSE)</f>
        <v>BETONEIRA, CAPACIDADE NOMINAL 400 L, CAPACIDADE DE MISTURA 280 L, MOTOR ELETRICO TRIFASICO 220/380 V, POTENCIA 2 CV, SEM CARREGADOR</v>
      </c>
      <c r="E1750" s="293" t="str">
        <f>VLOOKUP(B1750,INSUMOS!$A:$I,4,FALSE)</f>
        <v>Equipamento para Aquisição Permanente</v>
      </c>
      <c r="F1750" s="293"/>
      <c r="G1750" s="216" t="str">
        <f>VLOOKUP(B1750,INSUMOS!$A:$I,5,FALSE)</f>
        <v>UN</v>
      </c>
      <c r="H1750" s="217">
        <v>6.3999999999999997E-5</v>
      </c>
      <c r="I1750" s="218">
        <f>VLOOKUP(B1750,INSUMOS!$A:$I,8,FALSE)</f>
        <v>5200</v>
      </c>
      <c r="J1750" s="218">
        <f>TRUNC(H1750*I1750,2)</f>
        <v>0.33</v>
      </c>
      <c r="L1750" s="52">
        <f t="shared" si="280"/>
        <v>166</v>
      </c>
      <c r="M1750" s="86">
        <f t="shared" si="274"/>
        <v>0.33</v>
      </c>
      <c r="N1750" s="87" t="str">
        <f t="shared" si="275"/>
        <v/>
      </c>
      <c r="O1750" s="87">
        <f t="shared" si="276"/>
        <v>0.33</v>
      </c>
      <c r="P1750" s="88" t="str">
        <f t="shared" si="277"/>
        <v/>
      </c>
      <c r="Q1750" s="87" t="str">
        <f t="shared" si="278"/>
        <v/>
      </c>
      <c r="R1750" s="87" t="str">
        <f t="shared" si="279"/>
        <v/>
      </c>
    </row>
    <row r="1751" spans="1:18" ht="25.5" customHeight="1" x14ac:dyDescent="0.2">
      <c r="A1751" s="219"/>
      <c r="B1751" s="219"/>
      <c r="C1751" s="219"/>
      <c r="D1751" s="219"/>
      <c r="E1751" s="219"/>
      <c r="F1751" s="220"/>
      <c r="G1751" s="219"/>
      <c r="H1751" s="220"/>
      <c r="I1751" s="219"/>
      <c r="J1751" s="220"/>
      <c r="L1751" s="52">
        <f t="shared" si="280"/>
        <v>166</v>
      </c>
      <c r="M1751" s="86" t="str">
        <f t="shared" si="274"/>
        <v/>
      </c>
      <c r="N1751" s="87" t="str">
        <f t="shared" si="275"/>
        <v/>
      </c>
      <c r="O1751" s="87" t="str">
        <f t="shared" si="276"/>
        <v/>
      </c>
      <c r="P1751" s="88" t="str">
        <f t="shared" si="277"/>
        <v/>
      </c>
      <c r="Q1751" s="87" t="str">
        <f t="shared" si="278"/>
        <v/>
      </c>
      <c r="R1751" s="87" t="str">
        <f t="shared" si="279"/>
        <v/>
      </c>
    </row>
    <row r="1752" spans="1:18" ht="25.5" customHeight="1" thickBot="1" x14ac:dyDescent="0.25">
      <c r="A1752" s="219"/>
      <c r="B1752" s="219"/>
      <c r="C1752" s="219"/>
      <c r="D1752" s="219"/>
      <c r="E1752" s="219"/>
      <c r="F1752" s="220"/>
      <c r="G1752" s="219"/>
      <c r="H1752" s="294"/>
      <c r="I1752" s="294"/>
      <c r="J1752" s="220"/>
      <c r="L1752" s="52">
        <f t="shared" si="280"/>
        <v>166</v>
      </c>
      <c r="M1752" s="86" t="str">
        <f t="shared" si="274"/>
        <v/>
      </c>
      <c r="N1752" s="87" t="str">
        <f t="shared" si="275"/>
        <v/>
      </c>
      <c r="O1752" s="87" t="str">
        <f t="shared" si="276"/>
        <v/>
      </c>
      <c r="P1752" s="88" t="str">
        <f t="shared" si="277"/>
        <v/>
      </c>
      <c r="Q1752" s="87" t="str">
        <f t="shared" si="278"/>
        <v/>
      </c>
      <c r="R1752" s="87" t="str">
        <f t="shared" si="279"/>
        <v/>
      </c>
    </row>
    <row r="1753" spans="1:18" ht="15" thickTop="1" x14ac:dyDescent="0.2">
      <c r="A1753" s="224"/>
      <c r="B1753" s="224"/>
      <c r="C1753" s="224"/>
      <c r="D1753" s="224"/>
      <c r="E1753" s="224"/>
      <c r="F1753" s="224"/>
      <c r="G1753" s="224"/>
      <c r="H1753" s="224"/>
      <c r="I1753" s="224"/>
      <c r="J1753" s="224"/>
      <c r="L1753" s="52">
        <f t="shared" si="280"/>
        <v>166</v>
      </c>
      <c r="M1753" s="86" t="str">
        <f t="shared" si="274"/>
        <v/>
      </c>
      <c r="N1753" s="87" t="str">
        <f t="shared" si="275"/>
        <v/>
      </c>
      <c r="O1753" s="87" t="str">
        <f t="shared" si="276"/>
        <v/>
      </c>
      <c r="P1753" s="88" t="str">
        <f t="shared" si="277"/>
        <v/>
      </c>
      <c r="Q1753" s="87" t="str">
        <f t="shared" si="278"/>
        <v/>
      </c>
      <c r="R1753" s="87" t="str">
        <f t="shared" si="279"/>
        <v/>
      </c>
    </row>
    <row r="1754" spans="1:18" ht="15" x14ac:dyDescent="0.2">
      <c r="A1754" s="206"/>
      <c r="B1754" s="207" t="s">
        <v>1</v>
      </c>
      <c r="C1754" s="206" t="s">
        <v>2</v>
      </c>
      <c r="D1754" s="206" t="s">
        <v>3</v>
      </c>
      <c r="E1754" s="290" t="s">
        <v>18</v>
      </c>
      <c r="F1754" s="290"/>
      <c r="G1754" s="208" t="s">
        <v>4</v>
      </c>
      <c r="H1754" s="207" t="s">
        <v>5</v>
      </c>
      <c r="I1754" s="207" t="s">
        <v>6</v>
      </c>
      <c r="J1754" s="207" t="s">
        <v>7</v>
      </c>
      <c r="L1754" s="52">
        <f t="shared" si="280"/>
        <v>167</v>
      </c>
      <c r="M1754" s="86" t="str">
        <f t="shared" si="274"/>
        <v/>
      </c>
      <c r="N1754" s="87" t="str">
        <f t="shared" si="275"/>
        <v/>
      </c>
      <c r="O1754" s="87" t="str">
        <f t="shared" si="276"/>
        <v/>
      </c>
      <c r="P1754" s="88" t="str">
        <f t="shared" si="277"/>
        <v/>
      </c>
      <c r="Q1754" s="87" t="str">
        <f t="shared" si="278"/>
        <v/>
      </c>
      <c r="R1754" s="87" t="str">
        <f t="shared" si="279"/>
        <v/>
      </c>
    </row>
    <row r="1755" spans="1:18" ht="38.25" x14ac:dyDescent="0.2">
      <c r="A1755" s="209" t="s">
        <v>19</v>
      </c>
      <c r="B1755" s="210" t="s">
        <v>93</v>
      </c>
      <c r="C1755" s="209" t="s">
        <v>9</v>
      </c>
      <c r="D1755" s="209" t="s">
        <v>743</v>
      </c>
      <c r="E1755" s="291" t="s">
        <v>942</v>
      </c>
      <c r="F1755" s="291"/>
      <c r="G1755" s="211" t="s">
        <v>25</v>
      </c>
      <c r="H1755" s="212">
        <v>1</v>
      </c>
      <c r="I1755" s="213">
        <f>SUMIF(L:L,$L1755,M:M)</f>
        <v>7.0000000000000007E-2</v>
      </c>
      <c r="J1755" s="213">
        <f>TRUNC(H1755*I1755,2)</f>
        <v>7.0000000000000007E-2</v>
      </c>
      <c r="L1755" s="52">
        <f t="shared" si="280"/>
        <v>167</v>
      </c>
      <c r="M1755" s="86" t="str">
        <f t="shared" si="274"/>
        <v/>
      </c>
      <c r="N1755" s="87" t="str">
        <f t="shared" si="275"/>
        <v/>
      </c>
      <c r="O1755" s="87" t="str">
        <f t="shared" si="276"/>
        <v/>
      </c>
      <c r="P1755" s="88" t="str">
        <f t="shared" si="277"/>
        <v xml:space="preserve"> 88827 </v>
      </c>
      <c r="Q1755" s="87">
        <f t="shared" si="278"/>
        <v>0</v>
      </c>
      <c r="R1755" s="87">
        <f t="shared" si="279"/>
        <v>7.0000000000000007E-2</v>
      </c>
    </row>
    <row r="1756" spans="1:18" ht="38.25" x14ac:dyDescent="0.2">
      <c r="A1756" s="214" t="s">
        <v>28</v>
      </c>
      <c r="B1756" s="215" t="s">
        <v>96</v>
      </c>
      <c r="C1756" s="214" t="str">
        <f>VLOOKUP(B1756,INSUMOS!$A:$I,2,FALSE)</f>
        <v>SINAPI</v>
      </c>
      <c r="D1756" s="214" t="str">
        <f>VLOOKUP(B1756,INSUMOS!$A:$I,3,FALSE)</f>
        <v>BETONEIRA, CAPACIDADE NOMINAL 400 L, CAPACIDADE DE MISTURA 280 L, MOTOR ELETRICO TRIFASICO 220/380 V, POTENCIA 2 CV, SEM CARREGADOR</v>
      </c>
      <c r="E1756" s="293" t="str">
        <f>VLOOKUP(B1756,INSUMOS!$A:$I,4,FALSE)</f>
        <v>Equipamento para Aquisição Permanente</v>
      </c>
      <c r="F1756" s="293"/>
      <c r="G1756" s="216" t="str">
        <f>VLOOKUP(B1756,INSUMOS!$A:$I,5,FALSE)</f>
        <v>UN</v>
      </c>
      <c r="H1756" s="217">
        <v>1.4800000000000001E-5</v>
      </c>
      <c r="I1756" s="218">
        <f>VLOOKUP(B1756,INSUMOS!$A:$I,8,FALSE)</f>
        <v>5200</v>
      </c>
      <c r="J1756" s="218">
        <f>TRUNC(H1756*I1756,2)</f>
        <v>7.0000000000000007E-2</v>
      </c>
      <c r="L1756" s="52">
        <f t="shared" si="280"/>
        <v>167</v>
      </c>
      <c r="M1756" s="86">
        <f t="shared" si="274"/>
        <v>7.0000000000000007E-2</v>
      </c>
      <c r="N1756" s="87" t="str">
        <f t="shared" si="275"/>
        <v/>
      </c>
      <c r="O1756" s="87">
        <f t="shared" si="276"/>
        <v>7.0000000000000007E-2</v>
      </c>
      <c r="P1756" s="88" t="str">
        <f t="shared" si="277"/>
        <v/>
      </c>
      <c r="Q1756" s="87" t="str">
        <f t="shared" si="278"/>
        <v/>
      </c>
      <c r="R1756" s="87" t="str">
        <f t="shared" si="279"/>
        <v/>
      </c>
    </row>
    <row r="1757" spans="1:18" x14ac:dyDescent="0.2">
      <c r="A1757" s="219"/>
      <c r="B1757" s="219"/>
      <c r="C1757" s="219"/>
      <c r="D1757" s="219"/>
      <c r="E1757" s="219"/>
      <c r="F1757" s="220"/>
      <c r="G1757" s="219"/>
      <c r="H1757" s="220"/>
      <c r="I1757" s="219"/>
      <c r="J1757" s="220"/>
      <c r="L1757" s="52">
        <f t="shared" si="280"/>
        <v>167</v>
      </c>
      <c r="M1757" s="86" t="str">
        <f t="shared" si="274"/>
        <v/>
      </c>
      <c r="N1757" s="87" t="str">
        <f t="shared" si="275"/>
        <v/>
      </c>
      <c r="O1757" s="87" t="str">
        <f t="shared" si="276"/>
        <v/>
      </c>
      <c r="P1757" s="88" t="str">
        <f t="shared" si="277"/>
        <v/>
      </c>
      <c r="Q1757" s="87" t="str">
        <f t="shared" si="278"/>
        <v/>
      </c>
      <c r="R1757" s="87" t="str">
        <f t="shared" si="279"/>
        <v/>
      </c>
    </row>
    <row r="1758" spans="1:18" ht="15" thickBot="1" x14ac:dyDescent="0.25">
      <c r="A1758" s="219"/>
      <c r="B1758" s="219"/>
      <c r="C1758" s="219"/>
      <c r="D1758" s="219"/>
      <c r="E1758" s="219"/>
      <c r="F1758" s="220"/>
      <c r="G1758" s="219"/>
      <c r="H1758" s="294"/>
      <c r="I1758" s="294"/>
      <c r="J1758" s="220"/>
      <c r="L1758" s="52">
        <f t="shared" si="280"/>
        <v>167</v>
      </c>
      <c r="M1758" s="86" t="str">
        <f t="shared" si="274"/>
        <v/>
      </c>
      <c r="N1758" s="87" t="str">
        <f t="shared" si="275"/>
        <v/>
      </c>
      <c r="O1758" s="87" t="str">
        <f t="shared" si="276"/>
        <v/>
      </c>
      <c r="P1758" s="88" t="str">
        <f t="shared" si="277"/>
        <v/>
      </c>
      <c r="Q1758" s="87" t="str">
        <f t="shared" si="278"/>
        <v/>
      </c>
      <c r="R1758" s="87" t="str">
        <f t="shared" si="279"/>
        <v/>
      </c>
    </row>
    <row r="1759" spans="1:18" ht="25.5" customHeight="1" thickTop="1" x14ac:dyDescent="0.2">
      <c r="A1759" s="224"/>
      <c r="B1759" s="224"/>
      <c r="C1759" s="224"/>
      <c r="D1759" s="224"/>
      <c r="E1759" s="224"/>
      <c r="F1759" s="224"/>
      <c r="G1759" s="224"/>
      <c r="H1759" s="224"/>
      <c r="I1759" s="224"/>
      <c r="J1759" s="224"/>
      <c r="L1759" s="52">
        <f t="shared" si="280"/>
        <v>167</v>
      </c>
      <c r="M1759" s="86" t="str">
        <f t="shared" si="274"/>
        <v/>
      </c>
      <c r="N1759" s="87" t="str">
        <f t="shared" si="275"/>
        <v/>
      </c>
      <c r="O1759" s="87" t="str">
        <f t="shared" si="276"/>
        <v/>
      </c>
      <c r="P1759" s="88" t="str">
        <f t="shared" si="277"/>
        <v/>
      </c>
      <c r="Q1759" s="87" t="str">
        <f t="shared" si="278"/>
        <v/>
      </c>
      <c r="R1759" s="87" t="str">
        <f t="shared" si="279"/>
        <v/>
      </c>
    </row>
    <row r="1760" spans="1:18" ht="15" x14ac:dyDescent="0.2">
      <c r="A1760" s="206"/>
      <c r="B1760" s="207" t="s">
        <v>1</v>
      </c>
      <c r="C1760" s="206" t="s">
        <v>2</v>
      </c>
      <c r="D1760" s="206" t="s">
        <v>3</v>
      </c>
      <c r="E1760" s="290" t="s">
        <v>18</v>
      </c>
      <c r="F1760" s="290"/>
      <c r="G1760" s="208" t="s">
        <v>4</v>
      </c>
      <c r="H1760" s="207" t="s">
        <v>5</v>
      </c>
      <c r="I1760" s="207" t="s">
        <v>6</v>
      </c>
      <c r="J1760" s="207" t="s">
        <v>7</v>
      </c>
      <c r="L1760" s="52">
        <f t="shared" si="280"/>
        <v>168</v>
      </c>
      <c r="M1760" s="86" t="str">
        <f t="shared" si="274"/>
        <v/>
      </c>
      <c r="N1760" s="87" t="str">
        <f t="shared" si="275"/>
        <v/>
      </c>
      <c r="O1760" s="87" t="str">
        <f t="shared" si="276"/>
        <v/>
      </c>
      <c r="P1760" s="88" t="str">
        <f t="shared" si="277"/>
        <v/>
      </c>
      <c r="Q1760" s="87" t="str">
        <f t="shared" si="278"/>
        <v/>
      </c>
      <c r="R1760" s="87" t="str">
        <f t="shared" si="279"/>
        <v/>
      </c>
    </row>
    <row r="1761" spans="1:18" ht="38.25" x14ac:dyDescent="0.2">
      <c r="A1761" s="209" t="s">
        <v>19</v>
      </c>
      <c r="B1761" s="210" t="s">
        <v>94</v>
      </c>
      <c r="C1761" s="209" t="s">
        <v>9</v>
      </c>
      <c r="D1761" s="209" t="s">
        <v>744</v>
      </c>
      <c r="E1761" s="291" t="s">
        <v>942</v>
      </c>
      <c r="F1761" s="291"/>
      <c r="G1761" s="211" t="s">
        <v>25</v>
      </c>
      <c r="H1761" s="212">
        <v>1</v>
      </c>
      <c r="I1761" s="213">
        <f>SUMIF(L:L,$L1761,M:M)</f>
        <v>0.36</v>
      </c>
      <c r="J1761" s="213">
        <f>TRUNC(H1761*I1761,2)</f>
        <v>0.36</v>
      </c>
      <c r="L1761" s="52">
        <f t="shared" si="280"/>
        <v>168</v>
      </c>
      <c r="M1761" s="86" t="str">
        <f t="shared" si="274"/>
        <v/>
      </c>
      <c r="N1761" s="87" t="str">
        <f t="shared" si="275"/>
        <v/>
      </c>
      <c r="O1761" s="87" t="str">
        <f t="shared" si="276"/>
        <v/>
      </c>
      <c r="P1761" s="88" t="str">
        <f t="shared" si="277"/>
        <v xml:space="preserve"> 88828 </v>
      </c>
      <c r="Q1761" s="87">
        <f t="shared" si="278"/>
        <v>0</v>
      </c>
      <c r="R1761" s="87">
        <f t="shared" si="279"/>
        <v>0.36</v>
      </c>
    </row>
    <row r="1762" spans="1:18" ht="38.25" x14ac:dyDescent="0.2">
      <c r="A1762" s="214" t="s">
        <v>28</v>
      </c>
      <c r="B1762" s="215" t="s">
        <v>96</v>
      </c>
      <c r="C1762" s="214" t="str">
        <f>VLOOKUP(B1762,INSUMOS!$A:$I,2,FALSE)</f>
        <v>SINAPI</v>
      </c>
      <c r="D1762" s="214" t="str">
        <f>VLOOKUP(B1762,INSUMOS!$A:$I,3,FALSE)</f>
        <v>BETONEIRA, CAPACIDADE NOMINAL 400 L, CAPACIDADE DE MISTURA 280 L, MOTOR ELETRICO TRIFASICO 220/380 V, POTENCIA 2 CV, SEM CARREGADOR</v>
      </c>
      <c r="E1762" s="293" t="str">
        <f>VLOOKUP(B1762,INSUMOS!$A:$I,4,FALSE)</f>
        <v>Equipamento para Aquisição Permanente</v>
      </c>
      <c r="F1762" s="293"/>
      <c r="G1762" s="216" t="str">
        <f>VLOOKUP(B1762,INSUMOS!$A:$I,5,FALSE)</f>
        <v>UN</v>
      </c>
      <c r="H1762" s="217">
        <v>6.9999999999999994E-5</v>
      </c>
      <c r="I1762" s="218">
        <f>VLOOKUP(B1762,INSUMOS!$A:$I,8,FALSE)</f>
        <v>5200</v>
      </c>
      <c r="J1762" s="218">
        <f>TRUNC(H1762*I1762,2)</f>
        <v>0.36</v>
      </c>
      <c r="L1762" s="52">
        <f t="shared" si="280"/>
        <v>168</v>
      </c>
      <c r="M1762" s="86">
        <f t="shared" si="274"/>
        <v>0.36</v>
      </c>
      <c r="N1762" s="87" t="str">
        <f t="shared" si="275"/>
        <v/>
      </c>
      <c r="O1762" s="87">
        <f t="shared" si="276"/>
        <v>0.36</v>
      </c>
      <c r="P1762" s="88" t="str">
        <f t="shared" si="277"/>
        <v/>
      </c>
      <c r="Q1762" s="87" t="str">
        <f t="shared" si="278"/>
        <v/>
      </c>
      <c r="R1762" s="87" t="str">
        <f t="shared" si="279"/>
        <v/>
      </c>
    </row>
    <row r="1763" spans="1:18" x14ac:dyDescent="0.2">
      <c r="A1763" s="219"/>
      <c r="B1763" s="219"/>
      <c r="C1763" s="219"/>
      <c r="D1763" s="219"/>
      <c r="E1763" s="219"/>
      <c r="F1763" s="220"/>
      <c r="G1763" s="219"/>
      <c r="H1763" s="220"/>
      <c r="I1763" s="219"/>
      <c r="J1763" s="220"/>
      <c r="L1763" s="52">
        <f t="shared" si="280"/>
        <v>168</v>
      </c>
      <c r="M1763" s="86" t="str">
        <f t="shared" si="274"/>
        <v/>
      </c>
      <c r="N1763" s="87" t="str">
        <f t="shared" si="275"/>
        <v/>
      </c>
      <c r="O1763" s="87" t="str">
        <f t="shared" si="276"/>
        <v/>
      </c>
      <c r="P1763" s="88" t="str">
        <f t="shared" si="277"/>
        <v/>
      </c>
      <c r="Q1763" s="87" t="str">
        <f t="shared" si="278"/>
        <v/>
      </c>
      <c r="R1763" s="87" t="str">
        <f t="shared" si="279"/>
        <v/>
      </c>
    </row>
    <row r="1764" spans="1:18" ht="15" thickBot="1" x14ac:dyDescent="0.25">
      <c r="A1764" s="219"/>
      <c r="B1764" s="219"/>
      <c r="C1764" s="219"/>
      <c r="D1764" s="219"/>
      <c r="E1764" s="219"/>
      <c r="F1764" s="220"/>
      <c r="G1764" s="219"/>
      <c r="H1764" s="294"/>
      <c r="I1764" s="294"/>
      <c r="J1764" s="220"/>
      <c r="L1764" s="52">
        <f t="shared" si="280"/>
        <v>168</v>
      </c>
      <c r="M1764" s="86" t="str">
        <f t="shared" si="274"/>
        <v/>
      </c>
      <c r="N1764" s="87" t="str">
        <f t="shared" si="275"/>
        <v/>
      </c>
      <c r="O1764" s="87" t="str">
        <f t="shared" si="276"/>
        <v/>
      </c>
      <c r="P1764" s="88" t="str">
        <f t="shared" si="277"/>
        <v/>
      </c>
      <c r="Q1764" s="87" t="str">
        <f t="shared" si="278"/>
        <v/>
      </c>
      <c r="R1764" s="87" t="str">
        <f t="shared" si="279"/>
        <v/>
      </c>
    </row>
    <row r="1765" spans="1:18" ht="38.25" customHeight="1" thickTop="1" x14ac:dyDescent="0.2">
      <c r="A1765" s="224"/>
      <c r="B1765" s="224"/>
      <c r="C1765" s="224"/>
      <c r="D1765" s="224"/>
      <c r="E1765" s="224"/>
      <c r="F1765" s="224"/>
      <c r="G1765" s="224"/>
      <c r="H1765" s="224"/>
      <c r="I1765" s="224"/>
      <c r="J1765" s="224"/>
      <c r="L1765" s="52">
        <f t="shared" si="280"/>
        <v>168</v>
      </c>
      <c r="M1765" s="86" t="str">
        <f t="shared" si="274"/>
        <v/>
      </c>
      <c r="N1765" s="87" t="str">
        <f t="shared" si="275"/>
        <v/>
      </c>
      <c r="O1765" s="87" t="str">
        <f t="shared" si="276"/>
        <v/>
      </c>
      <c r="P1765" s="88" t="str">
        <f t="shared" si="277"/>
        <v/>
      </c>
      <c r="Q1765" s="87" t="str">
        <f t="shared" si="278"/>
        <v/>
      </c>
      <c r="R1765" s="87" t="str">
        <f t="shared" si="279"/>
        <v/>
      </c>
    </row>
    <row r="1766" spans="1:18" ht="15" x14ac:dyDescent="0.2">
      <c r="A1766" s="206"/>
      <c r="B1766" s="207" t="s">
        <v>1</v>
      </c>
      <c r="C1766" s="206" t="s">
        <v>2</v>
      </c>
      <c r="D1766" s="206" t="s">
        <v>3</v>
      </c>
      <c r="E1766" s="290" t="s">
        <v>18</v>
      </c>
      <c r="F1766" s="290"/>
      <c r="G1766" s="208" t="s">
        <v>4</v>
      </c>
      <c r="H1766" s="207" t="s">
        <v>5</v>
      </c>
      <c r="I1766" s="207" t="s">
        <v>6</v>
      </c>
      <c r="J1766" s="207" t="s">
        <v>7</v>
      </c>
      <c r="L1766" s="52">
        <f t="shared" si="280"/>
        <v>169</v>
      </c>
      <c r="M1766" s="86" t="str">
        <f t="shared" si="274"/>
        <v/>
      </c>
      <c r="N1766" s="87" t="str">
        <f t="shared" si="275"/>
        <v/>
      </c>
      <c r="O1766" s="87" t="str">
        <f t="shared" si="276"/>
        <v/>
      </c>
      <c r="P1766" s="88" t="str">
        <f t="shared" si="277"/>
        <v/>
      </c>
      <c r="Q1766" s="87" t="str">
        <f t="shared" si="278"/>
        <v/>
      </c>
      <c r="R1766" s="87" t="str">
        <f t="shared" si="279"/>
        <v/>
      </c>
    </row>
    <row r="1767" spans="1:18" ht="25.5" customHeight="1" x14ac:dyDescent="0.2">
      <c r="A1767" s="209" t="s">
        <v>19</v>
      </c>
      <c r="B1767" s="210" t="s">
        <v>95</v>
      </c>
      <c r="C1767" s="209" t="s">
        <v>9</v>
      </c>
      <c r="D1767" s="209" t="s">
        <v>745</v>
      </c>
      <c r="E1767" s="291" t="s">
        <v>942</v>
      </c>
      <c r="F1767" s="291"/>
      <c r="G1767" s="211" t="s">
        <v>25</v>
      </c>
      <c r="H1767" s="212">
        <v>1</v>
      </c>
      <c r="I1767" s="213">
        <f>SUMIF(L:L,$L1767,M:M)</f>
        <v>0.9</v>
      </c>
      <c r="J1767" s="213">
        <f>TRUNC(H1767*I1767,2)</f>
        <v>0.9</v>
      </c>
      <c r="L1767" s="52">
        <f t="shared" si="280"/>
        <v>169</v>
      </c>
      <c r="M1767" s="86" t="str">
        <f t="shared" si="274"/>
        <v/>
      </c>
      <c r="N1767" s="87" t="str">
        <f t="shared" si="275"/>
        <v/>
      </c>
      <c r="O1767" s="87" t="str">
        <f t="shared" si="276"/>
        <v/>
      </c>
      <c r="P1767" s="88" t="str">
        <f t="shared" si="277"/>
        <v xml:space="preserve"> 88829 </v>
      </c>
      <c r="Q1767" s="87">
        <f t="shared" si="278"/>
        <v>0</v>
      </c>
      <c r="R1767" s="87">
        <f t="shared" si="279"/>
        <v>0.9</v>
      </c>
    </row>
    <row r="1768" spans="1:18" ht="25.5" customHeight="1" x14ac:dyDescent="0.2">
      <c r="A1768" s="214" t="s">
        <v>28</v>
      </c>
      <c r="B1768" s="215" t="s">
        <v>97</v>
      </c>
      <c r="C1768" s="214" t="str">
        <f>VLOOKUP(B1768,INSUMOS!$A:$I,2,FALSE)</f>
        <v>SINAPI</v>
      </c>
      <c r="D1768" s="214" t="str">
        <f>VLOOKUP(B1768,INSUMOS!$A:$I,3,FALSE)</f>
        <v>ENERGIA ELETRICA ATE 2000 KWH INDUSTRIAL, SEM DEMANDA</v>
      </c>
      <c r="E1768" s="293" t="str">
        <f>VLOOKUP(B1768,INSUMOS!$A:$I,4,FALSE)</f>
        <v>Franquia</v>
      </c>
      <c r="F1768" s="293"/>
      <c r="G1768" s="216" t="str">
        <f>VLOOKUP(B1768,INSUMOS!$A:$I,5,FALSE)</f>
        <v>KWH</v>
      </c>
      <c r="H1768" s="217">
        <v>1.25</v>
      </c>
      <c r="I1768" s="218">
        <f>VLOOKUP(B1768,INSUMOS!$A:$I,8,FALSE)</f>
        <v>0.72</v>
      </c>
      <c r="J1768" s="218">
        <f>TRUNC(H1768*I1768,2)</f>
        <v>0.9</v>
      </c>
      <c r="L1768" s="52">
        <f t="shared" si="280"/>
        <v>169</v>
      </c>
      <c r="M1768" s="86">
        <f t="shared" si="274"/>
        <v>0.9</v>
      </c>
      <c r="N1768" s="87" t="str">
        <f t="shared" si="275"/>
        <v/>
      </c>
      <c r="O1768" s="87">
        <f t="shared" si="276"/>
        <v>0.9</v>
      </c>
      <c r="P1768" s="88" t="str">
        <f t="shared" si="277"/>
        <v/>
      </c>
      <c r="Q1768" s="87" t="str">
        <f t="shared" si="278"/>
        <v/>
      </c>
      <c r="R1768" s="87" t="str">
        <f t="shared" si="279"/>
        <v/>
      </c>
    </row>
    <row r="1769" spans="1:18" x14ac:dyDescent="0.2">
      <c r="A1769" s="219"/>
      <c r="B1769" s="219"/>
      <c r="C1769" s="219"/>
      <c r="D1769" s="219"/>
      <c r="E1769" s="219"/>
      <c r="F1769" s="220"/>
      <c r="G1769" s="219"/>
      <c r="H1769" s="220"/>
      <c r="I1769" s="219"/>
      <c r="J1769" s="220"/>
      <c r="L1769" s="52">
        <f t="shared" si="280"/>
        <v>169</v>
      </c>
      <c r="M1769" s="86" t="str">
        <f t="shared" si="274"/>
        <v/>
      </c>
      <c r="N1769" s="87" t="str">
        <f t="shared" si="275"/>
        <v/>
      </c>
      <c r="O1769" s="87" t="str">
        <f t="shared" si="276"/>
        <v/>
      </c>
      <c r="P1769" s="88" t="str">
        <f t="shared" si="277"/>
        <v/>
      </c>
      <c r="Q1769" s="87" t="str">
        <f t="shared" si="278"/>
        <v/>
      </c>
      <c r="R1769" s="87" t="str">
        <f t="shared" si="279"/>
        <v/>
      </c>
    </row>
    <row r="1770" spans="1:18" ht="15" thickBot="1" x14ac:dyDescent="0.25">
      <c r="A1770" s="219"/>
      <c r="B1770" s="219"/>
      <c r="C1770" s="219"/>
      <c r="D1770" s="219"/>
      <c r="E1770" s="219"/>
      <c r="F1770" s="220"/>
      <c r="G1770" s="219"/>
      <c r="H1770" s="294"/>
      <c r="I1770" s="294"/>
      <c r="J1770" s="220"/>
      <c r="L1770" s="52">
        <f t="shared" si="280"/>
        <v>169</v>
      </c>
      <c r="M1770" s="86" t="str">
        <f t="shared" si="274"/>
        <v/>
      </c>
      <c r="N1770" s="87" t="str">
        <f t="shared" si="275"/>
        <v/>
      </c>
      <c r="O1770" s="87" t="str">
        <f t="shared" si="276"/>
        <v/>
      </c>
      <c r="P1770" s="88" t="str">
        <f t="shared" si="277"/>
        <v/>
      </c>
      <c r="Q1770" s="87" t="str">
        <f t="shared" si="278"/>
        <v/>
      </c>
      <c r="R1770" s="87" t="str">
        <f t="shared" si="279"/>
        <v/>
      </c>
    </row>
    <row r="1771" spans="1:18" ht="15" thickTop="1" x14ac:dyDescent="0.2">
      <c r="A1771" s="224"/>
      <c r="B1771" s="224"/>
      <c r="C1771" s="224"/>
      <c r="D1771" s="224"/>
      <c r="E1771" s="224"/>
      <c r="F1771" s="224"/>
      <c r="G1771" s="224"/>
      <c r="H1771" s="224"/>
      <c r="I1771" s="224"/>
      <c r="J1771" s="224"/>
      <c r="L1771" s="52">
        <f t="shared" si="280"/>
        <v>169</v>
      </c>
      <c r="M1771" s="86" t="str">
        <f t="shared" si="274"/>
        <v/>
      </c>
      <c r="N1771" s="87" t="str">
        <f t="shared" si="275"/>
        <v/>
      </c>
      <c r="O1771" s="87" t="str">
        <f t="shared" si="276"/>
        <v/>
      </c>
      <c r="P1771" s="88" t="str">
        <f t="shared" si="277"/>
        <v/>
      </c>
      <c r="Q1771" s="87" t="str">
        <f t="shared" si="278"/>
        <v/>
      </c>
      <c r="R1771" s="87" t="str">
        <f t="shared" si="279"/>
        <v/>
      </c>
    </row>
    <row r="1772" spans="1:18" ht="15" x14ac:dyDescent="0.2">
      <c r="A1772" s="206"/>
      <c r="B1772" s="207" t="s">
        <v>1</v>
      </c>
      <c r="C1772" s="206" t="s">
        <v>2</v>
      </c>
      <c r="D1772" s="206" t="s">
        <v>3</v>
      </c>
      <c r="E1772" s="290" t="s">
        <v>18</v>
      </c>
      <c r="F1772" s="290"/>
      <c r="G1772" s="208" t="s">
        <v>4</v>
      </c>
      <c r="H1772" s="207" t="s">
        <v>5</v>
      </c>
      <c r="I1772" s="207" t="s">
        <v>6</v>
      </c>
      <c r="J1772" s="207" t="s">
        <v>7</v>
      </c>
      <c r="L1772" s="52">
        <f t="shared" si="280"/>
        <v>170</v>
      </c>
      <c r="M1772" s="86" t="str">
        <f t="shared" si="274"/>
        <v/>
      </c>
      <c r="N1772" s="87" t="str">
        <f t="shared" si="275"/>
        <v/>
      </c>
      <c r="O1772" s="87" t="str">
        <f t="shared" si="276"/>
        <v/>
      </c>
      <c r="P1772" s="88" t="str">
        <f t="shared" si="277"/>
        <v/>
      </c>
      <c r="Q1772" s="87" t="str">
        <f t="shared" si="278"/>
        <v/>
      </c>
      <c r="R1772" s="87" t="str">
        <f t="shared" si="279"/>
        <v/>
      </c>
    </row>
    <row r="1773" spans="1:18" ht="38.25" x14ac:dyDescent="0.2">
      <c r="A1773" s="209" t="s">
        <v>19</v>
      </c>
      <c r="B1773" s="210" t="s">
        <v>711</v>
      </c>
      <c r="C1773" s="209" t="s">
        <v>9</v>
      </c>
      <c r="D1773" s="209" t="s">
        <v>712</v>
      </c>
      <c r="E1773" s="291" t="s">
        <v>893</v>
      </c>
      <c r="F1773" s="291"/>
      <c r="G1773" s="211" t="s">
        <v>42</v>
      </c>
      <c r="H1773" s="212">
        <v>1</v>
      </c>
      <c r="I1773" s="213">
        <f>SUMIF(L:L,$L1773,M:M)</f>
        <v>1.6600000000000001</v>
      </c>
      <c r="J1773" s="213">
        <f>TRUNC(H1773*I1773,2)</f>
        <v>1.66</v>
      </c>
      <c r="L1773" s="52">
        <f t="shared" si="280"/>
        <v>170</v>
      </c>
      <c r="M1773" s="86" t="str">
        <f t="shared" si="274"/>
        <v/>
      </c>
      <c r="N1773" s="87" t="str">
        <f t="shared" si="275"/>
        <v/>
      </c>
      <c r="O1773" s="87" t="str">
        <f t="shared" si="276"/>
        <v/>
      </c>
      <c r="P1773" s="88" t="str">
        <f t="shared" si="277"/>
        <v xml:space="preserve"> 89226 </v>
      </c>
      <c r="Q1773" s="87">
        <f t="shared" si="278"/>
        <v>0</v>
      </c>
      <c r="R1773" s="87">
        <f t="shared" si="279"/>
        <v>1.6600000000000001</v>
      </c>
    </row>
    <row r="1774" spans="1:18" ht="38.25" x14ac:dyDescent="0.2">
      <c r="A1774" s="225" t="s">
        <v>21</v>
      </c>
      <c r="B1774" s="226" t="s">
        <v>748</v>
      </c>
      <c r="C1774" s="225" t="s">
        <v>9</v>
      </c>
      <c r="D1774" s="225" t="s">
        <v>749</v>
      </c>
      <c r="E1774" s="292" t="s">
        <v>942</v>
      </c>
      <c r="F1774" s="292"/>
      <c r="G1774" s="227" t="s">
        <v>25</v>
      </c>
      <c r="H1774" s="228">
        <v>1</v>
      </c>
      <c r="I1774" s="229">
        <f>SUMIFS(J:J,A:A,"Composição",B:B,$B1774)</f>
        <v>0.31</v>
      </c>
      <c r="J1774" s="229">
        <f>TRUNC(H1774*I1774,2)</f>
        <v>0.31</v>
      </c>
      <c r="L1774" s="52">
        <f t="shared" si="280"/>
        <v>170</v>
      </c>
      <c r="M1774" s="86">
        <f t="shared" si="274"/>
        <v>0.31</v>
      </c>
      <c r="N1774" s="87" t="str">
        <f t="shared" si="275"/>
        <v/>
      </c>
      <c r="O1774" s="87">
        <f t="shared" si="276"/>
        <v>0.31</v>
      </c>
      <c r="P1774" s="88" t="str">
        <f t="shared" si="277"/>
        <v/>
      </c>
      <c r="Q1774" s="87" t="str">
        <f t="shared" si="278"/>
        <v/>
      </c>
      <c r="R1774" s="87" t="str">
        <f t="shared" si="279"/>
        <v/>
      </c>
    </row>
    <row r="1775" spans="1:18" ht="25.5" customHeight="1" x14ac:dyDescent="0.2">
      <c r="A1775" s="225" t="s">
        <v>21</v>
      </c>
      <c r="B1775" s="226" t="s">
        <v>746</v>
      </c>
      <c r="C1775" s="225" t="s">
        <v>9</v>
      </c>
      <c r="D1775" s="225" t="s">
        <v>747</v>
      </c>
      <c r="E1775" s="292" t="s">
        <v>942</v>
      </c>
      <c r="F1775" s="292"/>
      <c r="G1775" s="227" t="s">
        <v>25</v>
      </c>
      <c r="H1775" s="228">
        <v>1</v>
      </c>
      <c r="I1775" s="229">
        <f>SUMIFS(J:J,A:A,"Composição",B:B,$B1775)</f>
        <v>1.35</v>
      </c>
      <c r="J1775" s="229">
        <f>TRUNC(H1775*I1775,2)</f>
        <v>1.35</v>
      </c>
      <c r="L1775" s="52">
        <f t="shared" si="280"/>
        <v>170</v>
      </c>
      <c r="M1775" s="86">
        <f t="shared" si="274"/>
        <v>1.35</v>
      </c>
      <c r="N1775" s="87" t="str">
        <f t="shared" si="275"/>
        <v/>
      </c>
      <c r="O1775" s="87">
        <f t="shared" si="276"/>
        <v>1.35</v>
      </c>
      <c r="P1775" s="88" t="str">
        <f t="shared" si="277"/>
        <v/>
      </c>
      <c r="Q1775" s="87" t="str">
        <f t="shared" si="278"/>
        <v/>
      </c>
      <c r="R1775" s="87" t="str">
        <f t="shared" si="279"/>
        <v/>
      </c>
    </row>
    <row r="1776" spans="1:18" ht="25.5" customHeight="1" x14ac:dyDescent="0.2">
      <c r="A1776" s="219"/>
      <c r="B1776" s="219"/>
      <c r="C1776" s="219"/>
      <c r="D1776" s="219"/>
      <c r="E1776" s="219"/>
      <c r="F1776" s="220"/>
      <c r="G1776" s="219"/>
      <c r="H1776" s="220"/>
      <c r="I1776" s="219"/>
      <c r="J1776" s="220"/>
      <c r="L1776" s="52">
        <f t="shared" si="280"/>
        <v>170</v>
      </c>
      <c r="M1776" s="86" t="str">
        <f t="shared" si="274"/>
        <v/>
      </c>
      <c r="N1776" s="87" t="str">
        <f t="shared" si="275"/>
        <v/>
      </c>
      <c r="O1776" s="87" t="str">
        <f t="shared" si="276"/>
        <v/>
      </c>
      <c r="P1776" s="88" t="str">
        <f t="shared" si="277"/>
        <v/>
      </c>
      <c r="Q1776" s="87" t="str">
        <f t="shared" si="278"/>
        <v/>
      </c>
      <c r="R1776" s="87" t="str">
        <f t="shared" si="279"/>
        <v/>
      </c>
    </row>
    <row r="1777" spans="1:18" ht="15" thickBot="1" x14ac:dyDescent="0.25">
      <c r="A1777" s="219"/>
      <c r="B1777" s="219"/>
      <c r="C1777" s="219"/>
      <c r="D1777" s="219"/>
      <c r="E1777" s="219"/>
      <c r="F1777" s="220"/>
      <c r="G1777" s="219"/>
      <c r="H1777" s="294"/>
      <c r="I1777" s="294"/>
      <c r="J1777" s="220"/>
      <c r="L1777" s="52">
        <f t="shared" si="280"/>
        <v>170</v>
      </c>
      <c r="M1777" s="86" t="str">
        <f t="shared" si="274"/>
        <v/>
      </c>
      <c r="N1777" s="87" t="str">
        <f t="shared" si="275"/>
        <v/>
      </c>
      <c r="O1777" s="87" t="str">
        <f t="shared" si="276"/>
        <v/>
      </c>
      <c r="P1777" s="88" t="str">
        <f t="shared" si="277"/>
        <v/>
      </c>
      <c r="Q1777" s="87" t="str">
        <f t="shared" si="278"/>
        <v/>
      </c>
      <c r="R1777" s="87" t="str">
        <f t="shared" si="279"/>
        <v/>
      </c>
    </row>
    <row r="1778" spans="1:18" ht="15" thickTop="1" x14ac:dyDescent="0.2">
      <c r="A1778" s="224"/>
      <c r="B1778" s="224"/>
      <c r="C1778" s="224"/>
      <c r="D1778" s="224"/>
      <c r="E1778" s="224"/>
      <c r="F1778" s="224"/>
      <c r="G1778" s="224"/>
      <c r="H1778" s="224"/>
      <c r="I1778" s="224"/>
      <c r="J1778" s="224"/>
      <c r="L1778" s="52">
        <f t="shared" si="280"/>
        <v>170</v>
      </c>
      <c r="M1778" s="86" t="str">
        <f t="shared" si="274"/>
        <v/>
      </c>
      <c r="N1778" s="87" t="str">
        <f t="shared" si="275"/>
        <v/>
      </c>
      <c r="O1778" s="87" t="str">
        <f t="shared" si="276"/>
        <v/>
      </c>
      <c r="P1778" s="88" t="str">
        <f t="shared" si="277"/>
        <v/>
      </c>
      <c r="Q1778" s="87" t="str">
        <f t="shared" si="278"/>
        <v/>
      </c>
      <c r="R1778" s="87" t="str">
        <f t="shared" si="279"/>
        <v/>
      </c>
    </row>
    <row r="1779" spans="1:18" ht="15" x14ac:dyDescent="0.2">
      <c r="A1779" s="206"/>
      <c r="B1779" s="207" t="s">
        <v>1</v>
      </c>
      <c r="C1779" s="206" t="s">
        <v>2</v>
      </c>
      <c r="D1779" s="206" t="s">
        <v>3</v>
      </c>
      <c r="E1779" s="290" t="s">
        <v>18</v>
      </c>
      <c r="F1779" s="290"/>
      <c r="G1779" s="208" t="s">
        <v>4</v>
      </c>
      <c r="H1779" s="207" t="s">
        <v>5</v>
      </c>
      <c r="I1779" s="207" t="s">
        <v>6</v>
      </c>
      <c r="J1779" s="207" t="s">
        <v>7</v>
      </c>
      <c r="L1779" s="52">
        <f t="shared" si="280"/>
        <v>171</v>
      </c>
      <c r="M1779" s="86" t="str">
        <f t="shared" si="274"/>
        <v/>
      </c>
      <c r="N1779" s="87" t="str">
        <f t="shared" si="275"/>
        <v/>
      </c>
      <c r="O1779" s="87" t="str">
        <f t="shared" si="276"/>
        <v/>
      </c>
      <c r="P1779" s="88" t="str">
        <f t="shared" si="277"/>
        <v/>
      </c>
      <c r="Q1779" s="87" t="str">
        <f t="shared" si="278"/>
        <v/>
      </c>
      <c r="R1779" s="87" t="str">
        <f t="shared" si="279"/>
        <v/>
      </c>
    </row>
    <row r="1780" spans="1:18" ht="38.25" x14ac:dyDescent="0.2">
      <c r="A1780" s="209" t="s">
        <v>19</v>
      </c>
      <c r="B1780" s="210" t="s">
        <v>709</v>
      </c>
      <c r="C1780" s="209" t="s">
        <v>9</v>
      </c>
      <c r="D1780" s="209" t="s">
        <v>710</v>
      </c>
      <c r="E1780" s="291" t="s">
        <v>893</v>
      </c>
      <c r="F1780" s="291"/>
      <c r="G1780" s="211" t="s">
        <v>41</v>
      </c>
      <c r="H1780" s="212">
        <v>1</v>
      </c>
      <c r="I1780" s="213">
        <f>SUMIF(L:L,$L1780,M:M)</f>
        <v>4.9399999999999995</v>
      </c>
      <c r="J1780" s="213">
        <f>TRUNC(H1780*I1780,2)</f>
        <v>4.9400000000000004</v>
      </c>
      <c r="L1780" s="52">
        <f t="shared" si="280"/>
        <v>171</v>
      </c>
      <c r="M1780" s="86" t="str">
        <f t="shared" si="274"/>
        <v/>
      </c>
      <c r="N1780" s="87" t="str">
        <f t="shared" si="275"/>
        <v/>
      </c>
      <c r="O1780" s="87" t="str">
        <f t="shared" si="276"/>
        <v/>
      </c>
      <c r="P1780" s="88" t="str">
        <f t="shared" si="277"/>
        <v xml:space="preserve"> 89225 </v>
      </c>
      <c r="Q1780" s="87">
        <f t="shared" si="278"/>
        <v>0</v>
      </c>
      <c r="R1780" s="87">
        <f t="shared" si="279"/>
        <v>4.9399999999999995</v>
      </c>
    </row>
    <row r="1781" spans="1:18" ht="38.25" x14ac:dyDescent="0.2">
      <c r="A1781" s="225" t="s">
        <v>21</v>
      </c>
      <c r="B1781" s="226" t="s">
        <v>748</v>
      </c>
      <c r="C1781" s="225" t="s">
        <v>9</v>
      </c>
      <c r="D1781" s="225" t="s">
        <v>749</v>
      </c>
      <c r="E1781" s="292" t="s">
        <v>942</v>
      </c>
      <c r="F1781" s="292"/>
      <c r="G1781" s="227" t="s">
        <v>25</v>
      </c>
      <c r="H1781" s="228">
        <v>1</v>
      </c>
      <c r="I1781" s="229">
        <f>SUMIFS(J:J,A:A,"Composição",B:B,$B1781)</f>
        <v>0.31</v>
      </c>
      <c r="J1781" s="229">
        <f>TRUNC(H1781*I1781,2)</f>
        <v>0.31</v>
      </c>
      <c r="L1781" s="52">
        <f t="shared" si="280"/>
        <v>171</v>
      </c>
      <c r="M1781" s="86">
        <f t="shared" si="274"/>
        <v>0.31</v>
      </c>
      <c r="N1781" s="87" t="str">
        <f t="shared" si="275"/>
        <v/>
      </c>
      <c r="O1781" s="87">
        <f t="shared" si="276"/>
        <v>0.31</v>
      </c>
      <c r="P1781" s="88" t="str">
        <f t="shared" si="277"/>
        <v/>
      </c>
      <c r="Q1781" s="87" t="str">
        <f t="shared" si="278"/>
        <v/>
      </c>
      <c r="R1781" s="87" t="str">
        <f t="shared" si="279"/>
        <v/>
      </c>
    </row>
    <row r="1782" spans="1:18" ht="38.25" customHeight="1" x14ac:dyDescent="0.2">
      <c r="A1782" s="225" t="s">
        <v>21</v>
      </c>
      <c r="B1782" s="226" t="s">
        <v>752</v>
      </c>
      <c r="C1782" s="225" t="s">
        <v>9</v>
      </c>
      <c r="D1782" s="225" t="s">
        <v>753</v>
      </c>
      <c r="E1782" s="292" t="s">
        <v>942</v>
      </c>
      <c r="F1782" s="292"/>
      <c r="G1782" s="227" t="s">
        <v>25</v>
      </c>
      <c r="H1782" s="228">
        <v>1</v>
      </c>
      <c r="I1782" s="229">
        <f>SUMIFS(J:J,A:A,"Composição",B:B,$B1782)</f>
        <v>1.8</v>
      </c>
      <c r="J1782" s="229">
        <f>TRUNC(H1782*I1782,2)</f>
        <v>1.8</v>
      </c>
      <c r="L1782" s="52">
        <f t="shared" si="280"/>
        <v>171</v>
      </c>
      <c r="M1782" s="86">
        <f t="shared" si="274"/>
        <v>1.8</v>
      </c>
      <c r="N1782" s="87" t="str">
        <f t="shared" si="275"/>
        <v/>
      </c>
      <c r="O1782" s="87">
        <f t="shared" si="276"/>
        <v>1.8</v>
      </c>
      <c r="P1782" s="88" t="str">
        <f t="shared" si="277"/>
        <v/>
      </c>
      <c r="Q1782" s="87" t="str">
        <f t="shared" si="278"/>
        <v/>
      </c>
      <c r="R1782" s="87" t="str">
        <f t="shared" si="279"/>
        <v/>
      </c>
    </row>
    <row r="1783" spans="1:18" ht="25.5" customHeight="1" x14ac:dyDescent="0.2">
      <c r="A1783" s="225" t="s">
        <v>21</v>
      </c>
      <c r="B1783" s="226" t="s">
        <v>750</v>
      </c>
      <c r="C1783" s="225" t="s">
        <v>9</v>
      </c>
      <c r="D1783" s="225" t="s">
        <v>751</v>
      </c>
      <c r="E1783" s="292" t="s">
        <v>942</v>
      </c>
      <c r="F1783" s="292"/>
      <c r="G1783" s="227" t="s">
        <v>25</v>
      </c>
      <c r="H1783" s="228">
        <v>1</v>
      </c>
      <c r="I1783" s="229">
        <f>SUMIFS(J:J,A:A,"Composição",B:B,$B1783)</f>
        <v>1.48</v>
      </c>
      <c r="J1783" s="229">
        <f>TRUNC(H1783*I1783,2)</f>
        <v>1.48</v>
      </c>
      <c r="L1783" s="52">
        <f t="shared" si="280"/>
        <v>171</v>
      </c>
      <c r="M1783" s="86">
        <f t="shared" si="274"/>
        <v>1.48</v>
      </c>
      <c r="N1783" s="87" t="str">
        <f t="shared" si="275"/>
        <v/>
      </c>
      <c r="O1783" s="87">
        <f t="shared" si="276"/>
        <v>1.48</v>
      </c>
      <c r="P1783" s="88" t="str">
        <f t="shared" si="277"/>
        <v/>
      </c>
      <c r="Q1783" s="87" t="str">
        <f t="shared" si="278"/>
        <v/>
      </c>
      <c r="R1783" s="87" t="str">
        <f t="shared" si="279"/>
        <v/>
      </c>
    </row>
    <row r="1784" spans="1:18" ht="25.5" customHeight="1" x14ac:dyDescent="0.2">
      <c r="A1784" s="225" t="s">
        <v>21</v>
      </c>
      <c r="B1784" s="226" t="s">
        <v>746</v>
      </c>
      <c r="C1784" s="225" t="s">
        <v>9</v>
      </c>
      <c r="D1784" s="225" t="s">
        <v>747</v>
      </c>
      <c r="E1784" s="292" t="s">
        <v>942</v>
      </c>
      <c r="F1784" s="292"/>
      <c r="G1784" s="227" t="s">
        <v>25</v>
      </c>
      <c r="H1784" s="228">
        <v>1</v>
      </c>
      <c r="I1784" s="229">
        <f>SUMIFS(J:J,A:A,"Composição",B:B,$B1784)</f>
        <v>1.35</v>
      </c>
      <c r="J1784" s="229">
        <f>TRUNC(H1784*I1784,2)</f>
        <v>1.35</v>
      </c>
      <c r="L1784" s="52">
        <f t="shared" si="280"/>
        <v>171</v>
      </c>
      <c r="M1784" s="86">
        <f t="shared" si="274"/>
        <v>1.35</v>
      </c>
      <c r="N1784" s="87" t="str">
        <f t="shared" si="275"/>
        <v/>
      </c>
      <c r="O1784" s="87">
        <f t="shared" si="276"/>
        <v>1.35</v>
      </c>
      <c r="P1784" s="88" t="str">
        <f t="shared" si="277"/>
        <v/>
      </c>
      <c r="Q1784" s="87" t="str">
        <f t="shared" si="278"/>
        <v/>
      </c>
      <c r="R1784" s="87" t="str">
        <f t="shared" si="279"/>
        <v/>
      </c>
    </row>
    <row r="1785" spans="1:18" x14ac:dyDescent="0.2">
      <c r="A1785" s="219"/>
      <c r="B1785" s="219"/>
      <c r="C1785" s="219"/>
      <c r="D1785" s="219"/>
      <c r="E1785" s="219"/>
      <c r="F1785" s="220"/>
      <c r="G1785" s="219"/>
      <c r="H1785" s="220"/>
      <c r="I1785" s="219"/>
      <c r="J1785" s="220"/>
      <c r="L1785" s="52">
        <f t="shared" si="280"/>
        <v>171</v>
      </c>
      <c r="M1785" s="86" t="str">
        <f t="shared" si="274"/>
        <v/>
      </c>
      <c r="N1785" s="87" t="str">
        <f t="shared" si="275"/>
        <v/>
      </c>
      <c r="O1785" s="87" t="str">
        <f t="shared" si="276"/>
        <v/>
      </c>
      <c r="P1785" s="88" t="str">
        <f t="shared" si="277"/>
        <v/>
      </c>
      <c r="Q1785" s="87" t="str">
        <f t="shared" si="278"/>
        <v/>
      </c>
      <c r="R1785" s="87" t="str">
        <f t="shared" si="279"/>
        <v/>
      </c>
    </row>
    <row r="1786" spans="1:18" ht="15" thickBot="1" x14ac:dyDescent="0.25">
      <c r="A1786" s="219"/>
      <c r="B1786" s="219"/>
      <c r="C1786" s="219"/>
      <c r="D1786" s="219"/>
      <c r="E1786" s="219"/>
      <c r="F1786" s="220"/>
      <c r="G1786" s="219"/>
      <c r="H1786" s="294"/>
      <c r="I1786" s="294"/>
      <c r="J1786" s="220"/>
      <c r="L1786" s="52">
        <f t="shared" si="280"/>
        <v>171</v>
      </c>
      <c r="M1786" s="86" t="str">
        <f t="shared" si="274"/>
        <v/>
      </c>
      <c r="N1786" s="87" t="str">
        <f t="shared" si="275"/>
        <v/>
      </c>
      <c r="O1786" s="87" t="str">
        <f t="shared" si="276"/>
        <v/>
      </c>
      <c r="P1786" s="88" t="str">
        <f t="shared" si="277"/>
        <v/>
      </c>
      <c r="Q1786" s="87" t="str">
        <f t="shared" si="278"/>
        <v/>
      </c>
      <c r="R1786" s="87" t="str">
        <f t="shared" si="279"/>
        <v/>
      </c>
    </row>
    <row r="1787" spans="1:18" ht="15" thickTop="1" x14ac:dyDescent="0.2">
      <c r="A1787" s="224"/>
      <c r="B1787" s="224"/>
      <c r="C1787" s="224"/>
      <c r="D1787" s="224"/>
      <c r="E1787" s="224"/>
      <c r="F1787" s="224"/>
      <c r="G1787" s="224"/>
      <c r="H1787" s="224"/>
      <c r="I1787" s="224"/>
      <c r="J1787" s="224"/>
      <c r="L1787" s="52">
        <f t="shared" si="280"/>
        <v>171</v>
      </c>
      <c r="M1787" s="86" t="str">
        <f t="shared" si="274"/>
        <v/>
      </c>
      <c r="N1787" s="87" t="str">
        <f t="shared" si="275"/>
        <v/>
      </c>
      <c r="O1787" s="87" t="str">
        <f t="shared" si="276"/>
        <v/>
      </c>
      <c r="P1787" s="88" t="str">
        <f t="shared" si="277"/>
        <v/>
      </c>
      <c r="Q1787" s="87" t="str">
        <f t="shared" si="278"/>
        <v/>
      </c>
      <c r="R1787" s="87" t="str">
        <f t="shared" si="279"/>
        <v/>
      </c>
    </row>
    <row r="1788" spans="1:18" ht="15" x14ac:dyDescent="0.2">
      <c r="A1788" s="206"/>
      <c r="B1788" s="207" t="s">
        <v>1</v>
      </c>
      <c r="C1788" s="206" t="s">
        <v>2</v>
      </c>
      <c r="D1788" s="206" t="s">
        <v>3</v>
      </c>
      <c r="E1788" s="290" t="s">
        <v>18</v>
      </c>
      <c r="F1788" s="290"/>
      <c r="G1788" s="208" t="s">
        <v>4</v>
      </c>
      <c r="H1788" s="207" t="s">
        <v>5</v>
      </c>
      <c r="I1788" s="207" t="s">
        <v>6</v>
      </c>
      <c r="J1788" s="207" t="s">
        <v>7</v>
      </c>
      <c r="L1788" s="52">
        <f t="shared" si="280"/>
        <v>172</v>
      </c>
      <c r="M1788" s="86" t="str">
        <f t="shared" si="274"/>
        <v/>
      </c>
      <c r="N1788" s="87" t="str">
        <f t="shared" si="275"/>
        <v/>
      </c>
      <c r="O1788" s="87" t="str">
        <f t="shared" si="276"/>
        <v/>
      </c>
      <c r="P1788" s="88" t="str">
        <f t="shared" si="277"/>
        <v/>
      </c>
      <c r="Q1788" s="87" t="str">
        <f t="shared" si="278"/>
        <v/>
      </c>
      <c r="R1788" s="87" t="str">
        <f t="shared" si="279"/>
        <v/>
      </c>
    </row>
    <row r="1789" spans="1:18" ht="38.25" x14ac:dyDescent="0.2">
      <c r="A1789" s="209" t="s">
        <v>19</v>
      </c>
      <c r="B1789" s="210" t="s">
        <v>746</v>
      </c>
      <c r="C1789" s="209" t="s">
        <v>9</v>
      </c>
      <c r="D1789" s="209" t="s">
        <v>747</v>
      </c>
      <c r="E1789" s="291" t="s">
        <v>942</v>
      </c>
      <c r="F1789" s="291"/>
      <c r="G1789" s="211" t="s">
        <v>25</v>
      </c>
      <c r="H1789" s="212">
        <v>1</v>
      </c>
      <c r="I1789" s="213">
        <f>SUMIF(L:L,$L1789,M:M)</f>
        <v>1.35</v>
      </c>
      <c r="J1789" s="213">
        <f>TRUNC(H1789*I1789,2)</f>
        <v>1.35</v>
      </c>
      <c r="L1789" s="52">
        <f t="shared" si="280"/>
        <v>172</v>
      </c>
      <c r="M1789" s="86" t="str">
        <f t="shared" si="274"/>
        <v/>
      </c>
      <c r="N1789" s="87" t="str">
        <f t="shared" si="275"/>
        <v/>
      </c>
      <c r="O1789" s="87" t="str">
        <f t="shared" si="276"/>
        <v/>
      </c>
      <c r="P1789" s="88" t="str">
        <f t="shared" si="277"/>
        <v xml:space="preserve"> 89221 </v>
      </c>
      <c r="Q1789" s="87">
        <f t="shared" si="278"/>
        <v>0</v>
      </c>
      <c r="R1789" s="87">
        <f t="shared" si="279"/>
        <v>1.35</v>
      </c>
    </row>
    <row r="1790" spans="1:18" ht="38.25" x14ac:dyDescent="0.2">
      <c r="A1790" s="214" t="s">
        <v>28</v>
      </c>
      <c r="B1790" s="215" t="s">
        <v>536</v>
      </c>
      <c r="C1790" s="214" t="str">
        <f>VLOOKUP(B1790,INSUMOS!$A:$I,2,FALSE)</f>
        <v>SINAPI</v>
      </c>
      <c r="D1790" s="214" t="str">
        <f>VLOOKUP(B1790,INSUMOS!$A:$I,3,FALSE)</f>
        <v>BETONEIRA, CAPACIDADE NOMINAL 600 L, CAPACIDADE DE MISTURA 360 L, MOTOR ELETRICO TRIFASICO 220/380V, POTENCIA 4CV, SEM CARREGADOR</v>
      </c>
      <c r="E1790" s="293" t="str">
        <f>VLOOKUP(B1790,INSUMOS!$A:$I,4,FALSE)</f>
        <v>Equipamento para Aquisição Permanente</v>
      </c>
      <c r="F1790" s="293"/>
      <c r="G1790" s="216" t="str">
        <f>VLOOKUP(B1790,INSUMOS!$A:$I,5,FALSE)</f>
        <v>UN</v>
      </c>
      <c r="H1790" s="217">
        <v>6.3999999999999997E-5</v>
      </c>
      <c r="I1790" s="218">
        <f>VLOOKUP(B1790,INSUMOS!$A:$I,8,FALSE)</f>
        <v>21152.54</v>
      </c>
      <c r="J1790" s="218">
        <f>TRUNC(H1790*I1790,2)</f>
        <v>1.35</v>
      </c>
      <c r="L1790" s="52">
        <f t="shared" si="280"/>
        <v>172</v>
      </c>
      <c r="M1790" s="86">
        <f t="shared" si="274"/>
        <v>1.35</v>
      </c>
      <c r="N1790" s="87" t="str">
        <f t="shared" si="275"/>
        <v/>
      </c>
      <c r="O1790" s="87">
        <f t="shared" si="276"/>
        <v>1.35</v>
      </c>
      <c r="P1790" s="88" t="str">
        <f t="shared" si="277"/>
        <v/>
      </c>
      <c r="Q1790" s="87" t="str">
        <f t="shared" si="278"/>
        <v/>
      </c>
      <c r="R1790" s="87" t="str">
        <f t="shared" si="279"/>
        <v/>
      </c>
    </row>
    <row r="1791" spans="1:18" ht="38.25" customHeight="1" x14ac:dyDescent="0.2">
      <c r="A1791" s="219"/>
      <c r="B1791" s="219"/>
      <c r="C1791" s="219"/>
      <c r="D1791" s="219"/>
      <c r="E1791" s="219"/>
      <c r="F1791" s="220"/>
      <c r="G1791" s="219"/>
      <c r="H1791" s="220"/>
      <c r="I1791" s="219"/>
      <c r="J1791" s="220"/>
      <c r="L1791" s="52">
        <f t="shared" si="280"/>
        <v>172</v>
      </c>
      <c r="M1791" s="86" t="str">
        <f t="shared" ref="M1791:M1854" si="281">IF(OR(A1791="Insumo",A1791="Composição Auxiliar"),J1791,"")</f>
        <v/>
      </c>
      <c r="N1791" s="87" t="str">
        <f t="shared" ref="N1791:N1854" si="282">IF(E1791="Mão de Obra",J1791,"")</f>
        <v/>
      </c>
      <c r="O1791" s="87" t="str">
        <f t="shared" ref="O1791:O1854" si="283">IF(N1791&lt;&gt;"","",M1791)</f>
        <v/>
      </c>
      <c r="P1791" s="88" t="str">
        <f t="shared" ref="P1791:P1854" si="284">IF(A1791="Composição",B1791,"")</f>
        <v/>
      </c>
      <c r="Q1791" s="87" t="str">
        <f t="shared" ref="Q1791:Q1854" si="285">IF(P1791&lt;&gt;"",SUMIF(L1791:L1891,L1791,N1791:N1891),"")</f>
        <v/>
      </c>
      <c r="R1791" s="87" t="str">
        <f t="shared" ref="R1791:R1854" si="286">IF(P1791&lt;&gt;"",SUMIF(L1791:L1891,L1791,O1791:O1891),"")</f>
        <v/>
      </c>
    </row>
    <row r="1792" spans="1:18" ht="25.5" customHeight="1" thickBot="1" x14ac:dyDescent="0.25">
      <c r="A1792" s="219"/>
      <c r="B1792" s="219"/>
      <c r="C1792" s="219"/>
      <c r="D1792" s="219"/>
      <c r="E1792" s="219"/>
      <c r="F1792" s="220"/>
      <c r="G1792" s="219"/>
      <c r="H1792" s="294"/>
      <c r="I1792" s="294"/>
      <c r="J1792" s="220"/>
      <c r="L1792" s="52">
        <f t="shared" si="280"/>
        <v>172</v>
      </c>
      <c r="M1792" s="86" t="str">
        <f t="shared" si="281"/>
        <v/>
      </c>
      <c r="N1792" s="87" t="str">
        <f t="shared" si="282"/>
        <v/>
      </c>
      <c r="O1792" s="87" t="str">
        <f t="shared" si="283"/>
        <v/>
      </c>
      <c r="P1792" s="88" t="str">
        <f t="shared" si="284"/>
        <v/>
      </c>
      <c r="Q1792" s="87" t="str">
        <f t="shared" si="285"/>
        <v/>
      </c>
      <c r="R1792" s="87" t="str">
        <f t="shared" si="286"/>
        <v/>
      </c>
    </row>
    <row r="1793" spans="1:18" ht="25.5" customHeight="1" thickTop="1" x14ac:dyDescent="0.2">
      <c r="A1793" s="224"/>
      <c r="B1793" s="224"/>
      <c r="C1793" s="224"/>
      <c r="D1793" s="224"/>
      <c r="E1793" s="224"/>
      <c r="F1793" s="224"/>
      <c r="G1793" s="224"/>
      <c r="H1793" s="224"/>
      <c r="I1793" s="224"/>
      <c r="J1793" s="224"/>
      <c r="L1793" s="52">
        <f t="shared" si="280"/>
        <v>172</v>
      </c>
      <c r="M1793" s="86" t="str">
        <f t="shared" si="281"/>
        <v/>
      </c>
      <c r="N1793" s="87" t="str">
        <f t="shared" si="282"/>
        <v/>
      </c>
      <c r="O1793" s="87" t="str">
        <f t="shared" si="283"/>
        <v/>
      </c>
      <c r="P1793" s="88" t="str">
        <f t="shared" si="284"/>
        <v/>
      </c>
      <c r="Q1793" s="87" t="str">
        <f t="shared" si="285"/>
        <v/>
      </c>
      <c r="R1793" s="87" t="str">
        <f t="shared" si="286"/>
        <v/>
      </c>
    </row>
    <row r="1794" spans="1:18" ht="15" x14ac:dyDescent="0.2">
      <c r="A1794" s="206"/>
      <c r="B1794" s="207" t="s">
        <v>1</v>
      </c>
      <c r="C1794" s="206" t="s">
        <v>2</v>
      </c>
      <c r="D1794" s="206" t="s">
        <v>3</v>
      </c>
      <c r="E1794" s="290" t="s">
        <v>18</v>
      </c>
      <c r="F1794" s="290"/>
      <c r="G1794" s="208" t="s">
        <v>4</v>
      </c>
      <c r="H1794" s="207" t="s">
        <v>5</v>
      </c>
      <c r="I1794" s="207" t="s">
        <v>6</v>
      </c>
      <c r="J1794" s="207" t="s">
        <v>7</v>
      </c>
      <c r="L1794" s="52">
        <f t="shared" si="280"/>
        <v>173</v>
      </c>
      <c r="M1794" s="86" t="str">
        <f t="shared" si="281"/>
        <v/>
      </c>
      <c r="N1794" s="87" t="str">
        <f t="shared" si="282"/>
        <v/>
      </c>
      <c r="O1794" s="87" t="str">
        <f t="shared" si="283"/>
        <v/>
      </c>
      <c r="P1794" s="88" t="str">
        <f t="shared" si="284"/>
        <v/>
      </c>
      <c r="Q1794" s="87" t="str">
        <f t="shared" si="285"/>
        <v/>
      </c>
      <c r="R1794" s="87" t="str">
        <f t="shared" si="286"/>
        <v/>
      </c>
    </row>
    <row r="1795" spans="1:18" ht="38.25" x14ac:dyDescent="0.2">
      <c r="A1795" s="209" t="s">
        <v>19</v>
      </c>
      <c r="B1795" s="210" t="s">
        <v>748</v>
      </c>
      <c r="C1795" s="209" t="s">
        <v>9</v>
      </c>
      <c r="D1795" s="209" t="s">
        <v>749</v>
      </c>
      <c r="E1795" s="291" t="s">
        <v>942</v>
      </c>
      <c r="F1795" s="291"/>
      <c r="G1795" s="211" t="s">
        <v>25</v>
      </c>
      <c r="H1795" s="212">
        <v>1</v>
      </c>
      <c r="I1795" s="213">
        <f>SUMIF(L:L,$L1795,M:M)</f>
        <v>0.31</v>
      </c>
      <c r="J1795" s="213">
        <f>TRUNC(H1795*I1795,2)</f>
        <v>0.31</v>
      </c>
      <c r="L1795" s="52">
        <f t="shared" ref="L1795:L1858" si="287">IF(AND(A1796&lt;&gt;"",A1795=""),L1794+1,L1794)</f>
        <v>173</v>
      </c>
      <c r="M1795" s="86" t="str">
        <f t="shared" si="281"/>
        <v/>
      </c>
      <c r="N1795" s="87" t="str">
        <f t="shared" si="282"/>
        <v/>
      </c>
      <c r="O1795" s="87" t="str">
        <f t="shared" si="283"/>
        <v/>
      </c>
      <c r="P1795" s="88" t="str">
        <f t="shared" si="284"/>
        <v xml:space="preserve"> 89222 </v>
      </c>
      <c r="Q1795" s="87">
        <f t="shared" si="285"/>
        <v>0</v>
      </c>
      <c r="R1795" s="87">
        <f t="shared" si="286"/>
        <v>0.31</v>
      </c>
    </row>
    <row r="1796" spans="1:18" ht="38.25" x14ac:dyDescent="0.2">
      <c r="A1796" s="214" t="s">
        <v>28</v>
      </c>
      <c r="B1796" s="215" t="s">
        <v>536</v>
      </c>
      <c r="C1796" s="214" t="str">
        <f>VLOOKUP(B1796,INSUMOS!$A:$I,2,FALSE)</f>
        <v>SINAPI</v>
      </c>
      <c r="D1796" s="214" t="str">
        <f>VLOOKUP(B1796,INSUMOS!$A:$I,3,FALSE)</f>
        <v>BETONEIRA, CAPACIDADE NOMINAL 600 L, CAPACIDADE DE MISTURA 360 L, MOTOR ELETRICO TRIFASICO 220/380V, POTENCIA 4CV, SEM CARREGADOR</v>
      </c>
      <c r="E1796" s="293" t="str">
        <f>VLOOKUP(B1796,INSUMOS!$A:$I,4,FALSE)</f>
        <v>Equipamento para Aquisição Permanente</v>
      </c>
      <c r="F1796" s="293"/>
      <c r="G1796" s="216" t="str">
        <f>VLOOKUP(B1796,INSUMOS!$A:$I,5,FALSE)</f>
        <v>UN</v>
      </c>
      <c r="H1796" s="217">
        <v>1.4800000000000001E-5</v>
      </c>
      <c r="I1796" s="218">
        <f>VLOOKUP(B1796,INSUMOS!$A:$I,8,FALSE)</f>
        <v>21152.54</v>
      </c>
      <c r="J1796" s="218">
        <f>TRUNC(H1796*I1796,2)</f>
        <v>0.31</v>
      </c>
      <c r="L1796" s="52">
        <f t="shared" si="287"/>
        <v>173</v>
      </c>
      <c r="M1796" s="86">
        <f t="shared" si="281"/>
        <v>0.31</v>
      </c>
      <c r="N1796" s="87" t="str">
        <f t="shared" si="282"/>
        <v/>
      </c>
      <c r="O1796" s="87">
        <f t="shared" si="283"/>
        <v>0.31</v>
      </c>
      <c r="P1796" s="88" t="str">
        <f t="shared" si="284"/>
        <v/>
      </c>
      <c r="Q1796" s="87" t="str">
        <f t="shared" si="285"/>
        <v/>
      </c>
      <c r="R1796" s="87" t="str">
        <f t="shared" si="286"/>
        <v/>
      </c>
    </row>
    <row r="1797" spans="1:18" x14ac:dyDescent="0.2">
      <c r="A1797" s="219"/>
      <c r="B1797" s="219"/>
      <c r="C1797" s="219"/>
      <c r="D1797" s="219"/>
      <c r="E1797" s="219"/>
      <c r="F1797" s="220"/>
      <c r="G1797" s="219"/>
      <c r="H1797" s="220"/>
      <c r="I1797" s="219"/>
      <c r="J1797" s="220"/>
      <c r="L1797" s="52">
        <f t="shared" si="287"/>
        <v>173</v>
      </c>
      <c r="M1797" s="86" t="str">
        <f t="shared" si="281"/>
        <v/>
      </c>
      <c r="N1797" s="87" t="str">
        <f t="shared" si="282"/>
        <v/>
      </c>
      <c r="O1797" s="87" t="str">
        <f t="shared" si="283"/>
        <v/>
      </c>
      <c r="P1797" s="88" t="str">
        <f t="shared" si="284"/>
        <v/>
      </c>
      <c r="Q1797" s="87" t="str">
        <f t="shared" si="285"/>
        <v/>
      </c>
      <c r="R1797" s="87" t="str">
        <f t="shared" si="286"/>
        <v/>
      </c>
    </row>
    <row r="1798" spans="1:18" ht="15" thickBot="1" x14ac:dyDescent="0.25">
      <c r="A1798" s="219"/>
      <c r="B1798" s="219"/>
      <c r="C1798" s="219"/>
      <c r="D1798" s="219"/>
      <c r="E1798" s="219"/>
      <c r="F1798" s="220"/>
      <c r="G1798" s="219"/>
      <c r="H1798" s="294"/>
      <c r="I1798" s="294"/>
      <c r="J1798" s="220"/>
      <c r="L1798" s="52">
        <f t="shared" si="287"/>
        <v>173</v>
      </c>
      <c r="M1798" s="86" t="str">
        <f t="shared" si="281"/>
        <v/>
      </c>
      <c r="N1798" s="87" t="str">
        <f t="shared" si="282"/>
        <v/>
      </c>
      <c r="O1798" s="87" t="str">
        <f t="shared" si="283"/>
        <v/>
      </c>
      <c r="P1798" s="88" t="str">
        <f t="shared" si="284"/>
        <v/>
      </c>
      <c r="Q1798" s="87" t="str">
        <f t="shared" si="285"/>
        <v/>
      </c>
      <c r="R1798" s="87" t="str">
        <f t="shared" si="286"/>
        <v/>
      </c>
    </row>
    <row r="1799" spans="1:18" ht="15" thickTop="1" x14ac:dyDescent="0.2">
      <c r="A1799" s="224"/>
      <c r="B1799" s="224"/>
      <c r="C1799" s="224"/>
      <c r="D1799" s="224"/>
      <c r="E1799" s="224"/>
      <c r="F1799" s="224"/>
      <c r="G1799" s="224"/>
      <c r="H1799" s="224"/>
      <c r="I1799" s="224"/>
      <c r="J1799" s="224"/>
      <c r="L1799" s="52">
        <f t="shared" si="287"/>
        <v>173</v>
      </c>
      <c r="M1799" s="86" t="str">
        <f t="shared" si="281"/>
        <v/>
      </c>
      <c r="N1799" s="87" t="str">
        <f t="shared" si="282"/>
        <v/>
      </c>
      <c r="O1799" s="87" t="str">
        <f t="shared" si="283"/>
        <v/>
      </c>
      <c r="P1799" s="88" t="str">
        <f t="shared" si="284"/>
        <v/>
      </c>
      <c r="Q1799" s="87" t="str">
        <f t="shared" si="285"/>
        <v/>
      </c>
      <c r="R1799" s="87" t="str">
        <f t="shared" si="286"/>
        <v/>
      </c>
    </row>
    <row r="1800" spans="1:18" ht="15" x14ac:dyDescent="0.2">
      <c r="A1800" s="206"/>
      <c r="B1800" s="207" t="s">
        <v>1</v>
      </c>
      <c r="C1800" s="206" t="s">
        <v>2</v>
      </c>
      <c r="D1800" s="206" t="s">
        <v>3</v>
      </c>
      <c r="E1800" s="290" t="s">
        <v>18</v>
      </c>
      <c r="F1800" s="290"/>
      <c r="G1800" s="208" t="s">
        <v>4</v>
      </c>
      <c r="H1800" s="207" t="s">
        <v>5</v>
      </c>
      <c r="I1800" s="207" t="s">
        <v>6</v>
      </c>
      <c r="J1800" s="207" t="s">
        <v>7</v>
      </c>
      <c r="L1800" s="52">
        <f t="shared" si="287"/>
        <v>174</v>
      </c>
      <c r="M1800" s="86" t="str">
        <f t="shared" si="281"/>
        <v/>
      </c>
      <c r="N1800" s="87" t="str">
        <f t="shared" si="282"/>
        <v/>
      </c>
      <c r="O1800" s="87" t="str">
        <f t="shared" si="283"/>
        <v/>
      </c>
      <c r="P1800" s="88" t="str">
        <f t="shared" si="284"/>
        <v/>
      </c>
      <c r="Q1800" s="87" t="str">
        <f t="shared" si="285"/>
        <v/>
      </c>
      <c r="R1800" s="87" t="str">
        <f t="shared" si="286"/>
        <v/>
      </c>
    </row>
    <row r="1801" spans="1:18" ht="25.5" customHeight="1" x14ac:dyDescent="0.2">
      <c r="A1801" s="209" t="s">
        <v>19</v>
      </c>
      <c r="B1801" s="210" t="s">
        <v>750</v>
      </c>
      <c r="C1801" s="209" t="s">
        <v>9</v>
      </c>
      <c r="D1801" s="209" t="s">
        <v>751</v>
      </c>
      <c r="E1801" s="291" t="s">
        <v>942</v>
      </c>
      <c r="F1801" s="291"/>
      <c r="G1801" s="211" t="s">
        <v>25</v>
      </c>
      <c r="H1801" s="212">
        <v>1</v>
      </c>
      <c r="I1801" s="213">
        <f>SUMIF(L:L,$L1801,M:M)</f>
        <v>1.48</v>
      </c>
      <c r="J1801" s="213">
        <f>TRUNC(H1801*I1801,2)</f>
        <v>1.48</v>
      </c>
      <c r="L1801" s="52">
        <f t="shared" si="287"/>
        <v>174</v>
      </c>
      <c r="M1801" s="86" t="str">
        <f t="shared" si="281"/>
        <v/>
      </c>
      <c r="N1801" s="87" t="str">
        <f t="shared" si="282"/>
        <v/>
      </c>
      <c r="O1801" s="87" t="str">
        <f t="shared" si="283"/>
        <v/>
      </c>
      <c r="P1801" s="88" t="str">
        <f t="shared" si="284"/>
        <v xml:space="preserve"> 89223 </v>
      </c>
      <c r="Q1801" s="87">
        <f t="shared" si="285"/>
        <v>0</v>
      </c>
      <c r="R1801" s="87">
        <f t="shared" si="286"/>
        <v>1.48</v>
      </c>
    </row>
    <row r="1802" spans="1:18" ht="25.5" customHeight="1" x14ac:dyDescent="0.2">
      <c r="A1802" s="214" t="s">
        <v>28</v>
      </c>
      <c r="B1802" s="215" t="s">
        <v>536</v>
      </c>
      <c r="C1802" s="214" t="str">
        <f>VLOOKUP(B1802,INSUMOS!$A:$I,2,FALSE)</f>
        <v>SINAPI</v>
      </c>
      <c r="D1802" s="214" t="str">
        <f>VLOOKUP(B1802,INSUMOS!$A:$I,3,FALSE)</f>
        <v>BETONEIRA, CAPACIDADE NOMINAL 600 L, CAPACIDADE DE MISTURA 360 L, MOTOR ELETRICO TRIFASICO 220/380V, POTENCIA 4CV, SEM CARREGADOR</v>
      </c>
      <c r="E1802" s="293" t="str">
        <f>VLOOKUP(B1802,INSUMOS!$A:$I,4,FALSE)</f>
        <v>Equipamento para Aquisição Permanente</v>
      </c>
      <c r="F1802" s="293"/>
      <c r="G1802" s="216" t="str">
        <f>VLOOKUP(B1802,INSUMOS!$A:$I,5,FALSE)</f>
        <v>UN</v>
      </c>
      <c r="H1802" s="217">
        <v>6.9999999999999994E-5</v>
      </c>
      <c r="I1802" s="218">
        <f>VLOOKUP(B1802,INSUMOS!$A:$I,8,FALSE)</f>
        <v>21152.54</v>
      </c>
      <c r="J1802" s="218">
        <f>TRUNC(H1802*I1802,2)</f>
        <v>1.48</v>
      </c>
      <c r="L1802" s="52">
        <f t="shared" si="287"/>
        <v>174</v>
      </c>
      <c r="M1802" s="86">
        <f t="shared" si="281"/>
        <v>1.48</v>
      </c>
      <c r="N1802" s="87" t="str">
        <f t="shared" si="282"/>
        <v/>
      </c>
      <c r="O1802" s="87">
        <f t="shared" si="283"/>
        <v>1.48</v>
      </c>
      <c r="P1802" s="88" t="str">
        <f t="shared" si="284"/>
        <v/>
      </c>
      <c r="Q1802" s="87" t="str">
        <f t="shared" si="285"/>
        <v/>
      </c>
      <c r="R1802" s="87" t="str">
        <f t="shared" si="286"/>
        <v/>
      </c>
    </row>
    <row r="1803" spans="1:18" x14ac:dyDescent="0.2">
      <c r="A1803" s="219"/>
      <c r="B1803" s="219"/>
      <c r="C1803" s="219"/>
      <c r="D1803" s="219"/>
      <c r="E1803" s="219"/>
      <c r="F1803" s="220"/>
      <c r="G1803" s="219"/>
      <c r="H1803" s="220"/>
      <c r="I1803" s="219"/>
      <c r="J1803" s="220"/>
      <c r="L1803" s="52">
        <f t="shared" si="287"/>
        <v>174</v>
      </c>
      <c r="M1803" s="86" t="str">
        <f t="shared" si="281"/>
        <v/>
      </c>
      <c r="N1803" s="87" t="str">
        <f t="shared" si="282"/>
        <v/>
      </c>
      <c r="O1803" s="87" t="str">
        <f t="shared" si="283"/>
        <v/>
      </c>
      <c r="P1803" s="88" t="str">
        <f t="shared" si="284"/>
        <v/>
      </c>
      <c r="Q1803" s="87" t="str">
        <f t="shared" si="285"/>
        <v/>
      </c>
      <c r="R1803" s="87" t="str">
        <f t="shared" si="286"/>
        <v/>
      </c>
    </row>
    <row r="1804" spans="1:18" ht="15" thickBot="1" x14ac:dyDescent="0.25">
      <c r="A1804" s="219"/>
      <c r="B1804" s="219"/>
      <c r="C1804" s="219"/>
      <c r="D1804" s="219"/>
      <c r="E1804" s="219"/>
      <c r="F1804" s="220"/>
      <c r="G1804" s="219"/>
      <c r="H1804" s="294"/>
      <c r="I1804" s="294"/>
      <c r="J1804" s="220"/>
      <c r="L1804" s="52">
        <f t="shared" si="287"/>
        <v>174</v>
      </c>
      <c r="M1804" s="86" t="str">
        <f t="shared" si="281"/>
        <v/>
      </c>
      <c r="N1804" s="87" t="str">
        <f t="shared" si="282"/>
        <v/>
      </c>
      <c r="O1804" s="87" t="str">
        <f t="shared" si="283"/>
        <v/>
      </c>
      <c r="P1804" s="88" t="str">
        <f t="shared" si="284"/>
        <v/>
      </c>
      <c r="Q1804" s="87" t="str">
        <f t="shared" si="285"/>
        <v/>
      </c>
      <c r="R1804" s="87" t="str">
        <f t="shared" si="286"/>
        <v/>
      </c>
    </row>
    <row r="1805" spans="1:18" ht="15" thickTop="1" x14ac:dyDescent="0.2">
      <c r="A1805" s="224"/>
      <c r="B1805" s="224"/>
      <c r="C1805" s="224"/>
      <c r="D1805" s="224"/>
      <c r="E1805" s="224"/>
      <c r="F1805" s="224"/>
      <c r="G1805" s="224"/>
      <c r="H1805" s="224"/>
      <c r="I1805" s="224"/>
      <c r="J1805" s="224"/>
      <c r="L1805" s="52">
        <f t="shared" si="287"/>
        <v>174</v>
      </c>
      <c r="M1805" s="86" t="str">
        <f t="shared" si="281"/>
        <v/>
      </c>
      <c r="N1805" s="87" t="str">
        <f t="shared" si="282"/>
        <v/>
      </c>
      <c r="O1805" s="87" t="str">
        <f t="shared" si="283"/>
        <v/>
      </c>
      <c r="P1805" s="88" t="str">
        <f t="shared" si="284"/>
        <v/>
      </c>
      <c r="Q1805" s="87" t="str">
        <f t="shared" si="285"/>
        <v/>
      </c>
      <c r="R1805" s="87" t="str">
        <f t="shared" si="286"/>
        <v/>
      </c>
    </row>
    <row r="1806" spans="1:18" ht="15" x14ac:dyDescent="0.2">
      <c r="A1806" s="206"/>
      <c r="B1806" s="207" t="s">
        <v>1</v>
      </c>
      <c r="C1806" s="206" t="s">
        <v>2</v>
      </c>
      <c r="D1806" s="206" t="s">
        <v>3</v>
      </c>
      <c r="E1806" s="290" t="s">
        <v>18</v>
      </c>
      <c r="F1806" s="290"/>
      <c r="G1806" s="208" t="s">
        <v>4</v>
      </c>
      <c r="H1806" s="207" t="s">
        <v>5</v>
      </c>
      <c r="I1806" s="207" t="s">
        <v>6</v>
      </c>
      <c r="J1806" s="207" t="s">
        <v>7</v>
      </c>
      <c r="L1806" s="52">
        <f t="shared" si="287"/>
        <v>175</v>
      </c>
      <c r="M1806" s="86" t="str">
        <f t="shared" si="281"/>
        <v/>
      </c>
      <c r="N1806" s="87" t="str">
        <f t="shared" si="282"/>
        <v/>
      </c>
      <c r="O1806" s="87" t="str">
        <f t="shared" si="283"/>
        <v/>
      </c>
      <c r="P1806" s="88" t="str">
        <f t="shared" si="284"/>
        <v/>
      </c>
      <c r="Q1806" s="87" t="str">
        <f t="shared" si="285"/>
        <v/>
      </c>
      <c r="R1806" s="87" t="str">
        <f t="shared" si="286"/>
        <v/>
      </c>
    </row>
    <row r="1807" spans="1:18" ht="38.25" x14ac:dyDescent="0.2">
      <c r="A1807" s="209" t="s">
        <v>19</v>
      </c>
      <c r="B1807" s="210" t="s">
        <v>752</v>
      </c>
      <c r="C1807" s="209" t="s">
        <v>9</v>
      </c>
      <c r="D1807" s="209" t="s">
        <v>753</v>
      </c>
      <c r="E1807" s="291" t="s">
        <v>942</v>
      </c>
      <c r="F1807" s="291"/>
      <c r="G1807" s="211" t="s">
        <v>25</v>
      </c>
      <c r="H1807" s="212">
        <v>1</v>
      </c>
      <c r="I1807" s="213">
        <f>SUMIF(L:L,$L1807,M:M)</f>
        <v>1.8</v>
      </c>
      <c r="J1807" s="213">
        <f>TRUNC(H1807*I1807,2)</f>
        <v>1.8</v>
      </c>
      <c r="L1807" s="52">
        <f t="shared" si="287"/>
        <v>175</v>
      </c>
      <c r="M1807" s="86" t="str">
        <f t="shared" si="281"/>
        <v/>
      </c>
      <c r="N1807" s="87" t="str">
        <f t="shared" si="282"/>
        <v/>
      </c>
      <c r="O1807" s="87" t="str">
        <f t="shared" si="283"/>
        <v/>
      </c>
      <c r="P1807" s="88" t="str">
        <f t="shared" si="284"/>
        <v xml:space="preserve"> 89224 </v>
      </c>
      <c r="Q1807" s="87">
        <f t="shared" si="285"/>
        <v>0</v>
      </c>
      <c r="R1807" s="87">
        <f t="shared" si="286"/>
        <v>1.8</v>
      </c>
    </row>
    <row r="1808" spans="1:18" ht="25.5" customHeight="1" x14ac:dyDescent="0.2">
      <c r="A1808" s="214" t="s">
        <v>28</v>
      </c>
      <c r="B1808" s="215" t="s">
        <v>97</v>
      </c>
      <c r="C1808" s="214" t="str">
        <f>VLOOKUP(B1808,INSUMOS!$A:$I,2,FALSE)</f>
        <v>SINAPI</v>
      </c>
      <c r="D1808" s="214" t="str">
        <f>VLOOKUP(B1808,INSUMOS!$A:$I,3,FALSE)</f>
        <v>ENERGIA ELETRICA ATE 2000 KWH INDUSTRIAL, SEM DEMANDA</v>
      </c>
      <c r="E1808" s="293" t="str">
        <f>VLOOKUP(B1808,INSUMOS!$A:$I,4,FALSE)</f>
        <v>Franquia</v>
      </c>
      <c r="F1808" s="293"/>
      <c r="G1808" s="216" t="str">
        <f>VLOOKUP(B1808,INSUMOS!$A:$I,5,FALSE)</f>
        <v>KWH</v>
      </c>
      <c r="H1808" s="217">
        <v>2.5</v>
      </c>
      <c r="I1808" s="218">
        <f>VLOOKUP(B1808,INSUMOS!$A:$I,8,FALSE)</f>
        <v>0.72</v>
      </c>
      <c r="J1808" s="218">
        <f>TRUNC(H1808*I1808,2)</f>
        <v>1.8</v>
      </c>
      <c r="L1808" s="52">
        <f t="shared" si="287"/>
        <v>175</v>
      </c>
      <c r="M1808" s="86">
        <f t="shared" si="281"/>
        <v>1.8</v>
      </c>
      <c r="N1808" s="87" t="str">
        <f t="shared" si="282"/>
        <v/>
      </c>
      <c r="O1808" s="87">
        <f t="shared" si="283"/>
        <v>1.8</v>
      </c>
      <c r="P1808" s="88" t="str">
        <f t="shared" si="284"/>
        <v/>
      </c>
      <c r="Q1808" s="87" t="str">
        <f t="shared" si="285"/>
        <v/>
      </c>
      <c r="R1808" s="87" t="str">
        <f t="shared" si="286"/>
        <v/>
      </c>
    </row>
    <row r="1809" spans="1:18" ht="25.5" customHeight="1" x14ac:dyDescent="0.2">
      <c r="A1809" s="219"/>
      <c r="B1809" s="219"/>
      <c r="C1809" s="219"/>
      <c r="D1809" s="219"/>
      <c r="E1809" s="219"/>
      <c r="F1809" s="220"/>
      <c r="G1809" s="219"/>
      <c r="H1809" s="220"/>
      <c r="I1809" s="219"/>
      <c r="J1809" s="220"/>
      <c r="L1809" s="52">
        <f t="shared" si="287"/>
        <v>175</v>
      </c>
      <c r="M1809" s="86" t="str">
        <f t="shared" si="281"/>
        <v/>
      </c>
      <c r="N1809" s="87" t="str">
        <f t="shared" si="282"/>
        <v/>
      </c>
      <c r="O1809" s="87" t="str">
        <f t="shared" si="283"/>
        <v/>
      </c>
      <c r="P1809" s="88" t="str">
        <f t="shared" si="284"/>
        <v/>
      </c>
      <c r="Q1809" s="87" t="str">
        <f t="shared" si="285"/>
        <v/>
      </c>
      <c r="R1809" s="87" t="str">
        <f t="shared" si="286"/>
        <v/>
      </c>
    </row>
    <row r="1810" spans="1:18" ht="25.5" customHeight="1" thickBot="1" x14ac:dyDescent="0.25">
      <c r="A1810" s="219"/>
      <c r="B1810" s="219"/>
      <c r="C1810" s="219"/>
      <c r="D1810" s="219"/>
      <c r="E1810" s="219"/>
      <c r="F1810" s="220"/>
      <c r="G1810" s="219"/>
      <c r="H1810" s="294"/>
      <c r="I1810" s="294"/>
      <c r="J1810" s="220"/>
      <c r="L1810" s="52">
        <f t="shared" si="287"/>
        <v>175</v>
      </c>
      <c r="M1810" s="86" t="str">
        <f t="shared" si="281"/>
        <v/>
      </c>
      <c r="N1810" s="87" t="str">
        <f t="shared" si="282"/>
        <v/>
      </c>
      <c r="O1810" s="87" t="str">
        <f t="shared" si="283"/>
        <v/>
      </c>
      <c r="P1810" s="88" t="str">
        <f t="shared" si="284"/>
        <v/>
      </c>
      <c r="Q1810" s="87" t="str">
        <f t="shared" si="285"/>
        <v/>
      </c>
      <c r="R1810" s="87" t="str">
        <f t="shared" si="286"/>
        <v/>
      </c>
    </row>
    <row r="1811" spans="1:18" ht="15" thickTop="1" x14ac:dyDescent="0.2">
      <c r="A1811" s="224"/>
      <c r="B1811" s="224"/>
      <c r="C1811" s="224"/>
      <c r="D1811" s="224"/>
      <c r="E1811" s="224"/>
      <c r="F1811" s="224"/>
      <c r="G1811" s="224"/>
      <c r="H1811" s="224"/>
      <c r="I1811" s="224"/>
      <c r="J1811" s="224"/>
      <c r="L1811" s="52">
        <f t="shared" si="287"/>
        <v>175</v>
      </c>
      <c r="M1811" s="86" t="str">
        <f t="shared" si="281"/>
        <v/>
      </c>
      <c r="N1811" s="87" t="str">
        <f t="shared" si="282"/>
        <v/>
      </c>
      <c r="O1811" s="87" t="str">
        <f t="shared" si="283"/>
        <v/>
      </c>
      <c r="P1811" s="88" t="str">
        <f t="shared" si="284"/>
        <v/>
      </c>
      <c r="Q1811" s="87" t="str">
        <f t="shared" si="285"/>
        <v/>
      </c>
      <c r="R1811" s="87" t="str">
        <f t="shared" si="286"/>
        <v/>
      </c>
    </row>
    <row r="1812" spans="1:18" ht="15" x14ac:dyDescent="0.2">
      <c r="A1812" s="206"/>
      <c r="B1812" s="207" t="s">
        <v>1</v>
      </c>
      <c r="C1812" s="206" t="s">
        <v>2</v>
      </c>
      <c r="D1812" s="206" t="s">
        <v>3</v>
      </c>
      <c r="E1812" s="290" t="s">
        <v>18</v>
      </c>
      <c r="F1812" s="290"/>
      <c r="G1812" s="208" t="s">
        <v>4</v>
      </c>
      <c r="H1812" s="207" t="s">
        <v>5</v>
      </c>
      <c r="I1812" s="207" t="s">
        <v>6</v>
      </c>
      <c r="J1812" s="207" t="s">
        <v>7</v>
      </c>
      <c r="L1812" s="52">
        <f t="shared" si="287"/>
        <v>176</v>
      </c>
      <c r="M1812" s="86" t="str">
        <f t="shared" si="281"/>
        <v/>
      </c>
      <c r="N1812" s="87" t="str">
        <f t="shared" si="282"/>
        <v/>
      </c>
      <c r="O1812" s="87" t="str">
        <f t="shared" si="283"/>
        <v/>
      </c>
      <c r="P1812" s="88" t="str">
        <f t="shared" si="284"/>
        <v/>
      </c>
      <c r="Q1812" s="87" t="str">
        <f t="shared" si="285"/>
        <v/>
      </c>
      <c r="R1812" s="87" t="str">
        <f t="shared" si="286"/>
        <v/>
      </c>
    </row>
    <row r="1813" spans="1:18" ht="38.25" x14ac:dyDescent="0.2">
      <c r="A1813" s="209" t="s">
        <v>19</v>
      </c>
      <c r="B1813" s="210" t="s">
        <v>631</v>
      </c>
      <c r="C1813" s="209" t="s">
        <v>9</v>
      </c>
      <c r="D1813" s="209" t="s">
        <v>632</v>
      </c>
      <c r="E1813" s="291" t="s">
        <v>884</v>
      </c>
      <c r="F1813" s="291"/>
      <c r="G1813" s="211" t="s">
        <v>14</v>
      </c>
      <c r="H1813" s="212">
        <v>1</v>
      </c>
      <c r="I1813" s="213">
        <f>SUMIF(L:L,$L1813,M:M)</f>
        <v>3.57</v>
      </c>
      <c r="J1813" s="213">
        <f>TRUNC(H1813*I1813,2)</f>
        <v>3.57</v>
      </c>
      <c r="L1813" s="52">
        <f t="shared" si="287"/>
        <v>176</v>
      </c>
      <c r="M1813" s="86" t="str">
        <f t="shared" si="281"/>
        <v/>
      </c>
      <c r="N1813" s="87" t="str">
        <f t="shared" si="282"/>
        <v/>
      </c>
      <c r="O1813" s="87" t="str">
        <f t="shared" si="283"/>
        <v/>
      </c>
      <c r="P1813" s="88" t="str">
        <f t="shared" si="284"/>
        <v xml:space="preserve"> 91924 </v>
      </c>
      <c r="Q1813" s="87">
        <f t="shared" si="285"/>
        <v>0</v>
      </c>
      <c r="R1813" s="87">
        <f t="shared" si="286"/>
        <v>3.57</v>
      </c>
    </row>
    <row r="1814" spans="1:18" ht="25.5" x14ac:dyDescent="0.2">
      <c r="A1814" s="225" t="s">
        <v>21</v>
      </c>
      <c r="B1814" s="226" t="s">
        <v>205</v>
      </c>
      <c r="C1814" s="225" t="s">
        <v>9</v>
      </c>
      <c r="D1814" s="225" t="s">
        <v>206</v>
      </c>
      <c r="E1814" s="292" t="s">
        <v>875</v>
      </c>
      <c r="F1814" s="292"/>
      <c r="G1814" s="227" t="s">
        <v>25</v>
      </c>
      <c r="H1814" s="228">
        <v>2.3E-2</v>
      </c>
      <c r="I1814" s="229">
        <f>SUMIFS(J:J,A:A,"Composição",B:B,$B1814)</f>
        <v>26.42</v>
      </c>
      <c r="J1814" s="229">
        <f>TRUNC(H1814*I1814,2)</f>
        <v>0.6</v>
      </c>
      <c r="L1814" s="52">
        <f t="shared" si="287"/>
        <v>176</v>
      </c>
      <c r="M1814" s="86">
        <f t="shared" si="281"/>
        <v>0.6</v>
      </c>
      <c r="N1814" s="87" t="str">
        <f t="shared" si="282"/>
        <v/>
      </c>
      <c r="O1814" s="87">
        <f t="shared" si="283"/>
        <v>0.6</v>
      </c>
      <c r="P1814" s="88" t="str">
        <f t="shared" si="284"/>
        <v/>
      </c>
      <c r="Q1814" s="87" t="str">
        <f t="shared" si="285"/>
        <v/>
      </c>
      <c r="R1814" s="87" t="str">
        <f t="shared" si="286"/>
        <v/>
      </c>
    </row>
    <row r="1815" spans="1:18" ht="25.5" x14ac:dyDescent="0.2">
      <c r="A1815" s="225" t="s">
        <v>21</v>
      </c>
      <c r="B1815" s="226" t="s">
        <v>220</v>
      </c>
      <c r="C1815" s="225" t="s">
        <v>9</v>
      </c>
      <c r="D1815" s="225" t="s">
        <v>221</v>
      </c>
      <c r="E1815" s="292" t="s">
        <v>875</v>
      </c>
      <c r="F1815" s="292"/>
      <c r="G1815" s="227" t="s">
        <v>25</v>
      </c>
      <c r="H1815" s="228">
        <v>2.3E-2</v>
      </c>
      <c r="I1815" s="229">
        <f>SUMIFS(J:J,A:A,"Composição",B:B,$B1815)</f>
        <v>33.25</v>
      </c>
      <c r="J1815" s="229">
        <f>TRUNC(H1815*I1815,2)</f>
        <v>0.76</v>
      </c>
      <c r="L1815" s="52">
        <f t="shared" si="287"/>
        <v>176</v>
      </c>
      <c r="M1815" s="86">
        <f t="shared" si="281"/>
        <v>0.76</v>
      </c>
      <c r="N1815" s="87" t="str">
        <f t="shared" si="282"/>
        <v/>
      </c>
      <c r="O1815" s="87">
        <f t="shared" si="283"/>
        <v>0.76</v>
      </c>
      <c r="P1815" s="88" t="str">
        <f t="shared" si="284"/>
        <v/>
      </c>
      <c r="Q1815" s="87" t="str">
        <f t="shared" si="285"/>
        <v/>
      </c>
      <c r="R1815" s="87" t="str">
        <f t="shared" si="286"/>
        <v/>
      </c>
    </row>
    <row r="1816" spans="1:18" ht="25.5" customHeight="1" x14ac:dyDescent="0.2">
      <c r="A1816" s="214" t="s">
        <v>28</v>
      </c>
      <c r="B1816" s="215" t="s">
        <v>202</v>
      </c>
      <c r="C1816" s="214" t="str">
        <f>VLOOKUP(B1816,INSUMOS!$A:$I,2,FALSE)</f>
        <v>SINAPI</v>
      </c>
      <c r="D1816" s="214" t="str">
        <f>VLOOKUP(B1816,INSUMOS!$A:$I,3,FALSE)</f>
        <v>FITA ISOLANTE ADESIVA ANTICHAMA, USO ATE 750 V, EM ROLO DE 19 MM X 5 M</v>
      </c>
      <c r="E1816" s="293" t="str">
        <f>VLOOKUP(B1816,INSUMOS!$A:$I,4,FALSE)</f>
        <v>Material</v>
      </c>
      <c r="F1816" s="293"/>
      <c r="G1816" s="216" t="str">
        <f>VLOOKUP(B1816,INSUMOS!$A:$I,5,FALSE)</f>
        <v>UN</v>
      </c>
      <c r="H1816" s="217">
        <v>9.4000000000000004E-3</v>
      </c>
      <c r="I1816" s="218">
        <f>VLOOKUP(B1816,INSUMOS!$A:$I,8,FALSE)</f>
        <v>4.5199999999999996</v>
      </c>
      <c r="J1816" s="218">
        <f>TRUNC(H1816*I1816,2)</f>
        <v>0.04</v>
      </c>
      <c r="L1816" s="52">
        <f t="shared" si="287"/>
        <v>176</v>
      </c>
      <c r="M1816" s="86">
        <f t="shared" si="281"/>
        <v>0.04</v>
      </c>
      <c r="N1816" s="87" t="str">
        <f t="shared" si="282"/>
        <v/>
      </c>
      <c r="O1816" s="87">
        <f t="shared" si="283"/>
        <v>0.04</v>
      </c>
      <c r="P1816" s="88" t="str">
        <f t="shared" si="284"/>
        <v/>
      </c>
      <c r="Q1816" s="87" t="str">
        <f t="shared" si="285"/>
        <v/>
      </c>
      <c r="R1816" s="87" t="str">
        <f t="shared" si="286"/>
        <v/>
      </c>
    </row>
    <row r="1817" spans="1:18" ht="25.5" customHeight="1" x14ac:dyDescent="0.2">
      <c r="A1817" s="214" t="s">
        <v>28</v>
      </c>
      <c r="B1817" s="215" t="s">
        <v>522</v>
      </c>
      <c r="C1817" s="214" t="str">
        <f>VLOOKUP(B1817,INSUMOS!$A:$I,2,FALSE)</f>
        <v>SINAPI</v>
      </c>
      <c r="D1817" s="214" t="str">
        <f>VLOOKUP(B1817,INSUMOS!$A:$I,3,FALSE)</f>
        <v>CABO DE COBRE, FLEXIVEL, CLASSE 4 OU 5, ISOLACAO EM PVC/A, ANTICHAMA BWF-B, 1 CONDUTOR, 450/750 V, SECAO NOMINAL 1,5 MM2</v>
      </c>
      <c r="E1817" s="293" t="str">
        <f>VLOOKUP(B1817,INSUMOS!$A:$I,4,FALSE)</f>
        <v>Material</v>
      </c>
      <c r="F1817" s="293"/>
      <c r="G1817" s="216" t="str">
        <f>VLOOKUP(B1817,INSUMOS!$A:$I,5,FALSE)</f>
        <v>M</v>
      </c>
      <c r="H1817" s="217">
        <v>1.2434000000000001</v>
      </c>
      <c r="I1817" s="218">
        <f>VLOOKUP(B1817,INSUMOS!$A:$I,8,FALSE)</f>
        <v>1.75</v>
      </c>
      <c r="J1817" s="218">
        <f>TRUNC(H1817*I1817,2)</f>
        <v>2.17</v>
      </c>
      <c r="L1817" s="52">
        <f t="shared" si="287"/>
        <v>176</v>
      </c>
      <c r="M1817" s="86">
        <f t="shared" si="281"/>
        <v>2.17</v>
      </c>
      <c r="N1817" s="87" t="str">
        <f t="shared" si="282"/>
        <v/>
      </c>
      <c r="O1817" s="87">
        <f t="shared" si="283"/>
        <v>2.17</v>
      </c>
      <c r="P1817" s="88" t="str">
        <f t="shared" si="284"/>
        <v/>
      </c>
      <c r="Q1817" s="87" t="str">
        <f t="shared" si="285"/>
        <v/>
      </c>
      <c r="R1817" s="87" t="str">
        <f t="shared" si="286"/>
        <v/>
      </c>
    </row>
    <row r="1818" spans="1:18" ht="25.5" customHeight="1" x14ac:dyDescent="0.2">
      <c r="A1818" s="219"/>
      <c r="B1818" s="219"/>
      <c r="C1818" s="219"/>
      <c r="D1818" s="219"/>
      <c r="E1818" s="219"/>
      <c r="F1818" s="220"/>
      <c r="G1818" s="219"/>
      <c r="H1818" s="220"/>
      <c r="I1818" s="219"/>
      <c r="J1818" s="220"/>
      <c r="L1818" s="52">
        <f t="shared" si="287"/>
        <v>176</v>
      </c>
      <c r="M1818" s="86" t="str">
        <f t="shared" si="281"/>
        <v/>
      </c>
      <c r="N1818" s="87" t="str">
        <f t="shared" si="282"/>
        <v/>
      </c>
      <c r="O1818" s="87" t="str">
        <f t="shared" si="283"/>
        <v/>
      </c>
      <c r="P1818" s="88" t="str">
        <f t="shared" si="284"/>
        <v/>
      </c>
      <c r="Q1818" s="87" t="str">
        <f t="shared" si="285"/>
        <v/>
      </c>
      <c r="R1818" s="87" t="str">
        <f t="shared" si="286"/>
        <v/>
      </c>
    </row>
    <row r="1819" spans="1:18" ht="15" thickBot="1" x14ac:dyDescent="0.25">
      <c r="A1819" s="219"/>
      <c r="B1819" s="219"/>
      <c r="C1819" s="219"/>
      <c r="D1819" s="219"/>
      <c r="E1819" s="219"/>
      <c r="F1819" s="220"/>
      <c r="G1819" s="219"/>
      <c r="H1819" s="294"/>
      <c r="I1819" s="294"/>
      <c r="J1819" s="220"/>
      <c r="L1819" s="52">
        <f t="shared" si="287"/>
        <v>176</v>
      </c>
      <c r="M1819" s="86" t="str">
        <f t="shared" si="281"/>
        <v/>
      </c>
      <c r="N1819" s="87" t="str">
        <f t="shared" si="282"/>
        <v/>
      </c>
      <c r="O1819" s="87" t="str">
        <f t="shared" si="283"/>
        <v/>
      </c>
      <c r="P1819" s="88" t="str">
        <f t="shared" si="284"/>
        <v/>
      </c>
      <c r="Q1819" s="87" t="str">
        <f t="shared" si="285"/>
        <v/>
      </c>
      <c r="R1819" s="87" t="str">
        <f t="shared" si="286"/>
        <v/>
      </c>
    </row>
    <row r="1820" spans="1:18" ht="15" thickTop="1" x14ac:dyDescent="0.2">
      <c r="A1820" s="224"/>
      <c r="B1820" s="224"/>
      <c r="C1820" s="224"/>
      <c r="D1820" s="224"/>
      <c r="E1820" s="224"/>
      <c r="F1820" s="224"/>
      <c r="G1820" s="224"/>
      <c r="H1820" s="224"/>
      <c r="I1820" s="224"/>
      <c r="J1820" s="224"/>
      <c r="L1820" s="52">
        <f t="shared" si="287"/>
        <v>176</v>
      </c>
      <c r="M1820" s="86" t="str">
        <f t="shared" si="281"/>
        <v/>
      </c>
      <c r="N1820" s="87" t="str">
        <f t="shared" si="282"/>
        <v/>
      </c>
      <c r="O1820" s="87" t="str">
        <f t="shared" si="283"/>
        <v/>
      </c>
      <c r="P1820" s="88" t="str">
        <f t="shared" si="284"/>
        <v/>
      </c>
      <c r="Q1820" s="87" t="str">
        <f t="shared" si="285"/>
        <v/>
      </c>
      <c r="R1820" s="87" t="str">
        <f t="shared" si="286"/>
        <v/>
      </c>
    </row>
    <row r="1821" spans="1:18" ht="15" x14ac:dyDescent="0.2">
      <c r="A1821" s="206"/>
      <c r="B1821" s="207" t="s">
        <v>1</v>
      </c>
      <c r="C1821" s="206" t="s">
        <v>2</v>
      </c>
      <c r="D1821" s="206" t="s">
        <v>3</v>
      </c>
      <c r="E1821" s="290" t="s">
        <v>18</v>
      </c>
      <c r="F1821" s="290"/>
      <c r="G1821" s="208" t="s">
        <v>4</v>
      </c>
      <c r="H1821" s="207" t="s">
        <v>5</v>
      </c>
      <c r="I1821" s="207" t="s">
        <v>6</v>
      </c>
      <c r="J1821" s="207" t="s">
        <v>7</v>
      </c>
      <c r="L1821" s="52">
        <f t="shared" si="287"/>
        <v>177</v>
      </c>
      <c r="M1821" s="86" t="str">
        <f t="shared" si="281"/>
        <v/>
      </c>
      <c r="N1821" s="87" t="str">
        <f t="shared" si="282"/>
        <v/>
      </c>
      <c r="O1821" s="87" t="str">
        <f t="shared" si="283"/>
        <v/>
      </c>
      <c r="P1821" s="88" t="str">
        <f t="shared" si="284"/>
        <v/>
      </c>
      <c r="Q1821" s="87" t="str">
        <f t="shared" si="285"/>
        <v/>
      </c>
      <c r="R1821" s="87" t="str">
        <f t="shared" si="286"/>
        <v/>
      </c>
    </row>
    <row r="1822" spans="1:18" ht="25.5" x14ac:dyDescent="0.2">
      <c r="A1822" s="209" t="s">
        <v>19</v>
      </c>
      <c r="B1822" s="210" t="s">
        <v>1519</v>
      </c>
      <c r="C1822" s="209" t="s">
        <v>9</v>
      </c>
      <c r="D1822" s="209" t="s">
        <v>1520</v>
      </c>
      <c r="E1822" s="291" t="s">
        <v>222</v>
      </c>
      <c r="F1822" s="291"/>
      <c r="G1822" s="211" t="s">
        <v>14</v>
      </c>
      <c r="H1822" s="212">
        <v>1</v>
      </c>
      <c r="I1822" s="213">
        <f>SUMIF(L:L,$L1822,M:M)</f>
        <v>19.349999999999998</v>
      </c>
      <c r="J1822" s="213">
        <f>TRUNC(H1822*I1822,2)</f>
        <v>19.350000000000001</v>
      </c>
      <c r="L1822" s="52">
        <f t="shared" si="287"/>
        <v>177</v>
      </c>
      <c r="M1822" s="86" t="str">
        <f t="shared" si="281"/>
        <v/>
      </c>
      <c r="N1822" s="87" t="str">
        <f t="shared" si="282"/>
        <v/>
      </c>
      <c r="O1822" s="87" t="str">
        <f t="shared" si="283"/>
        <v/>
      </c>
      <c r="P1822" s="88" t="str">
        <f t="shared" si="284"/>
        <v xml:space="preserve"> 92981 </v>
      </c>
      <c r="Q1822" s="87">
        <f t="shared" si="285"/>
        <v>0</v>
      </c>
      <c r="R1822" s="87">
        <f t="shared" si="286"/>
        <v>19.349999999999998</v>
      </c>
    </row>
    <row r="1823" spans="1:18" ht="14.25" customHeight="1" x14ac:dyDescent="0.2">
      <c r="A1823" s="225" t="s">
        <v>21</v>
      </c>
      <c r="B1823" s="226" t="s">
        <v>220</v>
      </c>
      <c r="C1823" s="225" t="s">
        <v>9</v>
      </c>
      <c r="D1823" s="225" t="s">
        <v>221</v>
      </c>
      <c r="E1823" s="292" t="s">
        <v>875</v>
      </c>
      <c r="F1823" s="292"/>
      <c r="G1823" s="227" t="s">
        <v>25</v>
      </c>
      <c r="H1823" s="228">
        <v>1.2999999999999999E-2</v>
      </c>
      <c r="I1823" s="229">
        <f>SUMIFS(J:J,A:A,"Composição",B:B,$B1823)</f>
        <v>33.25</v>
      </c>
      <c r="J1823" s="229">
        <f>TRUNC(H1823*I1823,2)</f>
        <v>0.43</v>
      </c>
      <c r="L1823" s="52">
        <f t="shared" si="287"/>
        <v>177</v>
      </c>
      <c r="M1823" s="86">
        <f t="shared" si="281"/>
        <v>0.43</v>
      </c>
      <c r="N1823" s="87" t="str">
        <f t="shared" si="282"/>
        <v/>
      </c>
      <c r="O1823" s="87">
        <f t="shared" si="283"/>
        <v>0.43</v>
      </c>
      <c r="P1823" s="88" t="str">
        <f t="shared" si="284"/>
        <v/>
      </c>
      <c r="Q1823" s="87" t="str">
        <f t="shared" si="285"/>
        <v/>
      </c>
      <c r="R1823" s="87" t="str">
        <f t="shared" si="286"/>
        <v/>
      </c>
    </row>
    <row r="1824" spans="1:18" ht="25.5" customHeight="1" x14ac:dyDescent="0.2">
      <c r="A1824" s="225" t="s">
        <v>21</v>
      </c>
      <c r="B1824" s="226" t="s">
        <v>205</v>
      </c>
      <c r="C1824" s="225" t="s">
        <v>9</v>
      </c>
      <c r="D1824" s="225" t="s">
        <v>206</v>
      </c>
      <c r="E1824" s="292" t="s">
        <v>875</v>
      </c>
      <c r="F1824" s="292"/>
      <c r="G1824" s="227" t="s">
        <v>25</v>
      </c>
      <c r="H1824" s="228">
        <v>1.2999999999999999E-2</v>
      </c>
      <c r="I1824" s="229">
        <f>SUMIFS(J:J,A:A,"Composição",B:B,$B1824)</f>
        <v>26.42</v>
      </c>
      <c r="J1824" s="229">
        <f>TRUNC(H1824*I1824,2)</f>
        <v>0.34</v>
      </c>
      <c r="L1824" s="52">
        <f t="shared" si="287"/>
        <v>177</v>
      </c>
      <c r="M1824" s="86">
        <f t="shared" si="281"/>
        <v>0.34</v>
      </c>
      <c r="N1824" s="87" t="str">
        <f t="shared" si="282"/>
        <v/>
      </c>
      <c r="O1824" s="87">
        <f t="shared" si="283"/>
        <v>0.34</v>
      </c>
      <c r="P1824" s="88" t="str">
        <f t="shared" si="284"/>
        <v/>
      </c>
      <c r="Q1824" s="87" t="str">
        <f t="shared" si="285"/>
        <v/>
      </c>
      <c r="R1824" s="87" t="str">
        <f t="shared" si="286"/>
        <v/>
      </c>
    </row>
    <row r="1825" spans="1:18" ht="25.5" customHeight="1" x14ac:dyDescent="0.2">
      <c r="A1825" s="214" t="s">
        <v>28</v>
      </c>
      <c r="B1825" s="215" t="s">
        <v>202</v>
      </c>
      <c r="C1825" s="214" t="str">
        <f>VLOOKUP(B1825,INSUMOS!$A:$I,2,FALSE)</f>
        <v>SINAPI</v>
      </c>
      <c r="D1825" s="214" t="str">
        <f>VLOOKUP(B1825,INSUMOS!$A:$I,3,FALSE)</f>
        <v>FITA ISOLANTE ADESIVA ANTICHAMA, USO ATE 750 V, EM ROLO DE 19 MM X 5 M</v>
      </c>
      <c r="E1825" s="293" t="str">
        <f>VLOOKUP(B1825,INSUMOS!$A:$I,4,FALSE)</f>
        <v>Material</v>
      </c>
      <c r="F1825" s="293"/>
      <c r="G1825" s="216" t="str">
        <f>VLOOKUP(B1825,INSUMOS!$A:$I,5,FALSE)</f>
        <v>UN</v>
      </c>
      <c r="H1825" s="217">
        <v>0.01</v>
      </c>
      <c r="I1825" s="218">
        <f>VLOOKUP(B1825,INSUMOS!$A:$I,8,FALSE)</f>
        <v>4.5199999999999996</v>
      </c>
      <c r="J1825" s="218">
        <f>TRUNC(H1825*I1825,2)</f>
        <v>0.04</v>
      </c>
      <c r="L1825" s="52">
        <f t="shared" si="287"/>
        <v>177</v>
      </c>
      <c r="M1825" s="86">
        <f t="shared" si="281"/>
        <v>0.04</v>
      </c>
      <c r="N1825" s="87" t="str">
        <f t="shared" si="282"/>
        <v/>
      </c>
      <c r="O1825" s="87">
        <f t="shared" si="283"/>
        <v>0.04</v>
      </c>
      <c r="P1825" s="88" t="str">
        <f t="shared" si="284"/>
        <v/>
      </c>
      <c r="Q1825" s="87" t="str">
        <f t="shared" si="285"/>
        <v/>
      </c>
      <c r="R1825" s="87" t="str">
        <f t="shared" si="286"/>
        <v/>
      </c>
    </row>
    <row r="1826" spans="1:18" ht="25.5" x14ac:dyDescent="0.2">
      <c r="A1826" s="214" t="s">
        <v>28</v>
      </c>
      <c r="B1826" s="215" t="s">
        <v>1831</v>
      </c>
      <c r="C1826" s="214" t="str">
        <f>VLOOKUP(B1826,INSUMOS!$A:$I,2,FALSE)</f>
        <v>SINAPI</v>
      </c>
      <c r="D1826" s="214" t="str">
        <f>VLOOKUP(B1826,INSUMOS!$A:$I,3,FALSE)</f>
        <v>CABO DE COBRE, FLEXIVEL, CLASSE 4 OU 5, ISOLACAO EM PVC/A, ANTICHAMA BWF-B, 1 CONDUTOR, 450/750 V, SECAO NOMINAL 16 MM2</v>
      </c>
      <c r="E1826" s="293" t="str">
        <f>VLOOKUP(B1826,INSUMOS!$A:$I,4,FALSE)</f>
        <v>Material</v>
      </c>
      <c r="F1826" s="293"/>
      <c r="G1826" s="216" t="str">
        <f>VLOOKUP(B1826,INSUMOS!$A:$I,5,FALSE)</f>
        <v>M</v>
      </c>
      <c r="H1826" s="217">
        <v>1.0269999999999999</v>
      </c>
      <c r="I1826" s="218">
        <f>VLOOKUP(B1826,INSUMOS!$A:$I,8,FALSE)</f>
        <v>18.059999999999999</v>
      </c>
      <c r="J1826" s="218">
        <f>TRUNC(H1826*I1826,2)</f>
        <v>18.54</v>
      </c>
      <c r="L1826" s="52">
        <f t="shared" si="287"/>
        <v>177</v>
      </c>
      <c r="M1826" s="86">
        <f t="shared" si="281"/>
        <v>18.54</v>
      </c>
      <c r="N1826" s="87" t="str">
        <f t="shared" si="282"/>
        <v/>
      </c>
      <c r="O1826" s="87">
        <f t="shared" si="283"/>
        <v>18.54</v>
      </c>
      <c r="P1826" s="88" t="str">
        <f t="shared" si="284"/>
        <v/>
      </c>
      <c r="Q1826" s="87" t="str">
        <f t="shared" si="285"/>
        <v/>
      </c>
      <c r="R1826" s="87" t="str">
        <f t="shared" si="286"/>
        <v/>
      </c>
    </row>
    <row r="1827" spans="1:18" x14ac:dyDescent="0.2">
      <c r="A1827" s="219"/>
      <c r="B1827" s="219"/>
      <c r="C1827" s="219"/>
      <c r="D1827" s="219"/>
      <c r="E1827" s="219"/>
      <c r="F1827" s="220"/>
      <c r="G1827" s="219"/>
      <c r="H1827" s="220"/>
      <c r="I1827" s="219"/>
      <c r="J1827" s="220"/>
      <c r="L1827" s="52">
        <f t="shared" si="287"/>
        <v>177</v>
      </c>
      <c r="M1827" s="86" t="str">
        <f t="shared" si="281"/>
        <v/>
      </c>
      <c r="N1827" s="87" t="str">
        <f t="shared" si="282"/>
        <v/>
      </c>
      <c r="O1827" s="87" t="str">
        <f t="shared" si="283"/>
        <v/>
      </c>
      <c r="P1827" s="88" t="str">
        <f t="shared" si="284"/>
        <v/>
      </c>
      <c r="Q1827" s="87" t="str">
        <f t="shared" si="285"/>
        <v/>
      </c>
      <c r="R1827" s="87" t="str">
        <f t="shared" si="286"/>
        <v/>
      </c>
    </row>
    <row r="1828" spans="1:18" ht="15" thickBot="1" x14ac:dyDescent="0.25">
      <c r="A1828" s="219"/>
      <c r="B1828" s="219"/>
      <c r="C1828" s="219"/>
      <c r="D1828" s="219"/>
      <c r="E1828" s="219"/>
      <c r="F1828" s="220"/>
      <c r="G1828" s="219"/>
      <c r="H1828" s="294"/>
      <c r="I1828" s="294"/>
      <c r="J1828" s="220"/>
      <c r="L1828" s="52">
        <f t="shared" si="287"/>
        <v>177</v>
      </c>
      <c r="M1828" s="86" t="str">
        <f t="shared" si="281"/>
        <v/>
      </c>
      <c r="N1828" s="87" t="str">
        <f t="shared" si="282"/>
        <v/>
      </c>
      <c r="O1828" s="87" t="str">
        <f t="shared" si="283"/>
        <v/>
      </c>
      <c r="P1828" s="88" t="str">
        <f t="shared" si="284"/>
        <v/>
      </c>
      <c r="Q1828" s="87" t="str">
        <f t="shared" si="285"/>
        <v/>
      </c>
      <c r="R1828" s="87" t="str">
        <f t="shared" si="286"/>
        <v/>
      </c>
    </row>
    <row r="1829" spans="1:18" ht="15" thickTop="1" x14ac:dyDescent="0.2">
      <c r="A1829" s="224"/>
      <c r="B1829" s="224"/>
      <c r="C1829" s="224"/>
      <c r="D1829" s="224"/>
      <c r="E1829" s="224"/>
      <c r="F1829" s="224"/>
      <c r="G1829" s="224"/>
      <c r="H1829" s="224"/>
      <c r="I1829" s="224"/>
      <c r="J1829" s="224"/>
      <c r="L1829" s="52">
        <f t="shared" si="287"/>
        <v>177</v>
      </c>
      <c r="M1829" s="86" t="str">
        <f t="shared" si="281"/>
        <v/>
      </c>
      <c r="N1829" s="87" t="str">
        <f t="shared" si="282"/>
        <v/>
      </c>
      <c r="O1829" s="87" t="str">
        <f t="shared" si="283"/>
        <v/>
      </c>
      <c r="P1829" s="88" t="str">
        <f t="shared" si="284"/>
        <v/>
      </c>
      <c r="Q1829" s="87" t="str">
        <f t="shared" si="285"/>
        <v/>
      </c>
      <c r="R1829" s="87" t="str">
        <f t="shared" si="286"/>
        <v/>
      </c>
    </row>
    <row r="1830" spans="1:18" ht="15" x14ac:dyDescent="0.2">
      <c r="A1830" s="206"/>
      <c r="B1830" s="207" t="s">
        <v>1</v>
      </c>
      <c r="C1830" s="206" t="s">
        <v>2</v>
      </c>
      <c r="D1830" s="206" t="s">
        <v>3</v>
      </c>
      <c r="E1830" s="290" t="s">
        <v>18</v>
      </c>
      <c r="F1830" s="290"/>
      <c r="G1830" s="208" t="s">
        <v>4</v>
      </c>
      <c r="H1830" s="207" t="s">
        <v>5</v>
      </c>
      <c r="I1830" s="207" t="s">
        <v>6</v>
      </c>
      <c r="J1830" s="207" t="s">
        <v>7</v>
      </c>
      <c r="L1830" s="52">
        <f t="shared" si="287"/>
        <v>178</v>
      </c>
      <c r="M1830" s="86" t="str">
        <f t="shared" si="281"/>
        <v/>
      </c>
      <c r="N1830" s="87" t="str">
        <f t="shared" si="282"/>
        <v/>
      </c>
      <c r="O1830" s="87" t="str">
        <f t="shared" si="283"/>
        <v/>
      </c>
      <c r="P1830" s="88" t="str">
        <f t="shared" si="284"/>
        <v/>
      </c>
      <c r="Q1830" s="87" t="str">
        <f t="shared" si="285"/>
        <v/>
      </c>
      <c r="R1830" s="87" t="str">
        <f t="shared" si="286"/>
        <v/>
      </c>
    </row>
    <row r="1831" spans="1:18" ht="25.5" customHeight="1" x14ac:dyDescent="0.2">
      <c r="A1831" s="209" t="s">
        <v>19</v>
      </c>
      <c r="B1831" s="210" t="s">
        <v>224</v>
      </c>
      <c r="C1831" s="209" t="s">
        <v>9</v>
      </c>
      <c r="D1831" s="209" t="s">
        <v>633</v>
      </c>
      <c r="E1831" s="291" t="s">
        <v>884</v>
      </c>
      <c r="F1831" s="291"/>
      <c r="G1831" s="211" t="s">
        <v>14</v>
      </c>
      <c r="H1831" s="212">
        <v>1</v>
      </c>
      <c r="I1831" s="213">
        <f>SUMIF(L:L,$L1831,M:M)</f>
        <v>5.2</v>
      </c>
      <c r="J1831" s="213">
        <f>TRUNC(H1831*I1831,2)</f>
        <v>5.2</v>
      </c>
      <c r="L1831" s="52">
        <f t="shared" si="287"/>
        <v>178</v>
      </c>
      <c r="M1831" s="86" t="str">
        <f t="shared" si="281"/>
        <v/>
      </c>
      <c r="N1831" s="87" t="str">
        <f t="shared" si="282"/>
        <v/>
      </c>
      <c r="O1831" s="87" t="str">
        <f t="shared" si="283"/>
        <v/>
      </c>
      <c r="P1831" s="88" t="str">
        <f t="shared" si="284"/>
        <v xml:space="preserve"> 91926 </v>
      </c>
      <c r="Q1831" s="87">
        <f t="shared" si="285"/>
        <v>0</v>
      </c>
      <c r="R1831" s="87">
        <f t="shared" si="286"/>
        <v>5.2</v>
      </c>
    </row>
    <row r="1832" spans="1:18" ht="25.5" customHeight="1" x14ac:dyDescent="0.2">
      <c r="A1832" s="225" t="s">
        <v>21</v>
      </c>
      <c r="B1832" s="226" t="s">
        <v>220</v>
      </c>
      <c r="C1832" s="225" t="s">
        <v>9</v>
      </c>
      <c r="D1832" s="225" t="s">
        <v>221</v>
      </c>
      <c r="E1832" s="292" t="s">
        <v>875</v>
      </c>
      <c r="F1832" s="292"/>
      <c r="G1832" s="227" t="s">
        <v>25</v>
      </c>
      <c r="H1832" s="228">
        <v>2.9000000000000001E-2</v>
      </c>
      <c r="I1832" s="229">
        <f>SUMIFS(J:J,A:A,"Composição",B:B,$B1832)</f>
        <v>33.25</v>
      </c>
      <c r="J1832" s="229">
        <f>TRUNC(H1832*I1832,2)</f>
        <v>0.96</v>
      </c>
      <c r="L1832" s="52">
        <f t="shared" si="287"/>
        <v>178</v>
      </c>
      <c r="M1832" s="86">
        <f t="shared" si="281"/>
        <v>0.96</v>
      </c>
      <c r="N1832" s="87" t="str">
        <f t="shared" si="282"/>
        <v/>
      </c>
      <c r="O1832" s="87">
        <f t="shared" si="283"/>
        <v>0.96</v>
      </c>
      <c r="P1832" s="88" t="str">
        <f t="shared" si="284"/>
        <v/>
      </c>
      <c r="Q1832" s="87" t="str">
        <f t="shared" si="285"/>
        <v/>
      </c>
      <c r="R1832" s="87" t="str">
        <f t="shared" si="286"/>
        <v/>
      </c>
    </row>
    <row r="1833" spans="1:18" ht="25.5" customHeight="1" x14ac:dyDescent="0.2">
      <c r="A1833" s="225" t="s">
        <v>21</v>
      </c>
      <c r="B1833" s="226" t="s">
        <v>205</v>
      </c>
      <c r="C1833" s="225" t="s">
        <v>9</v>
      </c>
      <c r="D1833" s="225" t="s">
        <v>206</v>
      </c>
      <c r="E1833" s="292" t="s">
        <v>875</v>
      </c>
      <c r="F1833" s="292"/>
      <c r="G1833" s="227" t="s">
        <v>25</v>
      </c>
      <c r="H1833" s="228">
        <v>2.9000000000000001E-2</v>
      </c>
      <c r="I1833" s="229">
        <f>SUMIFS(J:J,A:A,"Composição",B:B,$B1833)</f>
        <v>26.42</v>
      </c>
      <c r="J1833" s="229">
        <f>TRUNC(H1833*I1833,2)</f>
        <v>0.76</v>
      </c>
      <c r="L1833" s="52">
        <f t="shared" si="287"/>
        <v>178</v>
      </c>
      <c r="M1833" s="86">
        <f t="shared" si="281"/>
        <v>0.76</v>
      </c>
      <c r="N1833" s="87" t="str">
        <f t="shared" si="282"/>
        <v/>
      </c>
      <c r="O1833" s="87">
        <f t="shared" si="283"/>
        <v>0.76</v>
      </c>
      <c r="P1833" s="88" t="str">
        <f t="shared" si="284"/>
        <v/>
      </c>
      <c r="Q1833" s="87" t="str">
        <f t="shared" si="285"/>
        <v/>
      </c>
      <c r="R1833" s="87" t="str">
        <f t="shared" si="286"/>
        <v/>
      </c>
    </row>
    <row r="1834" spans="1:18" ht="25.5" x14ac:dyDescent="0.2">
      <c r="A1834" s="214" t="s">
        <v>28</v>
      </c>
      <c r="B1834" s="215" t="s">
        <v>190</v>
      </c>
      <c r="C1834" s="214" t="str">
        <f>VLOOKUP(B1834,INSUMOS!$A:$I,2,FALSE)</f>
        <v>SINAPI</v>
      </c>
      <c r="D1834" s="214" t="str">
        <f>VLOOKUP(B1834,INSUMOS!$A:$I,3,FALSE)</f>
        <v>CABO DE COBRE, FLEXIVEL, CLASSE 4 OU 5, ISOLACAO EM PVC/A, ANTICHAMA BWF-B, 1 CONDUTOR, 450/750 V, SECAO NOMINAL 2,5 MM2</v>
      </c>
      <c r="E1834" s="293" t="str">
        <f>VLOOKUP(B1834,INSUMOS!$A:$I,4,FALSE)</f>
        <v>Material</v>
      </c>
      <c r="F1834" s="293"/>
      <c r="G1834" s="216" t="str">
        <f>VLOOKUP(B1834,INSUMOS!$A:$I,5,FALSE)</f>
        <v>M</v>
      </c>
      <c r="H1834" s="217">
        <v>1.2434000000000001</v>
      </c>
      <c r="I1834" s="218">
        <f>VLOOKUP(B1834,INSUMOS!$A:$I,8,FALSE)</f>
        <v>2.77</v>
      </c>
      <c r="J1834" s="218">
        <f>TRUNC(H1834*I1834,2)</f>
        <v>3.44</v>
      </c>
      <c r="L1834" s="52">
        <f t="shared" si="287"/>
        <v>178</v>
      </c>
      <c r="M1834" s="86">
        <f t="shared" si="281"/>
        <v>3.44</v>
      </c>
      <c r="N1834" s="87" t="str">
        <f t="shared" si="282"/>
        <v/>
      </c>
      <c r="O1834" s="87">
        <f t="shared" si="283"/>
        <v>3.44</v>
      </c>
      <c r="P1834" s="88" t="str">
        <f t="shared" si="284"/>
        <v/>
      </c>
      <c r="Q1834" s="87" t="str">
        <f t="shared" si="285"/>
        <v/>
      </c>
      <c r="R1834" s="87" t="str">
        <f t="shared" si="286"/>
        <v/>
      </c>
    </row>
    <row r="1835" spans="1:18" ht="25.5" x14ac:dyDescent="0.2">
      <c r="A1835" s="214" t="s">
        <v>28</v>
      </c>
      <c r="B1835" s="215" t="s">
        <v>202</v>
      </c>
      <c r="C1835" s="214" t="str">
        <f>VLOOKUP(B1835,INSUMOS!$A:$I,2,FALSE)</f>
        <v>SINAPI</v>
      </c>
      <c r="D1835" s="214" t="str">
        <f>VLOOKUP(B1835,INSUMOS!$A:$I,3,FALSE)</f>
        <v>FITA ISOLANTE ADESIVA ANTICHAMA, USO ATE 750 V, EM ROLO DE 19 MM X 5 M</v>
      </c>
      <c r="E1835" s="293" t="str">
        <f>VLOOKUP(B1835,INSUMOS!$A:$I,4,FALSE)</f>
        <v>Material</v>
      </c>
      <c r="F1835" s="293"/>
      <c r="G1835" s="216" t="str">
        <f>VLOOKUP(B1835,INSUMOS!$A:$I,5,FALSE)</f>
        <v>UN</v>
      </c>
      <c r="H1835" s="217">
        <v>9.4000000000000004E-3</v>
      </c>
      <c r="I1835" s="218">
        <f>VLOOKUP(B1835,INSUMOS!$A:$I,8,FALSE)</f>
        <v>4.5199999999999996</v>
      </c>
      <c r="J1835" s="218">
        <f>TRUNC(H1835*I1835,2)</f>
        <v>0.04</v>
      </c>
      <c r="L1835" s="52">
        <f t="shared" si="287"/>
        <v>178</v>
      </c>
      <c r="M1835" s="86">
        <f t="shared" si="281"/>
        <v>0.04</v>
      </c>
      <c r="N1835" s="87" t="str">
        <f t="shared" si="282"/>
        <v/>
      </c>
      <c r="O1835" s="87">
        <f t="shared" si="283"/>
        <v>0.04</v>
      </c>
      <c r="P1835" s="88" t="str">
        <f t="shared" si="284"/>
        <v/>
      </c>
      <c r="Q1835" s="87" t="str">
        <f t="shared" si="285"/>
        <v/>
      </c>
      <c r="R1835" s="87" t="str">
        <f t="shared" si="286"/>
        <v/>
      </c>
    </row>
    <row r="1836" spans="1:18" x14ac:dyDescent="0.2">
      <c r="A1836" s="219"/>
      <c r="B1836" s="219"/>
      <c r="C1836" s="219"/>
      <c r="D1836" s="219"/>
      <c r="E1836" s="219"/>
      <c r="F1836" s="220"/>
      <c r="G1836" s="219"/>
      <c r="H1836" s="220"/>
      <c r="I1836" s="219"/>
      <c r="J1836" s="220"/>
      <c r="L1836" s="52">
        <f t="shared" si="287"/>
        <v>178</v>
      </c>
      <c r="M1836" s="86" t="str">
        <f t="shared" si="281"/>
        <v/>
      </c>
      <c r="N1836" s="87" t="str">
        <f t="shared" si="282"/>
        <v/>
      </c>
      <c r="O1836" s="87" t="str">
        <f t="shared" si="283"/>
        <v/>
      </c>
      <c r="P1836" s="88" t="str">
        <f t="shared" si="284"/>
        <v/>
      </c>
      <c r="Q1836" s="87" t="str">
        <f t="shared" si="285"/>
        <v/>
      </c>
      <c r="R1836" s="87" t="str">
        <f t="shared" si="286"/>
        <v/>
      </c>
    </row>
    <row r="1837" spans="1:18" ht="15" thickBot="1" x14ac:dyDescent="0.25">
      <c r="A1837" s="219"/>
      <c r="B1837" s="219"/>
      <c r="C1837" s="219"/>
      <c r="D1837" s="219"/>
      <c r="E1837" s="219"/>
      <c r="F1837" s="220"/>
      <c r="G1837" s="219"/>
      <c r="H1837" s="294"/>
      <c r="I1837" s="294"/>
      <c r="J1837" s="220"/>
      <c r="L1837" s="52">
        <f t="shared" si="287"/>
        <v>178</v>
      </c>
      <c r="M1837" s="86" t="str">
        <f t="shared" si="281"/>
        <v/>
      </c>
      <c r="N1837" s="87" t="str">
        <f t="shared" si="282"/>
        <v/>
      </c>
      <c r="O1837" s="87" t="str">
        <f t="shared" si="283"/>
        <v/>
      </c>
      <c r="P1837" s="88" t="str">
        <f t="shared" si="284"/>
        <v/>
      </c>
      <c r="Q1837" s="87" t="str">
        <f t="shared" si="285"/>
        <v/>
      </c>
      <c r="R1837" s="87" t="str">
        <f t="shared" si="286"/>
        <v/>
      </c>
    </row>
    <row r="1838" spans="1:18" ht="15" thickTop="1" x14ac:dyDescent="0.2">
      <c r="A1838" s="224"/>
      <c r="B1838" s="224"/>
      <c r="C1838" s="224"/>
      <c r="D1838" s="224"/>
      <c r="E1838" s="224"/>
      <c r="F1838" s="224"/>
      <c r="G1838" s="224"/>
      <c r="H1838" s="224"/>
      <c r="I1838" s="224"/>
      <c r="J1838" s="224"/>
      <c r="L1838" s="52">
        <f t="shared" si="287"/>
        <v>178</v>
      </c>
      <c r="M1838" s="86" t="str">
        <f t="shared" si="281"/>
        <v/>
      </c>
      <c r="N1838" s="87" t="str">
        <f t="shared" si="282"/>
        <v/>
      </c>
      <c r="O1838" s="87" t="str">
        <f t="shared" si="283"/>
        <v/>
      </c>
      <c r="P1838" s="88" t="str">
        <f t="shared" si="284"/>
        <v/>
      </c>
      <c r="Q1838" s="87" t="str">
        <f t="shared" si="285"/>
        <v/>
      </c>
      <c r="R1838" s="87" t="str">
        <f t="shared" si="286"/>
        <v/>
      </c>
    </row>
    <row r="1839" spans="1:18" ht="25.5" customHeight="1" x14ac:dyDescent="0.2">
      <c r="A1839" s="206"/>
      <c r="B1839" s="207" t="s">
        <v>1</v>
      </c>
      <c r="C1839" s="206" t="s">
        <v>2</v>
      </c>
      <c r="D1839" s="206" t="s">
        <v>3</v>
      </c>
      <c r="E1839" s="290" t="s">
        <v>18</v>
      </c>
      <c r="F1839" s="290"/>
      <c r="G1839" s="208" t="s">
        <v>4</v>
      </c>
      <c r="H1839" s="207" t="s">
        <v>5</v>
      </c>
      <c r="I1839" s="207" t="s">
        <v>6</v>
      </c>
      <c r="J1839" s="207" t="s">
        <v>7</v>
      </c>
      <c r="L1839" s="52">
        <f t="shared" si="287"/>
        <v>179</v>
      </c>
      <c r="M1839" s="86" t="str">
        <f t="shared" si="281"/>
        <v/>
      </c>
      <c r="N1839" s="87" t="str">
        <f t="shared" si="282"/>
        <v/>
      </c>
      <c r="O1839" s="87" t="str">
        <f t="shared" si="283"/>
        <v/>
      </c>
      <c r="P1839" s="88" t="str">
        <f t="shared" si="284"/>
        <v/>
      </c>
      <c r="Q1839" s="87" t="str">
        <f t="shared" si="285"/>
        <v/>
      </c>
      <c r="R1839" s="87" t="str">
        <f t="shared" si="286"/>
        <v/>
      </c>
    </row>
    <row r="1840" spans="1:18" ht="25.5" customHeight="1" x14ac:dyDescent="0.2">
      <c r="A1840" s="209" t="s">
        <v>19</v>
      </c>
      <c r="B1840" s="210" t="s">
        <v>1501</v>
      </c>
      <c r="C1840" s="209" t="s">
        <v>9</v>
      </c>
      <c r="D1840" s="209" t="s">
        <v>1502</v>
      </c>
      <c r="E1840" s="291" t="s">
        <v>884</v>
      </c>
      <c r="F1840" s="291"/>
      <c r="G1840" s="211" t="s">
        <v>14</v>
      </c>
      <c r="H1840" s="212">
        <v>1</v>
      </c>
      <c r="I1840" s="213">
        <f>SUMIF(L:L,$L1840,M:M)</f>
        <v>8.07</v>
      </c>
      <c r="J1840" s="213">
        <f>TRUNC(H1840*I1840,2)</f>
        <v>8.07</v>
      </c>
      <c r="L1840" s="52">
        <f t="shared" si="287"/>
        <v>179</v>
      </c>
      <c r="M1840" s="86" t="str">
        <f t="shared" si="281"/>
        <v/>
      </c>
      <c r="N1840" s="87" t="str">
        <f t="shared" si="282"/>
        <v/>
      </c>
      <c r="O1840" s="87" t="str">
        <f t="shared" si="283"/>
        <v/>
      </c>
      <c r="P1840" s="88" t="str">
        <f t="shared" si="284"/>
        <v xml:space="preserve"> 91928 </v>
      </c>
      <c r="Q1840" s="87">
        <f t="shared" si="285"/>
        <v>0</v>
      </c>
      <c r="R1840" s="87">
        <f t="shared" si="286"/>
        <v>8.07</v>
      </c>
    </row>
    <row r="1841" spans="1:18" ht="25.5" customHeight="1" x14ac:dyDescent="0.2">
      <c r="A1841" s="225" t="s">
        <v>21</v>
      </c>
      <c r="B1841" s="226" t="s">
        <v>205</v>
      </c>
      <c r="C1841" s="225" t="s">
        <v>9</v>
      </c>
      <c r="D1841" s="225" t="s">
        <v>206</v>
      </c>
      <c r="E1841" s="292" t="s">
        <v>875</v>
      </c>
      <c r="F1841" s="292"/>
      <c r="G1841" s="227" t="s">
        <v>25</v>
      </c>
      <c r="H1841" s="228">
        <v>3.9E-2</v>
      </c>
      <c r="I1841" s="229">
        <f>SUMIFS(J:J,A:A,"Composição",B:B,$B1841)</f>
        <v>26.42</v>
      </c>
      <c r="J1841" s="229">
        <f>TRUNC(H1841*I1841,2)</f>
        <v>1.03</v>
      </c>
      <c r="L1841" s="52">
        <f t="shared" si="287"/>
        <v>179</v>
      </c>
      <c r="M1841" s="86">
        <f t="shared" si="281"/>
        <v>1.03</v>
      </c>
      <c r="N1841" s="87" t="str">
        <f t="shared" si="282"/>
        <v/>
      </c>
      <c r="O1841" s="87">
        <f t="shared" si="283"/>
        <v>1.03</v>
      </c>
      <c r="P1841" s="88" t="str">
        <f t="shared" si="284"/>
        <v/>
      </c>
      <c r="Q1841" s="87" t="str">
        <f t="shared" si="285"/>
        <v/>
      </c>
      <c r="R1841" s="87" t="str">
        <f t="shared" si="286"/>
        <v/>
      </c>
    </row>
    <row r="1842" spans="1:18" ht="25.5" x14ac:dyDescent="0.2">
      <c r="A1842" s="225" t="s">
        <v>21</v>
      </c>
      <c r="B1842" s="226" t="s">
        <v>220</v>
      </c>
      <c r="C1842" s="225" t="s">
        <v>9</v>
      </c>
      <c r="D1842" s="225" t="s">
        <v>221</v>
      </c>
      <c r="E1842" s="292" t="s">
        <v>875</v>
      </c>
      <c r="F1842" s="292"/>
      <c r="G1842" s="227" t="s">
        <v>25</v>
      </c>
      <c r="H1842" s="228">
        <v>3.9E-2</v>
      </c>
      <c r="I1842" s="229">
        <f>SUMIFS(J:J,A:A,"Composição",B:B,$B1842)</f>
        <v>33.25</v>
      </c>
      <c r="J1842" s="229">
        <f>TRUNC(H1842*I1842,2)</f>
        <v>1.29</v>
      </c>
      <c r="L1842" s="52">
        <f t="shared" si="287"/>
        <v>179</v>
      </c>
      <c r="M1842" s="86">
        <f t="shared" si="281"/>
        <v>1.29</v>
      </c>
      <c r="N1842" s="87" t="str">
        <f t="shared" si="282"/>
        <v/>
      </c>
      <c r="O1842" s="87">
        <f t="shared" si="283"/>
        <v>1.29</v>
      </c>
      <c r="P1842" s="88" t="str">
        <f t="shared" si="284"/>
        <v/>
      </c>
      <c r="Q1842" s="87" t="str">
        <f t="shared" si="285"/>
        <v/>
      </c>
      <c r="R1842" s="87" t="str">
        <f t="shared" si="286"/>
        <v/>
      </c>
    </row>
    <row r="1843" spans="1:18" ht="25.5" x14ac:dyDescent="0.2">
      <c r="A1843" s="214" t="s">
        <v>28</v>
      </c>
      <c r="B1843" s="215" t="s">
        <v>202</v>
      </c>
      <c r="C1843" s="214" t="str">
        <f>VLOOKUP(B1843,INSUMOS!$A:$I,2,FALSE)</f>
        <v>SINAPI</v>
      </c>
      <c r="D1843" s="214" t="str">
        <f>VLOOKUP(B1843,INSUMOS!$A:$I,3,FALSE)</f>
        <v>FITA ISOLANTE ADESIVA ANTICHAMA, USO ATE 750 V, EM ROLO DE 19 MM X 5 M</v>
      </c>
      <c r="E1843" s="293" t="str">
        <f>VLOOKUP(B1843,INSUMOS!$A:$I,4,FALSE)</f>
        <v>Material</v>
      </c>
      <c r="F1843" s="293"/>
      <c r="G1843" s="216" t="str">
        <f>VLOOKUP(B1843,INSUMOS!$A:$I,5,FALSE)</f>
        <v>UN</v>
      </c>
      <c r="H1843" s="217">
        <v>9.4000000000000004E-3</v>
      </c>
      <c r="I1843" s="218">
        <f>VLOOKUP(B1843,INSUMOS!$A:$I,8,FALSE)</f>
        <v>4.5199999999999996</v>
      </c>
      <c r="J1843" s="218">
        <f>TRUNC(H1843*I1843,2)</f>
        <v>0.04</v>
      </c>
      <c r="L1843" s="52">
        <f t="shared" si="287"/>
        <v>179</v>
      </c>
      <c r="M1843" s="86">
        <f t="shared" si="281"/>
        <v>0.04</v>
      </c>
      <c r="N1843" s="87" t="str">
        <f t="shared" si="282"/>
        <v/>
      </c>
      <c r="O1843" s="87">
        <f t="shared" si="283"/>
        <v>0.04</v>
      </c>
      <c r="P1843" s="88" t="str">
        <f t="shared" si="284"/>
        <v/>
      </c>
      <c r="Q1843" s="87" t="str">
        <f t="shared" si="285"/>
        <v/>
      </c>
      <c r="R1843" s="87" t="str">
        <f t="shared" si="286"/>
        <v/>
      </c>
    </row>
    <row r="1844" spans="1:18" ht="25.5" x14ac:dyDescent="0.2">
      <c r="A1844" s="214" t="s">
        <v>28</v>
      </c>
      <c r="B1844" s="215" t="s">
        <v>2028</v>
      </c>
      <c r="C1844" s="214" t="str">
        <f>VLOOKUP(B1844,INSUMOS!$A:$I,2,FALSE)</f>
        <v>SINAPI</v>
      </c>
      <c r="D1844" s="214" t="str">
        <f>VLOOKUP(B1844,INSUMOS!$A:$I,3,FALSE)</f>
        <v>CABO DE COBRE, FLEXIVEL, CLASSE 4 OU 5, ISOLACAO EM PVC/A, ANTICHAMA BWF-B, 1 CONDUTOR, 450/750 V, SECAO NOMINAL 4 MM2</v>
      </c>
      <c r="E1844" s="293" t="str">
        <f>VLOOKUP(B1844,INSUMOS!$A:$I,4,FALSE)</f>
        <v>Material</v>
      </c>
      <c r="F1844" s="293"/>
      <c r="G1844" s="216" t="str">
        <f>VLOOKUP(B1844,INSUMOS!$A:$I,5,FALSE)</f>
        <v>M</v>
      </c>
      <c r="H1844" s="217">
        <v>1.2434000000000001</v>
      </c>
      <c r="I1844" s="218">
        <f>VLOOKUP(B1844,INSUMOS!$A:$I,8,FALSE)</f>
        <v>4.5999999999999996</v>
      </c>
      <c r="J1844" s="218">
        <f>TRUNC(H1844*I1844,2)</f>
        <v>5.71</v>
      </c>
      <c r="L1844" s="52">
        <f t="shared" si="287"/>
        <v>179</v>
      </c>
      <c r="M1844" s="86">
        <f t="shared" si="281"/>
        <v>5.71</v>
      </c>
      <c r="N1844" s="87" t="str">
        <f t="shared" si="282"/>
        <v/>
      </c>
      <c r="O1844" s="87">
        <f t="shared" si="283"/>
        <v>5.71</v>
      </c>
      <c r="P1844" s="88" t="str">
        <f t="shared" si="284"/>
        <v/>
      </c>
      <c r="Q1844" s="87" t="str">
        <f t="shared" si="285"/>
        <v/>
      </c>
      <c r="R1844" s="87" t="str">
        <f t="shared" si="286"/>
        <v/>
      </c>
    </row>
    <row r="1845" spans="1:18" x14ac:dyDescent="0.2">
      <c r="A1845" s="219"/>
      <c r="B1845" s="219"/>
      <c r="C1845" s="219"/>
      <c r="D1845" s="219"/>
      <c r="E1845" s="219"/>
      <c r="F1845" s="220"/>
      <c r="G1845" s="219"/>
      <c r="H1845" s="220"/>
      <c r="I1845" s="219"/>
      <c r="J1845" s="220"/>
      <c r="L1845" s="52">
        <f t="shared" si="287"/>
        <v>179</v>
      </c>
      <c r="M1845" s="86" t="str">
        <f t="shared" si="281"/>
        <v/>
      </c>
      <c r="N1845" s="87" t="str">
        <f t="shared" si="282"/>
        <v/>
      </c>
      <c r="O1845" s="87" t="str">
        <f t="shared" si="283"/>
        <v/>
      </c>
      <c r="P1845" s="88" t="str">
        <f t="shared" si="284"/>
        <v/>
      </c>
      <c r="Q1845" s="87" t="str">
        <f t="shared" si="285"/>
        <v/>
      </c>
      <c r="R1845" s="87" t="str">
        <f t="shared" si="286"/>
        <v/>
      </c>
    </row>
    <row r="1846" spans="1:18" ht="15" thickBot="1" x14ac:dyDescent="0.25">
      <c r="A1846" s="219"/>
      <c r="B1846" s="219"/>
      <c r="C1846" s="219"/>
      <c r="D1846" s="219"/>
      <c r="E1846" s="219"/>
      <c r="F1846" s="220"/>
      <c r="G1846" s="219"/>
      <c r="H1846" s="294"/>
      <c r="I1846" s="294"/>
      <c r="J1846" s="220"/>
      <c r="L1846" s="52">
        <f t="shared" si="287"/>
        <v>179</v>
      </c>
      <c r="M1846" s="86" t="str">
        <f t="shared" si="281"/>
        <v/>
      </c>
      <c r="N1846" s="87" t="str">
        <f t="shared" si="282"/>
        <v/>
      </c>
      <c r="O1846" s="87" t="str">
        <f t="shared" si="283"/>
        <v/>
      </c>
      <c r="P1846" s="88" t="str">
        <f t="shared" si="284"/>
        <v/>
      </c>
      <c r="Q1846" s="87" t="str">
        <f t="shared" si="285"/>
        <v/>
      </c>
      <c r="R1846" s="87" t="str">
        <f t="shared" si="286"/>
        <v/>
      </c>
    </row>
    <row r="1847" spans="1:18" ht="38.25" customHeight="1" thickTop="1" x14ac:dyDescent="0.2">
      <c r="A1847" s="224"/>
      <c r="B1847" s="224"/>
      <c r="C1847" s="224"/>
      <c r="D1847" s="224"/>
      <c r="E1847" s="224"/>
      <c r="F1847" s="224"/>
      <c r="G1847" s="224"/>
      <c r="H1847" s="224"/>
      <c r="I1847" s="224"/>
      <c r="J1847" s="224"/>
      <c r="L1847" s="52">
        <f t="shared" si="287"/>
        <v>179</v>
      </c>
      <c r="M1847" s="86" t="str">
        <f t="shared" si="281"/>
        <v/>
      </c>
      <c r="N1847" s="87" t="str">
        <f t="shared" si="282"/>
        <v/>
      </c>
      <c r="O1847" s="87" t="str">
        <f t="shared" si="283"/>
        <v/>
      </c>
      <c r="P1847" s="88" t="str">
        <f t="shared" si="284"/>
        <v/>
      </c>
      <c r="Q1847" s="87" t="str">
        <f t="shared" si="285"/>
        <v/>
      </c>
      <c r="R1847" s="87" t="str">
        <f t="shared" si="286"/>
        <v/>
      </c>
    </row>
    <row r="1848" spans="1:18" ht="25.5" customHeight="1" x14ac:dyDescent="0.2">
      <c r="A1848" s="206"/>
      <c r="B1848" s="207" t="s">
        <v>1</v>
      </c>
      <c r="C1848" s="206" t="s">
        <v>2</v>
      </c>
      <c r="D1848" s="206" t="s">
        <v>3</v>
      </c>
      <c r="E1848" s="290" t="s">
        <v>18</v>
      </c>
      <c r="F1848" s="290"/>
      <c r="G1848" s="208" t="s">
        <v>4</v>
      </c>
      <c r="H1848" s="207" t="s">
        <v>5</v>
      </c>
      <c r="I1848" s="207" t="s">
        <v>6</v>
      </c>
      <c r="J1848" s="207" t="s">
        <v>7</v>
      </c>
      <c r="L1848" s="52">
        <f t="shared" si="287"/>
        <v>180</v>
      </c>
      <c r="M1848" s="86" t="str">
        <f t="shared" si="281"/>
        <v/>
      </c>
      <c r="N1848" s="87" t="str">
        <f t="shared" si="282"/>
        <v/>
      </c>
      <c r="O1848" s="87" t="str">
        <f t="shared" si="283"/>
        <v/>
      </c>
      <c r="P1848" s="88" t="str">
        <f t="shared" si="284"/>
        <v/>
      </c>
      <c r="Q1848" s="87" t="str">
        <f t="shared" si="285"/>
        <v/>
      </c>
      <c r="R1848" s="87" t="str">
        <f t="shared" si="286"/>
        <v/>
      </c>
    </row>
    <row r="1849" spans="1:18" ht="25.5" customHeight="1" x14ac:dyDescent="0.2">
      <c r="A1849" s="209" t="s">
        <v>19</v>
      </c>
      <c r="B1849" s="210" t="s">
        <v>1476</v>
      </c>
      <c r="C1849" s="209" t="s">
        <v>9</v>
      </c>
      <c r="D1849" s="209" t="s">
        <v>1477</v>
      </c>
      <c r="E1849" s="291" t="s">
        <v>961</v>
      </c>
      <c r="F1849" s="291"/>
      <c r="G1849" s="211" t="s">
        <v>14</v>
      </c>
      <c r="H1849" s="212">
        <v>1</v>
      </c>
      <c r="I1849" s="213">
        <f>SUMIF(L:L,$L1849,M:M)</f>
        <v>9.5499999999999989</v>
      </c>
      <c r="J1849" s="213">
        <f>TRUNC(H1849*I1849,2)</f>
        <v>9.5500000000000007</v>
      </c>
      <c r="L1849" s="52">
        <f t="shared" si="287"/>
        <v>180</v>
      </c>
      <c r="M1849" s="86" t="str">
        <f t="shared" si="281"/>
        <v/>
      </c>
      <c r="N1849" s="87" t="str">
        <f t="shared" si="282"/>
        <v/>
      </c>
      <c r="O1849" s="87" t="str">
        <f t="shared" si="283"/>
        <v/>
      </c>
      <c r="P1849" s="88" t="str">
        <f t="shared" si="284"/>
        <v xml:space="preserve"> 98283 </v>
      </c>
      <c r="Q1849" s="87">
        <f t="shared" si="285"/>
        <v>0</v>
      </c>
      <c r="R1849" s="87">
        <f t="shared" si="286"/>
        <v>9.5499999999999989</v>
      </c>
    </row>
    <row r="1850" spans="1:18" ht="25.5" x14ac:dyDescent="0.2">
      <c r="A1850" s="225" t="s">
        <v>21</v>
      </c>
      <c r="B1850" s="226" t="s">
        <v>205</v>
      </c>
      <c r="C1850" s="225" t="s">
        <v>9</v>
      </c>
      <c r="D1850" s="225" t="s">
        <v>206</v>
      </c>
      <c r="E1850" s="292" t="s">
        <v>875</v>
      </c>
      <c r="F1850" s="292"/>
      <c r="G1850" s="227" t="s">
        <v>25</v>
      </c>
      <c r="H1850" s="228">
        <v>9.7424999999999998E-2</v>
      </c>
      <c r="I1850" s="229">
        <f>SUMIFS(J:J,A:A,"Composição",B:B,$B1850)</f>
        <v>26.42</v>
      </c>
      <c r="J1850" s="229">
        <f>TRUNC(H1850*I1850,2)</f>
        <v>2.57</v>
      </c>
      <c r="L1850" s="52">
        <f t="shared" si="287"/>
        <v>180</v>
      </c>
      <c r="M1850" s="86">
        <f t="shared" si="281"/>
        <v>2.57</v>
      </c>
      <c r="N1850" s="87" t="str">
        <f t="shared" si="282"/>
        <v/>
      </c>
      <c r="O1850" s="87">
        <f t="shared" si="283"/>
        <v>2.57</v>
      </c>
      <c r="P1850" s="88" t="str">
        <f t="shared" si="284"/>
        <v/>
      </c>
      <c r="Q1850" s="87" t="str">
        <f t="shared" si="285"/>
        <v/>
      </c>
      <c r="R1850" s="87" t="str">
        <f t="shared" si="286"/>
        <v/>
      </c>
    </row>
    <row r="1851" spans="1:18" ht="25.5" x14ac:dyDescent="0.2">
      <c r="A1851" s="225" t="s">
        <v>21</v>
      </c>
      <c r="B1851" s="226" t="s">
        <v>220</v>
      </c>
      <c r="C1851" s="225" t="s">
        <v>9</v>
      </c>
      <c r="D1851" s="225" t="s">
        <v>221</v>
      </c>
      <c r="E1851" s="292" t="s">
        <v>875</v>
      </c>
      <c r="F1851" s="292"/>
      <c r="G1851" s="227" t="s">
        <v>25</v>
      </c>
      <c r="H1851" s="228">
        <v>0.12989999999999999</v>
      </c>
      <c r="I1851" s="229">
        <f>SUMIFS(J:J,A:A,"Composição",B:B,$B1851)</f>
        <v>33.25</v>
      </c>
      <c r="J1851" s="229">
        <f>TRUNC(H1851*I1851,2)</f>
        <v>4.3099999999999996</v>
      </c>
      <c r="L1851" s="52">
        <f t="shared" si="287"/>
        <v>180</v>
      </c>
      <c r="M1851" s="86">
        <f t="shared" si="281"/>
        <v>4.3099999999999996</v>
      </c>
      <c r="N1851" s="87" t="str">
        <f t="shared" si="282"/>
        <v/>
      </c>
      <c r="O1851" s="87">
        <f t="shared" si="283"/>
        <v>4.3099999999999996</v>
      </c>
      <c r="P1851" s="88" t="str">
        <f t="shared" si="284"/>
        <v/>
      </c>
      <c r="Q1851" s="87" t="str">
        <f t="shared" si="285"/>
        <v/>
      </c>
      <c r="R1851" s="87" t="str">
        <f t="shared" si="286"/>
        <v/>
      </c>
    </row>
    <row r="1852" spans="1:18" x14ac:dyDescent="0.2">
      <c r="A1852" s="214" t="s">
        <v>28</v>
      </c>
      <c r="B1852" s="215" t="s">
        <v>2030</v>
      </c>
      <c r="C1852" s="214" t="str">
        <f>VLOOKUP(B1852,INSUMOS!$A:$I,2,FALSE)</f>
        <v>SINAPI</v>
      </c>
      <c r="D1852" s="214" t="str">
        <f>VLOOKUP(B1852,INSUMOS!$A:$I,3,FALSE)</f>
        <v>CABO TELEFONICO CCI 50, 4 PARES, USO INTERNO, SEM BLINDAGEM</v>
      </c>
      <c r="E1852" s="293" t="str">
        <f>VLOOKUP(B1852,INSUMOS!$A:$I,4,FALSE)</f>
        <v>Material</v>
      </c>
      <c r="F1852" s="293"/>
      <c r="G1852" s="216" t="str">
        <f>VLOOKUP(B1852,INSUMOS!$A:$I,5,FALSE)</f>
        <v>M</v>
      </c>
      <c r="H1852" s="217">
        <v>1.05</v>
      </c>
      <c r="I1852" s="218">
        <f>VLOOKUP(B1852,INSUMOS!$A:$I,8,FALSE)</f>
        <v>2.5499999999999998</v>
      </c>
      <c r="J1852" s="218">
        <f>TRUNC(H1852*I1852,2)</f>
        <v>2.67</v>
      </c>
      <c r="L1852" s="52">
        <f t="shared" si="287"/>
        <v>180</v>
      </c>
      <c r="M1852" s="86">
        <f t="shared" si="281"/>
        <v>2.67</v>
      </c>
      <c r="N1852" s="87" t="str">
        <f t="shared" si="282"/>
        <v/>
      </c>
      <c r="O1852" s="87">
        <f t="shared" si="283"/>
        <v>2.67</v>
      </c>
      <c r="P1852" s="88" t="str">
        <f t="shared" si="284"/>
        <v/>
      </c>
      <c r="Q1852" s="87" t="str">
        <f t="shared" si="285"/>
        <v/>
      </c>
      <c r="R1852" s="87" t="str">
        <f t="shared" si="286"/>
        <v/>
      </c>
    </row>
    <row r="1853" spans="1:18" x14ac:dyDescent="0.2">
      <c r="A1853" s="219"/>
      <c r="B1853" s="219"/>
      <c r="C1853" s="219"/>
      <c r="D1853" s="219"/>
      <c r="E1853" s="219"/>
      <c r="F1853" s="220"/>
      <c r="G1853" s="219"/>
      <c r="H1853" s="220"/>
      <c r="I1853" s="219"/>
      <c r="J1853" s="220"/>
      <c r="L1853" s="52">
        <f t="shared" si="287"/>
        <v>180</v>
      </c>
      <c r="M1853" s="86" t="str">
        <f t="shared" si="281"/>
        <v/>
      </c>
      <c r="N1853" s="87" t="str">
        <f t="shared" si="282"/>
        <v/>
      </c>
      <c r="O1853" s="87" t="str">
        <f t="shared" si="283"/>
        <v/>
      </c>
      <c r="P1853" s="88" t="str">
        <f t="shared" si="284"/>
        <v/>
      </c>
      <c r="Q1853" s="87" t="str">
        <f t="shared" si="285"/>
        <v/>
      </c>
      <c r="R1853" s="87" t="str">
        <f t="shared" si="286"/>
        <v/>
      </c>
    </row>
    <row r="1854" spans="1:18" ht="15" thickBot="1" x14ac:dyDescent="0.25">
      <c r="A1854" s="219"/>
      <c r="B1854" s="219"/>
      <c r="C1854" s="219"/>
      <c r="D1854" s="219"/>
      <c r="E1854" s="219"/>
      <c r="F1854" s="220"/>
      <c r="G1854" s="219"/>
      <c r="H1854" s="294"/>
      <c r="I1854" s="294"/>
      <c r="J1854" s="220"/>
      <c r="L1854" s="52">
        <f t="shared" si="287"/>
        <v>180</v>
      </c>
      <c r="M1854" s="86" t="str">
        <f t="shared" si="281"/>
        <v/>
      </c>
      <c r="N1854" s="87" t="str">
        <f t="shared" si="282"/>
        <v/>
      </c>
      <c r="O1854" s="87" t="str">
        <f t="shared" si="283"/>
        <v/>
      </c>
      <c r="P1854" s="88" t="str">
        <f t="shared" si="284"/>
        <v/>
      </c>
      <c r="Q1854" s="87" t="str">
        <f t="shared" si="285"/>
        <v/>
      </c>
      <c r="R1854" s="87" t="str">
        <f t="shared" si="286"/>
        <v/>
      </c>
    </row>
    <row r="1855" spans="1:18" ht="15" thickTop="1" x14ac:dyDescent="0.2">
      <c r="A1855" s="224"/>
      <c r="B1855" s="224"/>
      <c r="C1855" s="224"/>
      <c r="D1855" s="224"/>
      <c r="E1855" s="224"/>
      <c r="F1855" s="224"/>
      <c r="G1855" s="224"/>
      <c r="H1855" s="224"/>
      <c r="I1855" s="224"/>
      <c r="J1855" s="224"/>
      <c r="L1855" s="52">
        <f t="shared" si="287"/>
        <v>180</v>
      </c>
      <c r="M1855" s="86" t="str">
        <f t="shared" ref="M1855:M1918" si="288">IF(OR(A1855="Insumo",A1855="Composição Auxiliar"),J1855,"")</f>
        <v/>
      </c>
      <c r="N1855" s="87" t="str">
        <f t="shared" ref="N1855:N1918" si="289">IF(E1855="Mão de Obra",J1855,"")</f>
        <v/>
      </c>
      <c r="O1855" s="87" t="str">
        <f t="shared" ref="O1855:O1918" si="290">IF(N1855&lt;&gt;"","",M1855)</f>
        <v/>
      </c>
      <c r="P1855" s="88" t="str">
        <f t="shared" ref="P1855:P1918" si="291">IF(A1855="Composição",B1855,"")</f>
        <v/>
      </c>
      <c r="Q1855" s="87" t="str">
        <f t="shared" ref="Q1855:Q1918" si="292">IF(P1855&lt;&gt;"",SUMIF(L1855:L1955,L1855,N1855:N1955),"")</f>
        <v/>
      </c>
      <c r="R1855" s="87" t="str">
        <f t="shared" ref="R1855:R1918" si="293">IF(P1855&lt;&gt;"",SUMIF(L1855:L1955,L1855,O1855:O1955),"")</f>
        <v/>
      </c>
    </row>
    <row r="1856" spans="1:18" ht="38.25" customHeight="1" x14ac:dyDescent="0.2">
      <c r="A1856" s="206"/>
      <c r="B1856" s="207" t="s">
        <v>1</v>
      </c>
      <c r="C1856" s="206" t="s">
        <v>2</v>
      </c>
      <c r="D1856" s="206" t="s">
        <v>3</v>
      </c>
      <c r="E1856" s="290" t="s">
        <v>18</v>
      </c>
      <c r="F1856" s="290"/>
      <c r="G1856" s="208" t="s">
        <v>4</v>
      </c>
      <c r="H1856" s="207" t="s">
        <v>5</v>
      </c>
      <c r="I1856" s="207" t="s">
        <v>6</v>
      </c>
      <c r="J1856" s="207" t="s">
        <v>7</v>
      </c>
      <c r="L1856" s="52">
        <f t="shared" si="287"/>
        <v>181</v>
      </c>
      <c r="M1856" s="86" t="str">
        <f t="shared" si="288"/>
        <v/>
      </c>
      <c r="N1856" s="87" t="str">
        <f t="shared" si="289"/>
        <v/>
      </c>
      <c r="O1856" s="87" t="str">
        <f t="shared" si="290"/>
        <v/>
      </c>
      <c r="P1856" s="88" t="str">
        <f t="shared" si="291"/>
        <v/>
      </c>
      <c r="Q1856" s="87" t="str">
        <f t="shared" si="292"/>
        <v/>
      </c>
      <c r="R1856" s="87" t="str">
        <f t="shared" si="293"/>
        <v/>
      </c>
    </row>
    <row r="1857" spans="1:18" ht="25.5" customHeight="1" x14ac:dyDescent="0.2">
      <c r="A1857" s="209" t="s">
        <v>19</v>
      </c>
      <c r="B1857" s="210" t="s">
        <v>1482</v>
      </c>
      <c r="C1857" s="209" t="s">
        <v>9</v>
      </c>
      <c r="D1857" s="209" t="s">
        <v>1483</v>
      </c>
      <c r="E1857" s="291" t="s">
        <v>961</v>
      </c>
      <c r="F1857" s="291"/>
      <c r="G1857" s="211" t="s">
        <v>12</v>
      </c>
      <c r="H1857" s="212">
        <v>1</v>
      </c>
      <c r="I1857" s="213">
        <f>SUMIF(L:L,$L1857,M:M)</f>
        <v>32.659999999999997</v>
      </c>
      <c r="J1857" s="213">
        <f>TRUNC(H1857*I1857,2)</f>
        <v>32.659999999999997</v>
      </c>
      <c r="L1857" s="52">
        <f t="shared" si="287"/>
        <v>181</v>
      </c>
      <c r="M1857" s="86" t="str">
        <f t="shared" si="288"/>
        <v/>
      </c>
      <c r="N1857" s="87" t="str">
        <f t="shared" si="289"/>
        <v/>
      </c>
      <c r="O1857" s="87" t="str">
        <f t="shared" si="290"/>
        <v/>
      </c>
      <c r="P1857" s="88" t="str">
        <f t="shared" si="291"/>
        <v xml:space="preserve"> 100556 </v>
      </c>
      <c r="Q1857" s="87">
        <f t="shared" si="292"/>
        <v>0</v>
      </c>
      <c r="R1857" s="87">
        <f t="shared" si="293"/>
        <v>32.659999999999997</v>
      </c>
    </row>
    <row r="1858" spans="1:18" ht="25.5" customHeight="1" x14ac:dyDescent="0.2">
      <c r="A1858" s="225" t="s">
        <v>21</v>
      </c>
      <c r="B1858" s="226" t="s">
        <v>205</v>
      </c>
      <c r="C1858" s="225" t="s">
        <v>9</v>
      </c>
      <c r="D1858" s="225" t="s">
        <v>206</v>
      </c>
      <c r="E1858" s="292" t="s">
        <v>875</v>
      </c>
      <c r="F1858" s="292"/>
      <c r="G1858" s="227" t="s">
        <v>25</v>
      </c>
      <c r="H1858" s="228">
        <v>0.16571330000000001</v>
      </c>
      <c r="I1858" s="229">
        <f>SUMIFS(J:J,A:A,"Composição",B:B,$B1858)</f>
        <v>26.42</v>
      </c>
      <c r="J1858" s="229">
        <f>TRUNC(H1858*I1858,2)</f>
        <v>4.37</v>
      </c>
      <c r="L1858" s="52">
        <f t="shared" si="287"/>
        <v>181</v>
      </c>
      <c r="M1858" s="86">
        <f t="shared" si="288"/>
        <v>4.37</v>
      </c>
      <c r="N1858" s="87" t="str">
        <f t="shared" si="289"/>
        <v/>
      </c>
      <c r="O1858" s="87">
        <f t="shared" si="290"/>
        <v>4.37</v>
      </c>
      <c r="P1858" s="88" t="str">
        <f t="shared" si="291"/>
        <v/>
      </c>
      <c r="Q1858" s="87" t="str">
        <f t="shared" si="292"/>
        <v/>
      </c>
      <c r="R1858" s="87" t="str">
        <f t="shared" si="293"/>
        <v/>
      </c>
    </row>
    <row r="1859" spans="1:18" ht="25.5" x14ac:dyDescent="0.2">
      <c r="A1859" s="225" t="s">
        <v>21</v>
      </c>
      <c r="B1859" s="226" t="s">
        <v>220</v>
      </c>
      <c r="C1859" s="225" t="s">
        <v>9</v>
      </c>
      <c r="D1859" s="225" t="s">
        <v>221</v>
      </c>
      <c r="E1859" s="292" t="s">
        <v>875</v>
      </c>
      <c r="F1859" s="292"/>
      <c r="G1859" s="227" t="s">
        <v>25</v>
      </c>
      <c r="H1859" s="228">
        <v>0.22095110000000001</v>
      </c>
      <c r="I1859" s="229">
        <f>SUMIFS(J:J,A:A,"Composição",B:B,$B1859)</f>
        <v>33.25</v>
      </c>
      <c r="J1859" s="229">
        <f>TRUNC(H1859*I1859,2)</f>
        <v>7.34</v>
      </c>
      <c r="L1859" s="52">
        <f t="shared" ref="L1859:L1922" si="294">IF(AND(A1860&lt;&gt;"",A1859=""),L1858+1,L1858)</f>
        <v>181</v>
      </c>
      <c r="M1859" s="86">
        <f t="shared" si="288"/>
        <v>7.34</v>
      </c>
      <c r="N1859" s="87" t="str">
        <f t="shared" si="289"/>
        <v/>
      </c>
      <c r="O1859" s="87">
        <f t="shared" si="290"/>
        <v>7.34</v>
      </c>
      <c r="P1859" s="88" t="str">
        <f t="shared" si="291"/>
        <v/>
      </c>
      <c r="Q1859" s="87" t="str">
        <f t="shared" si="292"/>
        <v/>
      </c>
      <c r="R1859" s="87" t="str">
        <f t="shared" si="293"/>
        <v/>
      </c>
    </row>
    <row r="1860" spans="1:18" ht="25.5" x14ac:dyDescent="0.2">
      <c r="A1860" s="214" t="s">
        <v>28</v>
      </c>
      <c r="B1860" s="215" t="s">
        <v>500</v>
      </c>
      <c r="C1860" s="214" t="str">
        <f>VLOOKUP(B1860,INSUMOS!$A:$I,2,FALSE)</f>
        <v>SINAPI</v>
      </c>
      <c r="D1860" s="214" t="str">
        <f>VLOOKUP(B1860,INSUMOS!$A:$I,3,FALSE)</f>
        <v>CAIXA DE PASSAGEM METALICA, DE SOBREPOR, COM TAMPA APARAFUSADA, DIMENSOES 15 X 15 X *10* CM</v>
      </c>
      <c r="E1860" s="293" t="str">
        <f>VLOOKUP(B1860,INSUMOS!$A:$I,4,FALSE)</f>
        <v>Material</v>
      </c>
      <c r="F1860" s="293"/>
      <c r="G1860" s="216" t="str">
        <f>VLOOKUP(B1860,INSUMOS!$A:$I,5,FALSE)</f>
        <v>UN</v>
      </c>
      <c r="H1860" s="217">
        <v>1</v>
      </c>
      <c r="I1860" s="218">
        <f>VLOOKUP(B1860,INSUMOS!$A:$I,8,FALSE)</f>
        <v>20.95</v>
      </c>
      <c r="J1860" s="218">
        <f>TRUNC(H1860*I1860,2)</f>
        <v>20.95</v>
      </c>
      <c r="L1860" s="52">
        <f t="shared" si="294"/>
        <v>181</v>
      </c>
      <c r="M1860" s="86">
        <f t="shared" si="288"/>
        <v>20.95</v>
      </c>
      <c r="N1860" s="87" t="str">
        <f t="shared" si="289"/>
        <v/>
      </c>
      <c r="O1860" s="87">
        <f t="shared" si="290"/>
        <v>20.95</v>
      </c>
      <c r="P1860" s="88" t="str">
        <f t="shared" si="291"/>
        <v/>
      </c>
      <c r="Q1860" s="87" t="str">
        <f t="shared" si="292"/>
        <v/>
      </c>
      <c r="R1860" s="87" t="str">
        <f t="shared" si="293"/>
        <v/>
      </c>
    </row>
    <row r="1861" spans="1:18" x14ac:dyDescent="0.2">
      <c r="A1861" s="219"/>
      <c r="B1861" s="219"/>
      <c r="C1861" s="219"/>
      <c r="D1861" s="219"/>
      <c r="E1861" s="219"/>
      <c r="F1861" s="220"/>
      <c r="G1861" s="219"/>
      <c r="H1861" s="220"/>
      <c r="I1861" s="219"/>
      <c r="J1861" s="220"/>
      <c r="L1861" s="52">
        <f t="shared" si="294"/>
        <v>181</v>
      </c>
      <c r="M1861" s="86" t="str">
        <f t="shared" si="288"/>
        <v/>
      </c>
      <c r="N1861" s="87" t="str">
        <f t="shared" si="289"/>
        <v/>
      </c>
      <c r="O1861" s="87" t="str">
        <f t="shared" si="290"/>
        <v/>
      </c>
      <c r="P1861" s="88" t="str">
        <f t="shared" si="291"/>
        <v/>
      </c>
      <c r="Q1861" s="87" t="str">
        <f t="shared" si="292"/>
        <v/>
      </c>
      <c r="R1861" s="87" t="str">
        <f t="shared" si="293"/>
        <v/>
      </c>
    </row>
    <row r="1862" spans="1:18" ht="15" thickBot="1" x14ac:dyDescent="0.25">
      <c r="A1862" s="219"/>
      <c r="B1862" s="219"/>
      <c r="C1862" s="219"/>
      <c r="D1862" s="219"/>
      <c r="E1862" s="219"/>
      <c r="F1862" s="220"/>
      <c r="G1862" s="219"/>
      <c r="H1862" s="294"/>
      <c r="I1862" s="294"/>
      <c r="J1862" s="220"/>
      <c r="L1862" s="52">
        <f t="shared" si="294"/>
        <v>181</v>
      </c>
      <c r="M1862" s="86" t="str">
        <f t="shared" si="288"/>
        <v/>
      </c>
      <c r="N1862" s="87" t="str">
        <f t="shared" si="289"/>
        <v/>
      </c>
      <c r="O1862" s="87" t="str">
        <f t="shared" si="290"/>
        <v/>
      </c>
      <c r="P1862" s="88" t="str">
        <f t="shared" si="291"/>
        <v/>
      </c>
      <c r="Q1862" s="87" t="str">
        <f t="shared" si="292"/>
        <v/>
      </c>
      <c r="R1862" s="87" t="str">
        <f t="shared" si="293"/>
        <v/>
      </c>
    </row>
    <row r="1863" spans="1:18" ht="15" thickTop="1" x14ac:dyDescent="0.2">
      <c r="A1863" s="224"/>
      <c r="B1863" s="224"/>
      <c r="C1863" s="224"/>
      <c r="D1863" s="224"/>
      <c r="E1863" s="224"/>
      <c r="F1863" s="224"/>
      <c r="G1863" s="224"/>
      <c r="H1863" s="224"/>
      <c r="I1863" s="224"/>
      <c r="J1863" s="224"/>
      <c r="L1863" s="52">
        <f t="shared" si="294"/>
        <v>181</v>
      </c>
      <c r="M1863" s="86" t="str">
        <f t="shared" si="288"/>
        <v/>
      </c>
      <c r="N1863" s="87" t="str">
        <f t="shared" si="289"/>
        <v/>
      </c>
      <c r="O1863" s="87" t="str">
        <f t="shared" si="290"/>
        <v/>
      </c>
      <c r="P1863" s="88" t="str">
        <f t="shared" si="291"/>
        <v/>
      </c>
      <c r="Q1863" s="87" t="str">
        <f t="shared" si="292"/>
        <v/>
      </c>
      <c r="R1863" s="87" t="str">
        <f t="shared" si="293"/>
        <v/>
      </c>
    </row>
    <row r="1864" spans="1:18" ht="15" x14ac:dyDescent="0.2">
      <c r="A1864" s="206"/>
      <c r="B1864" s="207" t="s">
        <v>1</v>
      </c>
      <c r="C1864" s="206" t="s">
        <v>2</v>
      </c>
      <c r="D1864" s="206" t="s">
        <v>3</v>
      </c>
      <c r="E1864" s="290" t="s">
        <v>18</v>
      </c>
      <c r="F1864" s="290"/>
      <c r="G1864" s="208" t="s">
        <v>4</v>
      </c>
      <c r="H1864" s="207" t="s">
        <v>5</v>
      </c>
      <c r="I1864" s="207" t="s">
        <v>6</v>
      </c>
      <c r="J1864" s="207" t="s">
        <v>7</v>
      </c>
      <c r="L1864" s="52">
        <f t="shared" si="294"/>
        <v>182</v>
      </c>
      <c r="M1864" s="86" t="str">
        <f t="shared" si="288"/>
        <v/>
      </c>
      <c r="N1864" s="87" t="str">
        <f t="shared" si="289"/>
        <v/>
      </c>
      <c r="O1864" s="87" t="str">
        <f t="shared" si="290"/>
        <v/>
      </c>
      <c r="P1864" s="88" t="str">
        <f t="shared" si="291"/>
        <v/>
      </c>
      <c r="Q1864" s="87" t="str">
        <f t="shared" si="292"/>
        <v/>
      </c>
      <c r="R1864" s="87" t="str">
        <f t="shared" si="293"/>
        <v/>
      </c>
    </row>
    <row r="1865" spans="1:18" ht="38.25" customHeight="1" x14ac:dyDescent="0.2">
      <c r="A1865" s="209" t="s">
        <v>19</v>
      </c>
      <c r="B1865" s="210" t="s">
        <v>1537</v>
      </c>
      <c r="C1865" s="209" t="s">
        <v>9</v>
      </c>
      <c r="D1865" s="209" t="s">
        <v>1538</v>
      </c>
      <c r="E1865" s="291" t="s">
        <v>916</v>
      </c>
      <c r="F1865" s="291"/>
      <c r="G1865" s="211" t="s">
        <v>12</v>
      </c>
      <c r="H1865" s="212">
        <v>1</v>
      </c>
      <c r="I1865" s="213">
        <f>SUMIF(L:L,$L1865,M:M)</f>
        <v>193.88</v>
      </c>
      <c r="J1865" s="213">
        <f t="shared" ref="J1865:J1872" si="295">TRUNC(H1865*I1865,2)</f>
        <v>193.88</v>
      </c>
      <c r="L1865" s="52">
        <f t="shared" si="294"/>
        <v>182</v>
      </c>
      <c r="M1865" s="86" t="str">
        <f t="shared" si="288"/>
        <v/>
      </c>
      <c r="N1865" s="87" t="str">
        <f t="shared" si="289"/>
        <v/>
      </c>
      <c r="O1865" s="87" t="str">
        <f t="shared" si="290"/>
        <v/>
      </c>
      <c r="P1865" s="88" t="str">
        <f t="shared" si="291"/>
        <v xml:space="preserve"> 97886 </v>
      </c>
      <c r="Q1865" s="87">
        <f t="shared" si="292"/>
        <v>0</v>
      </c>
      <c r="R1865" s="87">
        <f t="shared" si="293"/>
        <v>193.88</v>
      </c>
    </row>
    <row r="1866" spans="1:18" ht="25.5" customHeight="1" x14ac:dyDescent="0.2">
      <c r="A1866" s="225" t="s">
        <v>21</v>
      </c>
      <c r="B1866" s="226" t="s">
        <v>2032</v>
      </c>
      <c r="C1866" s="225" t="s">
        <v>9</v>
      </c>
      <c r="D1866" s="225" t="s">
        <v>2033</v>
      </c>
      <c r="E1866" s="292" t="s">
        <v>2034</v>
      </c>
      <c r="F1866" s="292"/>
      <c r="G1866" s="227" t="s">
        <v>17</v>
      </c>
      <c r="H1866" s="228">
        <v>1.7500000000000002E-2</v>
      </c>
      <c r="I1866" s="229">
        <f t="shared" ref="I1866:I1871" si="296">SUMIFS(J:J,A:A,"Composição",B:B,$B1866)</f>
        <v>3357.48</v>
      </c>
      <c r="J1866" s="229">
        <f t="shared" si="295"/>
        <v>58.75</v>
      </c>
      <c r="L1866" s="52">
        <f t="shared" si="294"/>
        <v>182</v>
      </c>
      <c r="M1866" s="86">
        <f t="shared" si="288"/>
        <v>58.75</v>
      </c>
      <c r="N1866" s="87" t="str">
        <f t="shared" si="289"/>
        <v/>
      </c>
      <c r="O1866" s="87">
        <f t="shared" si="290"/>
        <v>58.75</v>
      </c>
      <c r="P1866" s="88" t="str">
        <f t="shared" si="291"/>
        <v/>
      </c>
      <c r="Q1866" s="87" t="str">
        <f t="shared" si="292"/>
        <v/>
      </c>
      <c r="R1866" s="87" t="str">
        <f t="shared" si="293"/>
        <v/>
      </c>
    </row>
    <row r="1867" spans="1:18" ht="25.5" customHeight="1" x14ac:dyDescent="0.2">
      <c r="A1867" s="225" t="s">
        <v>21</v>
      </c>
      <c r="B1867" s="226" t="s">
        <v>2035</v>
      </c>
      <c r="C1867" s="225" t="s">
        <v>9</v>
      </c>
      <c r="D1867" s="225" t="s">
        <v>2036</v>
      </c>
      <c r="E1867" s="292" t="s">
        <v>917</v>
      </c>
      <c r="F1867" s="292"/>
      <c r="G1867" s="227" t="s">
        <v>17</v>
      </c>
      <c r="H1867" s="228">
        <v>3.5999999999999997E-2</v>
      </c>
      <c r="I1867" s="229">
        <f t="shared" si="296"/>
        <v>395.39</v>
      </c>
      <c r="J1867" s="229">
        <f t="shared" si="295"/>
        <v>14.23</v>
      </c>
      <c r="L1867" s="52">
        <f t="shared" si="294"/>
        <v>182</v>
      </c>
      <c r="M1867" s="86">
        <f t="shared" si="288"/>
        <v>14.23</v>
      </c>
      <c r="N1867" s="87" t="str">
        <f t="shared" si="289"/>
        <v/>
      </c>
      <c r="O1867" s="87">
        <f t="shared" si="290"/>
        <v>14.23</v>
      </c>
      <c r="P1867" s="88" t="str">
        <f t="shared" si="291"/>
        <v/>
      </c>
      <c r="Q1867" s="87" t="str">
        <f t="shared" si="292"/>
        <v/>
      </c>
      <c r="R1867" s="87" t="str">
        <f t="shared" si="293"/>
        <v/>
      </c>
    </row>
    <row r="1868" spans="1:18" ht="38.25" x14ac:dyDescent="0.2">
      <c r="A1868" s="225" t="s">
        <v>21</v>
      </c>
      <c r="B1868" s="226" t="s">
        <v>2003</v>
      </c>
      <c r="C1868" s="225" t="s">
        <v>9</v>
      </c>
      <c r="D1868" s="225" t="s">
        <v>2004</v>
      </c>
      <c r="E1868" s="292" t="s">
        <v>706</v>
      </c>
      <c r="F1868" s="292"/>
      <c r="G1868" s="227" t="s">
        <v>17</v>
      </c>
      <c r="H1868" s="228">
        <v>3.8999999999999998E-3</v>
      </c>
      <c r="I1868" s="229">
        <f t="shared" si="296"/>
        <v>580.64</v>
      </c>
      <c r="J1868" s="229">
        <f t="shared" si="295"/>
        <v>2.2599999999999998</v>
      </c>
      <c r="L1868" s="52">
        <f t="shared" si="294"/>
        <v>182</v>
      </c>
      <c r="M1868" s="86">
        <f t="shared" si="288"/>
        <v>2.2599999999999998</v>
      </c>
      <c r="N1868" s="87" t="str">
        <f t="shared" si="289"/>
        <v/>
      </c>
      <c r="O1868" s="87">
        <f t="shared" si="290"/>
        <v>2.2599999999999998</v>
      </c>
      <c r="P1868" s="88" t="str">
        <f t="shared" si="291"/>
        <v/>
      </c>
      <c r="Q1868" s="87" t="str">
        <f t="shared" si="292"/>
        <v/>
      </c>
      <c r="R1868" s="87" t="str">
        <f t="shared" si="293"/>
        <v/>
      </c>
    </row>
    <row r="1869" spans="1:18" ht="25.5" x14ac:dyDescent="0.2">
      <c r="A1869" s="225" t="s">
        <v>21</v>
      </c>
      <c r="B1869" s="226" t="s">
        <v>26</v>
      </c>
      <c r="C1869" s="225" t="s">
        <v>9</v>
      </c>
      <c r="D1869" s="225" t="s">
        <v>27</v>
      </c>
      <c r="E1869" s="292" t="s">
        <v>875</v>
      </c>
      <c r="F1869" s="292"/>
      <c r="G1869" s="227" t="s">
        <v>25</v>
      </c>
      <c r="H1869" s="228">
        <v>0.99670000000000003</v>
      </c>
      <c r="I1869" s="229">
        <f t="shared" si="296"/>
        <v>25.11</v>
      </c>
      <c r="J1869" s="229">
        <f t="shared" si="295"/>
        <v>25.02</v>
      </c>
      <c r="L1869" s="52">
        <f t="shared" si="294"/>
        <v>182</v>
      </c>
      <c r="M1869" s="86">
        <f t="shared" si="288"/>
        <v>25.02</v>
      </c>
      <c r="N1869" s="87" t="str">
        <f t="shared" si="289"/>
        <v/>
      </c>
      <c r="O1869" s="87">
        <f t="shared" si="290"/>
        <v>25.02</v>
      </c>
      <c r="P1869" s="88" t="str">
        <f t="shared" si="291"/>
        <v/>
      </c>
      <c r="Q1869" s="87" t="str">
        <f t="shared" si="292"/>
        <v/>
      </c>
      <c r="R1869" s="87" t="str">
        <f t="shared" si="293"/>
        <v/>
      </c>
    </row>
    <row r="1870" spans="1:18" ht="25.5" x14ac:dyDescent="0.2">
      <c r="A1870" s="225" t="s">
        <v>21</v>
      </c>
      <c r="B1870" s="226" t="s">
        <v>45</v>
      </c>
      <c r="C1870" s="225" t="s">
        <v>9</v>
      </c>
      <c r="D1870" s="225" t="s">
        <v>46</v>
      </c>
      <c r="E1870" s="292" t="s">
        <v>875</v>
      </c>
      <c r="F1870" s="292"/>
      <c r="G1870" s="227" t="s">
        <v>25</v>
      </c>
      <c r="H1870" s="228">
        <v>1.2685999999999999</v>
      </c>
      <c r="I1870" s="229">
        <f t="shared" si="296"/>
        <v>32.840000000000003</v>
      </c>
      <c r="J1870" s="229">
        <f t="shared" si="295"/>
        <v>41.66</v>
      </c>
      <c r="L1870" s="52">
        <f t="shared" si="294"/>
        <v>182</v>
      </c>
      <c r="M1870" s="86">
        <f t="shared" si="288"/>
        <v>41.66</v>
      </c>
      <c r="N1870" s="87" t="str">
        <f t="shared" si="289"/>
        <v/>
      </c>
      <c r="O1870" s="87">
        <f t="shared" si="290"/>
        <v>41.66</v>
      </c>
      <c r="P1870" s="88" t="str">
        <f t="shared" si="291"/>
        <v/>
      </c>
      <c r="Q1870" s="87" t="str">
        <f t="shared" si="292"/>
        <v/>
      </c>
      <c r="R1870" s="87" t="str">
        <f t="shared" si="293"/>
        <v/>
      </c>
    </row>
    <row r="1871" spans="1:18" ht="38.25" x14ac:dyDescent="0.2">
      <c r="A1871" s="225" t="s">
        <v>21</v>
      </c>
      <c r="B1871" s="226" t="s">
        <v>1997</v>
      </c>
      <c r="C1871" s="225" t="s">
        <v>9</v>
      </c>
      <c r="D1871" s="225" t="s">
        <v>1998</v>
      </c>
      <c r="E1871" s="292" t="s">
        <v>706</v>
      </c>
      <c r="F1871" s="292"/>
      <c r="G1871" s="227" t="s">
        <v>17</v>
      </c>
      <c r="H1871" s="228">
        <v>2.7799999999999998E-2</v>
      </c>
      <c r="I1871" s="229">
        <f t="shared" si="296"/>
        <v>825.54</v>
      </c>
      <c r="J1871" s="229">
        <f t="shared" si="295"/>
        <v>22.95</v>
      </c>
      <c r="L1871" s="52">
        <f t="shared" si="294"/>
        <v>182</v>
      </c>
      <c r="M1871" s="86">
        <f t="shared" si="288"/>
        <v>22.95</v>
      </c>
      <c r="N1871" s="87" t="str">
        <f t="shared" si="289"/>
        <v/>
      </c>
      <c r="O1871" s="87">
        <f t="shared" si="290"/>
        <v>22.95</v>
      </c>
      <c r="P1871" s="88" t="str">
        <f t="shared" si="291"/>
        <v/>
      </c>
      <c r="Q1871" s="87" t="str">
        <f t="shared" si="292"/>
        <v/>
      </c>
      <c r="R1871" s="87" t="str">
        <f t="shared" si="293"/>
        <v/>
      </c>
    </row>
    <row r="1872" spans="1:18" x14ac:dyDescent="0.2">
      <c r="A1872" s="214" t="s">
        <v>28</v>
      </c>
      <c r="B1872" s="215" t="s">
        <v>2037</v>
      </c>
      <c r="C1872" s="214" t="str">
        <f>VLOOKUP(B1872,INSUMOS!$A:$I,2,FALSE)</f>
        <v>SINAPI</v>
      </c>
      <c r="D1872" s="214" t="str">
        <f>VLOOKUP(B1872,INSUMOS!$A:$I,3,FALSE)</f>
        <v>TIJOLO CERAMICO MACICO COMUM DE *5 X 10 X 20* CM (L X A X C)</v>
      </c>
      <c r="E1872" s="293" t="str">
        <f>VLOOKUP(B1872,INSUMOS!$A:$I,4,FALSE)</f>
        <v>Material</v>
      </c>
      <c r="F1872" s="293"/>
      <c r="G1872" s="216" t="str">
        <f>VLOOKUP(B1872,INSUMOS!$A:$I,5,FALSE)</f>
        <v>UN</v>
      </c>
      <c r="H1872" s="217">
        <v>38.691000000000003</v>
      </c>
      <c r="I1872" s="218">
        <f>VLOOKUP(B1872,INSUMOS!$A:$I,8,FALSE)</f>
        <v>0.75</v>
      </c>
      <c r="J1872" s="218">
        <f t="shared" si="295"/>
        <v>29.01</v>
      </c>
      <c r="L1872" s="52">
        <f t="shared" si="294"/>
        <v>182</v>
      </c>
      <c r="M1872" s="86">
        <f t="shared" si="288"/>
        <v>29.01</v>
      </c>
      <c r="N1872" s="87" t="str">
        <f t="shared" si="289"/>
        <v/>
      </c>
      <c r="O1872" s="87">
        <f t="shared" si="290"/>
        <v>29.01</v>
      </c>
      <c r="P1872" s="88" t="str">
        <f t="shared" si="291"/>
        <v/>
      </c>
      <c r="Q1872" s="87" t="str">
        <f t="shared" si="292"/>
        <v/>
      </c>
      <c r="R1872" s="87" t="str">
        <f t="shared" si="293"/>
        <v/>
      </c>
    </row>
    <row r="1873" spans="1:18" x14ac:dyDescent="0.2">
      <c r="A1873" s="219"/>
      <c r="B1873" s="219"/>
      <c r="C1873" s="219"/>
      <c r="D1873" s="219"/>
      <c r="E1873" s="219"/>
      <c r="F1873" s="220"/>
      <c r="G1873" s="219"/>
      <c r="H1873" s="220"/>
      <c r="I1873" s="219"/>
      <c r="J1873" s="220"/>
      <c r="L1873" s="52">
        <f t="shared" si="294"/>
        <v>182</v>
      </c>
      <c r="M1873" s="86" t="str">
        <f t="shared" si="288"/>
        <v/>
      </c>
      <c r="N1873" s="87" t="str">
        <f t="shared" si="289"/>
        <v/>
      </c>
      <c r="O1873" s="87" t="str">
        <f t="shared" si="290"/>
        <v/>
      </c>
      <c r="P1873" s="88" t="str">
        <f t="shared" si="291"/>
        <v/>
      </c>
      <c r="Q1873" s="87" t="str">
        <f t="shared" si="292"/>
        <v/>
      </c>
      <c r="R1873" s="87" t="str">
        <f t="shared" si="293"/>
        <v/>
      </c>
    </row>
    <row r="1874" spans="1:18" ht="38.25" customHeight="1" thickBot="1" x14ac:dyDescent="0.25">
      <c r="A1874" s="219"/>
      <c r="B1874" s="219"/>
      <c r="C1874" s="219"/>
      <c r="D1874" s="219"/>
      <c r="E1874" s="219"/>
      <c r="F1874" s="220"/>
      <c r="G1874" s="219"/>
      <c r="H1874" s="294"/>
      <c r="I1874" s="294"/>
      <c r="J1874" s="220"/>
      <c r="L1874" s="52">
        <f t="shared" si="294"/>
        <v>182</v>
      </c>
      <c r="M1874" s="86" t="str">
        <f t="shared" si="288"/>
        <v/>
      </c>
      <c r="N1874" s="87" t="str">
        <f t="shared" si="289"/>
        <v/>
      </c>
      <c r="O1874" s="87" t="str">
        <f t="shared" si="290"/>
        <v/>
      </c>
      <c r="P1874" s="88" t="str">
        <f t="shared" si="291"/>
        <v/>
      </c>
      <c r="Q1874" s="87" t="str">
        <f t="shared" si="292"/>
        <v/>
      </c>
      <c r="R1874" s="87" t="str">
        <f t="shared" si="293"/>
        <v/>
      </c>
    </row>
    <row r="1875" spans="1:18" ht="25.5" customHeight="1" thickTop="1" x14ac:dyDescent="0.2">
      <c r="A1875" s="224"/>
      <c r="B1875" s="224"/>
      <c r="C1875" s="224"/>
      <c r="D1875" s="224"/>
      <c r="E1875" s="224"/>
      <c r="F1875" s="224"/>
      <c r="G1875" s="224"/>
      <c r="H1875" s="224"/>
      <c r="I1875" s="224"/>
      <c r="J1875" s="224"/>
      <c r="L1875" s="52">
        <f t="shared" si="294"/>
        <v>182</v>
      </c>
      <c r="M1875" s="86" t="str">
        <f t="shared" si="288"/>
        <v/>
      </c>
      <c r="N1875" s="87" t="str">
        <f t="shared" si="289"/>
        <v/>
      </c>
      <c r="O1875" s="87" t="str">
        <f t="shared" si="290"/>
        <v/>
      </c>
      <c r="P1875" s="88" t="str">
        <f t="shared" si="291"/>
        <v/>
      </c>
      <c r="Q1875" s="87" t="str">
        <f t="shared" si="292"/>
        <v/>
      </c>
      <c r="R1875" s="87" t="str">
        <f t="shared" si="293"/>
        <v/>
      </c>
    </row>
    <row r="1876" spans="1:18" ht="25.5" customHeight="1" x14ac:dyDescent="0.2">
      <c r="A1876" s="206"/>
      <c r="B1876" s="207" t="s">
        <v>1</v>
      </c>
      <c r="C1876" s="206" t="s">
        <v>2</v>
      </c>
      <c r="D1876" s="206" t="s">
        <v>3</v>
      </c>
      <c r="E1876" s="290" t="s">
        <v>18</v>
      </c>
      <c r="F1876" s="290"/>
      <c r="G1876" s="208" t="s">
        <v>4</v>
      </c>
      <c r="H1876" s="207" t="s">
        <v>5</v>
      </c>
      <c r="I1876" s="207" t="s">
        <v>6</v>
      </c>
      <c r="J1876" s="207" t="s">
        <v>7</v>
      </c>
      <c r="L1876" s="52">
        <f t="shared" si="294"/>
        <v>183</v>
      </c>
      <c r="M1876" s="86" t="str">
        <f t="shared" si="288"/>
        <v/>
      </c>
      <c r="N1876" s="87" t="str">
        <f t="shared" si="289"/>
        <v/>
      </c>
      <c r="O1876" s="87" t="str">
        <f t="shared" si="290"/>
        <v/>
      </c>
      <c r="P1876" s="88" t="str">
        <f t="shared" si="291"/>
        <v/>
      </c>
      <c r="Q1876" s="87" t="str">
        <f t="shared" si="292"/>
        <v/>
      </c>
      <c r="R1876" s="87" t="str">
        <f t="shared" si="293"/>
        <v/>
      </c>
    </row>
    <row r="1877" spans="1:18" ht="38.25" x14ac:dyDescent="0.2">
      <c r="A1877" s="209" t="s">
        <v>19</v>
      </c>
      <c r="B1877" s="210" t="s">
        <v>1535</v>
      </c>
      <c r="C1877" s="209" t="s">
        <v>9</v>
      </c>
      <c r="D1877" s="209" t="s">
        <v>1536</v>
      </c>
      <c r="E1877" s="291" t="s">
        <v>916</v>
      </c>
      <c r="F1877" s="291"/>
      <c r="G1877" s="211" t="s">
        <v>12</v>
      </c>
      <c r="H1877" s="212">
        <v>1</v>
      </c>
      <c r="I1877" s="213">
        <f>SUMIF(L:L,$L1877,M:M)</f>
        <v>518.75</v>
      </c>
      <c r="J1877" s="213">
        <f t="shared" ref="J1877:J1892" si="297">TRUNC(H1877*I1877,2)</f>
        <v>518.75</v>
      </c>
      <c r="L1877" s="52">
        <f t="shared" si="294"/>
        <v>183</v>
      </c>
      <c r="M1877" s="86" t="str">
        <f t="shared" si="288"/>
        <v/>
      </c>
      <c r="N1877" s="87" t="str">
        <f t="shared" si="289"/>
        <v/>
      </c>
      <c r="O1877" s="87" t="str">
        <f t="shared" si="290"/>
        <v/>
      </c>
      <c r="P1877" s="88" t="str">
        <f t="shared" si="291"/>
        <v xml:space="preserve"> 97906 </v>
      </c>
      <c r="Q1877" s="87">
        <f t="shared" si="292"/>
        <v>0</v>
      </c>
      <c r="R1877" s="87">
        <f t="shared" si="293"/>
        <v>518.75</v>
      </c>
    </row>
    <row r="1878" spans="1:18" ht="25.5" x14ac:dyDescent="0.2">
      <c r="A1878" s="225" t="s">
        <v>21</v>
      </c>
      <c r="B1878" s="226" t="s">
        <v>45</v>
      </c>
      <c r="C1878" s="225" t="s">
        <v>9</v>
      </c>
      <c r="D1878" s="225" t="s">
        <v>46</v>
      </c>
      <c r="E1878" s="292" t="s">
        <v>875</v>
      </c>
      <c r="F1878" s="292"/>
      <c r="G1878" s="227" t="s">
        <v>25</v>
      </c>
      <c r="H1878" s="228">
        <v>3.5684</v>
      </c>
      <c r="I1878" s="229">
        <f t="shared" ref="I1878:I1886" si="298">SUMIFS(J:J,A:A,"Composição",B:B,$B1878)</f>
        <v>32.840000000000003</v>
      </c>
      <c r="J1878" s="229">
        <f t="shared" si="297"/>
        <v>117.18</v>
      </c>
      <c r="L1878" s="52">
        <f t="shared" si="294"/>
        <v>183</v>
      </c>
      <c r="M1878" s="86">
        <f t="shared" si="288"/>
        <v>117.18</v>
      </c>
      <c r="N1878" s="87" t="str">
        <f t="shared" si="289"/>
        <v/>
      </c>
      <c r="O1878" s="87">
        <f t="shared" si="290"/>
        <v>117.18</v>
      </c>
      <c r="P1878" s="88" t="str">
        <f t="shared" si="291"/>
        <v/>
      </c>
      <c r="Q1878" s="87" t="str">
        <f t="shared" si="292"/>
        <v/>
      </c>
      <c r="R1878" s="87" t="str">
        <f t="shared" si="293"/>
        <v/>
      </c>
    </row>
    <row r="1879" spans="1:18" ht="51" x14ac:dyDescent="0.2">
      <c r="A1879" s="225" t="s">
        <v>21</v>
      </c>
      <c r="B1879" s="226" t="s">
        <v>683</v>
      </c>
      <c r="C1879" s="225" t="s">
        <v>9</v>
      </c>
      <c r="D1879" s="225" t="s">
        <v>684</v>
      </c>
      <c r="E1879" s="292" t="s">
        <v>893</v>
      </c>
      <c r="F1879" s="292"/>
      <c r="G1879" s="227" t="s">
        <v>42</v>
      </c>
      <c r="H1879" s="228">
        <v>1.78E-2</v>
      </c>
      <c r="I1879" s="229">
        <f t="shared" si="298"/>
        <v>64.48</v>
      </c>
      <c r="J1879" s="229">
        <f t="shared" si="297"/>
        <v>1.1399999999999999</v>
      </c>
      <c r="L1879" s="52">
        <f t="shared" si="294"/>
        <v>183</v>
      </c>
      <c r="M1879" s="86">
        <f t="shared" si="288"/>
        <v>1.1399999999999999</v>
      </c>
      <c r="N1879" s="87" t="str">
        <f t="shared" si="289"/>
        <v/>
      </c>
      <c r="O1879" s="87">
        <f t="shared" si="290"/>
        <v>1.1399999999999999</v>
      </c>
      <c r="P1879" s="88" t="str">
        <f t="shared" si="291"/>
        <v/>
      </c>
      <c r="Q1879" s="87" t="str">
        <f t="shared" si="292"/>
        <v/>
      </c>
      <c r="R1879" s="87" t="str">
        <f t="shared" si="293"/>
        <v/>
      </c>
    </row>
    <row r="1880" spans="1:18" ht="25.5" x14ac:dyDescent="0.2">
      <c r="A1880" s="225" t="s">
        <v>21</v>
      </c>
      <c r="B1880" s="226" t="s">
        <v>2039</v>
      </c>
      <c r="C1880" s="225" t="s">
        <v>9</v>
      </c>
      <c r="D1880" s="225" t="s">
        <v>2040</v>
      </c>
      <c r="E1880" s="292" t="s">
        <v>2034</v>
      </c>
      <c r="F1880" s="292"/>
      <c r="G1880" s="227" t="s">
        <v>17</v>
      </c>
      <c r="H1880" s="228">
        <v>4.48E-2</v>
      </c>
      <c r="I1880" s="229">
        <f t="shared" si="298"/>
        <v>2745.18</v>
      </c>
      <c r="J1880" s="229">
        <f t="shared" si="297"/>
        <v>122.98</v>
      </c>
      <c r="L1880" s="52">
        <f t="shared" si="294"/>
        <v>183</v>
      </c>
      <c r="M1880" s="86">
        <f t="shared" si="288"/>
        <v>122.98</v>
      </c>
      <c r="N1880" s="87" t="str">
        <f t="shared" si="289"/>
        <v/>
      </c>
      <c r="O1880" s="87">
        <f t="shared" si="290"/>
        <v>122.98</v>
      </c>
      <c r="P1880" s="88" t="str">
        <f t="shared" si="291"/>
        <v/>
      </c>
      <c r="Q1880" s="87" t="str">
        <f t="shared" si="292"/>
        <v/>
      </c>
      <c r="R1880" s="87" t="str">
        <f t="shared" si="293"/>
        <v/>
      </c>
    </row>
    <row r="1881" spans="1:18" ht="38.25" x14ac:dyDescent="0.2">
      <c r="A1881" s="225" t="s">
        <v>21</v>
      </c>
      <c r="B1881" s="226" t="s">
        <v>2041</v>
      </c>
      <c r="C1881" s="225" t="s">
        <v>9</v>
      </c>
      <c r="D1881" s="225" t="s">
        <v>2042</v>
      </c>
      <c r="E1881" s="292" t="s">
        <v>917</v>
      </c>
      <c r="F1881" s="292"/>
      <c r="G1881" s="227" t="s">
        <v>10</v>
      </c>
      <c r="H1881" s="228">
        <v>0.81</v>
      </c>
      <c r="I1881" s="229">
        <f t="shared" si="298"/>
        <v>8.69</v>
      </c>
      <c r="J1881" s="229">
        <f t="shared" si="297"/>
        <v>7.03</v>
      </c>
      <c r="L1881" s="52">
        <f t="shared" si="294"/>
        <v>183</v>
      </c>
      <c r="M1881" s="86">
        <f t="shared" si="288"/>
        <v>7.03</v>
      </c>
      <c r="N1881" s="87" t="str">
        <f t="shared" si="289"/>
        <v/>
      </c>
      <c r="O1881" s="87">
        <f t="shared" si="290"/>
        <v>7.03</v>
      </c>
      <c r="P1881" s="88" t="str">
        <f t="shared" si="291"/>
        <v/>
      </c>
      <c r="Q1881" s="87" t="str">
        <f t="shared" si="292"/>
        <v/>
      </c>
      <c r="R1881" s="87" t="str">
        <f t="shared" si="293"/>
        <v/>
      </c>
    </row>
    <row r="1882" spans="1:18" ht="38.25" x14ac:dyDescent="0.2">
      <c r="A1882" s="225" t="s">
        <v>21</v>
      </c>
      <c r="B1882" s="226" t="s">
        <v>2003</v>
      </c>
      <c r="C1882" s="225" t="s">
        <v>9</v>
      </c>
      <c r="D1882" s="225" t="s">
        <v>2004</v>
      </c>
      <c r="E1882" s="292" t="s">
        <v>706</v>
      </c>
      <c r="F1882" s="292"/>
      <c r="G1882" s="227" t="s">
        <v>17</v>
      </c>
      <c r="H1882" s="228">
        <v>1.4800000000000001E-2</v>
      </c>
      <c r="I1882" s="229">
        <f t="shared" si="298"/>
        <v>580.64</v>
      </c>
      <c r="J1882" s="229">
        <f t="shared" si="297"/>
        <v>8.59</v>
      </c>
      <c r="L1882" s="52">
        <f t="shared" si="294"/>
        <v>183</v>
      </c>
      <c r="M1882" s="86">
        <f t="shared" si="288"/>
        <v>8.59</v>
      </c>
      <c r="N1882" s="87" t="str">
        <f t="shared" si="289"/>
        <v/>
      </c>
      <c r="O1882" s="87">
        <f t="shared" si="290"/>
        <v>8.59</v>
      </c>
      <c r="P1882" s="88" t="str">
        <f t="shared" si="291"/>
        <v/>
      </c>
      <c r="Q1882" s="87" t="str">
        <f t="shared" si="292"/>
        <v/>
      </c>
      <c r="R1882" s="87" t="str">
        <f t="shared" si="293"/>
        <v/>
      </c>
    </row>
    <row r="1883" spans="1:18" ht="25.5" customHeight="1" x14ac:dyDescent="0.2">
      <c r="A1883" s="225" t="s">
        <v>21</v>
      </c>
      <c r="B1883" s="226" t="s">
        <v>2043</v>
      </c>
      <c r="C1883" s="225" t="s">
        <v>9</v>
      </c>
      <c r="D1883" s="225" t="s">
        <v>2044</v>
      </c>
      <c r="E1883" s="292" t="s">
        <v>894</v>
      </c>
      <c r="F1883" s="292"/>
      <c r="G1883" s="227" t="s">
        <v>17</v>
      </c>
      <c r="H1883" s="228">
        <v>7.4399999999999994E-2</v>
      </c>
      <c r="I1883" s="229">
        <f t="shared" si="298"/>
        <v>580.85</v>
      </c>
      <c r="J1883" s="229">
        <f t="shared" si="297"/>
        <v>43.21</v>
      </c>
      <c r="L1883" s="52">
        <f t="shared" si="294"/>
        <v>183</v>
      </c>
      <c r="M1883" s="86">
        <f t="shared" si="288"/>
        <v>43.21</v>
      </c>
      <c r="N1883" s="87" t="str">
        <f t="shared" si="289"/>
        <v/>
      </c>
      <c r="O1883" s="87">
        <f t="shared" si="290"/>
        <v>43.21</v>
      </c>
      <c r="P1883" s="88" t="str">
        <f t="shared" si="291"/>
        <v/>
      </c>
      <c r="Q1883" s="87" t="str">
        <f t="shared" si="292"/>
        <v/>
      </c>
      <c r="R1883" s="87" t="str">
        <f t="shared" si="293"/>
        <v/>
      </c>
    </row>
    <row r="1884" spans="1:18" ht="25.5" customHeight="1" x14ac:dyDescent="0.2">
      <c r="A1884" s="225" t="s">
        <v>21</v>
      </c>
      <c r="B1884" s="226" t="s">
        <v>681</v>
      </c>
      <c r="C1884" s="225" t="s">
        <v>9</v>
      </c>
      <c r="D1884" s="225" t="s">
        <v>682</v>
      </c>
      <c r="E1884" s="292" t="s">
        <v>893</v>
      </c>
      <c r="F1884" s="292"/>
      <c r="G1884" s="227" t="s">
        <v>41</v>
      </c>
      <c r="H1884" s="228">
        <v>8.6999999999999994E-3</v>
      </c>
      <c r="I1884" s="229">
        <f t="shared" si="298"/>
        <v>148.05000000000001</v>
      </c>
      <c r="J1884" s="229">
        <f t="shared" si="297"/>
        <v>1.28</v>
      </c>
      <c r="L1884" s="52">
        <f t="shared" si="294"/>
        <v>183</v>
      </c>
      <c r="M1884" s="86">
        <f t="shared" si="288"/>
        <v>1.28</v>
      </c>
      <c r="N1884" s="87" t="str">
        <f t="shared" si="289"/>
        <v/>
      </c>
      <c r="O1884" s="87">
        <f t="shared" si="290"/>
        <v>1.28</v>
      </c>
      <c r="P1884" s="88" t="str">
        <f t="shared" si="291"/>
        <v/>
      </c>
      <c r="Q1884" s="87" t="str">
        <f t="shared" si="292"/>
        <v/>
      </c>
      <c r="R1884" s="87" t="str">
        <f t="shared" si="293"/>
        <v/>
      </c>
    </row>
    <row r="1885" spans="1:18" ht="25.5" customHeight="1" x14ac:dyDescent="0.2">
      <c r="A1885" s="225" t="s">
        <v>21</v>
      </c>
      <c r="B1885" s="226" t="s">
        <v>26</v>
      </c>
      <c r="C1885" s="225" t="s">
        <v>9</v>
      </c>
      <c r="D1885" s="225" t="s">
        <v>27</v>
      </c>
      <c r="E1885" s="292" t="s">
        <v>875</v>
      </c>
      <c r="F1885" s="292"/>
      <c r="G1885" s="227" t="s">
        <v>25</v>
      </c>
      <c r="H1885" s="228">
        <v>2.8037999999999998</v>
      </c>
      <c r="I1885" s="229">
        <f t="shared" si="298"/>
        <v>25.11</v>
      </c>
      <c r="J1885" s="229">
        <f t="shared" si="297"/>
        <v>70.400000000000006</v>
      </c>
      <c r="L1885" s="52">
        <f t="shared" si="294"/>
        <v>183</v>
      </c>
      <c r="M1885" s="86">
        <f t="shared" si="288"/>
        <v>70.400000000000006</v>
      </c>
      <c r="N1885" s="87" t="str">
        <f t="shared" si="289"/>
        <v/>
      </c>
      <c r="O1885" s="87">
        <f t="shared" si="290"/>
        <v>70.400000000000006</v>
      </c>
      <c r="P1885" s="88" t="str">
        <f t="shared" si="291"/>
        <v/>
      </c>
      <c r="Q1885" s="87" t="str">
        <f t="shared" si="292"/>
        <v/>
      </c>
      <c r="R1885" s="87" t="str">
        <f t="shared" si="293"/>
        <v/>
      </c>
    </row>
    <row r="1886" spans="1:18" ht="38.25" x14ac:dyDescent="0.2">
      <c r="A1886" s="225" t="s">
        <v>21</v>
      </c>
      <c r="B1886" s="226" t="s">
        <v>1997</v>
      </c>
      <c r="C1886" s="225" t="s">
        <v>9</v>
      </c>
      <c r="D1886" s="225" t="s">
        <v>1998</v>
      </c>
      <c r="E1886" s="292" t="s">
        <v>706</v>
      </c>
      <c r="F1886" s="292"/>
      <c r="G1886" s="227" t="s">
        <v>17</v>
      </c>
      <c r="H1886" s="228">
        <v>7.2800000000000004E-2</v>
      </c>
      <c r="I1886" s="229">
        <f t="shared" si="298"/>
        <v>825.54</v>
      </c>
      <c r="J1886" s="229">
        <f t="shared" si="297"/>
        <v>60.09</v>
      </c>
      <c r="L1886" s="52">
        <f t="shared" si="294"/>
        <v>183</v>
      </c>
      <c r="M1886" s="86">
        <f t="shared" si="288"/>
        <v>60.09</v>
      </c>
      <c r="N1886" s="87" t="str">
        <f t="shared" si="289"/>
        <v/>
      </c>
      <c r="O1886" s="87">
        <f t="shared" si="290"/>
        <v>60.09</v>
      </c>
      <c r="P1886" s="88" t="str">
        <f t="shared" si="291"/>
        <v/>
      </c>
      <c r="Q1886" s="87" t="str">
        <f t="shared" si="292"/>
        <v/>
      </c>
      <c r="R1886" s="87" t="str">
        <f t="shared" si="293"/>
        <v/>
      </c>
    </row>
    <row r="1887" spans="1:18" ht="25.5" x14ac:dyDescent="0.2">
      <c r="A1887" s="214" t="s">
        <v>28</v>
      </c>
      <c r="B1887" s="215" t="s">
        <v>2045</v>
      </c>
      <c r="C1887" s="214" t="str">
        <f>VLOOKUP(B1887,INSUMOS!$A:$I,2,FALSE)</f>
        <v>SINAPI</v>
      </c>
      <c r="D1887" s="214" t="str">
        <f>VLOOKUP(B1887,INSUMOS!$A:$I,3,FALSE)</f>
        <v>BLOCO DE VEDACAO DE CONCRETO, 9 X 19 X 39 CM (CLASSE C - NBR 6136)</v>
      </c>
      <c r="E1887" s="293" t="str">
        <f>VLOOKUP(B1887,INSUMOS!$A:$I,4,FALSE)</f>
        <v>Material</v>
      </c>
      <c r="F1887" s="293"/>
      <c r="G1887" s="216" t="str">
        <f>VLOOKUP(B1887,INSUMOS!$A:$I,5,FALSE)</f>
        <v>UN</v>
      </c>
      <c r="H1887" s="217">
        <v>20.761500000000002</v>
      </c>
      <c r="I1887" s="218">
        <f>VLOOKUP(B1887,INSUMOS!$A:$I,8,FALSE)</f>
        <v>3.7</v>
      </c>
      <c r="J1887" s="218">
        <f t="shared" si="297"/>
        <v>76.81</v>
      </c>
      <c r="L1887" s="52">
        <f t="shared" si="294"/>
        <v>183</v>
      </c>
      <c r="M1887" s="86">
        <f t="shared" si="288"/>
        <v>76.81</v>
      </c>
      <c r="N1887" s="87" t="str">
        <f t="shared" si="289"/>
        <v/>
      </c>
      <c r="O1887" s="87">
        <f t="shared" si="290"/>
        <v>76.81</v>
      </c>
      <c r="P1887" s="88" t="str">
        <f t="shared" si="291"/>
        <v/>
      </c>
      <c r="Q1887" s="87" t="str">
        <f t="shared" si="292"/>
        <v/>
      </c>
      <c r="R1887" s="87" t="str">
        <f t="shared" si="293"/>
        <v/>
      </c>
    </row>
    <row r="1888" spans="1:18" ht="38.25" x14ac:dyDescent="0.2">
      <c r="A1888" s="214" t="s">
        <v>28</v>
      </c>
      <c r="B1888" s="215" t="s">
        <v>1607</v>
      </c>
      <c r="C1888" s="214" t="str">
        <f>VLOOKUP(B1888,INSUMOS!$A:$I,2,FALSE)</f>
        <v>SINAPI</v>
      </c>
      <c r="D1888" s="214" t="str">
        <f>VLOOKUP(B1888,INSUMOS!$A:$I,3,FALSE)</f>
        <v>TABUA NAO APARELHADA *2,5 X 20* CM, EM MACARANDUBA/MASSARANDUBA, ANGELIM OU EQUIVALENTE DA REGIAO - BRUTA</v>
      </c>
      <c r="E1888" s="293" t="str">
        <f>VLOOKUP(B1888,INSUMOS!$A:$I,4,FALSE)</f>
        <v>Material</v>
      </c>
      <c r="F1888" s="293"/>
      <c r="G1888" s="216" t="str">
        <f>VLOOKUP(B1888,INSUMOS!$A:$I,5,FALSE)</f>
        <v>M</v>
      </c>
      <c r="H1888" s="217">
        <v>0.44159999999999999</v>
      </c>
      <c r="I1888" s="218">
        <f>VLOOKUP(B1888,INSUMOS!$A:$I,8,FALSE)</f>
        <v>19.3</v>
      </c>
      <c r="J1888" s="218">
        <f t="shared" si="297"/>
        <v>8.52</v>
      </c>
      <c r="L1888" s="52">
        <f t="shared" si="294"/>
        <v>183</v>
      </c>
      <c r="M1888" s="86">
        <f t="shared" si="288"/>
        <v>8.52</v>
      </c>
      <c r="N1888" s="87" t="str">
        <f t="shared" si="289"/>
        <v/>
      </c>
      <c r="O1888" s="87">
        <f t="shared" si="290"/>
        <v>8.52</v>
      </c>
      <c r="P1888" s="88" t="str">
        <f t="shared" si="291"/>
        <v/>
      </c>
      <c r="Q1888" s="87" t="str">
        <f t="shared" si="292"/>
        <v/>
      </c>
      <c r="R1888" s="87" t="str">
        <f t="shared" si="293"/>
        <v/>
      </c>
    </row>
    <row r="1889" spans="1:18" x14ac:dyDescent="0.2">
      <c r="A1889" s="214" t="s">
        <v>28</v>
      </c>
      <c r="B1889" s="215" t="s">
        <v>1752</v>
      </c>
      <c r="C1889" s="214" t="str">
        <f>VLOOKUP(B1889,INSUMOS!$A:$I,2,FALSE)</f>
        <v>SINAPI</v>
      </c>
      <c r="D1889" s="214" t="str">
        <f>VLOOKUP(B1889,INSUMOS!$A:$I,3,FALSE)</f>
        <v>PREGO DE ACO POLIDO COM CABECA 17 X 27 (2 1/2 X 11)</v>
      </c>
      <c r="E1889" s="293" t="str">
        <f>VLOOKUP(B1889,INSUMOS!$A:$I,4,FALSE)</f>
        <v>Material</v>
      </c>
      <c r="F1889" s="293"/>
      <c r="G1889" s="216" t="str">
        <f>VLOOKUP(B1889,INSUMOS!$A:$I,5,FALSE)</f>
        <v>KG</v>
      </c>
      <c r="H1889" s="217">
        <v>1.2500000000000001E-2</v>
      </c>
      <c r="I1889" s="218">
        <f>VLOOKUP(B1889,INSUMOS!$A:$I,8,FALSE)</f>
        <v>18.14</v>
      </c>
      <c r="J1889" s="218">
        <f t="shared" si="297"/>
        <v>0.22</v>
      </c>
      <c r="L1889" s="52">
        <f t="shared" si="294"/>
        <v>183</v>
      </c>
      <c r="M1889" s="86">
        <f t="shared" si="288"/>
        <v>0.22</v>
      </c>
      <c r="N1889" s="87" t="str">
        <f t="shared" si="289"/>
        <v/>
      </c>
      <c r="O1889" s="87">
        <f t="shared" si="290"/>
        <v>0.22</v>
      </c>
      <c r="P1889" s="88" t="str">
        <f t="shared" si="291"/>
        <v/>
      </c>
      <c r="Q1889" s="87" t="str">
        <f t="shared" si="292"/>
        <v/>
      </c>
      <c r="R1889" s="87" t="str">
        <f t="shared" si="293"/>
        <v/>
      </c>
    </row>
    <row r="1890" spans="1:18" ht="25.5" x14ac:dyDescent="0.2">
      <c r="A1890" s="214" t="s">
        <v>28</v>
      </c>
      <c r="B1890" s="215" t="s">
        <v>1754</v>
      </c>
      <c r="C1890" s="214" t="str">
        <f>VLOOKUP(B1890,INSUMOS!$A:$I,2,FALSE)</f>
        <v>SINAPI</v>
      </c>
      <c r="D1890" s="214" t="str">
        <f>VLOOKUP(B1890,INSUMOS!$A:$I,3,FALSE)</f>
        <v>SARRAFO *2,5 X 7,5* CM EM PINUS, MISTA OU EQUIVALENTE DA REGIAO - BRUTA</v>
      </c>
      <c r="E1890" s="293" t="str">
        <f>VLOOKUP(B1890,INSUMOS!$A:$I,4,FALSE)</f>
        <v>Material</v>
      </c>
      <c r="F1890" s="293"/>
      <c r="G1890" s="216" t="str">
        <f>VLOOKUP(B1890,INSUMOS!$A:$I,5,FALSE)</f>
        <v>M</v>
      </c>
      <c r="H1890" s="217">
        <v>0.14080000000000001</v>
      </c>
      <c r="I1890" s="218">
        <f>VLOOKUP(B1890,INSUMOS!$A:$I,8,FALSE)</f>
        <v>2.66</v>
      </c>
      <c r="J1890" s="218">
        <f t="shared" si="297"/>
        <v>0.37</v>
      </c>
      <c r="L1890" s="52">
        <f t="shared" si="294"/>
        <v>183</v>
      </c>
      <c r="M1890" s="86">
        <f t="shared" si="288"/>
        <v>0.37</v>
      </c>
      <c r="N1890" s="87" t="str">
        <f t="shared" si="289"/>
        <v/>
      </c>
      <c r="O1890" s="87">
        <f t="shared" si="290"/>
        <v>0.37</v>
      </c>
      <c r="P1890" s="88" t="str">
        <f t="shared" si="291"/>
        <v/>
      </c>
      <c r="Q1890" s="87" t="str">
        <f t="shared" si="292"/>
        <v/>
      </c>
      <c r="R1890" s="87" t="str">
        <f t="shared" si="293"/>
        <v/>
      </c>
    </row>
    <row r="1891" spans="1:18" ht="25.5" customHeight="1" x14ac:dyDescent="0.2">
      <c r="A1891" s="214" t="s">
        <v>28</v>
      </c>
      <c r="B1891" s="215" t="s">
        <v>31</v>
      </c>
      <c r="C1891" s="214" t="str">
        <f>VLOOKUP(B1891,INSUMOS!$A:$I,2,FALSE)</f>
        <v>SINAPI</v>
      </c>
      <c r="D1891" s="214" t="str">
        <f>VLOOKUP(B1891,INSUMOS!$A:$I,3,FALSE)</f>
        <v>PONTALETE *7,5 X 7,5* CM EM PINUS, MISTA OU EQUIVALENTE DA REGIAO - BRUTA</v>
      </c>
      <c r="E1891" s="293" t="str">
        <f>VLOOKUP(B1891,INSUMOS!$A:$I,4,FALSE)</f>
        <v>Material</v>
      </c>
      <c r="F1891" s="293"/>
      <c r="G1891" s="216" t="str">
        <f>VLOOKUP(B1891,INSUMOS!$A:$I,5,FALSE)</f>
        <v>M</v>
      </c>
      <c r="H1891" s="217">
        <v>0.11840000000000001</v>
      </c>
      <c r="I1891" s="218">
        <f>VLOOKUP(B1891,INSUMOS!$A:$I,8,FALSE)</f>
        <v>7.6</v>
      </c>
      <c r="J1891" s="218">
        <f t="shared" si="297"/>
        <v>0.89</v>
      </c>
      <c r="L1891" s="52">
        <f t="shared" si="294"/>
        <v>183</v>
      </c>
      <c r="M1891" s="86">
        <f t="shared" si="288"/>
        <v>0.89</v>
      </c>
      <c r="N1891" s="87" t="str">
        <f t="shared" si="289"/>
        <v/>
      </c>
      <c r="O1891" s="87">
        <f t="shared" si="290"/>
        <v>0.89</v>
      </c>
      <c r="P1891" s="88" t="str">
        <f t="shared" si="291"/>
        <v/>
      </c>
      <c r="Q1891" s="87" t="str">
        <f t="shared" si="292"/>
        <v/>
      </c>
      <c r="R1891" s="87" t="str">
        <f t="shared" si="293"/>
        <v/>
      </c>
    </row>
    <row r="1892" spans="1:18" ht="25.5" customHeight="1" x14ac:dyDescent="0.2">
      <c r="A1892" s="214" t="s">
        <v>28</v>
      </c>
      <c r="B1892" s="215" t="s">
        <v>2047</v>
      </c>
      <c r="C1892" s="214" t="str">
        <f>VLOOKUP(B1892,INSUMOS!$A:$I,2,FALSE)</f>
        <v>SINAPI</v>
      </c>
      <c r="D1892" s="214" t="str">
        <f>VLOOKUP(B1892,INSUMOS!$A:$I,3,FALSE)</f>
        <v>DESMOLDANTE PROTETOR PARA FORMAS DE MADEIRA, DE BASE OLEOSA EMULSIONADA EM AGUA</v>
      </c>
      <c r="E1892" s="293" t="str">
        <f>VLOOKUP(B1892,INSUMOS!$A:$I,4,FALSE)</f>
        <v>Material</v>
      </c>
      <c r="F1892" s="293"/>
      <c r="G1892" s="216" t="str">
        <f>VLOOKUP(B1892,INSUMOS!$A:$I,5,FALSE)</f>
        <v>L</v>
      </c>
      <c r="H1892" s="217">
        <v>5.4000000000000003E-3</v>
      </c>
      <c r="I1892" s="218">
        <f>VLOOKUP(B1892,INSUMOS!$A:$I,8,FALSE)</f>
        <v>8.06</v>
      </c>
      <c r="J1892" s="218">
        <f t="shared" si="297"/>
        <v>0.04</v>
      </c>
      <c r="L1892" s="52">
        <f t="shared" si="294"/>
        <v>183</v>
      </c>
      <c r="M1892" s="86">
        <f t="shared" si="288"/>
        <v>0.04</v>
      </c>
      <c r="N1892" s="87" t="str">
        <f t="shared" si="289"/>
        <v/>
      </c>
      <c r="O1892" s="87">
        <f t="shared" si="290"/>
        <v>0.04</v>
      </c>
      <c r="P1892" s="88" t="str">
        <f t="shared" si="291"/>
        <v/>
      </c>
      <c r="Q1892" s="87" t="str">
        <f t="shared" si="292"/>
        <v/>
      </c>
      <c r="R1892" s="87" t="str">
        <f t="shared" si="293"/>
        <v/>
      </c>
    </row>
    <row r="1893" spans="1:18" x14ac:dyDescent="0.2">
      <c r="A1893" s="219"/>
      <c r="B1893" s="219"/>
      <c r="C1893" s="219"/>
      <c r="D1893" s="219"/>
      <c r="E1893" s="219"/>
      <c r="F1893" s="220"/>
      <c r="G1893" s="219"/>
      <c r="H1893" s="220"/>
      <c r="I1893" s="219"/>
      <c r="J1893" s="220"/>
      <c r="L1893" s="52">
        <f t="shared" si="294"/>
        <v>183</v>
      </c>
      <c r="M1893" s="86" t="str">
        <f t="shared" si="288"/>
        <v/>
      </c>
      <c r="N1893" s="87" t="str">
        <f t="shared" si="289"/>
        <v/>
      </c>
      <c r="O1893" s="87" t="str">
        <f t="shared" si="290"/>
        <v/>
      </c>
      <c r="P1893" s="88" t="str">
        <f t="shared" si="291"/>
        <v/>
      </c>
      <c r="Q1893" s="87" t="str">
        <f t="shared" si="292"/>
        <v/>
      </c>
      <c r="R1893" s="87" t="str">
        <f t="shared" si="293"/>
        <v/>
      </c>
    </row>
    <row r="1894" spans="1:18" ht="15" thickBot="1" x14ac:dyDescent="0.25">
      <c r="A1894" s="219"/>
      <c r="B1894" s="219"/>
      <c r="C1894" s="219"/>
      <c r="D1894" s="219"/>
      <c r="E1894" s="219"/>
      <c r="F1894" s="220"/>
      <c r="G1894" s="219"/>
      <c r="H1894" s="294"/>
      <c r="I1894" s="294"/>
      <c r="J1894" s="220"/>
      <c r="L1894" s="52">
        <f t="shared" si="294"/>
        <v>183</v>
      </c>
      <c r="M1894" s="86" t="str">
        <f t="shared" si="288"/>
        <v/>
      </c>
      <c r="N1894" s="87" t="str">
        <f t="shared" si="289"/>
        <v/>
      </c>
      <c r="O1894" s="87" t="str">
        <f t="shared" si="290"/>
        <v/>
      </c>
      <c r="P1894" s="88" t="str">
        <f t="shared" si="291"/>
        <v/>
      </c>
      <c r="Q1894" s="87" t="str">
        <f t="shared" si="292"/>
        <v/>
      </c>
      <c r="R1894" s="87" t="str">
        <f t="shared" si="293"/>
        <v/>
      </c>
    </row>
    <row r="1895" spans="1:18" ht="15" thickTop="1" x14ac:dyDescent="0.2">
      <c r="A1895" s="224"/>
      <c r="B1895" s="224"/>
      <c r="C1895" s="224"/>
      <c r="D1895" s="224"/>
      <c r="E1895" s="224"/>
      <c r="F1895" s="224"/>
      <c r="G1895" s="224"/>
      <c r="H1895" s="224"/>
      <c r="I1895" s="224"/>
      <c r="J1895" s="224"/>
      <c r="L1895" s="52">
        <f t="shared" si="294"/>
        <v>183</v>
      </c>
      <c r="M1895" s="86" t="str">
        <f t="shared" si="288"/>
        <v/>
      </c>
      <c r="N1895" s="87" t="str">
        <f t="shared" si="289"/>
        <v/>
      </c>
      <c r="O1895" s="87" t="str">
        <f t="shared" si="290"/>
        <v/>
      </c>
      <c r="P1895" s="88" t="str">
        <f t="shared" si="291"/>
        <v/>
      </c>
      <c r="Q1895" s="87" t="str">
        <f t="shared" si="292"/>
        <v/>
      </c>
      <c r="R1895" s="87" t="str">
        <f t="shared" si="293"/>
        <v/>
      </c>
    </row>
    <row r="1896" spans="1:18" ht="15" x14ac:dyDescent="0.2">
      <c r="A1896" s="206"/>
      <c r="B1896" s="207" t="s">
        <v>1</v>
      </c>
      <c r="C1896" s="206" t="s">
        <v>2</v>
      </c>
      <c r="D1896" s="206" t="s">
        <v>3</v>
      </c>
      <c r="E1896" s="290" t="s">
        <v>18</v>
      </c>
      <c r="F1896" s="290"/>
      <c r="G1896" s="208" t="s">
        <v>4</v>
      </c>
      <c r="H1896" s="207" t="s">
        <v>5</v>
      </c>
      <c r="I1896" s="207" t="s">
        <v>6</v>
      </c>
      <c r="J1896" s="207" t="s">
        <v>7</v>
      </c>
      <c r="L1896" s="52">
        <f t="shared" si="294"/>
        <v>184</v>
      </c>
      <c r="M1896" s="86" t="str">
        <f t="shared" si="288"/>
        <v/>
      </c>
      <c r="N1896" s="87" t="str">
        <f t="shared" si="289"/>
        <v/>
      </c>
      <c r="O1896" s="87" t="str">
        <f t="shared" si="290"/>
        <v/>
      </c>
      <c r="P1896" s="88" t="str">
        <f t="shared" si="291"/>
        <v/>
      </c>
      <c r="Q1896" s="87" t="str">
        <f t="shared" si="292"/>
        <v/>
      </c>
      <c r="R1896" s="87" t="str">
        <f t="shared" si="293"/>
        <v/>
      </c>
    </row>
    <row r="1897" spans="1:18" ht="25.5" x14ac:dyDescent="0.2">
      <c r="A1897" s="209" t="s">
        <v>19</v>
      </c>
      <c r="B1897" s="210" t="s">
        <v>1508</v>
      </c>
      <c r="C1897" s="209" t="s">
        <v>9</v>
      </c>
      <c r="D1897" s="209" t="s">
        <v>1509</v>
      </c>
      <c r="E1897" s="291" t="s">
        <v>915</v>
      </c>
      <c r="F1897" s="291"/>
      <c r="G1897" s="211" t="s">
        <v>12</v>
      </c>
      <c r="H1897" s="212">
        <v>1</v>
      </c>
      <c r="I1897" s="213">
        <f>SUMIF(L:L,$L1897,M:M)</f>
        <v>54.759999999999991</v>
      </c>
      <c r="J1897" s="213">
        <f t="shared" ref="J1897:J1903" si="299">TRUNC(H1897*I1897,2)</f>
        <v>54.76</v>
      </c>
      <c r="L1897" s="52">
        <f t="shared" si="294"/>
        <v>184</v>
      </c>
      <c r="M1897" s="86" t="str">
        <f t="shared" si="288"/>
        <v/>
      </c>
      <c r="N1897" s="87" t="str">
        <f t="shared" si="289"/>
        <v/>
      </c>
      <c r="O1897" s="87" t="str">
        <f t="shared" si="290"/>
        <v/>
      </c>
      <c r="P1897" s="88" t="str">
        <f t="shared" si="291"/>
        <v xml:space="preserve"> 89482 </v>
      </c>
      <c r="Q1897" s="87">
        <f t="shared" si="292"/>
        <v>0</v>
      </c>
      <c r="R1897" s="87">
        <f t="shared" si="293"/>
        <v>54.759999999999991</v>
      </c>
    </row>
    <row r="1898" spans="1:18" ht="25.5" x14ac:dyDescent="0.2">
      <c r="A1898" s="225" t="s">
        <v>21</v>
      </c>
      <c r="B1898" s="226" t="s">
        <v>209</v>
      </c>
      <c r="C1898" s="225" t="s">
        <v>9</v>
      </c>
      <c r="D1898" s="225" t="s">
        <v>210</v>
      </c>
      <c r="E1898" s="292" t="s">
        <v>875</v>
      </c>
      <c r="F1898" s="292"/>
      <c r="G1898" s="227" t="s">
        <v>25</v>
      </c>
      <c r="H1898" s="228">
        <v>0.2175</v>
      </c>
      <c r="I1898" s="229">
        <f>SUMIFS(J:J,A:A,"Composição",B:B,$B1898)</f>
        <v>25.57</v>
      </c>
      <c r="J1898" s="229">
        <f t="shared" si="299"/>
        <v>5.56</v>
      </c>
      <c r="L1898" s="52">
        <f t="shared" si="294"/>
        <v>184</v>
      </c>
      <c r="M1898" s="86">
        <f t="shared" si="288"/>
        <v>5.56</v>
      </c>
      <c r="N1898" s="87" t="str">
        <f t="shared" si="289"/>
        <v/>
      </c>
      <c r="O1898" s="87">
        <f t="shared" si="290"/>
        <v>5.56</v>
      </c>
      <c r="P1898" s="88" t="str">
        <f t="shared" si="291"/>
        <v/>
      </c>
      <c r="Q1898" s="87" t="str">
        <f t="shared" si="292"/>
        <v/>
      </c>
      <c r="R1898" s="87" t="str">
        <f t="shared" si="293"/>
        <v/>
      </c>
    </row>
    <row r="1899" spans="1:18" ht="25.5" x14ac:dyDescent="0.2">
      <c r="A1899" s="225" t="s">
        <v>21</v>
      </c>
      <c r="B1899" s="226" t="s">
        <v>214</v>
      </c>
      <c r="C1899" s="225" t="s">
        <v>9</v>
      </c>
      <c r="D1899" s="225" t="s">
        <v>215</v>
      </c>
      <c r="E1899" s="292" t="s">
        <v>875</v>
      </c>
      <c r="F1899" s="292"/>
      <c r="G1899" s="227" t="s">
        <v>25</v>
      </c>
      <c r="H1899" s="228">
        <v>0.2175</v>
      </c>
      <c r="I1899" s="229">
        <f>SUMIFS(J:J,A:A,"Composição",B:B,$B1899)</f>
        <v>32.270000000000003</v>
      </c>
      <c r="J1899" s="229">
        <f t="shared" si="299"/>
        <v>7.01</v>
      </c>
      <c r="L1899" s="52">
        <f t="shared" si="294"/>
        <v>184</v>
      </c>
      <c r="M1899" s="86">
        <f t="shared" si="288"/>
        <v>7.01</v>
      </c>
      <c r="N1899" s="87" t="str">
        <f t="shared" si="289"/>
        <v/>
      </c>
      <c r="O1899" s="87">
        <f t="shared" si="290"/>
        <v>7.01</v>
      </c>
      <c r="P1899" s="88" t="str">
        <f t="shared" si="291"/>
        <v/>
      </c>
      <c r="Q1899" s="87" t="str">
        <f t="shared" si="292"/>
        <v/>
      </c>
      <c r="R1899" s="87" t="str">
        <f t="shared" si="293"/>
        <v/>
      </c>
    </row>
    <row r="1900" spans="1:18" ht="25.5" customHeight="1" x14ac:dyDescent="0.2">
      <c r="A1900" s="214" t="s">
        <v>28</v>
      </c>
      <c r="B1900" s="215" t="s">
        <v>1783</v>
      </c>
      <c r="C1900" s="214" t="str">
        <f>VLOOKUP(B1900,INSUMOS!$A:$I,2,FALSE)</f>
        <v>SINAPI</v>
      </c>
      <c r="D1900" s="214" t="str">
        <f>VLOOKUP(B1900,INSUMOS!$A:$I,3,FALSE)</f>
        <v>CAIXA SIFONADA PVC, 100 X 100 X 50 MM, COM GRELHA REDONDA, BRANCA</v>
      </c>
      <c r="E1900" s="293" t="str">
        <f>VLOOKUP(B1900,INSUMOS!$A:$I,4,FALSE)</f>
        <v>Material</v>
      </c>
      <c r="F1900" s="293"/>
      <c r="G1900" s="216" t="str">
        <f>VLOOKUP(B1900,INSUMOS!$A:$I,5,FALSE)</f>
        <v>UN</v>
      </c>
      <c r="H1900" s="217">
        <v>1</v>
      </c>
      <c r="I1900" s="218">
        <f>VLOOKUP(B1900,INSUMOS!$A:$I,8,FALSE)</f>
        <v>36.049999999999997</v>
      </c>
      <c r="J1900" s="218">
        <f t="shared" si="299"/>
        <v>36.049999999999997</v>
      </c>
      <c r="L1900" s="52">
        <f t="shared" si="294"/>
        <v>184</v>
      </c>
      <c r="M1900" s="86">
        <f t="shared" si="288"/>
        <v>36.049999999999997</v>
      </c>
      <c r="N1900" s="87" t="str">
        <f t="shared" si="289"/>
        <v/>
      </c>
      <c r="O1900" s="87">
        <f t="shared" si="290"/>
        <v>36.049999999999997</v>
      </c>
      <c r="P1900" s="88" t="str">
        <f t="shared" si="291"/>
        <v/>
      </c>
      <c r="Q1900" s="87" t="str">
        <f t="shared" si="292"/>
        <v/>
      </c>
      <c r="R1900" s="87" t="str">
        <f t="shared" si="293"/>
        <v/>
      </c>
    </row>
    <row r="1901" spans="1:18" ht="25.5" customHeight="1" x14ac:dyDescent="0.2">
      <c r="A1901" s="214" t="s">
        <v>28</v>
      </c>
      <c r="B1901" s="215" t="s">
        <v>496</v>
      </c>
      <c r="C1901" s="214" t="str">
        <f>VLOOKUP(B1901,INSUMOS!$A:$I,2,FALSE)</f>
        <v>SINAPI</v>
      </c>
      <c r="D1901" s="214" t="str">
        <f>VLOOKUP(B1901,INSUMOS!$A:$I,3,FALSE)</f>
        <v>LIXA D'AGUA EM FOLHA, COR PRETA, GRAO 100</v>
      </c>
      <c r="E1901" s="293" t="str">
        <f>VLOOKUP(B1901,INSUMOS!$A:$I,4,FALSE)</f>
        <v>Material</v>
      </c>
      <c r="F1901" s="293"/>
      <c r="G1901" s="216" t="str">
        <f>VLOOKUP(B1901,INSUMOS!$A:$I,5,FALSE)</f>
        <v>UN</v>
      </c>
      <c r="H1901" s="217">
        <v>6.7999999999999996E-3</v>
      </c>
      <c r="I1901" s="218">
        <f>VLOOKUP(B1901,INSUMOS!$A:$I,8,FALSE)</f>
        <v>2.3199999999999998</v>
      </c>
      <c r="J1901" s="218">
        <f t="shared" si="299"/>
        <v>0.01</v>
      </c>
      <c r="L1901" s="52">
        <f t="shared" si="294"/>
        <v>184</v>
      </c>
      <c r="M1901" s="86">
        <f t="shared" si="288"/>
        <v>0.01</v>
      </c>
      <c r="N1901" s="87" t="str">
        <f t="shared" si="289"/>
        <v/>
      </c>
      <c r="O1901" s="87">
        <f t="shared" si="290"/>
        <v>0.01</v>
      </c>
      <c r="P1901" s="88" t="str">
        <f t="shared" si="291"/>
        <v/>
      </c>
      <c r="Q1901" s="87" t="str">
        <f t="shared" si="292"/>
        <v/>
      </c>
      <c r="R1901" s="87" t="str">
        <f t="shared" si="293"/>
        <v/>
      </c>
    </row>
    <row r="1902" spans="1:18" x14ac:dyDescent="0.2">
      <c r="A1902" s="214" t="s">
        <v>28</v>
      </c>
      <c r="B1902" s="215" t="s">
        <v>201</v>
      </c>
      <c r="C1902" s="214" t="str">
        <f>VLOOKUP(B1902,INSUMOS!$A:$I,2,FALSE)</f>
        <v>SINAPI</v>
      </c>
      <c r="D1902" s="214" t="str">
        <f>VLOOKUP(B1902,INSUMOS!$A:$I,3,FALSE)</f>
        <v>ADESIVO PLASTICO PARA PVC, FRASCO COM *850* GR</v>
      </c>
      <c r="E1902" s="293" t="str">
        <f>VLOOKUP(B1902,INSUMOS!$A:$I,4,FALSE)</f>
        <v>Material</v>
      </c>
      <c r="F1902" s="293"/>
      <c r="G1902" s="216" t="str">
        <f>VLOOKUP(B1902,INSUMOS!$A:$I,5,FALSE)</f>
        <v>UN</v>
      </c>
      <c r="H1902" s="217">
        <v>2.92E-2</v>
      </c>
      <c r="I1902" s="218">
        <f>VLOOKUP(B1902,INSUMOS!$A:$I,8,FALSE)</f>
        <v>77.709999999999994</v>
      </c>
      <c r="J1902" s="218">
        <f t="shared" si="299"/>
        <v>2.2599999999999998</v>
      </c>
      <c r="L1902" s="52">
        <f t="shared" si="294"/>
        <v>184</v>
      </c>
      <c r="M1902" s="86">
        <f t="shared" si="288"/>
        <v>2.2599999999999998</v>
      </c>
      <c r="N1902" s="87" t="str">
        <f t="shared" si="289"/>
        <v/>
      </c>
      <c r="O1902" s="87">
        <f t="shared" si="290"/>
        <v>2.2599999999999998</v>
      </c>
      <c r="P1902" s="88" t="str">
        <f t="shared" si="291"/>
        <v/>
      </c>
      <c r="Q1902" s="87" t="str">
        <f t="shared" si="292"/>
        <v/>
      </c>
      <c r="R1902" s="87" t="str">
        <f t="shared" si="293"/>
        <v/>
      </c>
    </row>
    <row r="1903" spans="1:18" ht="25.5" x14ac:dyDescent="0.2">
      <c r="A1903" s="214" t="s">
        <v>28</v>
      </c>
      <c r="B1903" s="215" t="s">
        <v>200</v>
      </c>
      <c r="C1903" s="214" t="str">
        <f>VLOOKUP(B1903,INSUMOS!$A:$I,2,FALSE)</f>
        <v>SINAPI</v>
      </c>
      <c r="D1903" s="214" t="str">
        <f>VLOOKUP(B1903,INSUMOS!$A:$I,3,FALSE)</f>
        <v>SOLUCAO PREPARADORA / LIMPADORA PARA PVC, FRASCO COM 1000 CM3</v>
      </c>
      <c r="E1903" s="293" t="str">
        <f>VLOOKUP(B1903,INSUMOS!$A:$I,4,FALSE)</f>
        <v>Material</v>
      </c>
      <c r="F1903" s="293"/>
      <c r="G1903" s="216" t="str">
        <f>VLOOKUP(B1903,INSUMOS!$A:$I,5,FALSE)</f>
        <v>UN</v>
      </c>
      <c r="H1903" s="217">
        <v>4.3999999999999997E-2</v>
      </c>
      <c r="I1903" s="218">
        <f>VLOOKUP(B1903,INSUMOS!$A:$I,8,FALSE)</f>
        <v>88.04</v>
      </c>
      <c r="J1903" s="218">
        <f t="shared" si="299"/>
        <v>3.87</v>
      </c>
      <c r="L1903" s="52">
        <f t="shared" si="294"/>
        <v>184</v>
      </c>
      <c r="M1903" s="86">
        <f t="shared" si="288"/>
        <v>3.87</v>
      </c>
      <c r="N1903" s="87" t="str">
        <f t="shared" si="289"/>
        <v/>
      </c>
      <c r="O1903" s="87">
        <f t="shared" si="290"/>
        <v>3.87</v>
      </c>
      <c r="P1903" s="88" t="str">
        <f t="shared" si="291"/>
        <v/>
      </c>
      <c r="Q1903" s="87" t="str">
        <f t="shared" si="292"/>
        <v/>
      </c>
      <c r="R1903" s="87" t="str">
        <f t="shared" si="293"/>
        <v/>
      </c>
    </row>
    <row r="1904" spans="1:18" x14ac:dyDescent="0.2">
      <c r="A1904" s="219"/>
      <c r="B1904" s="219"/>
      <c r="C1904" s="219"/>
      <c r="D1904" s="219"/>
      <c r="E1904" s="219"/>
      <c r="F1904" s="220"/>
      <c r="G1904" s="219"/>
      <c r="H1904" s="220"/>
      <c r="I1904" s="219"/>
      <c r="J1904" s="220"/>
      <c r="L1904" s="52">
        <f t="shared" si="294"/>
        <v>184</v>
      </c>
      <c r="M1904" s="86" t="str">
        <f t="shared" si="288"/>
        <v/>
      </c>
      <c r="N1904" s="87" t="str">
        <f t="shared" si="289"/>
        <v/>
      </c>
      <c r="O1904" s="87" t="str">
        <f t="shared" si="290"/>
        <v/>
      </c>
      <c r="P1904" s="88" t="str">
        <f t="shared" si="291"/>
        <v/>
      </c>
      <c r="Q1904" s="87" t="str">
        <f t="shared" si="292"/>
        <v/>
      </c>
      <c r="R1904" s="87" t="str">
        <f t="shared" si="293"/>
        <v/>
      </c>
    </row>
    <row r="1905" spans="1:18" ht="15" thickBot="1" x14ac:dyDescent="0.25">
      <c r="A1905" s="219"/>
      <c r="B1905" s="219"/>
      <c r="C1905" s="219"/>
      <c r="D1905" s="219"/>
      <c r="E1905" s="219"/>
      <c r="F1905" s="220"/>
      <c r="G1905" s="219"/>
      <c r="H1905" s="294"/>
      <c r="I1905" s="294"/>
      <c r="J1905" s="220"/>
      <c r="L1905" s="52">
        <f t="shared" si="294"/>
        <v>184</v>
      </c>
      <c r="M1905" s="86" t="str">
        <f t="shared" si="288"/>
        <v/>
      </c>
      <c r="N1905" s="87" t="str">
        <f t="shared" si="289"/>
        <v/>
      </c>
      <c r="O1905" s="87" t="str">
        <f t="shared" si="290"/>
        <v/>
      </c>
      <c r="P1905" s="88" t="str">
        <f t="shared" si="291"/>
        <v/>
      </c>
      <c r="Q1905" s="87" t="str">
        <f t="shared" si="292"/>
        <v/>
      </c>
      <c r="R1905" s="87" t="str">
        <f t="shared" si="293"/>
        <v/>
      </c>
    </row>
    <row r="1906" spans="1:18" ht="15" thickTop="1" x14ac:dyDescent="0.2">
      <c r="A1906" s="224"/>
      <c r="B1906" s="224"/>
      <c r="C1906" s="224"/>
      <c r="D1906" s="224"/>
      <c r="E1906" s="224"/>
      <c r="F1906" s="224"/>
      <c r="G1906" s="224"/>
      <c r="H1906" s="224"/>
      <c r="I1906" s="224"/>
      <c r="J1906" s="224"/>
      <c r="L1906" s="52">
        <f t="shared" si="294"/>
        <v>184</v>
      </c>
      <c r="M1906" s="86" t="str">
        <f t="shared" si="288"/>
        <v/>
      </c>
      <c r="N1906" s="87" t="str">
        <f t="shared" si="289"/>
        <v/>
      </c>
      <c r="O1906" s="87" t="str">
        <f t="shared" si="290"/>
        <v/>
      </c>
      <c r="P1906" s="88" t="str">
        <f t="shared" si="291"/>
        <v/>
      </c>
      <c r="Q1906" s="87" t="str">
        <f t="shared" si="292"/>
        <v/>
      </c>
      <c r="R1906" s="87" t="str">
        <f t="shared" si="293"/>
        <v/>
      </c>
    </row>
    <row r="1907" spans="1:18" ht="15" x14ac:dyDescent="0.2">
      <c r="A1907" s="206"/>
      <c r="B1907" s="207" t="s">
        <v>1</v>
      </c>
      <c r="C1907" s="206" t="s">
        <v>2</v>
      </c>
      <c r="D1907" s="206" t="s">
        <v>3</v>
      </c>
      <c r="E1907" s="290" t="s">
        <v>18</v>
      </c>
      <c r="F1907" s="290"/>
      <c r="G1907" s="208" t="s">
        <v>4</v>
      </c>
      <c r="H1907" s="207" t="s">
        <v>5</v>
      </c>
      <c r="I1907" s="207" t="s">
        <v>6</v>
      </c>
      <c r="J1907" s="207" t="s">
        <v>7</v>
      </c>
      <c r="L1907" s="52">
        <f t="shared" si="294"/>
        <v>185</v>
      </c>
      <c r="M1907" s="86" t="str">
        <f t="shared" si="288"/>
        <v/>
      </c>
      <c r="N1907" s="87" t="str">
        <f t="shared" si="289"/>
        <v/>
      </c>
      <c r="O1907" s="87" t="str">
        <f t="shared" si="290"/>
        <v/>
      </c>
      <c r="P1907" s="88" t="str">
        <f t="shared" si="291"/>
        <v/>
      </c>
      <c r="Q1907" s="87" t="str">
        <f t="shared" si="292"/>
        <v/>
      </c>
      <c r="R1907" s="87" t="str">
        <f t="shared" si="293"/>
        <v/>
      </c>
    </row>
    <row r="1908" spans="1:18" ht="51" x14ac:dyDescent="0.2">
      <c r="A1908" s="209" t="s">
        <v>19</v>
      </c>
      <c r="B1908" s="210" t="s">
        <v>689</v>
      </c>
      <c r="C1908" s="209" t="s">
        <v>9</v>
      </c>
      <c r="D1908" s="209" t="s">
        <v>690</v>
      </c>
      <c r="E1908" s="291" t="s">
        <v>893</v>
      </c>
      <c r="F1908" s="291"/>
      <c r="G1908" s="211" t="s">
        <v>42</v>
      </c>
      <c r="H1908" s="212">
        <v>1</v>
      </c>
      <c r="I1908" s="213">
        <f>SUMIF(L:L,$L1908,M:M)</f>
        <v>78.53</v>
      </c>
      <c r="J1908" s="213">
        <f>TRUNC(H1908*I1908,2)</f>
        <v>78.53</v>
      </c>
      <c r="L1908" s="52">
        <f t="shared" si="294"/>
        <v>185</v>
      </c>
      <c r="M1908" s="86" t="str">
        <f t="shared" si="288"/>
        <v/>
      </c>
      <c r="N1908" s="87" t="str">
        <f t="shared" si="289"/>
        <v/>
      </c>
      <c r="O1908" s="87" t="str">
        <f t="shared" si="290"/>
        <v/>
      </c>
      <c r="P1908" s="88" t="str">
        <f t="shared" si="291"/>
        <v xml:space="preserve"> 5903 </v>
      </c>
      <c r="Q1908" s="87">
        <f t="shared" si="292"/>
        <v>0</v>
      </c>
      <c r="R1908" s="87">
        <f t="shared" si="293"/>
        <v>78.53</v>
      </c>
    </row>
    <row r="1909" spans="1:18" ht="25.5" customHeight="1" x14ac:dyDescent="0.2">
      <c r="A1909" s="225" t="s">
        <v>21</v>
      </c>
      <c r="B1909" s="226" t="s">
        <v>758</v>
      </c>
      <c r="C1909" s="225" t="s">
        <v>9</v>
      </c>
      <c r="D1909" s="225" t="s">
        <v>759</v>
      </c>
      <c r="E1909" s="292" t="s">
        <v>942</v>
      </c>
      <c r="F1909" s="292"/>
      <c r="G1909" s="227" t="s">
        <v>25</v>
      </c>
      <c r="H1909" s="228">
        <v>1</v>
      </c>
      <c r="I1909" s="229">
        <f>SUMIFS(J:J,A:A,"Composição",B:B,$B1909)</f>
        <v>11.83</v>
      </c>
      <c r="J1909" s="229">
        <f>TRUNC(H1909*I1909,2)</f>
        <v>11.83</v>
      </c>
      <c r="L1909" s="52">
        <f t="shared" si="294"/>
        <v>185</v>
      </c>
      <c r="M1909" s="86">
        <f t="shared" si="288"/>
        <v>11.83</v>
      </c>
      <c r="N1909" s="87" t="str">
        <f t="shared" si="289"/>
        <v/>
      </c>
      <c r="O1909" s="87">
        <f t="shared" si="290"/>
        <v>11.83</v>
      </c>
      <c r="P1909" s="88" t="str">
        <f t="shared" si="291"/>
        <v/>
      </c>
      <c r="Q1909" s="87" t="str">
        <f t="shared" si="292"/>
        <v/>
      </c>
      <c r="R1909" s="87" t="str">
        <f t="shared" si="293"/>
        <v/>
      </c>
    </row>
    <row r="1910" spans="1:18" ht="25.5" customHeight="1" x14ac:dyDescent="0.2">
      <c r="A1910" s="225" t="s">
        <v>21</v>
      </c>
      <c r="B1910" s="226" t="s">
        <v>754</v>
      </c>
      <c r="C1910" s="225" t="s">
        <v>9</v>
      </c>
      <c r="D1910" s="225" t="s">
        <v>755</v>
      </c>
      <c r="E1910" s="292" t="s">
        <v>875</v>
      </c>
      <c r="F1910" s="292"/>
      <c r="G1910" s="227" t="s">
        <v>25</v>
      </c>
      <c r="H1910" s="228">
        <v>1</v>
      </c>
      <c r="I1910" s="229">
        <f>SUMIFS(J:J,A:A,"Composição",B:B,$B1910)</f>
        <v>31.31</v>
      </c>
      <c r="J1910" s="229">
        <f>TRUNC(H1910*I1910,2)</f>
        <v>31.31</v>
      </c>
      <c r="L1910" s="52">
        <f t="shared" si="294"/>
        <v>185</v>
      </c>
      <c r="M1910" s="86">
        <f t="shared" si="288"/>
        <v>31.31</v>
      </c>
      <c r="N1910" s="87" t="str">
        <f t="shared" si="289"/>
        <v/>
      </c>
      <c r="O1910" s="87">
        <f t="shared" si="290"/>
        <v>31.31</v>
      </c>
      <c r="P1910" s="88" t="str">
        <f t="shared" si="291"/>
        <v/>
      </c>
      <c r="Q1910" s="87" t="str">
        <f t="shared" si="292"/>
        <v/>
      </c>
      <c r="R1910" s="87" t="str">
        <f t="shared" si="293"/>
        <v/>
      </c>
    </row>
    <row r="1911" spans="1:18" ht="51" x14ac:dyDescent="0.2">
      <c r="A1911" s="225" t="s">
        <v>21</v>
      </c>
      <c r="B1911" s="226" t="s">
        <v>760</v>
      </c>
      <c r="C1911" s="225" t="s">
        <v>9</v>
      </c>
      <c r="D1911" s="225" t="s">
        <v>761</v>
      </c>
      <c r="E1911" s="292" t="s">
        <v>942</v>
      </c>
      <c r="F1911" s="292"/>
      <c r="G1911" s="227" t="s">
        <v>25</v>
      </c>
      <c r="H1911" s="228">
        <v>1</v>
      </c>
      <c r="I1911" s="229">
        <f>SUMIFS(J:J,A:A,"Composição",B:B,$B1911)</f>
        <v>4.7699999999999996</v>
      </c>
      <c r="J1911" s="229">
        <f>TRUNC(H1911*I1911,2)</f>
        <v>4.7699999999999996</v>
      </c>
      <c r="L1911" s="52">
        <f t="shared" si="294"/>
        <v>185</v>
      </c>
      <c r="M1911" s="86">
        <f t="shared" si="288"/>
        <v>4.7699999999999996</v>
      </c>
      <c r="N1911" s="87" t="str">
        <f t="shared" si="289"/>
        <v/>
      </c>
      <c r="O1911" s="87">
        <f t="shared" si="290"/>
        <v>4.7699999999999996</v>
      </c>
      <c r="P1911" s="88" t="str">
        <f t="shared" si="291"/>
        <v/>
      </c>
      <c r="Q1911" s="87" t="str">
        <f t="shared" si="292"/>
        <v/>
      </c>
      <c r="R1911" s="87" t="str">
        <f t="shared" si="293"/>
        <v/>
      </c>
    </row>
    <row r="1912" spans="1:18" ht="51" x14ac:dyDescent="0.2">
      <c r="A1912" s="225" t="s">
        <v>21</v>
      </c>
      <c r="B1912" s="226" t="s">
        <v>756</v>
      </c>
      <c r="C1912" s="225" t="s">
        <v>9</v>
      </c>
      <c r="D1912" s="225" t="s">
        <v>757</v>
      </c>
      <c r="E1912" s="292" t="s">
        <v>942</v>
      </c>
      <c r="F1912" s="292"/>
      <c r="G1912" s="227" t="s">
        <v>25</v>
      </c>
      <c r="H1912" s="228">
        <v>1</v>
      </c>
      <c r="I1912" s="229">
        <f>SUMIFS(J:J,A:A,"Composição",B:B,$B1912)</f>
        <v>30.62</v>
      </c>
      <c r="J1912" s="229">
        <f>TRUNC(H1912*I1912,2)</f>
        <v>30.62</v>
      </c>
      <c r="L1912" s="52">
        <f t="shared" si="294"/>
        <v>185</v>
      </c>
      <c r="M1912" s="86">
        <f t="shared" si="288"/>
        <v>30.62</v>
      </c>
      <c r="N1912" s="87" t="str">
        <f t="shared" si="289"/>
        <v/>
      </c>
      <c r="O1912" s="87">
        <f t="shared" si="290"/>
        <v>30.62</v>
      </c>
      <c r="P1912" s="88" t="str">
        <f t="shared" si="291"/>
        <v/>
      </c>
      <c r="Q1912" s="87" t="str">
        <f t="shared" si="292"/>
        <v/>
      </c>
      <c r="R1912" s="87" t="str">
        <f t="shared" si="293"/>
        <v/>
      </c>
    </row>
    <row r="1913" spans="1:18" x14ac:dyDescent="0.2">
      <c r="A1913" s="219"/>
      <c r="B1913" s="219"/>
      <c r="C1913" s="219"/>
      <c r="D1913" s="219"/>
      <c r="E1913" s="219"/>
      <c r="F1913" s="220"/>
      <c r="G1913" s="219"/>
      <c r="H1913" s="220"/>
      <c r="I1913" s="219"/>
      <c r="J1913" s="220"/>
      <c r="L1913" s="52">
        <f t="shared" si="294"/>
        <v>185</v>
      </c>
      <c r="M1913" s="86" t="str">
        <f t="shared" si="288"/>
        <v/>
      </c>
      <c r="N1913" s="87" t="str">
        <f t="shared" si="289"/>
        <v/>
      </c>
      <c r="O1913" s="87" t="str">
        <f t="shared" si="290"/>
        <v/>
      </c>
      <c r="P1913" s="88" t="str">
        <f t="shared" si="291"/>
        <v/>
      </c>
      <c r="Q1913" s="87" t="str">
        <f t="shared" si="292"/>
        <v/>
      </c>
      <c r="R1913" s="87" t="str">
        <f t="shared" si="293"/>
        <v/>
      </c>
    </row>
    <row r="1914" spans="1:18" ht="15" thickBot="1" x14ac:dyDescent="0.25">
      <c r="A1914" s="219"/>
      <c r="B1914" s="219"/>
      <c r="C1914" s="219"/>
      <c r="D1914" s="219"/>
      <c r="E1914" s="219"/>
      <c r="F1914" s="220"/>
      <c r="G1914" s="219"/>
      <c r="H1914" s="294"/>
      <c r="I1914" s="294"/>
      <c r="J1914" s="220"/>
      <c r="L1914" s="52">
        <f t="shared" si="294"/>
        <v>185</v>
      </c>
      <c r="M1914" s="86" t="str">
        <f t="shared" si="288"/>
        <v/>
      </c>
      <c r="N1914" s="87" t="str">
        <f t="shared" si="289"/>
        <v/>
      </c>
      <c r="O1914" s="87" t="str">
        <f t="shared" si="290"/>
        <v/>
      </c>
      <c r="P1914" s="88" t="str">
        <f t="shared" si="291"/>
        <v/>
      </c>
      <c r="Q1914" s="87" t="str">
        <f t="shared" si="292"/>
        <v/>
      </c>
      <c r="R1914" s="87" t="str">
        <f t="shared" si="293"/>
        <v/>
      </c>
    </row>
    <row r="1915" spans="1:18" ht="15" thickTop="1" x14ac:dyDescent="0.2">
      <c r="A1915" s="224"/>
      <c r="B1915" s="224"/>
      <c r="C1915" s="224"/>
      <c r="D1915" s="224"/>
      <c r="E1915" s="224"/>
      <c r="F1915" s="224"/>
      <c r="G1915" s="224"/>
      <c r="H1915" s="224"/>
      <c r="I1915" s="224"/>
      <c r="J1915" s="224"/>
      <c r="L1915" s="52">
        <f t="shared" si="294"/>
        <v>185</v>
      </c>
      <c r="M1915" s="86" t="str">
        <f t="shared" si="288"/>
        <v/>
      </c>
      <c r="N1915" s="87" t="str">
        <f t="shared" si="289"/>
        <v/>
      </c>
      <c r="O1915" s="87" t="str">
        <f t="shared" si="290"/>
        <v/>
      </c>
      <c r="P1915" s="88" t="str">
        <f t="shared" si="291"/>
        <v/>
      </c>
      <c r="Q1915" s="87" t="str">
        <f t="shared" si="292"/>
        <v/>
      </c>
      <c r="R1915" s="87" t="str">
        <f t="shared" si="293"/>
        <v/>
      </c>
    </row>
    <row r="1916" spans="1:18" ht="15" x14ac:dyDescent="0.2">
      <c r="A1916" s="206"/>
      <c r="B1916" s="207" t="s">
        <v>1</v>
      </c>
      <c r="C1916" s="206" t="s">
        <v>2</v>
      </c>
      <c r="D1916" s="206" t="s">
        <v>3</v>
      </c>
      <c r="E1916" s="290" t="s">
        <v>18</v>
      </c>
      <c r="F1916" s="290"/>
      <c r="G1916" s="208" t="s">
        <v>4</v>
      </c>
      <c r="H1916" s="207" t="s">
        <v>5</v>
      </c>
      <c r="I1916" s="207" t="s">
        <v>6</v>
      </c>
      <c r="J1916" s="207" t="s">
        <v>7</v>
      </c>
      <c r="L1916" s="52">
        <f t="shared" si="294"/>
        <v>186</v>
      </c>
      <c r="M1916" s="86" t="str">
        <f t="shared" si="288"/>
        <v/>
      </c>
      <c r="N1916" s="87" t="str">
        <f t="shared" si="289"/>
        <v/>
      </c>
      <c r="O1916" s="87" t="str">
        <f t="shared" si="290"/>
        <v/>
      </c>
      <c r="P1916" s="88" t="str">
        <f t="shared" si="291"/>
        <v/>
      </c>
      <c r="Q1916" s="87" t="str">
        <f t="shared" si="292"/>
        <v/>
      </c>
      <c r="R1916" s="87" t="str">
        <f t="shared" si="293"/>
        <v/>
      </c>
    </row>
    <row r="1917" spans="1:18" ht="38.25" customHeight="1" x14ac:dyDescent="0.2">
      <c r="A1917" s="209" t="s">
        <v>19</v>
      </c>
      <c r="B1917" s="210" t="s">
        <v>687</v>
      </c>
      <c r="C1917" s="209" t="s">
        <v>9</v>
      </c>
      <c r="D1917" s="209" t="s">
        <v>688</v>
      </c>
      <c r="E1917" s="291" t="s">
        <v>893</v>
      </c>
      <c r="F1917" s="291"/>
      <c r="G1917" s="211" t="s">
        <v>41</v>
      </c>
      <c r="H1917" s="212">
        <v>1</v>
      </c>
      <c r="I1917" s="213">
        <f>SUMIF(L:L,$L1917,M:M)</f>
        <v>324.78000000000003</v>
      </c>
      <c r="J1917" s="213">
        <f t="shared" ref="J1917:J1923" si="300">TRUNC(H1917*I1917,2)</f>
        <v>324.77999999999997</v>
      </c>
      <c r="L1917" s="52">
        <f t="shared" si="294"/>
        <v>186</v>
      </c>
      <c r="M1917" s="86" t="str">
        <f t="shared" si="288"/>
        <v/>
      </c>
      <c r="N1917" s="87" t="str">
        <f t="shared" si="289"/>
        <v/>
      </c>
      <c r="O1917" s="87" t="str">
        <f t="shared" si="290"/>
        <v/>
      </c>
      <c r="P1917" s="88" t="str">
        <f t="shared" si="291"/>
        <v xml:space="preserve"> 5901 </v>
      </c>
      <c r="Q1917" s="87">
        <f t="shared" si="292"/>
        <v>0</v>
      </c>
      <c r="R1917" s="87">
        <f t="shared" si="293"/>
        <v>324.78000000000003</v>
      </c>
    </row>
    <row r="1918" spans="1:18" ht="25.5" customHeight="1" x14ac:dyDescent="0.2">
      <c r="A1918" s="225" t="s">
        <v>21</v>
      </c>
      <c r="B1918" s="226" t="s">
        <v>758</v>
      </c>
      <c r="C1918" s="225" t="s">
        <v>9</v>
      </c>
      <c r="D1918" s="225" t="s">
        <v>759</v>
      </c>
      <c r="E1918" s="292" t="s">
        <v>942</v>
      </c>
      <c r="F1918" s="292"/>
      <c r="G1918" s="227" t="s">
        <v>25</v>
      </c>
      <c r="H1918" s="228">
        <v>1</v>
      </c>
      <c r="I1918" s="229">
        <f t="shared" ref="I1918:I1923" si="301">SUMIFS(J:J,A:A,"Composição",B:B,$B1918)</f>
        <v>11.83</v>
      </c>
      <c r="J1918" s="229">
        <f t="shared" si="300"/>
        <v>11.83</v>
      </c>
      <c r="L1918" s="52">
        <f t="shared" si="294"/>
        <v>186</v>
      </c>
      <c r="M1918" s="86">
        <f t="shared" si="288"/>
        <v>11.83</v>
      </c>
      <c r="N1918" s="87" t="str">
        <f t="shared" si="289"/>
        <v/>
      </c>
      <c r="O1918" s="87">
        <f t="shared" si="290"/>
        <v>11.83</v>
      </c>
      <c r="P1918" s="88" t="str">
        <f t="shared" si="291"/>
        <v/>
      </c>
      <c r="Q1918" s="87" t="str">
        <f t="shared" si="292"/>
        <v/>
      </c>
      <c r="R1918" s="87" t="str">
        <f t="shared" si="293"/>
        <v/>
      </c>
    </row>
    <row r="1919" spans="1:18" ht="25.5" customHeight="1" x14ac:dyDescent="0.2">
      <c r="A1919" s="225" t="s">
        <v>21</v>
      </c>
      <c r="B1919" s="226" t="s">
        <v>760</v>
      </c>
      <c r="C1919" s="225" t="s">
        <v>9</v>
      </c>
      <c r="D1919" s="225" t="s">
        <v>761</v>
      </c>
      <c r="E1919" s="292" t="s">
        <v>942</v>
      </c>
      <c r="F1919" s="292"/>
      <c r="G1919" s="227" t="s">
        <v>25</v>
      </c>
      <c r="H1919" s="228">
        <v>1</v>
      </c>
      <c r="I1919" s="229">
        <f t="shared" si="301"/>
        <v>4.7699999999999996</v>
      </c>
      <c r="J1919" s="229">
        <f t="shared" si="300"/>
        <v>4.7699999999999996</v>
      </c>
      <c r="L1919" s="52">
        <f t="shared" si="294"/>
        <v>186</v>
      </c>
      <c r="M1919" s="86">
        <f t="shared" ref="M1919:M1982" si="302">IF(OR(A1919="Insumo",A1919="Composição Auxiliar"),J1919,"")</f>
        <v>4.7699999999999996</v>
      </c>
      <c r="N1919" s="87" t="str">
        <f t="shared" ref="N1919:N1982" si="303">IF(E1919="Mão de Obra",J1919,"")</f>
        <v/>
      </c>
      <c r="O1919" s="87">
        <f t="shared" ref="O1919:O1982" si="304">IF(N1919&lt;&gt;"","",M1919)</f>
        <v>4.7699999999999996</v>
      </c>
      <c r="P1919" s="88" t="str">
        <f t="shared" ref="P1919:P1982" si="305">IF(A1919="Composição",B1919,"")</f>
        <v/>
      </c>
      <c r="Q1919" s="87" t="str">
        <f t="shared" ref="Q1919:Q1982" si="306">IF(P1919&lt;&gt;"",SUMIF(L1919:L2019,L1919,N1919:N2019),"")</f>
        <v/>
      </c>
      <c r="R1919" s="87" t="str">
        <f t="shared" ref="R1919:R1982" si="307">IF(P1919&lt;&gt;"",SUMIF(L1919:L2019,L1919,O1919:O2019),"")</f>
        <v/>
      </c>
    </row>
    <row r="1920" spans="1:18" ht="51" x14ac:dyDescent="0.2">
      <c r="A1920" s="225" t="s">
        <v>21</v>
      </c>
      <c r="B1920" s="226" t="s">
        <v>762</v>
      </c>
      <c r="C1920" s="225" t="s">
        <v>9</v>
      </c>
      <c r="D1920" s="225" t="s">
        <v>763</v>
      </c>
      <c r="E1920" s="292" t="s">
        <v>942</v>
      </c>
      <c r="F1920" s="292"/>
      <c r="G1920" s="227" t="s">
        <v>25</v>
      </c>
      <c r="H1920" s="228">
        <v>1</v>
      </c>
      <c r="I1920" s="229">
        <f t="shared" si="301"/>
        <v>191.99</v>
      </c>
      <c r="J1920" s="229">
        <f t="shared" si="300"/>
        <v>191.99</v>
      </c>
      <c r="L1920" s="52">
        <f t="shared" si="294"/>
        <v>186</v>
      </c>
      <c r="M1920" s="86">
        <f t="shared" si="302"/>
        <v>191.99</v>
      </c>
      <c r="N1920" s="87" t="str">
        <f t="shared" si="303"/>
        <v/>
      </c>
      <c r="O1920" s="87">
        <f t="shared" si="304"/>
        <v>191.99</v>
      </c>
      <c r="P1920" s="88" t="str">
        <f t="shared" si="305"/>
        <v/>
      </c>
      <c r="Q1920" s="87" t="str">
        <f t="shared" si="306"/>
        <v/>
      </c>
      <c r="R1920" s="87" t="str">
        <f t="shared" si="307"/>
        <v/>
      </c>
    </row>
    <row r="1921" spans="1:18" ht="51" x14ac:dyDescent="0.2">
      <c r="A1921" s="225" t="s">
        <v>21</v>
      </c>
      <c r="B1921" s="226" t="s">
        <v>756</v>
      </c>
      <c r="C1921" s="225" t="s">
        <v>9</v>
      </c>
      <c r="D1921" s="225" t="s">
        <v>757</v>
      </c>
      <c r="E1921" s="292" t="s">
        <v>942</v>
      </c>
      <c r="F1921" s="292"/>
      <c r="G1921" s="227" t="s">
        <v>25</v>
      </c>
      <c r="H1921" s="228">
        <v>1</v>
      </c>
      <c r="I1921" s="229">
        <f t="shared" si="301"/>
        <v>30.62</v>
      </c>
      <c r="J1921" s="229">
        <f t="shared" si="300"/>
        <v>30.62</v>
      </c>
      <c r="L1921" s="52">
        <f t="shared" si="294"/>
        <v>186</v>
      </c>
      <c r="M1921" s="86">
        <f t="shared" si="302"/>
        <v>30.62</v>
      </c>
      <c r="N1921" s="87" t="str">
        <f t="shared" si="303"/>
        <v/>
      </c>
      <c r="O1921" s="87">
        <f t="shared" si="304"/>
        <v>30.62</v>
      </c>
      <c r="P1921" s="88" t="str">
        <f t="shared" si="305"/>
        <v/>
      </c>
      <c r="Q1921" s="87" t="str">
        <f t="shared" si="306"/>
        <v/>
      </c>
      <c r="R1921" s="87" t="str">
        <f t="shared" si="307"/>
        <v/>
      </c>
    </row>
    <row r="1922" spans="1:18" ht="51" x14ac:dyDescent="0.2">
      <c r="A1922" s="225" t="s">
        <v>21</v>
      </c>
      <c r="B1922" s="226" t="s">
        <v>764</v>
      </c>
      <c r="C1922" s="225" t="s">
        <v>9</v>
      </c>
      <c r="D1922" s="225" t="s">
        <v>765</v>
      </c>
      <c r="E1922" s="292" t="s">
        <v>942</v>
      </c>
      <c r="F1922" s="292"/>
      <c r="G1922" s="227" t="s">
        <v>25</v>
      </c>
      <c r="H1922" s="228">
        <v>1</v>
      </c>
      <c r="I1922" s="229">
        <f t="shared" si="301"/>
        <v>54.26</v>
      </c>
      <c r="J1922" s="229">
        <f t="shared" si="300"/>
        <v>54.26</v>
      </c>
      <c r="L1922" s="52">
        <f t="shared" si="294"/>
        <v>186</v>
      </c>
      <c r="M1922" s="86">
        <f t="shared" si="302"/>
        <v>54.26</v>
      </c>
      <c r="N1922" s="87" t="str">
        <f t="shared" si="303"/>
        <v/>
      </c>
      <c r="O1922" s="87">
        <f t="shared" si="304"/>
        <v>54.26</v>
      </c>
      <c r="P1922" s="88" t="str">
        <f t="shared" si="305"/>
        <v/>
      </c>
      <c r="Q1922" s="87" t="str">
        <f t="shared" si="306"/>
        <v/>
      </c>
      <c r="R1922" s="87" t="str">
        <f t="shared" si="307"/>
        <v/>
      </c>
    </row>
    <row r="1923" spans="1:18" ht="25.5" x14ac:dyDescent="0.2">
      <c r="A1923" s="225" t="s">
        <v>21</v>
      </c>
      <c r="B1923" s="226" t="s">
        <v>754</v>
      </c>
      <c r="C1923" s="225" t="s">
        <v>9</v>
      </c>
      <c r="D1923" s="225" t="s">
        <v>755</v>
      </c>
      <c r="E1923" s="292" t="s">
        <v>875</v>
      </c>
      <c r="F1923" s="292"/>
      <c r="G1923" s="227" t="s">
        <v>25</v>
      </c>
      <c r="H1923" s="228">
        <v>1</v>
      </c>
      <c r="I1923" s="229">
        <f t="shared" si="301"/>
        <v>31.31</v>
      </c>
      <c r="J1923" s="229">
        <f t="shared" si="300"/>
        <v>31.31</v>
      </c>
      <c r="L1923" s="52">
        <f t="shared" ref="L1923:L1986" si="308">IF(AND(A1924&lt;&gt;"",A1923=""),L1922+1,L1922)</f>
        <v>186</v>
      </c>
      <c r="M1923" s="86">
        <f t="shared" si="302"/>
        <v>31.31</v>
      </c>
      <c r="N1923" s="87" t="str">
        <f t="shared" si="303"/>
        <v/>
      </c>
      <c r="O1923" s="87">
        <f t="shared" si="304"/>
        <v>31.31</v>
      </c>
      <c r="P1923" s="88" t="str">
        <f t="shared" si="305"/>
        <v/>
      </c>
      <c r="Q1923" s="87" t="str">
        <f t="shared" si="306"/>
        <v/>
      </c>
      <c r="R1923" s="87" t="str">
        <f t="shared" si="307"/>
        <v/>
      </c>
    </row>
    <row r="1924" spans="1:18" x14ac:dyDescent="0.2">
      <c r="A1924" s="219"/>
      <c r="B1924" s="219"/>
      <c r="C1924" s="219"/>
      <c r="D1924" s="219"/>
      <c r="E1924" s="219"/>
      <c r="F1924" s="220"/>
      <c r="G1924" s="219"/>
      <c r="H1924" s="220"/>
      <c r="I1924" s="219"/>
      <c r="J1924" s="220"/>
      <c r="L1924" s="52">
        <f t="shared" si="308"/>
        <v>186</v>
      </c>
      <c r="M1924" s="86" t="str">
        <f t="shared" si="302"/>
        <v/>
      </c>
      <c r="N1924" s="87" t="str">
        <f t="shared" si="303"/>
        <v/>
      </c>
      <c r="O1924" s="87" t="str">
        <f t="shared" si="304"/>
        <v/>
      </c>
      <c r="P1924" s="88" t="str">
        <f t="shared" si="305"/>
        <v/>
      </c>
      <c r="Q1924" s="87" t="str">
        <f t="shared" si="306"/>
        <v/>
      </c>
      <c r="R1924" s="87" t="str">
        <f t="shared" si="307"/>
        <v/>
      </c>
    </row>
    <row r="1925" spans="1:18" ht="38.25" customHeight="1" thickBot="1" x14ac:dyDescent="0.25">
      <c r="A1925" s="219"/>
      <c r="B1925" s="219"/>
      <c r="C1925" s="219"/>
      <c r="D1925" s="219"/>
      <c r="E1925" s="219"/>
      <c r="F1925" s="220"/>
      <c r="G1925" s="219"/>
      <c r="H1925" s="294"/>
      <c r="I1925" s="294"/>
      <c r="J1925" s="220"/>
      <c r="L1925" s="52">
        <f t="shared" si="308"/>
        <v>186</v>
      </c>
      <c r="M1925" s="86" t="str">
        <f t="shared" si="302"/>
        <v/>
      </c>
      <c r="N1925" s="87" t="str">
        <f t="shared" si="303"/>
        <v/>
      </c>
      <c r="O1925" s="87" t="str">
        <f t="shared" si="304"/>
        <v/>
      </c>
      <c r="P1925" s="88" t="str">
        <f t="shared" si="305"/>
        <v/>
      </c>
      <c r="Q1925" s="87" t="str">
        <f t="shared" si="306"/>
        <v/>
      </c>
      <c r="R1925" s="87" t="str">
        <f t="shared" si="307"/>
        <v/>
      </c>
    </row>
    <row r="1926" spans="1:18" ht="25.5" customHeight="1" thickTop="1" x14ac:dyDescent="0.2">
      <c r="A1926" s="224"/>
      <c r="B1926" s="224"/>
      <c r="C1926" s="224"/>
      <c r="D1926" s="224"/>
      <c r="E1926" s="224"/>
      <c r="F1926" s="224"/>
      <c r="G1926" s="224"/>
      <c r="H1926" s="224"/>
      <c r="I1926" s="224"/>
      <c r="J1926" s="224"/>
      <c r="L1926" s="52">
        <f t="shared" si="308"/>
        <v>186</v>
      </c>
      <c r="M1926" s="86" t="str">
        <f t="shared" si="302"/>
        <v/>
      </c>
      <c r="N1926" s="87" t="str">
        <f t="shared" si="303"/>
        <v/>
      </c>
      <c r="O1926" s="87" t="str">
        <f t="shared" si="304"/>
        <v/>
      </c>
      <c r="P1926" s="88" t="str">
        <f t="shared" si="305"/>
        <v/>
      </c>
      <c r="Q1926" s="87" t="str">
        <f t="shared" si="306"/>
        <v/>
      </c>
      <c r="R1926" s="87" t="str">
        <f t="shared" si="307"/>
        <v/>
      </c>
    </row>
    <row r="1927" spans="1:18" ht="25.5" customHeight="1" x14ac:dyDescent="0.2">
      <c r="A1927" s="206"/>
      <c r="B1927" s="207" t="s">
        <v>1</v>
      </c>
      <c r="C1927" s="206" t="s">
        <v>2</v>
      </c>
      <c r="D1927" s="206" t="s">
        <v>3</v>
      </c>
      <c r="E1927" s="290" t="s">
        <v>18</v>
      </c>
      <c r="F1927" s="290"/>
      <c r="G1927" s="208" t="s">
        <v>4</v>
      </c>
      <c r="H1927" s="207" t="s">
        <v>5</v>
      </c>
      <c r="I1927" s="207" t="s">
        <v>6</v>
      </c>
      <c r="J1927" s="207" t="s">
        <v>7</v>
      </c>
      <c r="L1927" s="52">
        <f t="shared" si="308"/>
        <v>187</v>
      </c>
      <c r="M1927" s="86" t="str">
        <f t="shared" si="302"/>
        <v/>
      </c>
      <c r="N1927" s="87" t="str">
        <f t="shared" si="303"/>
        <v/>
      </c>
      <c r="O1927" s="87" t="str">
        <f t="shared" si="304"/>
        <v/>
      </c>
      <c r="P1927" s="88" t="str">
        <f t="shared" si="305"/>
        <v/>
      </c>
      <c r="Q1927" s="87" t="str">
        <f t="shared" si="306"/>
        <v/>
      </c>
      <c r="R1927" s="87" t="str">
        <f t="shared" si="307"/>
        <v/>
      </c>
    </row>
    <row r="1928" spans="1:18" ht="51" x14ac:dyDescent="0.2">
      <c r="A1928" s="209" t="s">
        <v>19</v>
      </c>
      <c r="B1928" s="210" t="s">
        <v>756</v>
      </c>
      <c r="C1928" s="209" t="s">
        <v>9</v>
      </c>
      <c r="D1928" s="209" t="s">
        <v>757</v>
      </c>
      <c r="E1928" s="291" t="s">
        <v>942</v>
      </c>
      <c r="F1928" s="291"/>
      <c r="G1928" s="211" t="s">
        <v>25</v>
      </c>
      <c r="H1928" s="212">
        <v>1</v>
      </c>
      <c r="I1928" s="213">
        <f>SUMIF(L:L,$L1928,M:M)</f>
        <v>30.62</v>
      </c>
      <c r="J1928" s="213">
        <f>TRUNC(H1928*I1928,2)</f>
        <v>30.62</v>
      </c>
      <c r="L1928" s="52">
        <f t="shared" si="308"/>
        <v>187</v>
      </c>
      <c r="M1928" s="86" t="str">
        <f t="shared" si="302"/>
        <v/>
      </c>
      <c r="N1928" s="87" t="str">
        <f t="shared" si="303"/>
        <v/>
      </c>
      <c r="O1928" s="87" t="str">
        <f t="shared" si="304"/>
        <v/>
      </c>
      <c r="P1928" s="88" t="str">
        <f t="shared" si="305"/>
        <v xml:space="preserve"> 91396 </v>
      </c>
      <c r="Q1928" s="87">
        <f t="shared" si="306"/>
        <v>0</v>
      </c>
      <c r="R1928" s="87">
        <f t="shared" si="307"/>
        <v>30.62</v>
      </c>
    </row>
    <row r="1929" spans="1:18" ht="51" x14ac:dyDescent="0.2">
      <c r="A1929" s="214" t="s">
        <v>28</v>
      </c>
      <c r="B1929" s="215" t="s">
        <v>578</v>
      </c>
      <c r="C1929" s="214" t="str">
        <f>VLOOKUP(B1929,INSUMOS!$A:$I,2,FALSE)</f>
        <v>SINAPI</v>
      </c>
      <c r="D1929" s="214" t="str">
        <f>VLOOKUP(B1929,INSUMOS!$A:$I,3,FALSE)</f>
        <v>TANQUE DE ACO CARBONO NAO REVESTIDO, PARA TRANSPORTE DE AGUA COM CAPACIDADE DE 10 M3, COM BOMBA CENTRIFUGA POR TOMADA DE FORCA, VAZAO MAXIMA *75* M3/H (INCLUI MONTAGEM, NAO INCLUI CAMINHAO)</v>
      </c>
      <c r="E1929" s="293" t="str">
        <f>VLOOKUP(B1929,INSUMOS!$A:$I,4,FALSE)</f>
        <v>Equipamento para Aquisição Permanente</v>
      </c>
      <c r="F1929" s="293"/>
      <c r="G1929" s="216" t="str">
        <f>VLOOKUP(B1929,INSUMOS!$A:$I,5,FALSE)</f>
        <v>UN</v>
      </c>
      <c r="H1929" s="217">
        <v>5.5099999999999998E-5</v>
      </c>
      <c r="I1929" s="218">
        <f>VLOOKUP(B1929,INSUMOS!$A:$I,8,FALSE)</f>
        <v>91750</v>
      </c>
      <c r="J1929" s="218">
        <f>TRUNC(H1929*I1929,2)</f>
        <v>5.05</v>
      </c>
      <c r="L1929" s="52">
        <f t="shared" si="308"/>
        <v>187</v>
      </c>
      <c r="M1929" s="86">
        <f t="shared" si="302"/>
        <v>5.05</v>
      </c>
      <c r="N1929" s="87" t="str">
        <f t="shared" si="303"/>
        <v/>
      </c>
      <c r="O1929" s="87">
        <f t="shared" si="304"/>
        <v>5.05</v>
      </c>
      <c r="P1929" s="88" t="str">
        <f t="shared" si="305"/>
        <v/>
      </c>
      <c r="Q1929" s="87" t="str">
        <f t="shared" si="306"/>
        <v/>
      </c>
      <c r="R1929" s="87" t="str">
        <f t="shared" si="307"/>
        <v/>
      </c>
    </row>
    <row r="1930" spans="1:18" ht="38.25" x14ac:dyDescent="0.2">
      <c r="A1930" s="214" t="s">
        <v>28</v>
      </c>
      <c r="B1930" s="215" t="s">
        <v>550</v>
      </c>
      <c r="C1930" s="214" t="str">
        <f>VLOOKUP(B1930,INSUMOS!$A:$I,2,FALSE)</f>
        <v>SINAPI</v>
      </c>
      <c r="D1930" s="214" t="str">
        <f>VLOOKUP(B1930,INSUMOS!$A:$I,3,FALSE)</f>
        <v>CAMINHAO TRUCADO, PESO BRUTO TOTAL 23000 KG, CARGA UTIL MAXIMA 15285 KG, DISTANCIA ENTRE EIXOS 4,80 M, POTENCIA 326 CV (INCLUI CABINE E CHASSI, NAO INCLUI CARROCERIA)</v>
      </c>
      <c r="E1930" s="293" t="str">
        <f>VLOOKUP(B1930,INSUMOS!$A:$I,4,FALSE)</f>
        <v>Equipamento para Aquisição Permanente</v>
      </c>
      <c r="F1930" s="293"/>
      <c r="G1930" s="216" t="str">
        <f>VLOOKUP(B1930,INSUMOS!$A:$I,5,FALSE)</f>
        <v>UN</v>
      </c>
      <c r="H1930" s="217">
        <v>3.43E-5</v>
      </c>
      <c r="I1930" s="218">
        <f>VLOOKUP(B1930,INSUMOS!$A:$I,8,FALSE)</f>
        <v>745573.13</v>
      </c>
      <c r="J1930" s="218">
        <f>TRUNC(H1930*I1930,2)</f>
        <v>25.57</v>
      </c>
      <c r="L1930" s="52">
        <f t="shared" si="308"/>
        <v>187</v>
      </c>
      <c r="M1930" s="86">
        <f t="shared" si="302"/>
        <v>25.57</v>
      </c>
      <c r="N1930" s="87" t="str">
        <f t="shared" si="303"/>
        <v/>
      </c>
      <c r="O1930" s="87">
        <f t="shared" si="304"/>
        <v>25.57</v>
      </c>
      <c r="P1930" s="88" t="str">
        <f t="shared" si="305"/>
        <v/>
      </c>
      <c r="Q1930" s="87" t="str">
        <f t="shared" si="306"/>
        <v/>
      </c>
      <c r="R1930" s="87" t="str">
        <f t="shared" si="307"/>
        <v/>
      </c>
    </row>
    <row r="1931" spans="1:18" x14ac:dyDescent="0.2">
      <c r="A1931" s="219"/>
      <c r="B1931" s="219"/>
      <c r="C1931" s="219"/>
      <c r="D1931" s="219"/>
      <c r="E1931" s="219"/>
      <c r="F1931" s="220"/>
      <c r="G1931" s="219"/>
      <c r="H1931" s="220"/>
      <c r="I1931" s="219"/>
      <c r="J1931" s="220"/>
      <c r="L1931" s="52">
        <f t="shared" si="308"/>
        <v>187</v>
      </c>
      <c r="M1931" s="86" t="str">
        <f t="shared" si="302"/>
        <v/>
      </c>
      <c r="N1931" s="87" t="str">
        <f t="shared" si="303"/>
        <v/>
      </c>
      <c r="O1931" s="87" t="str">
        <f t="shared" si="304"/>
        <v/>
      </c>
      <c r="P1931" s="88" t="str">
        <f t="shared" si="305"/>
        <v/>
      </c>
      <c r="Q1931" s="87" t="str">
        <f t="shared" si="306"/>
        <v/>
      </c>
      <c r="R1931" s="87" t="str">
        <f t="shared" si="307"/>
        <v/>
      </c>
    </row>
    <row r="1932" spans="1:18" ht="15" thickBot="1" x14ac:dyDescent="0.25">
      <c r="A1932" s="219"/>
      <c r="B1932" s="219"/>
      <c r="C1932" s="219"/>
      <c r="D1932" s="219"/>
      <c r="E1932" s="219"/>
      <c r="F1932" s="220"/>
      <c r="G1932" s="219"/>
      <c r="H1932" s="294"/>
      <c r="I1932" s="294"/>
      <c r="J1932" s="220"/>
      <c r="L1932" s="52">
        <f t="shared" si="308"/>
        <v>187</v>
      </c>
      <c r="M1932" s="86" t="str">
        <f t="shared" si="302"/>
        <v/>
      </c>
      <c r="N1932" s="87" t="str">
        <f t="shared" si="303"/>
        <v/>
      </c>
      <c r="O1932" s="87" t="str">
        <f t="shared" si="304"/>
        <v/>
      </c>
      <c r="P1932" s="88" t="str">
        <f t="shared" si="305"/>
        <v/>
      </c>
      <c r="Q1932" s="87" t="str">
        <f t="shared" si="306"/>
        <v/>
      </c>
      <c r="R1932" s="87" t="str">
        <f t="shared" si="307"/>
        <v/>
      </c>
    </row>
    <row r="1933" spans="1:18" ht="38.25" customHeight="1" thickTop="1" x14ac:dyDescent="0.2">
      <c r="A1933" s="224"/>
      <c r="B1933" s="224"/>
      <c r="C1933" s="224"/>
      <c r="D1933" s="224"/>
      <c r="E1933" s="224"/>
      <c r="F1933" s="224"/>
      <c r="G1933" s="224"/>
      <c r="H1933" s="224"/>
      <c r="I1933" s="224"/>
      <c r="J1933" s="224"/>
      <c r="L1933" s="52">
        <f t="shared" si="308"/>
        <v>187</v>
      </c>
      <c r="M1933" s="86" t="str">
        <f t="shared" si="302"/>
        <v/>
      </c>
      <c r="N1933" s="87" t="str">
        <f t="shared" si="303"/>
        <v/>
      </c>
      <c r="O1933" s="87" t="str">
        <f t="shared" si="304"/>
        <v/>
      </c>
      <c r="P1933" s="88" t="str">
        <f t="shared" si="305"/>
        <v/>
      </c>
      <c r="Q1933" s="87" t="str">
        <f t="shared" si="306"/>
        <v/>
      </c>
      <c r="R1933" s="87" t="str">
        <f t="shared" si="307"/>
        <v/>
      </c>
    </row>
    <row r="1934" spans="1:18" ht="25.5" customHeight="1" x14ac:dyDescent="0.2">
      <c r="A1934" s="206"/>
      <c r="B1934" s="207" t="s">
        <v>1</v>
      </c>
      <c r="C1934" s="206" t="s">
        <v>2</v>
      </c>
      <c r="D1934" s="206" t="s">
        <v>3</v>
      </c>
      <c r="E1934" s="290" t="s">
        <v>18</v>
      </c>
      <c r="F1934" s="290"/>
      <c r="G1934" s="208" t="s">
        <v>4</v>
      </c>
      <c r="H1934" s="207" t="s">
        <v>5</v>
      </c>
      <c r="I1934" s="207" t="s">
        <v>6</v>
      </c>
      <c r="J1934" s="207" t="s">
        <v>7</v>
      </c>
      <c r="L1934" s="52">
        <f t="shared" si="308"/>
        <v>188</v>
      </c>
      <c r="M1934" s="86" t="str">
        <f t="shared" si="302"/>
        <v/>
      </c>
      <c r="N1934" s="87" t="str">
        <f t="shared" si="303"/>
        <v/>
      </c>
      <c r="O1934" s="87" t="str">
        <f t="shared" si="304"/>
        <v/>
      </c>
      <c r="P1934" s="88" t="str">
        <f t="shared" si="305"/>
        <v/>
      </c>
      <c r="Q1934" s="87" t="str">
        <f t="shared" si="306"/>
        <v/>
      </c>
      <c r="R1934" s="87" t="str">
        <f t="shared" si="307"/>
        <v/>
      </c>
    </row>
    <row r="1935" spans="1:18" ht="25.5" customHeight="1" x14ac:dyDescent="0.2">
      <c r="A1935" s="209" t="s">
        <v>19</v>
      </c>
      <c r="B1935" s="210" t="s">
        <v>760</v>
      </c>
      <c r="C1935" s="209" t="s">
        <v>9</v>
      </c>
      <c r="D1935" s="209" t="s">
        <v>761</v>
      </c>
      <c r="E1935" s="291" t="s">
        <v>942</v>
      </c>
      <c r="F1935" s="291"/>
      <c r="G1935" s="211" t="s">
        <v>25</v>
      </c>
      <c r="H1935" s="212">
        <v>1</v>
      </c>
      <c r="I1935" s="213">
        <f>SUMIF(L:L,$L1935,M:M)</f>
        <v>4.7700000000000005</v>
      </c>
      <c r="J1935" s="213">
        <f>TRUNC(H1935*I1935,2)</f>
        <v>4.7699999999999996</v>
      </c>
      <c r="L1935" s="52">
        <f t="shared" si="308"/>
        <v>188</v>
      </c>
      <c r="M1935" s="86" t="str">
        <f t="shared" si="302"/>
        <v/>
      </c>
      <c r="N1935" s="87" t="str">
        <f t="shared" si="303"/>
        <v/>
      </c>
      <c r="O1935" s="87" t="str">
        <f t="shared" si="304"/>
        <v/>
      </c>
      <c r="P1935" s="88" t="str">
        <f t="shared" si="305"/>
        <v xml:space="preserve"> 91398 </v>
      </c>
      <c r="Q1935" s="87">
        <f t="shared" si="306"/>
        <v>0</v>
      </c>
      <c r="R1935" s="87">
        <f t="shared" si="307"/>
        <v>4.7700000000000005</v>
      </c>
    </row>
    <row r="1936" spans="1:18" ht="51" x14ac:dyDescent="0.2">
      <c r="A1936" s="214" t="s">
        <v>28</v>
      </c>
      <c r="B1936" s="215" t="s">
        <v>578</v>
      </c>
      <c r="C1936" s="214" t="str">
        <f>VLOOKUP(B1936,INSUMOS!$A:$I,2,FALSE)</f>
        <v>SINAPI</v>
      </c>
      <c r="D1936" s="214" t="str">
        <f>VLOOKUP(B1936,INSUMOS!$A:$I,3,FALSE)</f>
        <v>TANQUE DE ACO CARBONO NAO REVESTIDO, PARA TRANSPORTE DE AGUA COM CAPACIDADE DE 10 M3, COM BOMBA CENTRIFUGA POR TOMADA DE FORCA, VAZAO MAXIMA *75* M3/H (INCLUI MONTAGEM, NAO INCLUI CAMINHAO)</v>
      </c>
      <c r="E1936" s="293" t="str">
        <f>VLOOKUP(B1936,INSUMOS!$A:$I,4,FALSE)</f>
        <v>Equipamento para Aquisição Permanente</v>
      </c>
      <c r="F1936" s="293"/>
      <c r="G1936" s="216" t="str">
        <f>VLOOKUP(B1936,INSUMOS!$A:$I,5,FALSE)</f>
        <v>UN</v>
      </c>
      <c r="H1936" s="217">
        <v>5.8000000000000004E-6</v>
      </c>
      <c r="I1936" s="218">
        <f>VLOOKUP(B1936,INSUMOS!$A:$I,8,FALSE)</f>
        <v>91750</v>
      </c>
      <c r="J1936" s="218">
        <f>TRUNC(H1936*I1936,2)</f>
        <v>0.53</v>
      </c>
      <c r="L1936" s="52">
        <f t="shared" si="308"/>
        <v>188</v>
      </c>
      <c r="M1936" s="86">
        <f t="shared" si="302"/>
        <v>0.53</v>
      </c>
      <c r="N1936" s="87" t="str">
        <f t="shared" si="303"/>
        <v/>
      </c>
      <c r="O1936" s="87">
        <f t="shared" si="304"/>
        <v>0.53</v>
      </c>
      <c r="P1936" s="88" t="str">
        <f t="shared" si="305"/>
        <v/>
      </c>
      <c r="Q1936" s="87" t="str">
        <f t="shared" si="306"/>
        <v/>
      </c>
      <c r="R1936" s="87" t="str">
        <f t="shared" si="307"/>
        <v/>
      </c>
    </row>
    <row r="1937" spans="1:18" ht="38.25" x14ac:dyDescent="0.2">
      <c r="A1937" s="214" t="s">
        <v>28</v>
      </c>
      <c r="B1937" s="215" t="s">
        <v>550</v>
      </c>
      <c r="C1937" s="214" t="str">
        <f>VLOOKUP(B1937,INSUMOS!$A:$I,2,FALSE)</f>
        <v>SINAPI</v>
      </c>
      <c r="D1937" s="214" t="str">
        <f>VLOOKUP(B1937,INSUMOS!$A:$I,3,FALSE)</f>
        <v>CAMINHAO TRUCADO, PESO BRUTO TOTAL 23000 KG, CARGA UTIL MAXIMA 15285 KG, DISTANCIA ENTRE EIXOS 4,80 M, POTENCIA 326 CV (INCLUI CABINE E CHASSI, NAO INCLUI CARROCERIA)</v>
      </c>
      <c r="E1937" s="293" t="str">
        <f>VLOOKUP(B1937,INSUMOS!$A:$I,4,FALSE)</f>
        <v>Equipamento para Aquisição Permanente</v>
      </c>
      <c r="F1937" s="293"/>
      <c r="G1937" s="216" t="str">
        <f>VLOOKUP(B1937,INSUMOS!$A:$I,5,FALSE)</f>
        <v>UN</v>
      </c>
      <c r="H1937" s="217">
        <v>5.6999999999999996E-6</v>
      </c>
      <c r="I1937" s="218">
        <f>VLOOKUP(B1937,INSUMOS!$A:$I,8,FALSE)</f>
        <v>745573.13</v>
      </c>
      <c r="J1937" s="218">
        <f>TRUNC(H1937*I1937,2)</f>
        <v>4.24</v>
      </c>
      <c r="L1937" s="52">
        <f t="shared" si="308"/>
        <v>188</v>
      </c>
      <c r="M1937" s="86">
        <f t="shared" si="302"/>
        <v>4.24</v>
      </c>
      <c r="N1937" s="87" t="str">
        <f t="shared" si="303"/>
        <v/>
      </c>
      <c r="O1937" s="87">
        <f t="shared" si="304"/>
        <v>4.24</v>
      </c>
      <c r="P1937" s="88" t="str">
        <f t="shared" si="305"/>
        <v/>
      </c>
      <c r="Q1937" s="87" t="str">
        <f t="shared" si="306"/>
        <v/>
      </c>
      <c r="R1937" s="87" t="str">
        <f t="shared" si="307"/>
        <v/>
      </c>
    </row>
    <row r="1938" spans="1:18" x14ac:dyDescent="0.2">
      <c r="A1938" s="219"/>
      <c r="B1938" s="219"/>
      <c r="C1938" s="219"/>
      <c r="D1938" s="219"/>
      <c r="E1938" s="219"/>
      <c r="F1938" s="220"/>
      <c r="G1938" s="219"/>
      <c r="H1938" s="220"/>
      <c r="I1938" s="219"/>
      <c r="J1938" s="220"/>
      <c r="L1938" s="52">
        <f t="shared" si="308"/>
        <v>188</v>
      </c>
      <c r="M1938" s="86" t="str">
        <f t="shared" si="302"/>
        <v/>
      </c>
      <c r="N1938" s="87" t="str">
        <f t="shared" si="303"/>
        <v/>
      </c>
      <c r="O1938" s="87" t="str">
        <f t="shared" si="304"/>
        <v/>
      </c>
      <c r="P1938" s="88" t="str">
        <f t="shared" si="305"/>
        <v/>
      </c>
      <c r="Q1938" s="87" t="str">
        <f t="shared" si="306"/>
        <v/>
      </c>
      <c r="R1938" s="87" t="str">
        <f t="shared" si="307"/>
        <v/>
      </c>
    </row>
    <row r="1939" spans="1:18" ht="15" thickBot="1" x14ac:dyDescent="0.25">
      <c r="A1939" s="219"/>
      <c r="B1939" s="219"/>
      <c r="C1939" s="219"/>
      <c r="D1939" s="219"/>
      <c r="E1939" s="219"/>
      <c r="F1939" s="220"/>
      <c r="G1939" s="219"/>
      <c r="H1939" s="294"/>
      <c r="I1939" s="294"/>
      <c r="J1939" s="220"/>
      <c r="L1939" s="52">
        <f t="shared" si="308"/>
        <v>188</v>
      </c>
      <c r="M1939" s="86" t="str">
        <f t="shared" si="302"/>
        <v/>
      </c>
      <c r="N1939" s="87" t="str">
        <f t="shared" si="303"/>
        <v/>
      </c>
      <c r="O1939" s="87" t="str">
        <f t="shared" si="304"/>
        <v/>
      </c>
      <c r="P1939" s="88" t="str">
        <f t="shared" si="305"/>
        <v/>
      </c>
      <c r="Q1939" s="87" t="str">
        <f t="shared" si="306"/>
        <v/>
      </c>
      <c r="R1939" s="87" t="str">
        <f t="shared" si="307"/>
        <v/>
      </c>
    </row>
    <row r="1940" spans="1:18" ht="15" thickTop="1" x14ac:dyDescent="0.2">
      <c r="A1940" s="224"/>
      <c r="B1940" s="224"/>
      <c r="C1940" s="224"/>
      <c r="D1940" s="224"/>
      <c r="E1940" s="224"/>
      <c r="F1940" s="224"/>
      <c r="G1940" s="224"/>
      <c r="H1940" s="224"/>
      <c r="I1940" s="224"/>
      <c r="J1940" s="224"/>
      <c r="L1940" s="52">
        <f t="shared" si="308"/>
        <v>188</v>
      </c>
      <c r="M1940" s="86" t="str">
        <f t="shared" si="302"/>
        <v/>
      </c>
      <c r="N1940" s="87" t="str">
        <f t="shared" si="303"/>
        <v/>
      </c>
      <c r="O1940" s="87" t="str">
        <f t="shared" si="304"/>
        <v/>
      </c>
      <c r="P1940" s="88" t="str">
        <f t="shared" si="305"/>
        <v/>
      </c>
      <c r="Q1940" s="87" t="str">
        <f t="shared" si="306"/>
        <v/>
      </c>
      <c r="R1940" s="87" t="str">
        <f t="shared" si="307"/>
        <v/>
      </c>
    </row>
    <row r="1941" spans="1:18" ht="38.25" customHeight="1" x14ac:dyDescent="0.2">
      <c r="A1941" s="206"/>
      <c r="B1941" s="207" t="s">
        <v>1</v>
      </c>
      <c r="C1941" s="206" t="s">
        <v>2</v>
      </c>
      <c r="D1941" s="206" t="s">
        <v>3</v>
      </c>
      <c r="E1941" s="290" t="s">
        <v>18</v>
      </c>
      <c r="F1941" s="290"/>
      <c r="G1941" s="208" t="s">
        <v>4</v>
      </c>
      <c r="H1941" s="207" t="s">
        <v>5</v>
      </c>
      <c r="I1941" s="207" t="s">
        <v>6</v>
      </c>
      <c r="J1941" s="207" t="s">
        <v>7</v>
      </c>
      <c r="L1941" s="52">
        <f t="shared" si="308"/>
        <v>189</v>
      </c>
      <c r="M1941" s="86" t="str">
        <f t="shared" si="302"/>
        <v/>
      </c>
      <c r="N1941" s="87" t="str">
        <f t="shared" si="303"/>
        <v/>
      </c>
      <c r="O1941" s="87" t="str">
        <f t="shared" si="304"/>
        <v/>
      </c>
      <c r="P1941" s="88" t="str">
        <f t="shared" si="305"/>
        <v/>
      </c>
      <c r="Q1941" s="87" t="str">
        <f t="shared" si="306"/>
        <v/>
      </c>
      <c r="R1941" s="87" t="str">
        <f t="shared" si="307"/>
        <v/>
      </c>
    </row>
    <row r="1942" spans="1:18" ht="25.5" customHeight="1" x14ac:dyDescent="0.2">
      <c r="A1942" s="209" t="s">
        <v>19</v>
      </c>
      <c r="B1942" s="210" t="s">
        <v>758</v>
      </c>
      <c r="C1942" s="209" t="s">
        <v>9</v>
      </c>
      <c r="D1942" s="209" t="s">
        <v>759</v>
      </c>
      <c r="E1942" s="291" t="s">
        <v>942</v>
      </c>
      <c r="F1942" s="291"/>
      <c r="G1942" s="211" t="s">
        <v>25</v>
      </c>
      <c r="H1942" s="212">
        <v>1</v>
      </c>
      <c r="I1942" s="213">
        <f>SUMIF(L:L,$L1942,M:M)</f>
        <v>11.83</v>
      </c>
      <c r="J1942" s="213">
        <f>TRUNC(H1942*I1942,2)</f>
        <v>11.83</v>
      </c>
      <c r="L1942" s="52">
        <f t="shared" si="308"/>
        <v>189</v>
      </c>
      <c r="M1942" s="86" t="str">
        <f t="shared" si="302"/>
        <v/>
      </c>
      <c r="N1942" s="87" t="str">
        <f t="shared" si="303"/>
        <v/>
      </c>
      <c r="O1942" s="87" t="str">
        <f t="shared" si="304"/>
        <v/>
      </c>
      <c r="P1942" s="88" t="str">
        <f t="shared" si="305"/>
        <v xml:space="preserve"> 91397 </v>
      </c>
      <c r="Q1942" s="87">
        <f t="shared" si="306"/>
        <v>0</v>
      </c>
      <c r="R1942" s="87">
        <f t="shared" si="307"/>
        <v>11.83</v>
      </c>
    </row>
    <row r="1943" spans="1:18" ht="25.5" customHeight="1" x14ac:dyDescent="0.2">
      <c r="A1943" s="214" t="s">
        <v>28</v>
      </c>
      <c r="B1943" s="215" t="s">
        <v>550</v>
      </c>
      <c r="C1943" s="214" t="str">
        <f>VLOOKUP(B1943,INSUMOS!$A:$I,2,FALSE)</f>
        <v>SINAPI</v>
      </c>
      <c r="D1943" s="214" t="str">
        <f>VLOOKUP(B1943,INSUMOS!$A:$I,3,FALSE)</f>
        <v>CAMINHAO TRUCADO, PESO BRUTO TOTAL 23000 KG, CARGA UTIL MAXIMA 15285 KG, DISTANCIA ENTRE EIXOS 4,80 M, POTENCIA 326 CV (INCLUI CABINE E CHASSI, NAO INCLUI CARROCERIA)</v>
      </c>
      <c r="E1943" s="293" t="str">
        <f>VLOOKUP(B1943,INSUMOS!$A:$I,4,FALSE)</f>
        <v>Equipamento para Aquisição Permanente</v>
      </c>
      <c r="F1943" s="293"/>
      <c r="G1943" s="216" t="str">
        <f>VLOOKUP(B1943,INSUMOS!$A:$I,5,FALSE)</f>
        <v>UN</v>
      </c>
      <c r="H1943" s="217">
        <v>1.4100000000000001E-5</v>
      </c>
      <c r="I1943" s="218">
        <f>VLOOKUP(B1943,INSUMOS!$A:$I,8,FALSE)</f>
        <v>745573.13</v>
      </c>
      <c r="J1943" s="218">
        <f>TRUNC(H1943*I1943,2)</f>
        <v>10.51</v>
      </c>
      <c r="L1943" s="52">
        <f t="shared" si="308"/>
        <v>189</v>
      </c>
      <c r="M1943" s="86">
        <f t="shared" si="302"/>
        <v>10.51</v>
      </c>
      <c r="N1943" s="87" t="str">
        <f t="shared" si="303"/>
        <v/>
      </c>
      <c r="O1943" s="87">
        <f t="shared" si="304"/>
        <v>10.51</v>
      </c>
      <c r="P1943" s="88" t="str">
        <f t="shared" si="305"/>
        <v/>
      </c>
      <c r="Q1943" s="87" t="str">
        <f t="shared" si="306"/>
        <v/>
      </c>
      <c r="R1943" s="87" t="str">
        <f t="shared" si="307"/>
        <v/>
      </c>
    </row>
    <row r="1944" spans="1:18" ht="51" x14ac:dyDescent="0.2">
      <c r="A1944" s="214" t="s">
        <v>28</v>
      </c>
      <c r="B1944" s="215" t="s">
        <v>578</v>
      </c>
      <c r="C1944" s="214" t="str">
        <f>VLOOKUP(B1944,INSUMOS!$A:$I,2,FALSE)</f>
        <v>SINAPI</v>
      </c>
      <c r="D1944" s="214" t="str">
        <f>VLOOKUP(B1944,INSUMOS!$A:$I,3,FALSE)</f>
        <v>TANQUE DE ACO CARBONO NAO REVESTIDO, PARA TRANSPORTE DE AGUA COM CAPACIDADE DE 10 M3, COM BOMBA CENTRIFUGA POR TOMADA DE FORCA, VAZAO MAXIMA *75* M3/H (INCLUI MONTAGEM, NAO INCLUI CAMINHAO)</v>
      </c>
      <c r="E1944" s="293" t="str">
        <f>VLOOKUP(B1944,INSUMOS!$A:$I,4,FALSE)</f>
        <v>Equipamento para Aquisição Permanente</v>
      </c>
      <c r="F1944" s="293"/>
      <c r="G1944" s="216" t="str">
        <f>VLOOKUP(B1944,INSUMOS!$A:$I,5,FALSE)</f>
        <v>UN</v>
      </c>
      <c r="H1944" s="217">
        <v>1.4399999999999999E-5</v>
      </c>
      <c r="I1944" s="218">
        <f>VLOOKUP(B1944,INSUMOS!$A:$I,8,FALSE)</f>
        <v>91750</v>
      </c>
      <c r="J1944" s="218">
        <f>TRUNC(H1944*I1944,2)</f>
        <v>1.32</v>
      </c>
      <c r="L1944" s="52">
        <f t="shared" si="308"/>
        <v>189</v>
      </c>
      <c r="M1944" s="86">
        <f t="shared" si="302"/>
        <v>1.32</v>
      </c>
      <c r="N1944" s="87" t="str">
        <f t="shared" si="303"/>
        <v/>
      </c>
      <c r="O1944" s="87">
        <f t="shared" si="304"/>
        <v>1.32</v>
      </c>
      <c r="P1944" s="88" t="str">
        <f t="shared" si="305"/>
        <v/>
      </c>
      <c r="Q1944" s="87" t="str">
        <f t="shared" si="306"/>
        <v/>
      </c>
      <c r="R1944" s="87" t="str">
        <f t="shared" si="307"/>
        <v/>
      </c>
    </row>
    <row r="1945" spans="1:18" x14ac:dyDescent="0.2">
      <c r="A1945" s="219"/>
      <c r="B1945" s="219"/>
      <c r="C1945" s="219"/>
      <c r="D1945" s="219"/>
      <c r="E1945" s="219"/>
      <c r="F1945" s="220"/>
      <c r="G1945" s="219"/>
      <c r="H1945" s="220"/>
      <c r="I1945" s="219"/>
      <c r="J1945" s="220"/>
      <c r="L1945" s="52">
        <f t="shared" si="308"/>
        <v>189</v>
      </c>
      <c r="M1945" s="86" t="str">
        <f t="shared" si="302"/>
        <v/>
      </c>
      <c r="N1945" s="87" t="str">
        <f t="shared" si="303"/>
        <v/>
      </c>
      <c r="O1945" s="87" t="str">
        <f t="shared" si="304"/>
        <v/>
      </c>
      <c r="P1945" s="88" t="str">
        <f t="shared" si="305"/>
        <v/>
      </c>
      <c r="Q1945" s="87" t="str">
        <f t="shared" si="306"/>
        <v/>
      </c>
      <c r="R1945" s="87" t="str">
        <f t="shared" si="307"/>
        <v/>
      </c>
    </row>
    <row r="1946" spans="1:18" ht="15" thickBot="1" x14ac:dyDescent="0.25">
      <c r="A1946" s="219"/>
      <c r="B1946" s="219"/>
      <c r="C1946" s="219"/>
      <c r="D1946" s="219"/>
      <c r="E1946" s="219"/>
      <c r="F1946" s="220"/>
      <c r="G1946" s="219"/>
      <c r="H1946" s="294"/>
      <c r="I1946" s="294"/>
      <c r="J1946" s="220"/>
      <c r="L1946" s="52">
        <f t="shared" si="308"/>
        <v>189</v>
      </c>
      <c r="M1946" s="86" t="str">
        <f t="shared" si="302"/>
        <v/>
      </c>
      <c r="N1946" s="87" t="str">
        <f t="shared" si="303"/>
        <v/>
      </c>
      <c r="O1946" s="87" t="str">
        <f t="shared" si="304"/>
        <v/>
      </c>
      <c r="P1946" s="88" t="str">
        <f t="shared" si="305"/>
        <v/>
      </c>
      <c r="Q1946" s="87" t="str">
        <f t="shared" si="306"/>
        <v/>
      </c>
      <c r="R1946" s="87" t="str">
        <f t="shared" si="307"/>
        <v/>
      </c>
    </row>
    <row r="1947" spans="1:18" ht="15" thickTop="1" x14ac:dyDescent="0.2">
      <c r="A1947" s="224"/>
      <c r="B1947" s="224"/>
      <c r="C1947" s="224"/>
      <c r="D1947" s="224"/>
      <c r="E1947" s="224"/>
      <c r="F1947" s="224"/>
      <c r="G1947" s="224"/>
      <c r="H1947" s="224"/>
      <c r="I1947" s="224"/>
      <c r="J1947" s="224"/>
      <c r="L1947" s="52">
        <f t="shared" si="308"/>
        <v>189</v>
      </c>
      <c r="M1947" s="86" t="str">
        <f t="shared" si="302"/>
        <v/>
      </c>
      <c r="N1947" s="87" t="str">
        <f t="shared" si="303"/>
        <v/>
      </c>
      <c r="O1947" s="87" t="str">
        <f t="shared" si="304"/>
        <v/>
      </c>
      <c r="P1947" s="88" t="str">
        <f t="shared" si="305"/>
        <v/>
      </c>
      <c r="Q1947" s="87" t="str">
        <f t="shared" si="306"/>
        <v/>
      </c>
      <c r="R1947" s="87" t="str">
        <f t="shared" si="307"/>
        <v/>
      </c>
    </row>
    <row r="1948" spans="1:18" ht="15" x14ac:dyDescent="0.2">
      <c r="A1948" s="206"/>
      <c r="B1948" s="207" t="s">
        <v>1</v>
      </c>
      <c r="C1948" s="206" t="s">
        <v>2</v>
      </c>
      <c r="D1948" s="206" t="s">
        <v>3</v>
      </c>
      <c r="E1948" s="290" t="s">
        <v>18</v>
      </c>
      <c r="F1948" s="290"/>
      <c r="G1948" s="208" t="s">
        <v>4</v>
      </c>
      <c r="H1948" s="207" t="s">
        <v>5</v>
      </c>
      <c r="I1948" s="207" t="s">
        <v>6</v>
      </c>
      <c r="J1948" s="207" t="s">
        <v>7</v>
      </c>
      <c r="L1948" s="52">
        <f t="shared" si="308"/>
        <v>190</v>
      </c>
      <c r="M1948" s="86" t="str">
        <f t="shared" si="302"/>
        <v/>
      </c>
      <c r="N1948" s="87" t="str">
        <f t="shared" si="303"/>
        <v/>
      </c>
      <c r="O1948" s="87" t="str">
        <f t="shared" si="304"/>
        <v/>
      </c>
      <c r="P1948" s="88" t="str">
        <f t="shared" si="305"/>
        <v/>
      </c>
      <c r="Q1948" s="87" t="str">
        <f t="shared" si="306"/>
        <v/>
      </c>
      <c r="R1948" s="87" t="str">
        <f t="shared" si="307"/>
        <v/>
      </c>
    </row>
    <row r="1949" spans="1:18" ht="25.5" customHeight="1" x14ac:dyDescent="0.2">
      <c r="A1949" s="209" t="s">
        <v>19</v>
      </c>
      <c r="B1949" s="210" t="s">
        <v>764</v>
      </c>
      <c r="C1949" s="209" t="s">
        <v>9</v>
      </c>
      <c r="D1949" s="209" t="s">
        <v>765</v>
      </c>
      <c r="E1949" s="291" t="s">
        <v>942</v>
      </c>
      <c r="F1949" s="291"/>
      <c r="G1949" s="211" t="s">
        <v>25</v>
      </c>
      <c r="H1949" s="212">
        <v>1</v>
      </c>
      <c r="I1949" s="213">
        <f>SUMIF(L:L,$L1949,M:M)</f>
        <v>54.26</v>
      </c>
      <c r="J1949" s="213">
        <f>TRUNC(H1949*I1949,2)</f>
        <v>54.26</v>
      </c>
      <c r="L1949" s="52">
        <f t="shared" si="308"/>
        <v>190</v>
      </c>
      <c r="M1949" s="86" t="str">
        <f t="shared" si="302"/>
        <v/>
      </c>
      <c r="N1949" s="87" t="str">
        <f t="shared" si="303"/>
        <v/>
      </c>
      <c r="O1949" s="87" t="str">
        <f t="shared" si="304"/>
        <v/>
      </c>
      <c r="P1949" s="88" t="str">
        <f t="shared" si="305"/>
        <v xml:space="preserve"> 5763 </v>
      </c>
      <c r="Q1949" s="87">
        <f t="shared" si="306"/>
        <v>0</v>
      </c>
      <c r="R1949" s="87">
        <f t="shared" si="307"/>
        <v>54.26</v>
      </c>
    </row>
    <row r="1950" spans="1:18" ht="38.25" customHeight="1" x14ac:dyDescent="0.2">
      <c r="A1950" s="214" t="s">
        <v>28</v>
      </c>
      <c r="B1950" s="215" t="s">
        <v>550</v>
      </c>
      <c r="C1950" s="214" t="str">
        <f>VLOOKUP(B1950,INSUMOS!$A:$I,2,FALSE)</f>
        <v>SINAPI</v>
      </c>
      <c r="D1950" s="214" t="str">
        <f>VLOOKUP(B1950,INSUMOS!$A:$I,3,FALSE)</f>
        <v>CAMINHAO TRUCADO, PESO BRUTO TOTAL 23000 KG, CARGA UTIL MAXIMA 15285 KG, DISTANCIA ENTRE EIXOS 4,80 M, POTENCIA 326 CV (INCLUI CABINE E CHASSI, NAO INCLUI CARROCERIA)</v>
      </c>
      <c r="E1950" s="293" t="str">
        <f>VLOOKUP(B1950,INSUMOS!$A:$I,4,FALSE)</f>
        <v>Equipamento para Aquisição Permanente</v>
      </c>
      <c r="F1950" s="293"/>
      <c r="G1950" s="216" t="str">
        <f>VLOOKUP(B1950,INSUMOS!$A:$I,5,FALSE)</f>
        <v>UN</v>
      </c>
      <c r="H1950" s="217">
        <v>6.4300000000000004E-5</v>
      </c>
      <c r="I1950" s="218">
        <f>VLOOKUP(B1950,INSUMOS!$A:$I,8,FALSE)</f>
        <v>745573.13</v>
      </c>
      <c r="J1950" s="218">
        <f>TRUNC(H1950*I1950,2)</f>
        <v>47.94</v>
      </c>
      <c r="L1950" s="52">
        <f t="shared" si="308"/>
        <v>190</v>
      </c>
      <c r="M1950" s="86">
        <f t="shared" si="302"/>
        <v>47.94</v>
      </c>
      <c r="N1950" s="87" t="str">
        <f t="shared" si="303"/>
        <v/>
      </c>
      <c r="O1950" s="87">
        <f t="shared" si="304"/>
        <v>47.94</v>
      </c>
      <c r="P1950" s="88" t="str">
        <f t="shared" si="305"/>
        <v/>
      </c>
      <c r="Q1950" s="87" t="str">
        <f t="shared" si="306"/>
        <v/>
      </c>
      <c r="R1950" s="87" t="str">
        <f t="shared" si="307"/>
        <v/>
      </c>
    </row>
    <row r="1951" spans="1:18" ht="25.5" customHeight="1" x14ac:dyDescent="0.2">
      <c r="A1951" s="214" t="s">
        <v>28</v>
      </c>
      <c r="B1951" s="215" t="s">
        <v>578</v>
      </c>
      <c r="C1951" s="214" t="str">
        <f>VLOOKUP(B1951,INSUMOS!$A:$I,2,FALSE)</f>
        <v>SINAPI</v>
      </c>
      <c r="D1951" s="214" t="str">
        <f>VLOOKUP(B1951,INSUMOS!$A:$I,3,FALSE)</f>
        <v>TANQUE DE ACO CARBONO NAO REVESTIDO, PARA TRANSPORTE DE AGUA COM CAPACIDADE DE 10 M3, COM BOMBA CENTRIFUGA POR TOMADA DE FORCA, VAZAO MAXIMA *75* M3/H (INCLUI MONTAGEM, NAO INCLUI CAMINHAO)</v>
      </c>
      <c r="E1951" s="293" t="str">
        <f>VLOOKUP(B1951,INSUMOS!$A:$I,4,FALSE)</f>
        <v>Equipamento para Aquisição Permanente</v>
      </c>
      <c r="F1951" s="293"/>
      <c r="G1951" s="216" t="str">
        <f>VLOOKUP(B1951,INSUMOS!$A:$I,5,FALSE)</f>
        <v>UN</v>
      </c>
      <c r="H1951" s="217">
        <v>6.8899999999999994E-5</v>
      </c>
      <c r="I1951" s="218">
        <f>VLOOKUP(B1951,INSUMOS!$A:$I,8,FALSE)</f>
        <v>91750</v>
      </c>
      <c r="J1951" s="218">
        <f>TRUNC(H1951*I1951,2)</f>
        <v>6.32</v>
      </c>
      <c r="L1951" s="52">
        <f t="shared" si="308"/>
        <v>190</v>
      </c>
      <c r="M1951" s="86">
        <f t="shared" si="302"/>
        <v>6.32</v>
      </c>
      <c r="N1951" s="87" t="str">
        <f t="shared" si="303"/>
        <v/>
      </c>
      <c r="O1951" s="87">
        <f t="shared" si="304"/>
        <v>6.32</v>
      </c>
      <c r="P1951" s="88" t="str">
        <f t="shared" si="305"/>
        <v/>
      </c>
      <c r="Q1951" s="87" t="str">
        <f t="shared" si="306"/>
        <v/>
      </c>
      <c r="R1951" s="87" t="str">
        <f t="shared" si="307"/>
        <v/>
      </c>
    </row>
    <row r="1952" spans="1:18" x14ac:dyDescent="0.2">
      <c r="A1952" s="219"/>
      <c r="B1952" s="219"/>
      <c r="C1952" s="219"/>
      <c r="D1952" s="219"/>
      <c r="E1952" s="219"/>
      <c r="F1952" s="220"/>
      <c r="G1952" s="219"/>
      <c r="H1952" s="220"/>
      <c r="I1952" s="219"/>
      <c r="J1952" s="220"/>
      <c r="L1952" s="52">
        <f t="shared" si="308"/>
        <v>190</v>
      </c>
      <c r="M1952" s="86" t="str">
        <f t="shared" si="302"/>
        <v/>
      </c>
      <c r="N1952" s="87" t="str">
        <f t="shared" si="303"/>
        <v/>
      </c>
      <c r="O1952" s="87" t="str">
        <f t="shared" si="304"/>
        <v/>
      </c>
      <c r="P1952" s="88" t="str">
        <f t="shared" si="305"/>
        <v/>
      </c>
      <c r="Q1952" s="87" t="str">
        <f t="shared" si="306"/>
        <v/>
      </c>
      <c r="R1952" s="87" t="str">
        <f t="shared" si="307"/>
        <v/>
      </c>
    </row>
    <row r="1953" spans="1:18" ht="15" thickBot="1" x14ac:dyDescent="0.25">
      <c r="A1953" s="219"/>
      <c r="B1953" s="219"/>
      <c r="C1953" s="219"/>
      <c r="D1953" s="219"/>
      <c r="E1953" s="219"/>
      <c r="F1953" s="220"/>
      <c r="G1953" s="219"/>
      <c r="H1953" s="294"/>
      <c r="I1953" s="294"/>
      <c r="J1953" s="220"/>
      <c r="L1953" s="52">
        <f t="shared" si="308"/>
        <v>190</v>
      </c>
      <c r="M1953" s="86" t="str">
        <f t="shared" si="302"/>
        <v/>
      </c>
      <c r="N1953" s="87" t="str">
        <f t="shared" si="303"/>
        <v/>
      </c>
      <c r="O1953" s="87" t="str">
        <f t="shared" si="304"/>
        <v/>
      </c>
      <c r="P1953" s="88" t="str">
        <f t="shared" si="305"/>
        <v/>
      </c>
      <c r="Q1953" s="87" t="str">
        <f t="shared" si="306"/>
        <v/>
      </c>
      <c r="R1953" s="87" t="str">
        <f t="shared" si="307"/>
        <v/>
      </c>
    </row>
    <row r="1954" spans="1:18" ht="15" thickTop="1" x14ac:dyDescent="0.2">
      <c r="A1954" s="224"/>
      <c r="B1954" s="224"/>
      <c r="C1954" s="224"/>
      <c r="D1954" s="224"/>
      <c r="E1954" s="224"/>
      <c r="F1954" s="224"/>
      <c r="G1954" s="224"/>
      <c r="H1954" s="224"/>
      <c r="I1954" s="224"/>
      <c r="J1954" s="224"/>
      <c r="L1954" s="52">
        <f t="shared" si="308"/>
        <v>190</v>
      </c>
      <c r="M1954" s="86" t="str">
        <f t="shared" si="302"/>
        <v/>
      </c>
      <c r="N1954" s="87" t="str">
        <f t="shared" si="303"/>
        <v/>
      </c>
      <c r="O1954" s="87" t="str">
        <f t="shared" si="304"/>
        <v/>
      </c>
      <c r="P1954" s="88" t="str">
        <f t="shared" si="305"/>
        <v/>
      </c>
      <c r="Q1954" s="87" t="str">
        <f t="shared" si="306"/>
        <v/>
      </c>
      <c r="R1954" s="87" t="str">
        <f t="shared" si="307"/>
        <v/>
      </c>
    </row>
    <row r="1955" spans="1:18" ht="15" x14ac:dyDescent="0.2">
      <c r="A1955" s="206"/>
      <c r="B1955" s="207" t="s">
        <v>1</v>
      </c>
      <c r="C1955" s="206" t="s">
        <v>2</v>
      </c>
      <c r="D1955" s="206" t="s">
        <v>3</v>
      </c>
      <c r="E1955" s="290" t="s">
        <v>18</v>
      </c>
      <c r="F1955" s="290"/>
      <c r="G1955" s="208" t="s">
        <v>4</v>
      </c>
      <c r="H1955" s="207" t="s">
        <v>5</v>
      </c>
      <c r="I1955" s="207" t="s">
        <v>6</v>
      </c>
      <c r="J1955" s="207" t="s">
        <v>7</v>
      </c>
      <c r="L1955" s="52">
        <f t="shared" si="308"/>
        <v>191</v>
      </c>
      <c r="M1955" s="86" t="str">
        <f t="shared" si="302"/>
        <v/>
      </c>
      <c r="N1955" s="87" t="str">
        <f t="shared" si="303"/>
        <v/>
      </c>
      <c r="O1955" s="87" t="str">
        <f t="shared" si="304"/>
        <v/>
      </c>
      <c r="P1955" s="88" t="str">
        <f t="shared" si="305"/>
        <v/>
      </c>
      <c r="Q1955" s="87" t="str">
        <f t="shared" si="306"/>
        <v/>
      </c>
      <c r="R1955" s="87" t="str">
        <f t="shared" si="307"/>
        <v/>
      </c>
    </row>
    <row r="1956" spans="1:18" ht="38.25" customHeight="1" x14ac:dyDescent="0.2">
      <c r="A1956" s="209" t="s">
        <v>19</v>
      </c>
      <c r="B1956" s="210" t="s">
        <v>762</v>
      </c>
      <c r="C1956" s="209" t="s">
        <v>9</v>
      </c>
      <c r="D1956" s="209" t="s">
        <v>763</v>
      </c>
      <c r="E1956" s="291" t="s">
        <v>942</v>
      </c>
      <c r="F1956" s="291"/>
      <c r="G1956" s="211" t="s">
        <v>25</v>
      </c>
      <c r="H1956" s="212">
        <v>1</v>
      </c>
      <c r="I1956" s="213">
        <f>SUMIF(L:L,$L1956,M:M)</f>
        <v>191.99</v>
      </c>
      <c r="J1956" s="213">
        <f>TRUNC(H1956*I1956,2)</f>
        <v>191.99</v>
      </c>
      <c r="L1956" s="52">
        <f t="shared" si="308"/>
        <v>191</v>
      </c>
      <c r="M1956" s="86" t="str">
        <f t="shared" si="302"/>
        <v/>
      </c>
      <c r="N1956" s="87" t="str">
        <f t="shared" si="303"/>
        <v/>
      </c>
      <c r="O1956" s="87" t="str">
        <f t="shared" si="304"/>
        <v/>
      </c>
      <c r="P1956" s="88" t="str">
        <f t="shared" si="305"/>
        <v xml:space="preserve"> 53831 </v>
      </c>
      <c r="Q1956" s="87">
        <f t="shared" si="306"/>
        <v>0</v>
      </c>
      <c r="R1956" s="87">
        <f t="shared" si="307"/>
        <v>191.99</v>
      </c>
    </row>
    <row r="1957" spans="1:18" ht="38.25" customHeight="1" x14ac:dyDescent="0.2">
      <c r="A1957" s="214" t="s">
        <v>28</v>
      </c>
      <c r="B1957" s="215" t="s">
        <v>367</v>
      </c>
      <c r="C1957" s="214" t="str">
        <f>VLOOKUP(B1957,INSUMOS!$A:$I,2,FALSE)</f>
        <v>SINAPI</v>
      </c>
      <c r="D1957" s="214" t="str">
        <f>VLOOKUP(B1957,INSUMOS!$A:$I,3,FALSE)</f>
        <v>OLEO DIESEL COMBUSTIVEL COMUM METROPOLITANO S-10 OU S-500</v>
      </c>
      <c r="E1957" s="293" t="str">
        <f>VLOOKUP(B1957,INSUMOS!$A:$I,4,FALSE)</f>
        <v>Material</v>
      </c>
      <c r="F1957" s="293"/>
      <c r="G1957" s="216" t="str">
        <f>VLOOKUP(B1957,INSUMOS!$A:$I,5,FALSE)</f>
        <v>L</v>
      </c>
      <c r="H1957" s="217">
        <v>32.159999999999997</v>
      </c>
      <c r="I1957" s="218">
        <f>VLOOKUP(B1957,INSUMOS!$A:$I,8,FALSE)</f>
        <v>5.97</v>
      </c>
      <c r="J1957" s="218">
        <f>TRUNC(H1957*I1957,2)</f>
        <v>191.99</v>
      </c>
      <c r="L1957" s="52">
        <f t="shared" si="308"/>
        <v>191</v>
      </c>
      <c r="M1957" s="86">
        <f t="shared" si="302"/>
        <v>191.99</v>
      </c>
      <c r="N1957" s="87" t="str">
        <f t="shared" si="303"/>
        <v/>
      </c>
      <c r="O1957" s="87">
        <f t="shared" si="304"/>
        <v>191.99</v>
      </c>
      <c r="P1957" s="88" t="str">
        <f t="shared" si="305"/>
        <v/>
      </c>
      <c r="Q1957" s="87" t="str">
        <f t="shared" si="306"/>
        <v/>
      </c>
      <c r="R1957" s="87" t="str">
        <f t="shared" si="307"/>
        <v/>
      </c>
    </row>
    <row r="1958" spans="1:18" ht="38.25" customHeight="1" x14ac:dyDescent="0.2">
      <c r="A1958" s="219"/>
      <c r="B1958" s="219"/>
      <c r="C1958" s="219"/>
      <c r="D1958" s="219"/>
      <c r="E1958" s="219"/>
      <c r="F1958" s="220"/>
      <c r="G1958" s="219"/>
      <c r="H1958" s="220"/>
      <c r="I1958" s="219"/>
      <c r="J1958" s="220"/>
      <c r="L1958" s="52">
        <f t="shared" si="308"/>
        <v>191</v>
      </c>
      <c r="M1958" s="86" t="str">
        <f t="shared" si="302"/>
        <v/>
      </c>
      <c r="N1958" s="87" t="str">
        <f t="shared" si="303"/>
        <v/>
      </c>
      <c r="O1958" s="87" t="str">
        <f t="shared" si="304"/>
        <v/>
      </c>
      <c r="P1958" s="88" t="str">
        <f t="shared" si="305"/>
        <v/>
      </c>
      <c r="Q1958" s="87" t="str">
        <f t="shared" si="306"/>
        <v/>
      </c>
      <c r="R1958" s="87" t="str">
        <f t="shared" si="307"/>
        <v/>
      </c>
    </row>
    <row r="1959" spans="1:18" ht="15" thickBot="1" x14ac:dyDescent="0.25">
      <c r="A1959" s="219"/>
      <c r="B1959" s="219"/>
      <c r="C1959" s="219"/>
      <c r="D1959" s="219"/>
      <c r="E1959" s="219"/>
      <c r="F1959" s="220"/>
      <c r="G1959" s="219"/>
      <c r="H1959" s="294"/>
      <c r="I1959" s="294"/>
      <c r="J1959" s="220"/>
      <c r="L1959" s="52">
        <f t="shared" si="308"/>
        <v>191</v>
      </c>
      <c r="M1959" s="86" t="str">
        <f t="shared" si="302"/>
        <v/>
      </c>
      <c r="N1959" s="87" t="str">
        <f t="shared" si="303"/>
        <v/>
      </c>
      <c r="O1959" s="87" t="str">
        <f t="shared" si="304"/>
        <v/>
      </c>
      <c r="P1959" s="88" t="str">
        <f t="shared" si="305"/>
        <v/>
      </c>
      <c r="Q1959" s="87" t="str">
        <f t="shared" si="306"/>
        <v/>
      </c>
      <c r="R1959" s="87" t="str">
        <f t="shared" si="307"/>
        <v/>
      </c>
    </row>
    <row r="1960" spans="1:18" ht="15" thickTop="1" x14ac:dyDescent="0.2">
      <c r="A1960" s="224"/>
      <c r="B1960" s="224"/>
      <c r="C1960" s="224"/>
      <c r="D1960" s="224"/>
      <c r="E1960" s="224"/>
      <c r="F1960" s="224"/>
      <c r="G1960" s="224"/>
      <c r="H1960" s="224"/>
      <c r="I1960" s="224"/>
      <c r="J1960" s="224"/>
      <c r="L1960" s="52">
        <f t="shared" si="308"/>
        <v>191</v>
      </c>
      <c r="M1960" s="86" t="str">
        <f t="shared" si="302"/>
        <v/>
      </c>
      <c r="N1960" s="87" t="str">
        <f t="shared" si="303"/>
        <v/>
      </c>
      <c r="O1960" s="87" t="str">
        <f t="shared" si="304"/>
        <v/>
      </c>
      <c r="P1960" s="88" t="str">
        <f t="shared" si="305"/>
        <v/>
      </c>
      <c r="Q1960" s="87" t="str">
        <f t="shared" si="306"/>
        <v/>
      </c>
      <c r="R1960" s="87" t="str">
        <f t="shared" si="307"/>
        <v/>
      </c>
    </row>
    <row r="1961" spans="1:18" ht="15" x14ac:dyDescent="0.2">
      <c r="A1961" s="206"/>
      <c r="B1961" s="207" t="s">
        <v>1</v>
      </c>
      <c r="C1961" s="206" t="s">
        <v>2</v>
      </c>
      <c r="D1961" s="206" t="s">
        <v>3</v>
      </c>
      <c r="E1961" s="290" t="s">
        <v>18</v>
      </c>
      <c r="F1961" s="290"/>
      <c r="G1961" s="208" t="s">
        <v>4</v>
      </c>
      <c r="H1961" s="207" t="s">
        <v>5</v>
      </c>
      <c r="I1961" s="207" t="s">
        <v>6</v>
      </c>
      <c r="J1961" s="207" t="s">
        <v>7</v>
      </c>
      <c r="L1961" s="52">
        <f t="shared" si="308"/>
        <v>192</v>
      </c>
      <c r="M1961" s="86" t="str">
        <f t="shared" si="302"/>
        <v/>
      </c>
      <c r="N1961" s="87" t="str">
        <f t="shared" si="303"/>
        <v/>
      </c>
      <c r="O1961" s="87" t="str">
        <f t="shared" si="304"/>
        <v/>
      </c>
      <c r="P1961" s="88" t="str">
        <f t="shared" si="305"/>
        <v/>
      </c>
      <c r="Q1961" s="87" t="str">
        <f t="shared" si="306"/>
        <v/>
      </c>
      <c r="R1961" s="87" t="str">
        <f t="shared" si="307"/>
        <v/>
      </c>
    </row>
    <row r="1962" spans="1:18" x14ac:dyDescent="0.2">
      <c r="A1962" s="209" t="s">
        <v>19</v>
      </c>
      <c r="B1962" s="210" t="s">
        <v>699</v>
      </c>
      <c r="C1962" s="209" t="s">
        <v>9</v>
      </c>
      <c r="D1962" s="209" t="s">
        <v>1676</v>
      </c>
      <c r="E1962" s="291" t="s">
        <v>875</v>
      </c>
      <c r="F1962" s="291"/>
      <c r="G1962" s="211" t="s">
        <v>25</v>
      </c>
      <c r="H1962" s="212">
        <v>1</v>
      </c>
      <c r="I1962" s="213">
        <f>SUMIF(L:L,$L1962,M:M)</f>
        <v>30.859999999999996</v>
      </c>
      <c r="J1962" s="213">
        <f t="shared" ref="J1962:J1970" si="309">TRUNC(H1962*I1962,2)</f>
        <v>30.86</v>
      </c>
      <c r="L1962" s="52">
        <f t="shared" si="308"/>
        <v>192</v>
      </c>
      <c r="M1962" s="86" t="str">
        <f t="shared" si="302"/>
        <v/>
      </c>
      <c r="N1962" s="87" t="str">
        <f t="shared" si="303"/>
        <v/>
      </c>
      <c r="O1962" s="87" t="str">
        <f t="shared" si="304"/>
        <v/>
      </c>
      <c r="P1962" s="88" t="str">
        <f t="shared" si="305"/>
        <v xml:space="preserve"> 88261 </v>
      </c>
      <c r="Q1962" s="87">
        <f t="shared" si="306"/>
        <v>21.78</v>
      </c>
      <c r="R1962" s="87">
        <f t="shared" si="307"/>
        <v>9.0799999999999983</v>
      </c>
    </row>
    <row r="1963" spans="1:18" ht="38.25" customHeight="1" x14ac:dyDescent="0.2">
      <c r="A1963" s="225" t="s">
        <v>21</v>
      </c>
      <c r="B1963" s="226" t="s">
        <v>766</v>
      </c>
      <c r="C1963" s="225" t="s">
        <v>9</v>
      </c>
      <c r="D1963" s="225" t="s">
        <v>767</v>
      </c>
      <c r="E1963" s="292" t="s">
        <v>875</v>
      </c>
      <c r="F1963" s="292"/>
      <c r="G1963" s="227" t="s">
        <v>25</v>
      </c>
      <c r="H1963" s="228">
        <v>1</v>
      </c>
      <c r="I1963" s="229">
        <f>SUMIFS(J:J,A:A,"Composição",B:B,$B1963)</f>
        <v>0.32</v>
      </c>
      <c r="J1963" s="229">
        <f t="shared" si="309"/>
        <v>0.32</v>
      </c>
      <c r="L1963" s="52">
        <f t="shared" si="308"/>
        <v>192</v>
      </c>
      <c r="M1963" s="86">
        <f t="shared" si="302"/>
        <v>0.32</v>
      </c>
      <c r="N1963" s="87" t="str">
        <f t="shared" si="303"/>
        <v/>
      </c>
      <c r="O1963" s="87">
        <f t="shared" si="304"/>
        <v>0.32</v>
      </c>
      <c r="P1963" s="88" t="str">
        <f t="shared" si="305"/>
        <v/>
      </c>
      <c r="Q1963" s="87" t="str">
        <f t="shared" si="306"/>
        <v/>
      </c>
      <c r="R1963" s="87" t="str">
        <f t="shared" si="307"/>
        <v/>
      </c>
    </row>
    <row r="1964" spans="1:18" ht="38.25" customHeight="1" x14ac:dyDescent="0.2">
      <c r="A1964" s="214" t="s">
        <v>28</v>
      </c>
      <c r="B1964" s="215" t="s">
        <v>84</v>
      </c>
      <c r="C1964" s="214" t="str">
        <f>VLOOKUP(B1964,INSUMOS!$A:$I,2,FALSE)</f>
        <v>SINAPI</v>
      </c>
      <c r="D1964" s="214" t="str">
        <f>VLOOKUP(B1964,INSUMOS!$A:$I,3,FALSE)</f>
        <v>TRANSPORTE - HORISTA (COLETADO CAIXA - ENCARGOS COMPLEMENTARES)</v>
      </c>
      <c r="E1964" s="293" t="str">
        <f>VLOOKUP(B1964,INSUMOS!$A:$I,4,FALSE)</f>
        <v>Encargos Complementares</v>
      </c>
      <c r="F1964" s="293"/>
      <c r="G1964" s="216" t="str">
        <f>VLOOKUP(B1964,INSUMOS!$A:$I,5,FALSE)</f>
        <v>H</v>
      </c>
      <c r="H1964" s="217">
        <v>1</v>
      </c>
      <c r="I1964" s="218">
        <f>VLOOKUP(B1964,INSUMOS!$A:$I,8,FALSE)</f>
        <v>1.52</v>
      </c>
      <c r="J1964" s="218">
        <f t="shared" si="309"/>
        <v>1.52</v>
      </c>
      <c r="L1964" s="52">
        <f t="shared" si="308"/>
        <v>192</v>
      </c>
      <c r="M1964" s="86">
        <f t="shared" si="302"/>
        <v>1.52</v>
      </c>
      <c r="N1964" s="87" t="str">
        <f t="shared" si="303"/>
        <v/>
      </c>
      <c r="O1964" s="87">
        <f t="shared" si="304"/>
        <v>1.52</v>
      </c>
      <c r="P1964" s="88" t="str">
        <f t="shared" si="305"/>
        <v/>
      </c>
      <c r="Q1964" s="87" t="str">
        <f t="shared" si="306"/>
        <v/>
      </c>
      <c r="R1964" s="87" t="str">
        <f t="shared" si="307"/>
        <v/>
      </c>
    </row>
    <row r="1965" spans="1:18" ht="38.25" customHeight="1" x14ac:dyDescent="0.2">
      <c r="A1965" s="214" t="s">
        <v>28</v>
      </c>
      <c r="B1965" s="215" t="s">
        <v>345</v>
      </c>
      <c r="C1965" s="214" t="str">
        <f>VLOOKUP(B1965,INSUMOS!$A:$I,2,FALSE)</f>
        <v>SINAPI</v>
      </c>
      <c r="D1965" s="214" t="str">
        <f>VLOOKUP(B1965,INSUMOS!$A:$I,3,FALSE)</f>
        <v>CARPINTEIRO DE ESQUADRIAS (HORISTA)</v>
      </c>
      <c r="E1965" s="293" t="str">
        <f>VLOOKUP(B1965,INSUMOS!$A:$I,4,FALSE)</f>
        <v>Mão de Obra</v>
      </c>
      <c r="F1965" s="293"/>
      <c r="G1965" s="216" t="str">
        <f>VLOOKUP(B1965,INSUMOS!$A:$I,5,FALSE)</f>
        <v>H</v>
      </c>
      <c r="H1965" s="217">
        <v>1</v>
      </c>
      <c r="I1965" s="218">
        <f>VLOOKUP(B1965,INSUMOS!$A:$I,8,FALSE)</f>
        <v>21.78</v>
      </c>
      <c r="J1965" s="218">
        <f t="shared" si="309"/>
        <v>21.78</v>
      </c>
      <c r="L1965" s="52">
        <f t="shared" si="308"/>
        <v>192</v>
      </c>
      <c r="M1965" s="86">
        <f t="shared" si="302"/>
        <v>21.78</v>
      </c>
      <c r="N1965" s="87">
        <f t="shared" si="303"/>
        <v>21.78</v>
      </c>
      <c r="O1965" s="87" t="str">
        <f t="shared" si="304"/>
        <v/>
      </c>
      <c r="P1965" s="88" t="str">
        <f t="shared" si="305"/>
        <v/>
      </c>
      <c r="Q1965" s="87" t="str">
        <f t="shared" si="306"/>
        <v/>
      </c>
      <c r="R1965" s="87" t="str">
        <f t="shared" si="307"/>
        <v/>
      </c>
    </row>
    <row r="1966" spans="1:18" ht="25.5" x14ac:dyDescent="0.2">
      <c r="A1966" s="214" t="s">
        <v>28</v>
      </c>
      <c r="B1966" s="215" t="s">
        <v>81</v>
      </c>
      <c r="C1966" s="214" t="str">
        <f>VLOOKUP(B1966,INSUMOS!$A:$I,2,FALSE)</f>
        <v>SINAPI</v>
      </c>
      <c r="D1966" s="214" t="str">
        <f>VLOOKUP(B1966,INSUMOS!$A:$I,3,FALSE)</f>
        <v>EXAMES - HORISTA (COLETADO CAIXA - ENCARGOS COMPLEMENTARES)</v>
      </c>
      <c r="E1966" s="293" t="str">
        <f>VLOOKUP(B1966,INSUMOS!$A:$I,4,FALSE)</f>
        <v>Encargos Complementares</v>
      </c>
      <c r="F1966" s="293"/>
      <c r="G1966" s="216" t="str">
        <f>VLOOKUP(B1966,INSUMOS!$A:$I,5,FALSE)</f>
        <v>H</v>
      </c>
      <c r="H1966" s="217">
        <v>1</v>
      </c>
      <c r="I1966" s="218">
        <f>VLOOKUP(B1966,INSUMOS!$A:$I,8,FALSE)</f>
        <v>1.31</v>
      </c>
      <c r="J1966" s="218">
        <f t="shared" si="309"/>
        <v>1.31</v>
      </c>
      <c r="L1966" s="52">
        <f t="shared" si="308"/>
        <v>192</v>
      </c>
      <c r="M1966" s="86">
        <f t="shared" si="302"/>
        <v>1.31</v>
      </c>
      <c r="N1966" s="87" t="str">
        <f t="shared" si="303"/>
        <v/>
      </c>
      <c r="O1966" s="87">
        <f t="shared" si="304"/>
        <v>1.31</v>
      </c>
      <c r="P1966" s="88" t="str">
        <f t="shared" si="305"/>
        <v/>
      </c>
      <c r="Q1966" s="87" t="str">
        <f t="shared" si="306"/>
        <v/>
      </c>
      <c r="R1966" s="87" t="str">
        <f t="shared" si="307"/>
        <v/>
      </c>
    </row>
    <row r="1967" spans="1:18" ht="25.5" x14ac:dyDescent="0.2">
      <c r="A1967" s="214" t="s">
        <v>28</v>
      </c>
      <c r="B1967" s="215" t="s">
        <v>80</v>
      </c>
      <c r="C1967" s="214" t="str">
        <f>VLOOKUP(B1967,INSUMOS!$A:$I,2,FALSE)</f>
        <v>SINAPI</v>
      </c>
      <c r="D1967" s="214" t="str">
        <f>VLOOKUP(B1967,INSUMOS!$A:$I,3,FALSE)</f>
        <v>EPI - FAMILIA CARPINTEIRO DE FORMAS - HORISTA (ENCARGOS COMPLEMENTARES - COLETADO CAIXA)</v>
      </c>
      <c r="E1967" s="293" t="str">
        <f>VLOOKUP(B1967,INSUMOS!$A:$I,4,FALSE)</f>
        <v>Encargos Complementares</v>
      </c>
      <c r="F1967" s="293"/>
      <c r="G1967" s="216" t="str">
        <f>VLOOKUP(B1967,INSUMOS!$A:$I,5,FALSE)</f>
        <v>H</v>
      </c>
      <c r="H1967" s="217">
        <v>1</v>
      </c>
      <c r="I1967" s="218">
        <f>VLOOKUP(B1967,INSUMOS!$A:$I,8,FALSE)</f>
        <v>1.24</v>
      </c>
      <c r="J1967" s="218">
        <f t="shared" si="309"/>
        <v>1.24</v>
      </c>
      <c r="L1967" s="52">
        <f t="shared" si="308"/>
        <v>192</v>
      </c>
      <c r="M1967" s="86">
        <f t="shared" si="302"/>
        <v>1.24</v>
      </c>
      <c r="N1967" s="87" t="str">
        <f t="shared" si="303"/>
        <v/>
      </c>
      <c r="O1967" s="87">
        <f t="shared" si="304"/>
        <v>1.24</v>
      </c>
      <c r="P1967" s="88" t="str">
        <f t="shared" si="305"/>
        <v/>
      </c>
      <c r="Q1967" s="87" t="str">
        <f t="shared" si="306"/>
        <v/>
      </c>
      <c r="R1967" s="87" t="str">
        <f t="shared" si="307"/>
        <v/>
      </c>
    </row>
    <row r="1968" spans="1:18" ht="25.5" x14ac:dyDescent="0.2">
      <c r="A1968" s="214" t="s">
        <v>28</v>
      </c>
      <c r="B1968" s="215" t="s">
        <v>79</v>
      </c>
      <c r="C1968" s="214" t="str">
        <f>VLOOKUP(B1968,INSUMOS!$A:$I,2,FALSE)</f>
        <v>SINAPI</v>
      </c>
      <c r="D1968" s="214" t="str">
        <f>VLOOKUP(B1968,INSUMOS!$A:$I,3,FALSE)</f>
        <v>ALIMENTACAO - HORISTA (COLETADO CAIXA - ENCARGOS COMPLEMENTARES)</v>
      </c>
      <c r="E1968" s="293" t="str">
        <f>VLOOKUP(B1968,INSUMOS!$A:$I,4,FALSE)</f>
        <v>Encargos Complementares</v>
      </c>
      <c r="F1968" s="293"/>
      <c r="G1968" s="216" t="str">
        <f>VLOOKUP(B1968,INSUMOS!$A:$I,5,FALSE)</f>
        <v>H</v>
      </c>
      <c r="H1968" s="217">
        <v>1</v>
      </c>
      <c r="I1968" s="218">
        <f>VLOOKUP(B1968,INSUMOS!$A:$I,8,FALSE)</f>
        <v>4.29</v>
      </c>
      <c r="J1968" s="218">
        <f t="shared" si="309"/>
        <v>4.29</v>
      </c>
      <c r="L1968" s="52">
        <f t="shared" si="308"/>
        <v>192</v>
      </c>
      <c r="M1968" s="86">
        <f t="shared" si="302"/>
        <v>4.29</v>
      </c>
      <c r="N1968" s="87" t="str">
        <f t="shared" si="303"/>
        <v/>
      </c>
      <c r="O1968" s="87">
        <f t="shared" si="304"/>
        <v>4.29</v>
      </c>
      <c r="P1968" s="88" t="str">
        <f t="shared" si="305"/>
        <v/>
      </c>
      <c r="Q1968" s="87" t="str">
        <f t="shared" si="306"/>
        <v/>
      </c>
      <c r="R1968" s="87" t="str">
        <f t="shared" si="307"/>
        <v/>
      </c>
    </row>
    <row r="1969" spans="1:18" ht="25.5" x14ac:dyDescent="0.2">
      <c r="A1969" s="214" t="s">
        <v>28</v>
      </c>
      <c r="B1969" s="215" t="s">
        <v>83</v>
      </c>
      <c r="C1969" s="214" t="str">
        <f>VLOOKUP(B1969,INSUMOS!$A:$I,2,FALSE)</f>
        <v>SINAPI</v>
      </c>
      <c r="D1969" s="214" t="str">
        <f>VLOOKUP(B1969,INSUMOS!$A:$I,3,FALSE)</f>
        <v>SEGURO - HORISTA (COLETADO CAIXA - ENCARGOS COMPLEMENTARES)</v>
      </c>
      <c r="E1969" s="293" t="str">
        <f>VLOOKUP(B1969,INSUMOS!$A:$I,4,FALSE)</f>
        <v>Encargos Complementares</v>
      </c>
      <c r="F1969" s="293"/>
      <c r="G1969" s="216" t="str">
        <f>VLOOKUP(B1969,INSUMOS!$A:$I,5,FALSE)</f>
        <v>H</v>
      </c>
      <c r="H1969" s="217">
        <v>1</v>
      </c>
      <c r="I1969" s="218">
        <f>VLOOKUP(B1969,INSUMOS!$A:$I,8,FALSE)</f>
        <v>0.11</v>
      </c>
      <c r="J1969" s="218">
        <f t="shared" si="309"/>
        <v>0.11</v>
      </c>
      <c r="L1969" s="52">
        <f t="shared" si="308"/>
        <v>192</v>
      </c>
      <c r="M1969" s="86">
        <f t="shared" si="302"/>
        <v>0.11</v>
      </c>
      <c r="N1969" s="87" t="str">
        <f t="shared" si="303"/>
        <v/>
      </c>
      <c r="O1969" s="87">
        <f t="shared" si="304"/>
        <v>0.11</v>
      </c>
      <c r="P1969" s="88" t="str">
        <f t="shared" si="305"/>
        <v/>
      </c>
      <c r="Q1969" s="87" t="str">
        <f t="shared" si="306"/>
        <v/>
      </c>
      <c r="R1969" s="87" t="str">
        <f t="shared" si="307"/>
        <v/>
      </c>
    </row>
    <row r="1970" spans="1:18" ht="25.5" x14ac:dyDescent="0.2">
      <c r="A1970" s="214" t="s">
        <v>28</v>
      </c>
      <c r="B1970" s="215" t="s">
        <v>82</v>
      </c>
      <c r="C1970" s="214" t="str">
        <f>VLOOKUP(B1970,INSUMOS!$A:$I,2,FALSE)</f>
        <v>SINAPI</v>
      </c>
      <c r="D1970" s="214" t="str">
        <f>VLOOKUP(B1970,INSUMOS!$A:$I,3,FALSE)</f>
        <v>FERRAMENTAS - FAMILIA CARPINTEIRO DE FORMAS - HORISTA (ENCARGOS COMPLEMENTARES - COLETADO CAIXA)</v>
      </c>
      <c r="E1970" s="293" t="str">
        <f>VLOOKUP(B1970,INSUMOS!$A:$I,4,FALSE)</f>
        <v>Encargos Complementares</v>
      </c>
      <c r="F1970" s="293"/>
      <c r="G1970" s="216" t="str">
        <f>VLOOKUP(B1970,INSUMOS!$A:$I,5,FALSE)</f>
        <v>H</v>
      </c>
      <c r="H1970" s="217">
        <v>1</v>
      </c>
      <c r="I1970" s="218">
        <f>VLOOKUP(B1970,INSUMOS!$A:$I,8,FALSE)</f>
        <v>0.28999999999999998</v>
      </c>
      <c r="J1970" s="218">
        <f t="shared" si="309"/>
        <v>0.28999999999999998</v>
      </c>
      <c r="L1970" s="52">
        <f t="shared" si="308"/>
        <v>192</v>
      </c>
      <c r="M1970" s="86">
        <f t="shared" si="302"/>
        <v>0.28999999999999998</v>
      </c>
      <c r="N1970" s="87" t="str">
        <f t="shared" si="303"/>
        <v/>
      </c>
      <c r="O1970" s="87">
        <f t="shared" si="304"/>
        <v>0.28999999999999998</v>
      </c>
      <c r="P1970" s="88" t="str">
        <f t="shared" si="305"/>
        <v/>
      </c>
      <c r="Q1970" s="87" t="str">
        <f t="shared" si="306"/>
        <v/>
      </c>
      <c r="R1970" s="87" t="str">
        <f t="shared" si="307"/>
        <v/>
      </c>
    </row>
    <row r="1971" spans="1:18" ht="25.5" customHeight="1" x14ac:dyDescent="0.2">
      <c r="A1971" s="219"/>
      <c r="B1971" s="219"/>
      <c r="C1971" s="219"/>
      <c r="D1971" s="219"/>
      <c r="E1971" s="219"/>
      <c r="F1971" s="220"/>
      <c r="G1971" s="219"/>
      <c r="H1971" s="220"/>
      <c r="I1971" s="219"/>
      <c r="J1971" s="220"/>
      <c r="L1971" s="52">
        <f t="shared" si="308"/>
        <v>192</v>
      </c>
      <c r="M1971" s="86" t="str">
        <f t="shared" si="302"/>
        <v/>
      </c>
      <c r="N1971" s="87" t="str">
        <f t="shared" si="303"/>
        <v/>
      </c>
      <c r="O1971" s="87" t="str">
        <f t="shared" si="304"/>
        <v/>
      </c>
      <c r="P1971" s="88" t="str">
        <f t="shared" si="305"/>
        <v/>
      </c>
      <c r="Q1971" s="87" t="str">
        <f t="shared" si="306"/>
        <v/>
      </c>
      <c r="R1971" s="87" t="str">
        <f t="shared" si="307"/>
        <v/>
      </c>
    </row>
    <row r="1972" spans="1:18" ht="25.5" customHeight="1" thickBot="1" x14ac:dyDescent="0.25">
      <c r="A1972" s="219"/>
      <c r="B1972" s="219"/>
      <c r="C1972" s="219"/>
      <c r="D1972" s="219"/>
      <c r="E1972" s="219"/>
      <c r="F1972" s="220"/>
      <c r="G1972" s="219"/>
      <c r="H1972" s="294"/>
      <c r="I1972" s="294"/>
      <c r="J1972" s="220"/>
      <c r="L1972" s="52">
        <f t="shared" si="308"/>
        <v>192</v>
      </c>
      <c r="M1972" s="86" t="str">
        <f t="shared" si="302"/>
        <v/>
      </c>
      <c r="N1972" s="87" t="str">
        <f t="shared" si="303"/>
        <v/>
      </c>
      <c r="O1972" s="87" t="str">
        <f t="shared" si="304"/>
        <v/>
      </c>
      <c r="P1972" s="88" t="str">
        <f t="shared" si="305"/>
        <v/>
      </c>
      <c r="Q1972" s="87" t="str">
        <f t="shared" si="306"/>
        <v/>
      </c>
      <c r="R1972" s="87" t="str">
        <f t="shared" si="307"/>
        <v/>
      </c>
    </row>
    <row r="1973" spans="1:18" ht="15" thickTop="1" x14ac:dyDescent="0.2">
      <c r="A1973" s="224"/>
      <c r="B1973" s="224"/>
      <c r="C1973" s="224"/>
      <c r="D1973" s="224"/>
      <c r="E1973" s="224"/>
      <c r="F1973" s="224"/>
      <c r="G1973" s="224"/>
      <c r="H1973" s="224"/>
      <c r="I1973" s="224"/>
      <c r="J1973" s="224"/>
      <c r="L1973" s="52">
        <f t="shared" si="308"/>
        <v>192</v>
      </c>
      <c r="M1973" s="86" t="str">
        <f t="shared" si="302"/>
        <v/>
      </c>
      <c r="N1973" s="87" t="str">
        <f t="shared" si="303"/>
        <v/>
      </c>
      <c r="O1973" s="87" t="str">
        <f t="shared" si="304"/>
        <v/>
      </c>
      <c r="P1973" s="88" t="str">
        <f t="shared" si="305"/>
        <v/>
      </c>
      <c r="Q1973" s="87" t="str">
        <f t="shared" si="306"/>
        <v/>
      </c>
      <c r="R1973" s="87" t="str">
        <f t="shared" si="307"/>
        <v/>
      </c>
    </row>
    <row r="1974" spans="1:18" ht="15" x14ac:dyDescent="0.2">
      <c r="A1974" s="206"/>
      <c r="B1974" s="207" t="s">
        <v>1</v>
      </c>
      <c r="C1974" s="206" t="s">
        <v>2</v>
      </c>
      <c r="D1974" s="206" t="s">
        <v>3</v>
      </c>
      <c r="E1974" s="290" t="s">
        <v>18</v>
      </c>
      <c r="F1974" s="290"/>
      <c r="G1974" s="208" t="s">
        <v>4</v>
      </c>
      <c r="H1974" s="207" t="s">
        <v>5</v>
      </c>
      <c r="I1974" s="207" t="s">
        <v>6</v>
      </c>
      <c r="J1974" s="207" t="s">
        <v>7</v>
      </c>
      <c r="L1974" s="52">
        <f t="shared" si="308"/>
        <v>193</v>
      </c>
      <c r="M1974" s="86" t="str">
        <f t="shared" si="302"/>
        <v/>
      </c>
      <c r="N1974" s="87" t="str">
        <f t="shared" si="303"/>
        <v/>
      </c>
      <c r="O1974" s="87" t="str">
        <f t="shared" si="304"/>
        <v/>
      </c>
      <c r="P1974" s="88" t="str">
        <f t="shared" si="305"/>
        <v/>
      </c>
      <c r="Q1974" s="87" t="str">
        <f t="shared" si="306"/>
        <v/>
      </c>
      <c r="R1974" s="87" t="str">
        <f t="shared" si="307"/>
        <v/>
      </c>
    </row>
    <row r="1975" spans="1:18" x14ac:dyDescent="0.2">
      <c r="A1975" s="209" t="s">
        <v>19</v>
      </c>
      <c r="B1975" s="210" t="s">
        <v>22</v>
      </c>
      <c r="C1975" s="209" t="s">
        <v>9</v>
      </c>
      <c r="D1975" s="209" t="s">
        <v>23</v>
      </c>
      <c r="E1975" s="291" t="s">
        <v>875</v>
      </c>
      <c r="F1975" s="291"/>
      <c r="G1975" s="211" t="s">
        <v>25</v>
      </c>
      <c r="H1975" s="212">
        <v>1</v>
      </c>
      <c r="I1975" s="213">
        <f>SUMIF(L:L,$L1975,M:M)</f>
        <v>32.169999999999995</v>
      </c>
      <c r="J1975" s="213">
        <f t="shared" ref="J1975:J1983" si="310">TRUNC(H1975*I1975,2)</f>
        <v>32.17</v>
      </c>
      <c r="L1975" s="52">
        <f t="shared" si="308"/>
        <v>193</v>
      </c>
      <c r="M1975" s="86" t="str">
        <f t="shared" si="302"/>
        <v/>
      </c>
      <c r="N1975" s="87" t="str">
        <f t="shared" si="303"/>
        <v/>
      </c>
      <c r="O1975" s="87" t="str">
        <f t="shared" si="304"/>
        <v/>
      </c>
      <c r="P1975" s="88" t="str">
        <f t="shared" si="305"/>
        <v xml:space="preserve"> 88262 </v>
      </c>
      <c r="Q1975" s="87">
        <f t="shared" si="306"/>
        <v>23.15</v>
      </c>
      <c r="R1975" s="87">
        <f t="shared" si="307"/>
        <v>9.02</v>
      </c>
    </row>
    <row r="1976" spans="1:18" ht="25.5" x14ac:dyDescent="0.2">
      <c r="A1976" s="225" t="s">
        <v>21</v>
      </c>
      <c r="B1976" s="226" t="s">
        <v>98</v>
      </c>
      <c r="C1976" s="225" t="s">
        <v>9</v>
      </c>
      <c r="D1976" s="225" t="s">
        <v>70</v>
      </c>
      <c r="E1976" s="292" t="s">
        <v>875</v>
      </c>
      <c r="F1976" s="292"/>
      <c r="G1976" s="227" t="s">
        <v>25</v>
      </c>
      <c r="H1976" s="228">
        <v>1</v>
      </c>
      <c r="I1976" s="229">
        <f>SUMIFS(J:J,A:A,"Composição",B:B,$B1976)</f>
        <v>0.26</v>
      </c>
      <c r="J1976" s="229">
        <f t="shared" si="310"/>
        <v>0.26</v>
      </c>
      <c r="L1976" s="52">
        <f t="shared" si="308"/>
        <v>193</v>
      </c>
      <c r="M1976" s="86">
        <f t="shared" si="302"/>
        <v>0.26</v>
      </c>
      <c r="N1976" s="87" t="str">
        <f t="shared" si="303"/>
        <v/>
      </c>
      <c r="O1976" s="87">
        <f t="shared" si="304"/>
        <v>0.26</v>
      </c>
      <c r="P1976" s="88" t="str">
        <f t="shared" si="305"/>
        <v/>
      </c>
      <c r="Q1976" s="87" t="str">
        <f t="shared" si="306"/>
        <v/>
      </c>
      <c r="R1976" s="87" t="str">
        <f t="shared" si="307"/>
        <v/>
      </c>
    </row>
    <row r="1977" spans="1:18" ht="25.5" x14ac:dyDescent="0.2">
      <c r="A1977" s="214" t="s">
        <v>28</v>
      </c>
      <c r="B1977" s="215" t="s">
        <v>81</v>
      </c>
      <c r="C1977" s="214" t="str">
        <f>VLOOKUP(B1977,INSUMOS!$A:$I,2,FALSE)</f>
        <v>SINAPI</v>
      </c>
      <c r="D1977" s="214" t="str">
        <f>VLOOKUP(B1977,INSUMOS!$A:$I,3,FALSE)</f>
        <v>EXAMES - HORISTA (COLETADO CAIXA - ENCARGOS COMPLEMENTARES)</v>
      </c>
      <c r="E1977" s="293" t="str">
        <f>VLOOKUP(B1977,INSUMOS!$A:$I,4,FALSE)</f>
        <v>Encargos Complementares</v>
      </c>
      <c r="F1977" s="293"/>
      <c r="G1977" s="216" t="str">
        <f>VLOOKUP(B1977,INSUMOS!$A:$I,5,FALSE)</f>
        <v>H</v>
      </c>
      <c r="H1977" s="217">
        <v>1</v>
      </c>
      <c r="I1977" s="218">
        <f>VLOOKUP(B1977,INSUMOS!$A:$I,8,FALSE)</f>
        <v>1.31</v>
      </c>
      <c r="J1977" s="218">
        <f t="shared" si="310"/>
        <v>1.31</v>
      </c>
      <c r="L1977" s="52">
        <f t="shared" si="308"/>
        <v>193</v>
      </c>
      <c r="M1977" s="86">
        <f t="shared" si="302"/>
        <v>1.31</v>
      </c>
      <c r="N1977" s="87" t="str">
        <f t="shared" si="303"/>
        <v/>
      </c>
      <c r="O1977" s="87">
        <f t="shared" si="304"/>
        <v>1.31</v>
      </c>
      <c r="P1977" s="88" t="str">
        <f t="shared" si="305"/>
        <v/>
      </c>
      <c r="Q1977" s="87" t="str">
        <f t="shared" si="306"/>
        <v/>
      </c>
      <c r="R1977" s="87" t="str">
        <f t="shared" si="307"/>
        <v/>
      </c>
    </row>
    <row r="1978" spans="1:18" ht="25.5" x14ac:dyDescent="0.2">
      <c r="A1978" s="214" t="s">
        <v>28</v>
      </c>
      <c r="B1978" s="215" t="s">
        <v>82</v>
      </c>
      <c r="C1978" s="214" t="str">
        <f>VLOOKUP(B1978,INSUMOS!$A:$I,2,FALSE)</f>
        <v>SINAPI</v>
      </c>
      <c r="D1978" s="214" t="str">
        <f>VLOOKUP(B1978,INSUMOS!$A:$I,3,FALSE)</f>
        <v>FERRAMENTAS - FAMILIA CARPINTEIRO DE FORMAS - HORISTA (ENCARGOS COMPLEMENTARES - COLETADO CAIXA)</v>
      </c>
      <c r="E1978" s="293" t="str">
        <f>VLOOKUP(B1978,INSUMOS!$A:$I,4,FALSE)</f>
        <v>Encargos Complementares</v>
      </c>
      <c r="F1978" s="293"/>
      <c r="G1978" s="216" t="str">
        <f>VLOOKUP(B1978,INSUMOS!$A:$I,5,FALSE)</f>
        <v>H</v>
      </c>
      <c r="H1978" s="217">
        <v>1</v>
      </c>
      <c r="I1978" s="218">
        <f>VLOOKUP(B1978,INSUMOS!$A:$I,8,FALSE)</f>
        <v>0.28999999999999998</v>
      </c>
      <c r="J1978" s="218">
        <f t="shared" si="310"/>
        <v>0.28999999999999998</v>
      </c>
      <c r="L1978" s="52">
        <f t="shared" si="308"/>
        <v>193</v>
      </c>
      <c r="M1978" s="86">
        <f t="shared" si="302"/>
        <v>0.28999999999999998</v>
      </c>
      <c r="N1978" s="87" t="str">
        <f t="shared" si="303"/>
        <v/>
      </c>
      <c r="O1978" s="87">
        <f t="shared" si="304"/>
        <v>0.28999999999999998</v>
      </c>
      <c r="P1978" s="88" t="str">
        <f t="shared" si="305"/>
        <v/>
      </c>
      <c r="Q1978" s="87" t="str">
        <f t="shared" si="306"/>
        <v/>
      </c>
      <c r="R1978" s="87" t="str">
        <f t="shared" si="307"/>
        <v/>
      </c>
    </row>
    <row r="1979" spans="1:18" ht="25.5" customHeight="1" x14ac:dyDescent="0.2">
      <c r="A1979" s="214" t="s">
        <v>28</v>
      </c>
      <c r="B1979" s="215" t="s">
        <v>84</v>
      </c>
      <c r="C1979" s="214" t="str">
        <f>VLOOKUP(B1979,INSUMOS!$A:$I,2,FALSE)</f>
        <v>SINAPI</v>
      </c>
      <c r="D1979" s="214" t="str">
        <f>VLOOKUP(B1979,INSUMOS!$A:$I,3,FALSE)</f>
        <v>TRANSPORTE - HORISTA (COLETADO CAIXA - ENCARGOS COMPLEMENTARES)</v>
      </c>
      <c r="E1979" s="293" t="str">
        <f>VLOOKUP(B1979,INSUMOS!$A:$I,4,FALSE)</f>
        <v>Encargos Complementares</v>
      </c>
      <c r="F1979" s="293"/>
      <c r="G1979" s="216" t="str">
        <f>VLOOKUP(B1979,INSUMOS!$A:$I,5,FALSE)</f>
        <v>H</v>
      </c>
      <c r="H1979" s="217">
        <v>1</v>
      </c>
      <c r="I1979" s="218">
        <f>VLOOKUP(B1979,INSUMOS!$A:$I,8,FALSE)</f>
        <v>1.52</v>
      </c>
      <c r="J1979" s="218">
        <f t="shared" si="310"/>
        <v>1.52</v>
      </c>
      <c r="L1979" s="52">
        <f t="shared" si="308"/>
        <v>193</v>
      </c>
      <c r="M1979" s="86">
        <f t="shared" si="302"/>
        <v>1.52</v>
      </c>
      <c r="N1979" s="87" t="str">
        <f t="shared" si="303"/>
        <v/>
      </c>
      <c r="O1979" s="87">
        <f t="shared" si="304"/>
        <v>1.52</v>
      </c>
      <c r="P1979" s="88" t="str">
        <f t="shared" si="305"/>
        <v/>
      </c>
      <c r="Q1979" s="87" t="str">
        <f t="shared" si="306"/>
        <v/>
      </c>
      <c r="R1979" s="87" t="str">
        <f t="shared" si="307"/>
        <v/>
      </c>
    </row>
    <row r="1980" spans="1:18" ht="25.5" customHeight="1" x14ac:dyDescent="0.2">
      <c r="A1980" s="214" t="s">
        <v>28</v>
      </c>
      <c r="B1980" s="215" t="s">
        <v>99</v>
      </c>
      <c r="C1980" s="214" t="str">
        <f>VLOOKUP(B1980,INSUMOS!$A:$I,2,FALSE)</f>
        <v>SINAPI</v>
      </c>
      <c r="D1980" s="214" t="str">
        <f>VLOOKUP(B1980,INSUMOS!$A:$I,3,FALSE)</f>
        <v>CARPINTEIRO DE FORMAS PARA CONCRETO (HORISTA)</v>
      </c>
      <c r="E1980" s="293" t="str">
        <f>VLOOKUP(B1980,INSUMOS!$A:$I,4,FALSE)</f>
        <v>Mão de Obra</v>
      </c>
      <c r="F1980" s="293"/>
      <c r="G1980" s="216" t="str">
        <f>VLOOKUP(B1980,INSUMOS!$A:$I,5,FALSE)</f>
        <v>H</v>
      </c>
      <c r="H1980" s="217">
        <v>1</v>
      </c>
      <c r="I1980" s="218">
        <f>VLOOKUP(B1980,INSUMOS!$A:$I,8,FALSE)</f>
        <v>23.15</v>
      </c>
      <c r="J1980" s="218">
        <f t="shared" si="310"/>
        <v>23.15</v>
      </c>
      <c r="L1980" s="52">
        <f t="shared" si="308"/>
        <v>193</v>
      </c>
      <c r="M1980" s="86">
        <f t="shared" si="302"/>
        <v>23.15</v>
      </c>
      <c r="N1980" s="87">
        <f t="shared" si="303"/>
        <v>23.15</v>
      </c>
      <c r="O1980" s="87" t="str">
        <f t="shared" si="304"/>
        <v/>
      </c>
      <c r="P1980" s="88" t="str">
        <f t="shared" si="305"/>
        <v/>
      </c>
      <c r="Q1980" s="87" t="str">
        <f t="shared" si="306"/>
        <v/>
      </c>
      <c r="R1980" s="87" t="str">
        <f t="shared" si="307"/>
        <v/>
      </c>
    </row>
    <row r="1981" spans="1:18" ht="25.5" x14ac:dyDescent="0.2">
      <c r="A1981" s="214" t="s">
        <v>28</v>
      </c>
      <c r="B1981" s="215" t="s">
        <v>80</v>
      </c>
      <c r="C1981" s="214" t="str">
        <f>VLOOKUP(B1981,INSUMOS!$A:$I,2,FALSE)</f>
        <v>SINAPI</v>
      </c>
      <c r="D1981" s="214" t="str">
        <f>VLOOKUP(B1981,INSUMOS!$A:$I,3,FALSE)</f>
        <v>EPI - FAMILIA CARPINTEIRO DE FORMAS - HORISTA (ENCARGOS COMPLEMENTARES - COLETADO CAIXA)</v>
      </c>
      <c r="E1981" s="293" t="str">
        <f>VLOOKUP(B1981,INSUMOS!$A:$I,4,FALSE)</f>
        <v>Encargos Complementares</v>
      </c>
      <c r="F1981" s="293"/>
      <c r="G1981" s="216" t="str">
        <f>VLOOKUP(B1981,INSUMOS!$A:$I,5,FALSE)</f>
        <v>H</v>
      </c>
      <c r="H1981" s="217">
        <v>1</v>
      </c>
      <c r="I1981" s="218">
        <f>VLOOKUP(B1981,INSUMOS!$A:$I,8,FALSE)</f>
        <v>1.24</v>
      </c>
      <c r="J1981" s="218">
        <f t="shared" si="310"/>
        <v>1.24</v>
      </c>
      <c r="L1981" s="52">
        <f t="shared" si="308"/>
        <v>193</v>
      </c>
      <c r="M1981" s="86">
        <f t="shared" si="302"/>
        <v>1.24</v>
      </c>
      <c r="N1981" s="87" t="str">
        <f t="shared" si="303"/>
        <v/>
      </c>
      <c r="O1981" s="87">
        <f t="shared" si="304"/>
        <v>1.24</v>
      </c>
      <c r="P1981" s="88" t="str">
        <f t="shared" si="305"/>
        <v/>
      </c>
      <c r="Q1981" s="87" t="str">
        <f t="shared" si="306"/>
        <v/>
      </c>
      <c r="R1981" s="87" t="str">
        <f t="shared" si="307"/>
        <v/>
      </c>
    </row>
    <row r="1982" spans="1:18" ht="25.5" x14ac:dyDescent="0.2">
      <c r="A1982" s="214" t="s">
        <v>28</v>
      </c>
      <c r="B1982" s="215" t="s">
        <v>83</v>
      </c>
      <c r="C1982" s="214" t="str">
        <f>VLOOKUP(B1982,INSUMOS!$A:$I,2,FALSE)</f>
        <v>SINAPI</v>
      </c>
      <c r="D1982" s="214" t="str">
        <f>VLOOKUP(B1982,INSUMOS!$A:$I,3,FALSE)</f>
        <v>SEGURO - HORISTA (COLETADO CAIXA - ENCARGOS COMPLEMENTARES)</v>
      </c>
      <c r="E1982" s="293" t="str">
        <f>VLOOKUP(B1982,INSUMOS!$A:$I,4,FALSE)</f>
        <v>Encargos Complementares</v>
      </c>
      <c r="F1982" s="293"/>
      <c r="G1982" s="216" t="str">
        <f>VLOOKUP(B1982,INSUMOS!$A:$I,5,FALSE)</f>
        <v>H</v>
      </c>
      <c r="H1982" s="217">
        <v>1</v>
      </c>
      <c r="I1982" s="218">
        <f>VLOOKUP(B1982,INSUMOS!$A:$I,8,FALSE)</f>
        <v>0.11</v>
      </c>
      <c r="J1982" s="218">
        <f t="shared" si="310"/>
        <v>0.11</v>
      </c>
      <c r="L1982" s="52">
        <f t="shared" si="308"/>
        <v>193</v>
      </c>
      <c r="M1982" s="86">
        <f t="shared" si="302"/>
        <v>0.11</v>
      </c>
      <c r="N1982" s="87" t="str">
        <f t="shared" si="303"/>
        <v/>
      </c>
      <c r="O1982" s="87">
        <f t="shared" si="304"/>
        <v>0.11</v>
      </c>
      <c r="P1982" s="88" t="str">
        <f t="shared" si="305"/>
        <v/>
      </c>
      <c r="Q1982" s="87" t="str">
        <f t="shared" si="306"/>
        <v/>
      </c>
      <c r="R1982" s="87" t="str">
        <f t="shared" si="307"/>
        <v/>
      </c>
    </row>
    <row r="1983" spans="1:18" ht="25.5" x14ac:dyDescent="0.2">
      <c r="A1983" s="214" t="s">
        <v>28</v>
      </c>
      <c r="B1983" s="215" t="s">
        <v>79</v>
      </c>
      <c r="C1983" s="214" t="str">
        <f>VLOOKUP(B1983,INSUMOS!$A:$I,2,FALSE)</f>
        <v>SINAPI</v>
      </c>
      <c r="D1983" s="214" t="str">
        <f>VLOOKUP(B1983,INSUMOS!$A:$I,3,FALSE)</f>
        <v>ALIMENTACAO - HORISTA (COLETADO CAIXA - ENCARGOS COMPLEMENTARES)</v>
      </c>
      <c r="E1983" s="293" t="str">
        <f>VLOOKUP(B1983,INSUMOS!$A:$I,4,FALSE)</f>
        <v>Encargos Complementares</v>
      </c>
      <c r="F1983" s="293"/>
      <c r="G1983" s="216" t="str">
        <f>VLOOKUP(B1983,INSUMOS!$A:$I,5,FALSE)</f>
        <v>H</v>
      </c>
      <c r="H1983" s="217">
        <v>1</v>
      </c>
      <c r="I1983" s="218">
        <f>VLOOKUP(B1983,INSUMOS!$A:$I,8,FALSE)</f>
        <v>4.29</v>
      </c>
      <c r="J1983" s="218">
        <f t="shared" si="310"/>
        <v>4.29</v>
      </c>
      <c r="L1983" s="52">
        <f t="shared" si="308"/>
        <v>193</v>
      </c>
      <c r="M1983" s="86">
        <f t="shared" ref="M1983:M2046" si="311">IF(OR(A1983="Insumo",A1983="Composição Auxiliar"),J1983,"")</f>
        <v>4.29</v>
      </c>
      <c r="N1983" s="87" t="str">
        <f t="shared" ref="N1983:N2046" si="312">IF(E1983="Mão de Obra",J1983,"")</f>
        <v/>
      </c>
      <c r="O1983" s="87">
        <f t="shared" ref="O1983:O2046" si="313">IF(N1983&lt;&gt;"","",M1983)</f>
        <v>4.29</v>
      </c>
      <c r="P1983" s="88" t="str">
        <f t="shared" ref="P1983:P2046" si="314">IF(A1983="Composição",B1983,"")</f>
        <v/>
      </c>
      <c r="Q1983" s="87" t="str">
        <f t="shared" ref="Q1983:Q2046" si="315">IF(P1983&lt;&gt;"",SUMIF(L1983:L2083,L1983,N1983:N2083),"")</f>
        <v/>
      </c>
      <c r="R1983" s="87" t="str">
        <f t="shared" ref="R1983:R2046" si="316">IF(P1983&lt;&gt;"",SUMIF(L1983:L2083,L1983,O1983:O2083),"")</f>
        <v/>
      </c>
    </row>
    <row r="1984" spans="1:18" x14ac:dyDescent="0.2">
      <c r="A1984" s="219"/>
      <c r="B1984" s="219"/>
      <c r="C1984" s="219"/>
      <c r="D1984" s="219"/>
      <c r="E1984" s="219"/>
      <c r="F1984" s="220"/>
      <c r="G1984" s="219"/>
      <c r="H1984" s="220"/>
      <c r="I1984" s="219"/>
      <c r="J1984" s="220"/>
      <c r="L1984" s="52">
        <f t="shared" si="308"/>
        <v>193</v>
      </c>
      <c r="M1984" s="86" t="str">
        <f t="shared" si="311"/>
        <v/>
      </c>
      <c r="N1984" s="87" t="str">
        <f t="shared" si="312"/>
        <v/>
      </c>
      <c r="O1984" s="87" t="str">
        <f t="shared" si="313"/>
        <v/>
      </c>
      <c r="P1984" s="88" t="str">
        <f t="shared" si="314"/>
        <v/>
      </c>
      <c r="Q1984" s="87" t="str">
        <f t="shared" si="315"/>
        <v/>
      </c>
      <c r="R1984" s="87" t="str">
        <f t="shared" si="316"/>
        <v/>
      </c>
    </row>
    <row r="1985" spans="1:18" ht="15" thickBot="1" x14ac:dyDescent="0.25">
      <c r="A1985" s="219"/>
      <c r="B1985" s="219"/>
      <c r="C1985" s="219"/>
      <c r="D1985" s="219"/>
      <c r="E1985" s="219"/>
      <c r="F1985" s="220"/>
      <c r="G1985" s="219"/>
      <c r="H1985" s="294"/>
      <c r="I1985" s="294"/>
      <c r="J1985" s="220"/>
      <c r="L1985" s="52">
        <f t="shared" si="308"/>
        <v>193</v>
      </c>
      <c r="M1985" s="86" t="str">
        <f t="shared" si="311"/>
        <v/>
      </c>
      <c r="N1985" s="87" t="str">
        <f t="shared" si="312"/>
        <v/>
      </c>
      <c r="O1985" s="87" t="str">
        <f t="shared" si="313"/>
        <v/>
      </c>
      <c r="P1985" s="88" t="str">
        <f t="shared" si="314"/>
        <v/>
      </c>
      <c r="Q1985" s="87" t="str">
        <f t="shared" si="315"/>
        <v/>
      </c>
      <c r="R1985" s="87" t="str">
        <f t="shared" si="316"/>
        <v/>
      </c>
    </row>
    <row r="1986" spans="1:18" ht="14.25" customHeight="1" thickTop="1" x14ac:dyDescent="0.2">
      <c r="A1986" s="224"/>
      <c r="B1986" s="224"/>
      <c r="C1986" s="224"/>
      <c r="D1986" s="224"/>
      <c r="E1986" s="224"/>
      <c r="F1986" s="224"/>
      <c r="G1986" s="224"/>
      <c r="H1986" s="224"/>
      <c r="I1986" s="224"/>
      <c r="J1986" s="224"/>
      <c r="L1986" s="52">
        <f t="shared" si="308"/>
        <v>193</v>
      </c>
      <c r="M1986" s="86" t="str">
        <f t="shared" si="311"/>
        <v/>
      </c>
      <c r="N1986" s="87" t="str">
        <f t="shared" si="312"/>
        <v/>
      </c>
      <c r="O1986" s="87" t="str">
        <f t="shared" si="313"/>
        <v/>
      </c>
      <c r="P1986" s="88" t="str">
        <f t="shared" si="314"/>
        <v/>
      </c>
      <c r="Q1986" s="87" t="str">
        <f t="shared" si="315"/>
        <v/>
      </c>
      <c r="R1986" s="87" t="str">
        <f t="shared" si="316"/>
        <v/>
      </c>
    </row>
    <row r="1987" spans="1:18" ht="15" x14ac:dyDescent="0.2">
      <c r="A1987" s="206"/>
      <c r="B1987" s="207" t="s">
        <v>1</v>
      </c>
      <c r="C1987" s="206" t="s">
        <v>2</v>
      </c>
      <c r="D1987" s="206" t="s">
        <v>3</v>
      </c>
      <c r="E1987" s="290" t="s">
        <v>18</v>
      </c>
      <c r="F1987" s="290"/>
      <c r="G1987" s="208" t="s">
        <v>4</v>
      </c>
      <c r="H1987" s="207" t="s">
        <v>5</v>
      </c>
      <c r="I1987" s="207" t="s">
        <v>6</v>
      </c>
      <c r="J1987" s="207" t="s">
        <v>7</v>
      </c>
      <c r="L1987" s="52">
        <f t="shared" ref="L1987:L2050" si="317">IF(AND(A1988&lt;&gt;"",A1987=""),L1986+1,L1986)</f>
        <v>194</v>
      </c>
      <c r="M1987" s="86" t="str">
        <f t="shared" si="311"/>
        <v/>
      </c>
      <c r="N1987" s="87" t="str">
        <f t="shared" si="312"/>
        <v/>
      </c>
      <c r="O1987" s="87" t="str">
        <f t="shared" si="313"/>
        <v/>
      </c>
      <c r="P1987" s="88" t="str">
        <f t="shared" si="314"/>
        <v/>
      </c>
      <c r="Q1987" s="87" t="str">
        <f t="shared" si="315"/>
        <v/>
      </c>
      <c r="R1987" s="87" t="str">
        <f t="shared" si="316"/>
        <v/>
      </c>
    </row>
    <row r="1988" spans="1:18" ht="51" x14ac:dyDescent="0.2">
      <c r="A1988" s="209" t="s">
        <v>19</v>
      </c>
      <c r="B1988" s="210" t="s">
        <v>1584</v>
      </c>
      <c r="C1988" s="209" t="s">
        <v>9</v>
      </c>
      <c r="D1988" s="209" t="s">
        <v>1585</v>
      </c>
      <c r="E1988" s="291" t="s">
        <v>1505</v>
      </c>
      <c r="F1988" s="291"/>
      <c r="G1988" s="211" t="s">
        <v>10</v>
      </c>
      <c r="H1988" s="212">
        <v>1</v>
      </c>
      <c r="I1988" s="213">
        <f>SUMIF(L:L,$L1988,M:M)</f>
        <v>10.85</v>
      </c>
      <c r="J1988" s="213">
        <f>TRUNC(H1988*I1988,2)</f>
        <v>10.85</v>
      </c>
      <c r="L1988" s="52">
        <f t="shared" si="317"/>
        <v>194</v>
      </c>
      <c r="M1988" s="86" t="str">
        <f t="shared" si="311"/>
        <v/>
      </c>
      <c r="N1988" s="87" t="str">
        <f t="shared" si="312"/>
        <v/>
      </c>
      <c r="O1988" s="87" t="str">
        <f t="shared" si="313"/>
        <v/>
      </c>
      <c r="P1988" s="88" t="str">
        <f t="shared" si="314"/>
        <v xml:space="preserve"> 87903 </v>
      </c>
      <c r="Q1988" s="87">
        <f t="shared" si="315"/>
        <v>0</v>
      </c>
      <c r="R1988" s="87">
        <f t="shared" si="316"/>
        <v>10.85</v>
      </c>
    </row>
    <row r="1989" spans="1:18" ht="25.5" x14ac:dyDescent="0.2">
      <c r="A1989" s="225" t="s">
        <v>21</v>
      </c>
      <c r="B1989" s="226" t="s">
        <v>26</v>
      </c>
      <c r="C1989" s="225" t="s">
        <v>9</v>
      </c>
      <c r="D1989" s="225" t="s">
        <v>27</v>
      </c>
      <c r="E1989" s="292" t="s">
        <v>875</v>
      </c>
      <c r="F1989" s="292"/>
      <c r="G1989" s="227" t="s">
        <v>25</v>
      </c>
      <c r="H1989" s="228">
        <v>3.5799999999999998E-2</v>
      </c>
      <c r="I1989" s="229">
        <f>SUMIFS(J:J,A:A,"Composição",B:B,$B1989)</f>
        <v>25.11</v>
      </c>
      <c r="J1989" s="229">
        <f>TRUNC(H1989*I1989,2)</f>
        <v>0.89</v>
      </c>
      <c r="L1989" s="52">
        <f t="shared" si="317"/>
        <v>194</v>
      </c>
      <c r="M1989" s="86">
        <f t="shared" si="311"/>
        <v>0.89</v>
      </c>
      <c r="N1989" s="87" t="str">
        <f t="shared" si="312"/>
        <v/>
      </c>
      <c r="O1989" s="87">
        <f t="shared" si="313"/>
        <v>0.89</v>
      </c>
      <c r="P1989" s="88" t="str">
        <f t="shared" si="314"/>
        <v/>
      </c>
      <c r="Q1989" s="87" t="str">
        <f t="shared" si="315"/>
        <v/>
      </c>
      <c r="R1989" s="87" t="str">
        <f t="shared" si="316"/>
        <v/>
      </c>
    </row>
    <row r="1990" spans="1:18" ht="25.5" x14ac:dyDescent="0.2">
      <c r="A1990" s="225" t="s">
        <v>21</v>
      </c>
      <c r="B1990" s="226" t="s">
        <v>1987</v>
      </c>
      <c r="C1990" s="225" t="s">
        <v>9</v>
      </c>
      <c r="D1990" s="225" t="s">
        <v>1988</v>
      </c>
      <c r="E1990" s="292" t="s">
        <v>706</v>
      </c>
      <c r="F1990" s="292"/>
      <c r="G1990" s="227" t="s">
        <v>17</v>
      </c>
      <c r="H1990" s="228">
        <v>1.5E-3</v>
      </c>
      <c r="I1990" s="229">
        <f>SUMIFS(J:J,A:A,"Composição",B:B,$B1990)</f>
        <v>4297.99</v>
      </c>
      <c r="J1990" s="229">
        <f>TRUNC(H1990*I1990,2)</f>
        <v>6.44</v>
      </c>
      <c r="L1990" s="52">
        <f t="shared" si="317"/>
        <v>194</v>
      </c>
      <c r="M1990" s="86">
        <f t="shared" si="311"/>
        <v>6.44</v>
      </c>
      <c r="N1990" s="87" t="str">
        <f t="shared" si="312"/>
        <v/>
      </c>
      <c r="O1990" s="87">
        <f t="shared" si="313"/>
        <v>6.44</v>
      </c>
      <c r="P1990" s="88" t="str">
        <f t="shared" si="314"/>
        <v/>
      </c>
      <c r="Q1990" s="87" t="str">
        <f t="shared" si="315"/>
        <v/>
      </c>
      <c r="R1990" s="87" t="str">
        <f t="shared" si="316"/>
        <v/>
      </c>
    </row>
    <row r="1991" spans="1:18" ht="25.5" x14ac:dyDescent="0.2">
      <c r="A1991" s="225" t="s">
        <v>21</v>
      </c>
      <c r="B1991" s="226" t="s">
        <v>45</v>
      </c>
      <c r="C1991" s="225" t="s">
        <v>9</v>
      </c>
      <c r="D1991" s="225" t="s">
        <v>46</v>
      </c>
      <c r="E1991" s="292" t="s">
        <v>875</v>
      </c>
      <c r="F1991" s="292"/>
      <c r="G1991" s="227" t="s">
        <v>25</v>
      </c>
      <c r="H1991" s="228">
        <v>0.1074</v>
      </c>
      <c r="I1991" s="229">
        <f>SUMIFS(J:J,A:A,"Composição",B:B,$B1991)</f>
        <v>32.840000000000003</v>
      </c>
      <c r="J1991" s="229">
        <f>TRUNC(H1991*I1991,2)</f>
        <v>3.52</v>
      </c>
      <c r="L1991" s="52">
        <f t="shared" si="317"/>
        <v>194</v>
      </c>
      <c r="M1991" s="86">
        <f t="shared" si="311"/>
        <v>3.52</v>
      </c>
      <c r="N1991" s="87" t="str">
        <f t="shared" si="312"/>
        <v/>
      </c>
      <c r="O1991" s="87">
        <f t="shared" si="313"/>
        <v>3.52</v>
      </c>
      <c r="P1991" s="88" t="str">
        <f t="shared" si="314"/>
        <v/>
      </c>
      <c r="Q1991" s="87" t="str">
        <f t="shared" si="315"/>
        <v/>
      </c>
      <c r="R1991" s="87" t="str">
        <f t="shared" si="316"/>
        <v/>
      </c>
    </row>
    <row r="1992" spans="1:18" ht="25.5" customHeight="1" x14ac:dyDescent="0.2">
      <c r="A1992" s="219"/>
      <c r="B1992" s="219"/>
      <c r="C1992" s="219"/>
      <c r="D1992" s="219"/>
      <c r="E1992" s="219"/>
      <c r="F1992" s="220"/>
      <c r="G1992" s="219"/>
      <c r="H1992" s="220"/>
      <c r="I1992" s="219"/>
      <c r="J1992" s="220"/>
      <c r="L1992" s="52">
        <f t="shared" si="317"/>
        <v>194</v>
      </c>
      <c r="M1992" s="86" t="str">
        <f t="shared" si="311"/>
        <v/>
      </c>
      <c r="N1992" s="87" t="str">
        <f t="shared" si="312"/>
        <v/>
      </c>
      <c r="O1992" s="87" t="str">
        <f t="shared" si="313"/>
        <v/>
      </c>
      <c r="P1992" s="88" t="str">
        <f t="shared" si="314"/>
        <v/>
      </c>
      <c r="Q1992" s="87" t="str">
        <f t="shared" si="315"/>
        <v/>
      </c>
      <c r="R1992" s="87" t="str">
        <f t="shared" si="316"/>
        <v/>
      </c>
    </row>
    <row r="1993" spans="1:18" ht="15" thickBot="1" x14ac:dyDescent="0.25">
      <c r="A1993" s="219"/>
      <c r="B1993" s="219"/>
      <c r="C1993" s="219"/>
      <c r="D1993" s="219"/>
      <c r="E1993" s="219"/>
      <c r="F1993" s="220"/>
      <c r="G1993" s="219"/>
      <c r="H1993" s="294"/>
      <c r="I1993" s="294"/>
      <c r="J1993" s="220"/>
      <c r="L1993" s="52">
        <f t="shared" si="317"/>
        <v>194</v>
      </c>
      <c r="M1993" s="86" t="str">
        <f t="shared" si="311"/>
        <v/>
      </c>
      <c r="N1993" s="87" t="str">
        <f t="shared" si="312"/>
        <v/>
      </c>
      <c r="O1993" s="87" t="str">
        <f t="shared" si="313"/>
        <v/>
      </c>
      <c r="P1993" s="88" t="str">
        <f t="shared" si="314"/>
        <v/>
      </c>
      <c r="Q1993" s="87" t="str">
        <f t="shared" si="315"/>
        <v/>
      </c>
      <c r="R1993" s="87" t="str">
        <f t="shared" si="316"/>
        <v/>
      </c>
    </row>
    <row r="1994" spans="1:18" ht="15" thickTop="1" x14ac:dyDescent="0.2">
      <c r="A1994" s="224"/>
      <c r="B1994" s="224"/>
      <c r="C1994" s="224"/>
      <c r="D1994" s="224"/>
      <c r="E1994" s="224"/>
      <c r="F1994" s="224"/>
      <c r="G1994" s="224"/>
      <c r="H1994" s="224"/>
      <c r="I1994" s="224"/>
      <c r="J1994" s="224"/>
      <c r="L1994" s="52">
        <f t="shared" si="317"/>
        <v>194</v>
      </c>
      <c r="M1994" s="86" t="str">
        <f t="shared" si="311"/>
        <v/>
      </c>
      <c r="N1994" s="87" t="str">
        <f t="shared" si="312"/>
        <v/>
      </c>
      <c r="O1994" s="87" t="str">
        <f t="shared" si="313"/>
        <v/>
      </c>
      <c r="P1994" s="88" t="str">
        <f t="shared" si="314"/>
        <v/>
      </c>
      <c r="Q1994" s="87" t="str">
        <f t="shared" si="315"/>
        <v/>
      </c>
      <c r="R1994" s="87" t="str">
        <f t="shared" si="316"/>
        <v/>
      </c>
    </row>
    <row r="1995" spans="1:18" ht="15" x14ac:dyDescent="0.2">
      <c r="A1995" s="206"/>
      <c r="B1995" s="207" t="s">
        <v>1</v>
      </c>
      <c r="C1995" s="206" t="s">
        <v>2</v>
      </c>
      <c r="D1995" s="206" t="s">
        <v>3</v>
      </c>
      <c r="E1995" s="290" t="s">
        <v>18</v>
      </c>
      <c r="F1995" s="290"/>
      <c r="G1995" s="208" t="s">
        <v>4</v>
      </c>
      <c r="H1995" s="207" t="s">
        <v>5</v>
      </c>
      <c r="I1995" s="207" t="s">
        <v>6</v>
      </c>
      <c r="J1995" s="207" t="s">
        <v>7</v>
      </c>
      <c r="L1995" s="52">
        <f t="shared" si="317"/>
        <v>195</v>
      </c>
      <c r="M1995" s="86" t="str">
        <f t="shared" si="311"/>
        <v/>
      </c>
      <c r="N1995" s="87" t="str">
        <f t="shared" si="312"/>
        <v/>
      </c>
      <c r="O1995" s="87" t="str">
        <f t="shared" si="313"/>
        <v/>
      </c>
      <c r="P1995" s="88" t="str">
        <f t="shared" si="314"/>
        <v/>
      </c>
      <c r="Q1995" s="87" t="str">
        <f t="shared" si="315"/>
        <v/>
      </c>
      <c r="R1995" s="87" t="str">
        <f t="shared" si="316"/>
        <v/>
      </c>
    </row>
    <row r="1996" spans="1:18" ht="38.25" x14ac:dyDescent="0.2">
      <c r="A1996" s="209" t="s">
        <v>19</v>
      </c>
      <c r="B1996" s="210" t="s">
        <v>1503</v>
      </c>
      <c r="C1996" s="209" t="s">
        <v>9</v>
      </c>
      <c r="D1996" s="209" t="s">
        <v>1504</v>
      </c>
      <c r="E1996" s="291" t="s">
        <v>1505</v>
      </c>
      <c r="F1996" s="291"/>
      <c r="G1996" s="211" t="s">
        <v>10</v>
      </c>
      <c r="H1996" s="212">
        <v>1</v>
      </c>
      <c r="I1996" s="213">
        <f>SUMIF(L:L,$L1996,M:M)</f>
        <v>8.07</v>
      </c>
      <c r="J1996" s="213">
        <f>TRUNC(H1996*I1996,2)</f>
        <v>8.07</v>
      </c>
      <c r="L1996" s="52">
        <f t="shared" si="317"/>
        <v>195</v>
      </c>
      <c r="M1996" s="86" t="str">
        <f t="shared" si="311"/>
        <v/>
      </c>
      <c r="N1996" s="87" t="str">
        <f t="shared" si="312"/>
        <v/>
      </c>
      <c r="O1996" s="87" t="str">
        <f t="shared" si="313"/>
        <v/>
      </c>
      <c r="P1996" s="88" t="str">
        <f t="shared" si="314"/>
        <v xml:space="preserve"> 87885 </v>
      </c>
      <c r="Q1996" s="87">
        <f t="shared" si="315"/>
        <v>0</v>
      </c>
      <c r="R1996" s="87">
        <f t="shared" si="316"/>
        <v>8.07</v>
      </c>
    </row>
    <row r="1997" spans="1:18" ht="25.5" x14ac:dyDescent="0.2">
      <c r="A1997" s="225" t="s">
        <v>21</v>
      </c>
      <c r="B1997" s="226" t="s">
        <v>45</v>
      </c>
      <c r="C1997" s="225" t="s">
        <v>9</v>
      </c>
      <c r="D1997" s="225" t="s">
        <v>46</v>
      </c>
      <c r="E1997" s="292" t="s">
        <v>875</v>
      </c>
      <c r="F1997" s="292"/>
      <c r="G1997" s="227" t="s">
        <v>25</v>
      </c>
      <c r="H1997" s="228">
        <v>3.8899999999999997E-2</v>
      </c>
      <c r="I1997" s="229">
        <f>SUMIFS(J:J,A:A,"Composição",B:B,$B1997)</f>
        <v>32.840000000000003</v>
      </c>
      <c r="J1997" s="229">
        <f>TRUNC(H1997*I1997,2)</f>
        <v>1.27</v>
      </c>
      <c r="L1997" s="52">
        <f t="shared" si="317"/>
        <v>195</v>
      </c>
      <c r="M1997" s="86">
        <f t="shared" si="311"/>
        <v>1.27</v>
      </c>
      <c r="N1997" s="87" t="str">
        <f t="shared" si="312"/>
        <v/>
      </c>
      <c r="O1997" s="87">
        <f t="shared" si="313"/>
        <v>1.27</v>
      </c>
      <c r="P1997" s="88" t="str">
        <f t="shared" si="314"/>
        <v/>
      </c>
      <c r="Q1997" s="87" t="str">
        <f t="shared" si="315"/>
        <v/>
      </c>
      <c r="R1997" s="87" t="str">
        <f t="shared" si="316"/>
        <v/>
      </c>
    </row>
    <row r="1998" spans="1:18" ht="25.5" customHeight="1" x14ac:dyDescent="0.2">
      <c r="A1998" s="225" t="s">
        <v>21</v>
      </c>
      <c r="B1998" s="226" t="s">
        <v>26</v>
      </c>
      <c r="C1998" s="225" t="s">
        <v>9</v>
      </c>
      <c r="D1998" s="225" t="s">
        <v>27</v>
      </c>
      <c r="E1998" s="292" t="s">
        <v>875</v>
      </c>
      <c r="F1998" s="292"/>
      <c r="G1998" s="227" t="s">
        <v>25</v>
      </c>
      <c r="H1998" s="228">
        <v>1.46E-2</v>
      </c>
      <c r="I1998" s="229">
        <f>SUMIFS(J:J,A:A,"Composição",B:B,$B1998)</f>
        <v>25.11</v>
      </c>
      <c r="J1998" s="229">
        <f>TRUNC(H1998*I1998,2)</f>
        <v>0.36</v>
      </c>
      <c r="L1998" s="52">
        <f t="shared" si="317"/>
        <v>195</v>
      </c>
      <c r="M1998" s="86">
        <f t="shared" si="311"/>
        <v>0.36</v>
      </c>
      <c r="N1998" s="87" t="str">
        <f t="shared" si="312"/>
        <v/>
      </c>
      <c r="O1998" s="87">
        <f t="shared" si="313"/>
        <v>0.36</v>
      </c>
      <c r="P1998" s="88" t="str">
        <f t="shared" si="314"/>
        <v/>
      </c>
      <c r="Q1998" s="87" t="str">
        <f t="shared" si="315"/>
        <v/>
      </c>
      <c r="R1998" s="87" t="str">
        <f t="shared" si="316"/>
        <v/>
      </c>
    </row>
    <row r="1999" spans="1:18" ht="25.5" customHeight="1" x14ac:dyDescent="0.2">
      <c r="A1999" s="225" t="s">
        <v>21</v>
      </c>
      <c r="B1999" s="226" t="s">
        <v>1987</v>
      </c>
      <c r="C1999" s="225" t="s">
        <v>9</v>
      </c>
      <c r="D1999" s="225" t="s">
        <v>1988</v>
      </c>
      <c r="E1999" s="292" t="s">
        <v>706</v>
      </c>
      <c r="F1999" s="292"/>
      <c r="G1999" s="227" t="s">
        <v>17</v>
      </c>
      <c r="H1999" s="228">
        <v>1.5E-3</v>
      </c>
      <c r="I1999" s="229">
        <f>SUMIFS(J:J,A:A,"Composição",B:B,$B1999)</f>
        <v>4297.99</v>
      </c>
      <c r="J1999" s="229">
        <f>TRUNC(H1999*I1999,2)</f>
        <v>6.44</v>
      </c>
      <c r="L1999" s="52">
        <f t="shared" si="317"/>
        <v>195</v>
      </c>
      <c r="M1999" s="86">
        <f t="shared" si="311"/>
        <v>6.44</v>
      </c>
      <c r="N1999" s="87" t="str">
        <f t="shared" si="312"/>
        <v/>
      </c>
      <c r="O1999" s="87">
        <f t="shared" si="313"/>
        <v>6.44</v>
      </c>
      <c r="P1999" s="88" t="str">
        <f t="shared" si="314"/>
        <v/>
      </c>
      <c r="Q1999" s="87" t="str">
        <f t="shared" si="315"/>
        <v/>
      </c>
      <c r="R1999" s="87" t="str">
        <f t="shared" si="316"/>
        <v/>
      </c>
    </row>
    <row r="2000" spans="1:18" ht="25.5" customHeight="1" x14ac:dyDescent="0.2">
      <c r="A2000" s="219"/>
      <c r="B2000" s="219"/>
      <c r="C2000" s="219"/>
      <c r="D2000" s="219"/>
      <c r="E2000" s="219"/>
      <c r="F2000" s="220"/>
      <c r="G2000" s="219"/>
      <c r="H2000" s="220"/>
      <c r="I2000" s="219"/>
      <c r="J2000" s="220"/>
      <c r="L2000" s="52">
        <f t="shared" si="317"/>
        <v>195</v>
      </c>
      <c r="M2000" s="86" t="str">
        <f t="shared" si="311"/>
        <v/>
      </c>
      <c r="N2000" s="87" t="str">
        <f t="shared" si="312"/>
        <v/>
      </c>
      <c r="O2000" s="87" t="str">
        <f t="shared" si="313"/>
        <v/>
      </c>
      <c r="P2000" s="88" t="str">
        <f t="shared" si="314"/>
        <v/>
      </c>
      <c r="Q2000" s="87" t="str">
        <f t="shared" si="315"/>
        <v/>
      </c>
      <c r="R2000" s="87" t="str">
        <f t="shared" si="316"/>
        <v/>
      </c>
    </row>
    <row r="2001" spans="1:18" ht="15" thickBot="1" x14ac:dyDescent="0.25">
      <c r="A2001" s="219"/>
      <c r="B2001" s="219"/>
      <c r="C2001" s="219"/>
      <c r="D2001" s="219"/>
      <c r="E2001" s="219"/>
      <c r="F2001" s="220"/>
      <c r="G2001" s="219"/>
      <c r="H2001" s="294"/>
      <c r="I2001" s="294"/>
      <c r="J2001" s="220"/>
      <c r="L2001" s="52">
        <f t="shared" si="317"/>
        <v>195</v>
      </c>
      <c r="M2001" s="86" t="str">
        <f t="shared" si="311"/>
        <v/>
      </c>
      <c r="N2001" s="87" t="str">
        <f t="shared" si="312"/>
        <v/>
      </c>
      <c r="O2001" s="87" t="str">
        <f t="shared" si="313"/>
        <v/>
      </c>
      <c r="P2001" s="88" t="str">
        <f t="shared" si="314"/>
        <v/>
      </c>
      <c r="Q2001" s="87" t="str">
        <f t="shared" si="315"/>
        <v/>
      </c>
      <c r="R2001" s="87" t="str">
        <f t="shared" si="316"/>
        <v/>
      </c>
    </row>
    <row r="2002" spans="1:18" ht="15" thickTop="1" x14ac:dyDescent="0.2">
      <c r="A2002" s="224"/>
      <c r="B2002" s="224"/>
      <c r="C2002" s="224"/>
      <c r="D2002" s="224"/>
      <c r="E2002" s="224"/>
      <c r="F2002" s="224"/>
      <c r="G2002" s="224"/>
      <c r="H2002" s="224"/>
      <c r="I2002" s="224"/>
      <c r="J2002" s="224"/>
      <c r="L2002" s="52">
        <f t="shared" si="317"/>
        <v>195</v>
      </c>
      <c r="M2002" s="86" t="str">
        <f t="shared" si="311"/>
        <v/>
      </c>
      <c r="N2002" s="87" t="str">
        <f t="shared" si="312"/>
        <v/>
      </c>
      <c r="O2002" s="87" t="str">
        <f t="shared" si="313"/>
        <v/>
      </c>
      <c r="P2002" s="88" t="str">
        <f t="shared" si="314"/>
        <v/>
      </c>
      <c r="Q2002" s="87" t="str">
        <f t="shared" si="315"/>
        <v/>
      </c>
      <c r="R2002" s="87" t="str">
        <f t="shared" si="316"/>
        <v/>
      </c>
    </row>
    <row r="2003" spans="1:18" ht="15" x14ac:dyDescent="0.2">
      <c r="A2003" s="206"/>
      <c r="B2003" s="207" t="s">
        <v>1</v>
      </c>
      <c r="C2003" s="206" t="s">
        <v>2</v>
      </c>
      <c r="D2003" s="206" t="s">
        <v>3</v>
      </c>
      <c r="E2003" s="290" t="s">
        <v>18</v>
      </c>
      <c r="F2003" s="290"/>
      <c r="G2003" s="208" t="s">
        <v>4</v>
      </c>
      <c r="H2003" s="207" t="s">
        <v>5</v>
      </c>
      <c r="I2003" s="207" t="s">
        <v>6</v>
      </c>
      <c r="J2003" s="207" t="s">
        <v>7</v>
      </c>
      <c r="L2003" s="52">
        <f t="shared" si="317"/>
        <v>196</v>
      </c>
      <c r="M2003" s="86" t="str">
        <f t="shared" si="311"/>
        <v/>
      </c>
      <c r="N2003" s="87" t="str">
        <f t="shared" si="312"/>
        <v/>
      </c>
      <c r="O2003" s="87" t="str">
        <f t="shared" si="313"/>
        <v/>
      </c>
      <c r="P2003" s="88" t="str">
        <f t="shared" si="314"/>
        <v/>
      </c>
      <c r="Q2003" s="87" t="str">
        <f t="shared" si="315"/>
        <v/>
      </c>
      <c r="R2003" s="87" t="str">
        <f t="shared" si="316"/>
        <v/>
      </c>
    </row>
    <row r="2004" spans="1:18" ht="38.25" x14ac:dyDescent="0.2">
      <c r="A2004" s="209" t="s">
        <v>19</v>
      </c>
      <c r="B2004" s="210" t="s">
        <v>619</v>
      </c>
      <c r="C2004" s="209" t="s">
        <v>9</v>
      </c>
      <c r="D2004" s="209" t="s">
        <v>620</v>
      </c>
      <c r="E2004" s="291" t="s">
        <v>882</v>
      </c>
      <c r="F2004" s="291"/>
      <c r="G2004" s="211" t="s">
        <v>14</v>
      </c>
      <c r="H2004" s="212">
        <v>1</v>
      </c>
      <c r="I2004" s="213">
        <f>SUMIF(L:L,$L2004,M:M)</f>
        <v>17.8</v>
      </c>
      <c r="J2004" s="213">
        <f>TRUNC(H2004*I2004,2)</f>
        <v>17.8</v>
      </c>
      <c r="L2004" s="52">
        <f t="shared" si="317"/>
        <v>196</v>
      </c>
      <c r="M2004" s="86" t="str">
        <f t="shared" si="311"/>
        <v/>
      </c>
      <c r="N2004" s="87" t="str">
        <f t="shared" si="312"/>
        <v/>
      </c>
      <c r="O2004" s="87" t="str">
        <f t="shared" si="313"/>
        <v/>
      </c>
      <c r="P2004" s="88" t="str">
        <f t="shared" si="314"/>
        <v xml:space="preserve"> 90466 </v>
      </c>
      <c r="Q2004" s="87">
        <f t="shared" si="315"/>
        <v>0</v>
      </c>
      <c r="R2004" s="87">
        <f t="shared" si="316"/>
        <v>17.8</v>
      </c>
    </row>
    <row r="2005" spans="1:18" ht="25.5" x14ac:dyDescent="0.2">
      <c r="A2005" s="225" t="s">
        <v>21</v>
      </c>
      <c r="B2005" s="226" t="s">
        <v>214</v>
      </c>
      <c r="C2005" s="225" t="s">
        <v>9</v>
      </c>
      <c r="D2005" s="225" t="s">
        <v>215</v>
      </c>
      <c r="E2005" s="292" t="s">
        <v>875</v>
      </c>
      <c r="F2005" s="292"/>
      <c r="G2005" s="227" t="s">
        <v>25</v>
      </c>
      <c r="H2005" s="228">
        <v>0.36499999999999999</v>
      </c>
      <c r="I2005" s="229">
        <f>SUMIFS(J:J,A:A,"Composição",B:B,$B2005)</f>
        <v>32.270000000000003</v>
      </c>
      <c r="J2005" s="229">
        <f>TRUNC(H2005*I2005,2)</f>
        <v>11.77</v>
      </c>
      <c r="L2005" s="52">
        <f t="shared" si="317"/>
        <v>196</v>
      </c>
      <c r="M2005" s="86">
        <f t="shared" si="311"/>
        <v>11.77</v>
      </c>
      <c r="N2005" s="87" t="str">
        <f t="shared" si="312"/>
        <v/>
      </c>
      <c r="O2005" s="87">
        <f t="shared" si="313"/>
        <v>11.77</v>
      </c>
      <c r="P2005" s="88" t="str">
        <f t="shared" si="314"/>
        <v/>
      </c>
      <c r="Q2005" s="87" t="str">
        <f t="shared" si="315"/>
        <v/>
      </c>
      <c r="R2005" s="87" t="str">
        <f t="shared" si="316"/>
        <v/>
      </c>
    </row>
    <row r="2006" spans="1:18" ht="14.25" customHeight="1" x14ac:dyDescent="0.2">
      <c r="A2006" s="225" t="s">
        <v>21</v>
      </c>
      <c r="B2006" s="226" t="s">
        <v>209</v>
      </c>
      <c r="C2006" s="225" t="s">
        <v>9</v>
      </c>
      <c r="D2006" s="225" t="s">
        <v>210</v>
      </c>
      <c r="E2006" s="292" t="s">
        <v>875</v>
      </c>
      <c r="F2006" s="292"/>
      <c r="G2006" s="227" t="s">
        <v>25</v>
      </c>
      <c r="H2006" s="228">
        <v>8.3000000000000004E-2</v>
      </c>
      <c r="I2006" s="229">
        <f>SUMIFS(J:J,A:A,"Composição",B:B,$B2006)</f>
        <v>25.57</v>
      </c>
      <c r="J2006" s="229">
        <f>TRUNC(H2006*I2006,2)</f>
        <v>2.12</v>
      </c>
      <c r="L2006" s="52">
        <f t="shared" si="317"/>
        <v>196</v>
      </c>
      <c r="M2006" s="86">
        <f t="shared" si="311"/>
        <v>2.12</v>
      </c>
      <c r="N2006" s="87" t="str">
        <f t="shared" si="312"/>
        <v/>
      </c>
      <c r="O2006" s="87">
        <f t="shared" si="313"/>
        <v>2.12</v>
      </c>
      <c r="P2006" s="88" t="str">
        <f t="shared" si="314"/>
        <v/>
      </c>
      <c r="Q2006" s="87" t="str">
        <f t="shared" si="315"/>
        <v/>
      </c>
      <c r="R2006" s="87" t="str">
        <f t="shared" si="316"/>
        <v/>
      </c>
    </row>
    <row r="2007" spans="1:18" ht="25.5" customHeight="1" x14ac:dyDescent="0.2">
      <c r="A2007" s="225" t="s">
        <v>21</v>
      </c>
      <c r="B2007" s="226" t="s">
        <v>704</v>
      </c>
      <c r="C2007" s="225" t="s">
        <v>9</v>
      </c>
      <c r="D2007" s="225" t="s">
        <v>705</v>
      </c>
      <c r="E2007" s="292" t="s">
        <v>706</v>
      </c>
      <c r="F2007" s="292"/>
      <c r="G2007" s="227" t="s">
        <v>17</v>
      </c>
      <c r="H2007" s="228">
        <v>5.1000000000000004E-3</v>
      </c>
      <c r="I2007" s="229">
        <f>SUMIFS(J:J,A:A,"Composição",B:B,$B2007)</f>
        <v>768.54</v>
      </c>
      <c r="J2007" s="229">
        <f>TRUNC(H2007*I2007,2)</f>
        <v>3.91</v>
      </c>
      <c r="L2007" s="52">
        <f t="shared" si="317"/>
        <v>196</v>
      </c>
      <c r="M2007" s="86">
        <f t="shared" si="311"/>
        <v>3.91</v>
      </c>
      <c r="N2007" s="87" t="str">
        <f t="shared" si="312"/>
        <v/>
      </c>
      <c r="O2007" s="87">
        <f t="shared" si="313"/>
        <v>3.91</v>
      </c>
      <c r="P2007" s="88" t="str">
        <f t="shared" si="314"/>
        <v/>
      </c>
      <c r="Q2007" s="87" t="str">
        <f t="shared" si="315"/>
        <v/>
      </c>
      <c r="R2007" s="87" t="str">
        <f t="shared" si="316"/>
        <v/>
      </c>
    </row>
    <row r="2008" spans="1:18" ht="25.5" customHeight="1" x14ac:dyDescent="0.2">
      <c r="A2008" s="219"/>
      <c r="B2008" s="219"/>
      <c r="C2008" s="219"/>
      <c r="D2008" s="219"/>
      <c r="E2008" s="219"/>
      <c r="F2008" s="220"/>
      <c r="G2008" s="219"/>
      <c r="H2008" s="220"/>
      <c r="I2008" s="219"/>
      <c r="J2008" s="220"/>
      <c r="L2008" s="52">
        <f t="shared" si="317"/>
        <v>196</v>
      </c>
      <c r="M2008" s="86" t="str">
        <f t="shared" si="311"/>
        <v/>
      </c>
      <c r="N2008" s="87" t="str">
        <f t="shared" si="312"/>
        <v/>
      </c>
      <c r="O2008" s="87" t="str">
        <f t="shared" si="313"/>
        <v/>
      </c>
      <c r="P2008" s="88" t="str">
        <f t="shared" si="314"/>
        <v/>
      </c>
      <c r="Q2008" s="87" t="str">
        <f t="shared" si="315"/>
        <v/>
      </c>
      <c r="R2008" s="87" t="str">
        <f t="shared" si="316"/>
        <v/>
      </c>
    </row>
    <row r="2009" spans="1:18" ht="15" thickBot="1" x14ac:dyDescent="0.25">
      <c r="A2009" s="219"/>
      <c r="B2009" s="219"/>
      <c r="C2009" s="219"/>
      <c r="D2009" s="219"/>
      <c r="E2009" s="219"/>
      <c r="F2009" s="220"/>
      <c r="G2009" s="219"/>
      <c r="H2009" s="294"/>
      <c r="I2009" s="294"/>
      <c r="J2009" s="220"/>
      <c r="L2009" s="52">
        <f t="shared" si="317"/>
        <v>196</v>
      </c>
      <c r="M2009" s="86" t="str">
        <f t="shared" si="311"/>
        <v/>
      </c>
      <c r="N2009" s="87" t="str">
        <f t="shared" si="312"/>
        <v/>
      </c>
      <c r="O2009" s="87" t="str">
        <f t="shared" si="313"/>
        <v/>
      </c>
      <c r="P2009" s="88" t="str">
        <f t="shared" si="314"/>
        <v/>
      </c>
      <c r="Q2009" s="87" t="str">
        <f t="shared" si="315"/>
        <v/>
      </c>
      <c r="R2009" s="87" t="str">
        <f t="shared" si="316"/>
        <v/>
      </c>
    </row>
    <row r="2010" spans="1:18" ht="15" thickTop="1" x14ac:dyDescent="0.2">
      <c r="A2010" s="224"/>
      <c r="B2010" s="224"/>
      <c r="C2010" s="224"/>
      <c r="D2010" s="224"/>
      <c r="E2010" s="224"/>
      <c r="F2010" s="224"/>
      <c r="G2010" s="224"/>
      <c r="H2010" s="224"/>
      <c r="I2010" s="224"/>
      <c r="J2010" s="224"/>
      <c r="L2010" s="52">
        <f t="shared" si="317"/>
        <v>196</v>
      </c>
      <c r="M2010" s="86" t="str">
        <f t="shared" si="311"/>
        <v/>
      </c>
      <c r="N2010" s="87" t="str">
        <f t="shared" si="312"/>
        <v/>
      </c>
      <c r="O2010" s="87" t="str">
        <f t="shared" si="313"/>
        <v/>
      </c>
      <c r="P2010" s="88" t="str">
        <f t="shared" si="314"/>
        <v/>
      </c>
      <c r="Q2010" s="87" t="str">
        <f t="shared" si="315"/>
        <v/>
      </c>
      <c r="R2010" s="87" t="str">
        <f t="shared" si="316"/>
        <v/>
      </c>
    </row>
    <row r="2011" spans="1:18" ht="15" x14ac:dyDescent="0.2">
      <c r="A2011" s="206"/>
      <c r="B2011" s="207" t="s">
        <v>1</v>
      </c>
      <c r="C2011" s="206" t="s">
        <v>2</v>
      </c>
      <c r="D2011" s="206" t="s">
        <v>3</v>
      </c>
      <c r="E2011" s="290" t="s">
        <v>18</v>
      </c>
      <c r="F2011" s="290"/>
      <c r="G2011" s="208" t="s">
        <v>4</v>
      </c>
      <c r="H2011" s="207" t="s">
        <v>5</v>
      </c>
      <c r="I2011" s="207" t="s">
        <v>6</v>
      </c>
      <c r="J2011" s="207" t="s">
        <v>7</v>
      </c>
      <c r="L2011" s="52">
        <f t="shared" si="317"/>
        <v>197</v>
      </c>
      <c r="M2011" s="86" t="str">
        <f t="shared" si="311"/>
        <v/>
      </c>
      <c r="N2011" s="87" t="str">
        <f t="shared" si="312"/>
        <v/>
      </c>
      <c r="O2011" s="87" t="str">
        <f t="shared" si="313"/>
        <v/>
      </c>
      <c r="P2011" s="88" t="str">
        <f t="shared" si="314"/>
        <v/>
      </c>
      <c r="Q2011" s="87" t="str">
        <f t="shared" si="315"/>
        <v/>
      </c>
      <c r="R2011" s="87" t="str">
        <f t="shared" si="316"/>
        <v/>
      </c>
    </row>
    <row r="2012" spans="1:18" ht="25.5" x14ac:dyDescent="0.2">
      <c r="A2012" s="209" t="s">
        <v>19</v>
      </c>
      <c r="B2012" s="210" t="s">
        <v>1566</v>
      </c>
      <c r="C2012" s="209" t="s">
        <v>9</v>
      </c>
      <c r="D2012" s="209" t="s">
        <v>1567</v>
      </c>
      <c r="E2012" s="291" t="s">
        <v>908</v>
      </c>
      <c r="F2012" s="291"/>
      <c r="G2012" s="211" t="s">
        <v>12</v>
      </c>
      <c r="H2012" s="212">
        <v>1</v>
      </c>
      <c r="I2012" s="213">
        <f>SUMIF(L:L,$L2012,M:M)</f>
        <v>116.39999999999999</v>
      </c>
      <c r="J2012" s="213">
        <f>TRUNC(H2012*I2012,2)</f>
        <v>116.4</v>
      </c>
      <c r="L2012" s="52">
        <f t="shared" si="317"/>
        <v>197</v>
      </c>
      <c r="M2012" s="86" t="str">
        <f t="shared" si="311"/>
        <v/>
      </c>
      <c r="N2012" s="87" t="str">
        <f t="shared" si="312"/>
        <v/>
      </c>
      <c r="O2012" s="87" t="str">
        <f t="shared" si="313"/>
        <v/>
      </c>
      <c r="P2012" s="88" t="str">
        <f t="shared" si="314"/>
        <v xml:space="preserve"> 100860 </v>
      </c>
      <c r="Q2012" s="87">
        <f t="shared" si="315"/>
        <v>0</v>
      </c>
      <c r="R2012" s="87">
        <f t="shared" si="316"/>
        <v>116.39999999999999</v>
      </c>
    </row>
    <row r="2013" spans="1:18" ht="25.5" x14ac:dyDescent="0.2">
      <c r="A2013" s="225" t="s">
        <v>21</v>
      </c>
      <c r="B2013" s="226" t="s">
        <v>214</v>
      </c>
      <c r="C2013" s="225" t="s">
        <v>9</v>
      </c>
      <c r="D2013" s="225" t="s">
        <v>215</v>
      </c>
      <c r="E2013" s="292" t="s">
        <v>875</v>
      </c>
      <c r="F2013" s="292"/>
      <c r="G2013" s="227" t="s">
        <v>25</v>
      </c>
      <c r="H2013" s="228">
        <v>0.44669999999999999</v>
      </c>
      <c r="I2013" s="229">
        <f>SUMIFS(J:J,A:A,"Composição",B:B,$B2013)</f>
        <v>32.270000000000003</v>
      </c>
      <c r="J2013" s="229">
        <f>TRUNC(H2013*I2013,2)</f>
        <v>14.41</v>
      </c>
      <c r="L2013" s="52">
        <f t="shared" si="317"/>
        <v>197</v>
      </c>
      <c r="M2013" s="86">
        <f t="shared" si="311"/>
        <v>14.41</v>
      </c>
      <c r="N2013" s="87" t="str">
        <f t="shared" si="312"/>
        <v/>
      </c>
      <c r="O2013" s="87">
        <f t="shared" si="313"/>
        <v>14.41</v>
      </c>
      <c r="P2013" s="88" t="str">
        <f t="shared" si="314"/>
        <v/>
      </c>
      <c r="Q2013" s="87" t="str">
        <f t="shared" si="315"/>
        <v/>
      </c>
      <c r="R2013" s="87" t="str">
        <f t="shared" si="316"/>
        <v/>
      </c>
    </row>
    <row r="2014" spans="1:18" ht="38.25" customHeight="1" x14ac:dyDescent="0.2">
      <c r="A2014" s="225" t="s">
        <v>21</v>
      </c>
      <c r="B2014" s="226" t="s">
        <v>26</v>
      </c>
      <c r="C2014" s="225" t="s">
        <v>9</v>
      </c>
      <c r="D2014" s="225" t="s">
        <v>27</v>
      </c>
      <c r="E2014" s="292" t="s">
        <v>875</v>
      </c>
      <c r="F2014" s="292"/>
      <c r="G2014" s="227" t="s">
        <v>25</v>
      </c>
      <c r="H2014" s="228">
        <v>0.14069999999999999</v>
      </c>
      <c r="I2014" s="229">
        <f>SUMIFS(J:J,A:A,"Composição",B:B,$B2014)</f>
        <v>25.11</v>
      </c>
      <c r="J2014" s="229">
        <f>TRUNC(H2014*I2014,2)</f>
        <v>3.53</v>
      </c>
      <c r="L2014" s="52">
        <f t="shared" si="317"/>
        <v>197</v>
      </c>
      <c r="M2014" s="86">
        <f t="shared" si="311"/>
        <v>3.53</v>
      </c>
      <c r="N2014" s="87" t="str">
        <f t="shared" si="312"/>
        <v/>
      </c>
      <c r="O2014" s="87">
        <f t="shared" si="313"/>
        <v>3.53</v>
      </c>
      <c r="P2014" s="88" t="str">
        <f t="shared" si="314"/>
        <v/>
      </c>
      <c r="Q2014" s="87" t="str">
        <f t="shared" si="315"/>
        <v/>
      </c>
      <c r="R2014" s="87" t="str">
        <f t="shared" si="316"/>
        <v/>
      </c>
    </row>
    <row r="2015" spans="1:18" ht="25.5" customHeight="1" x14ac:dyDescent="0.2">
      <c r="A2015" s="214" t="s">
        <v>28</v>
      </c>
      <c r="B2015" s="215" t="s">
        <v>566</v>
      </c>
      <c r="C2015" s="214" t="str">
        <f>VLOOKUP(B2015,INSUMOS!$A:$I,2,FALSE)</f>
        <v>SINAPI</v>
      </c>
      <c r="D2015" s="214" t="str">
        <f>VLOOKUP(B2015,INSUMOS!$A:$I,3,FALSE)</f>
        <v>FITA VEDA ROSCA, EM PTFE, ROLO DE 18 MM X 10 M (L X C)</v>
      </c>
      <c r="E2015" s="293" t="str">
        <f>VLOOKUP(B2015,INSUMOS!$A:$I,4,FALSE)</f>
        <v>Material</v>
      </c>
      <c r="F2015" s="293"/>
      <c r="G2015" s="216" t="str">
        <f>VLOOKUP(B2015,INSUMOS!$A:$I,5,FALSE)</f>
        <v>UN</v>
      </c>
      <c r="H2015" s="217">
        <v>2.1000000000000001E-2</v>
      </c>
      <c r="I2015" s="218">
        <f>VLOOKUP(B2015,INSUMOS!$A:$I,8,FALSE)</f>
        <v>4</v>
      </c>
      <c r="J2015" s="218">
        <f>TRUNC(H2015*I2015,2)</f>
        <v>0.08</v>
      </c>
      <c r="L2015" s="52">
        <f t="shared" si="317"/>
        <v>197</v>
      </c>
      <c r="M2015" s="86">
        <f t="shared" si="311"/>
        <v>0.08</v>
      </c>
      <c r="N2015" s="87" t="str">
        <f t="shared" si="312"/>
        <v/>
      </c>
      <c r="O2015" s="87">
        <f t="shared" si="313"/>
        <v>0.08</v>
      </c>
      <c r="P2015" s="88" t="str">
        <f t="shared" si="314"/>
        <v/>
      </c>
      <c r="Q2015" s="87" t="str">
        <f t="shared" si="315"/>
        <v/>
      </c>
      <c r="R2015" s="87" t="str">
        <f t="shared" si="316"/>
        <v/>
      </c>
    </row>
    <row r="2016" spans="1:18" ht="25.5" customHeight="1" x14ac:dyDescent="0.2">
      <c r="A2016" s="214" t="s">
        <v>28</v>
      </c>
      <c r="B2016" s="215" t="s">
        <v>2051</v>
      </c>
      <c r="C2016" s="214" t="str">
        <f>VLOOKUP(B2016,INSUMOS!$A:$I,2,FALSE)</f>
        <v>SINAPI</v>
      </c>
      <c r="D2016" s="214" t="str">
        <f>VLOOKUP(B2016,INSUMOS!$A:$I,3,FALSE)</f>
        <v>CHUVEIRO COMUM EM PLASTICO BRANCO, COM CANO, 3 TEMPERATURAS, 5500 W (110/220 V)</v>
      </c>
      <c r="E2016" s="293" t="str">
        <f>VLOOKUP(B2016,INSUMOS!$A:$I,4,FALSE)</f>
        <v>Material</v>
      </c>
      <c r="F2016" s="293"/>
      <c r="G2016" s="216" t="str">
        <f>VLOOKUP(B2016,INSUMOS!$A:$I,5,FALSE)</f>
        <v>UN</v>
      </c>
      <c r="H2016" s="217">
        <v>1</v>
      </c>
      <c r="I2016" s="218">
        <f>VLOOKUP(B2016,INSUMOS!$A:$I,8,FALSE)</f>
        <v>98.38</v>
      </c>
      <c r="J2016" s="218">
        <f>TRUNC(H2016*I2016,2)</f>
        <v>98.38</v>
      </c>
      <c r="L2016" s="52">
        <f t="shared" si="317"/>
        <v>197</v>
      </c>
      <c r="M2016" s="86">
        <f t="shared" si="311"/>
        <v>98.38</v>
      </c>
      <c r="N2016" s="87" t="str">
        <f t="shared" si="312"/>
        <v/>
      </c>
      <c r="O2016" s="87">
        <f t="shared" si="313"/>
        <v>98.38</v>
      </c>
      <c r="P2016" s="88" t="str">
        <f t="shared" si="314"/>
        <v/>
      </c>
      <c r="Q2016" s="87" t="str">
        <f t="shared" si="315"/>
        <v/>
      </c>
      <c r="R2016" s="87" t="str">
        <f t="shared" si="316"/>
        <v/>
      </c>
    </row>
    <row r="2017" spans="1:18" x14ac:dyDescent="0.2">
      <c r="A2017" s="219"/>
      <c r="B2017" s="219"/>
      <c r="C2017" s="219"/>
      <c r="D2017" s="219"/>
      <c r="E2017" s="219"/>
      <c r="F2017" s="220"/>
      <c r="G2017" s="219"/>
      <c r="H2017" s="220"/>
      <c r="I2017" s="219"/>
      <c r="J2017" s="220"/>
      <c r="L2017" s="52">
        <f t="shared" si="317"/>
        <v>197</v>
      </c>
      <c r="M2017" s="86" t="str">
        <f t="shared" si="311"/>
        <v/>
      </c>
      <c r="N2017" s="87" t="str">
        <f t="shared" si="312"/>
        <v/>
      </c>
      <c r="O2017" s="87" t="str">
        <f t="shared" si="313"/>
        <v/>
      </c>
      <c r="P2017" s="88" t="str">
        <f t="shared" si="314"/>
        <v/>
      </c>
      <c r="Q2017" s="87" t="str">
        <f t="shared" si="315"/>
        <v/>
      </c>
      <c r="R2017" s="87" t="str">
        <f t="shared" si="316"/>
        <v/>
      </c>
    </row>
    <row r="2018" spans="1:18" ht="15" thickBot="1" x14ac:dyDescent="0.25">
      <c r="A2018" s="219"/>
      <c r="B2018" s="219"/>
      <c r="C2018" s="219"/>
      <c r="D2018" s="219"/>
      <c r="E2018" s="219"/>
      <c r="F2018" s="220"/>
      <c r="G2018" s="219"/>
      <c r="H2018" s="294"/>
      <c r="I2018" s="294"/>
      <c r="J2018" s="220"/>
      <c r="L2018" s="52">
        <f t="shared" si="317"/>
        <v>197</v>
      </c>
      <c r="M2018" s="86" t="str">
        <f t="shared" si="311"/>
        <v/>
      </c>
      <c r="N2018" s="87" t="str">
        <f t="shared" si="312"/>
        <v/>
      </c>
      <c r="O2018" s="87" t="str">
        <f t="shared" si="313"/>
        <v/>
      </c>
      <c r="P2018" s="88" t="str">
        <f t="shared" si="314"/>
        <v/>
      </c>
      <c r="Q2018" s="87" t="str">
        <f t="shared" si="315"/>
        <v/>
      </c>
      <c r="R2018" s="87" t="str">
        <f t="shared" si="316"/>
        <v/>
      </c>
    </row>
    <row r="2019" spans="1:18" ht="15" thickTop="1" x14ac:dyDescent="0.2">
      <c r="A2019" s="224"/>
      <c r="B2019" s="224"/>
      <c r="C2019" s="224"/>
      <c r="D2019" s="224"/>
      <c r="E2019" s="224"/>
      <c r="F2019" s="224"/>
      <c r="G2019" s="224"/>
      <c r="H2019" s="224"/>
      <c r="I2019" s="224"/>
      <c r="J2019" s="224"/>
      <c r="L2019" s="52">
        <f t="shared" si="317"/>
        <v>197</v>
      </c>
      <c r="M2019" s="86" t="str">
        <f t="shared" si="311"/>
        <v/>
      </c>
      <c r="N2019" s="87" t="str">
        <f t="shared" si="312"/>
        <v/>
      </c>
      <c r="O2019" s="87" t="str">
        <f t="shared" si="313"/>
        <v/>
      </c>
      <c r="P2019" s="88" t="str">
        <f t="shared" si="314"/>
        <v/>
      </c>
      <c r="Q2019" s="87" t="str">
        <f t="shared" si="315"/>
        <v/>
      </c>
      <c r="R2019" s="87" t="str">
        <f t="shared" si="316"/>
        <v/>
      </c>
    </row>
    <row r="2020" spans="1:18" ht="15" x14ac:dyDescent="0.2">
      <c r="A2020" s="206"/>
      <c r="B2020" s="207" t="s">
        <v>1</v>
      </c>
      <c r="C2020" s="206" t="s">
        <v>2</v>
      </c>
      <c r="D2020" s="206" t="s">
        <v>3</v>
      </c>
      <c r="E2020" s="290" t="s">
        <v>18</v>
      </c>
      <c r="F2020" s="290"/>
      <c r="G2020" s="208" t="s">
        <v>4</v>
      </c>
      <c r="H2020" s="207" t="s">
        <v>5</v>
      </c>
      <c r="I2020" s="207" t="s">
        <v>6</v>
      </c>
      <c r="J2020" s="207" t="s">
        <v>7</v>
      </c>
      <c r="L2020" s="52">
        <f t="shared" si="317"/>
        <v>198</v>
      </c>
      <c r="M2020" s="86" t="str">
        <f t="shared" si="311"/>
        <v/>
      </c>
      <c r="N2020" s="87" t="str">
        <f t="shared" si="312"/>
        <v/>
      </c>
      <c r="O2020" s="87" t="str">
        <f t="shared" si="313"/>
        <v/>
      </c>
      <c r="P2020" s="88" t="str">
        <f t="shared" si="314"/>
        <v/>
      </c>
      <c r="Q2020" s="87" t="str">
        <f t="shared" si="315"/>
        <v/>
      </c>
      <c r="R2020" s="87" t="str">
        <f t="shared" si="316"/>
        <v/>
      </c>
    </row>
    <row r="2021" spans="1:18" ht="25.5" x14ac:dyDescent="0.2">
      <c r="A2021" s="209" t="s">
        <v>19</v>
      </c>
      <c r="B2021" s="210" t="s">
        <v>685</v>
      </c>
      <c r="C2021" s="209" t="s">
        <v>9</v>
      </c>
      <c r="D2021" s="209" t="s">
        <v>686</v>
      </c>
      <c r="E2021" s="291" t="s">
        <v>893</v>
      </c>
      <c r="F2021" s="291"/>
      <c r="G2021" s="211" t="s">
        <v>41</v>
      </c>
      <c r="H2021" s="212">
        <v>1</v>
      </c>
      <c r="I2021" s="213">
        <f>SUMIF(L:L,$L2021,M:M)</f>
        <v>36.33</v>
      </c>
      <c r="J2021" s="213">
        <f t="shared" ref="J2021:J2026" si="318">TRUNC(H2021*I2021,2)</f>
        <v>36.33</v>
      </c>
      <c r="L2021" s="52">
        <f t="shared" si="317"/>
        <v>198</v>
      </c>
      <c r="M2021" s="86" t="str">
        <f t="shared" si="311"/>
        <v/>
      </c>
      <c r="N2021" s="87" t="str">
        <f t="shared" si="312"/>
        <v/>
      </c>
      <c r="O2021" s="87" t="str">
        <f t="shared" si="313"/>
        <v/>
      </c>
      <c r="P2021" s="88" t="str">
        <f t="shared" si="314"/>
        <v xml:space="preserve"> 91533 </v>
      </c>
      <c r="Q2021" s="87">
        <f t="shared" si="315"/>
        <v>0</v>
      </c>
      <c r="R2021" s="87">
        <f t="shared" si="316"/>
        <v>36.33</v>
      </c>
    </row>
    <row r="2022" spans="1:18" ht="25.5" customHeight="1" x14ac:dyDescent="0.2">
      <c r="A2022" s="225" t="s">
        <v>21</v>
      </c>
      <c r="B2022" s="226" t="s">
        <v>772</v>
      </c>
      <c r="C2022" s="225" t="s">
        <v>9</v>
      </c>
      <c r="D2022" s="225" t="s">
        <v>773</v>
      </c>
      <c r="E2022" s="292" t="s">
        <v>942</v>
      </c>
      <c r="F2022" s="292"/>
      <c r="G2022" s="227" t="s">
        <v>25</v>
      </c>
      <c r="H2022" s="228">
        <v>1</v>
      </c>
      <c r="I2022" s="229">
        <f>SUMIFS(J:J,A:A,"Composição",B:B,$B2022)</f>
        <v>0.24</v>
      </c>
      <c r="J2022" s="229">
        <f t="shared" si="318"/>
        <v>0.24</v>
      </c>
      <c r="L2022" s="52">
        <f t="shared" si="317"/>
        <v>198</v>
      </c>
      <c r="M2022" s="86">
        <f t="shared" si="311"/>
        <v>0.24</v>
      </c>
      <c r="N2022" s="87" t="str">
        <f t="shared" si="312"/>
        <v/>
      </c>
      <c r="O2022" s="87">
        <f t="shared" si="313"/>
        <v>0.24</v>
      </c>
      <c r="P2022" s="88" t="str">
        <f t="shared" si="314"/>
        <v/>
      </c>
      <c r="Q2022" s="87" t="str">
        <f t="shared" si="315"/>
        <v/>
      </c>
      <c r="R2022" s="87" t="str">
        <f t="shared" si="316"/>
        <v/>
      </c>
    </row>
    <row r="2023" spans="1:18" ht="25.5" x14ac:dyDescent="0.2">
      <c r="A2023" s="225" t="s">
        <v>21</v>
      </c>
      <c r="B2023" s="226" t="s">
        <v>768</v>
      </c>
      <c r="C2023" s="225" t="s">
        <v>9</v>
      </c>
      <c r="D2023" s="225" t="s">
        <v>769</v>
      </c>
      <c r="E2023" s="292" t="s">
        <v>875</v>
      </c>
      <c r="F2023" s="292"/>
      <c r="G2023" s="227" t="s">
        <v>25</v>
      </c>
      <c r="H2023" s="228">
        <v>1</v>
      </c>
      <c r="I2023" s="229">
        <f>SUMIFS(J:J,A:A,"Composição",B:B,$B2023)</f>
        <v>27.36</v>
      </c>
      <c r="J2023" s="229">
        <f t="shared" si="318"/>
        <v>27.36</v>
      </c>
      <c r="L2023" s="52">
        <f t="shared" si="317"/>
        <v>198</v>
      </c>
      <c r="M2023" s="86">
        <f t="shared" si="311"/>
        <v>27.36</v>
      </c>
      <c r="N2023" s="87" t="str">
        <f t="shared" si="312"/>
        <v/>
      </c>
      <c r="O2023" s="87">
        <f t="shared" si="313"/>
        <v>27.36</v>
      </c>
      <c r="P2023" s="88" t="str">
        <f t="shared" si="314"/>
        <v/>
      </c>
      <c r="Q2023" s="87" t="str">
        <f t="shared" si="315"/>
        <v/>
      </c>
      <c r="R2023" s="87" t="str">
        <f t="shared" si="316"/>
        <v/>
      </c>
    </row>
    <row r="2024" spans="1:18" ht="25.5" x14ac:dyDescent="0.2">
      <c r="A2024" s="225" t="s">
        <v>21</v>
      </c>
      <c r="B2024" s="226" t="s">
        <v>774</v>
      </c>
      <c r="C2024" s="225" t="s">
        <v>9</v>
      </c>
      <c r="D2024" s="225" t="s">
        <v>775</v>
      </c>
      <c r="E2024" s="292" t="s">
        <v>942</v>
      </c>
      <c r="F2024" s="292"/>
      <c r="G2024" s="227" t="s">
        <v>25</v>
      </c>
      <c r="H2024" s="228">
        <v>1</v>
      </c>
      <c r="I2024" s="229">
        <f>SUMIFS(J:J,A:A,"Composição",B:B,$B2024)</f>
        <v>1.1299999999999999</v>
      </c>
      <c r="J2024" s="229">
        <f t="shared" si="318"/>
        <v>1.1299999999999999</v>
      </c>
      <c r="L2024" s="52">
        <f t="shared" si="317"/>
        <v>198</v>
      </c>
      <c r="M2024" s="86">
        <f t="shared" si="311"/>
        <v>1.1299999999999999</v>
      </c>
      <c r="N2024" s="87" t="str">
        <f t="shared" si="312"/>
        <v/>
      </c>
      <c r="O2024" s="87">
        <f t="shared" si="313"/>
        <v>1.1299999999999999</v>
      </c>
      <c r="P2024" s="88" t="str">
        <f t="shared" si="314"/>
        <v/>
      </c>
      <c r="Q2024" s="87" t="str">
        <f t="shared" si="315"/>
        <v/>
      </c>
      <c r="R2024" s="87" t="str">
        <f t="shared" si="316"/>
        <v/>
      </c>
    </row>
    <row r="2025" spans="1:18" ht="25.5" x14ac:dyDescent="0.2">
      <c r="A2025" s="225" t="s">
        <v>21</v>
      </c>
      <c r="B2025" s="226" t="s">
        <v>770</v>
      </c>
      <c r="C2025" s="225" t="s">
        <v>9</v>
      </c>
      <c r="D2025" s="225" t="s">
        <v>771</v>
      </c>
      <c r="E2025" s="292" t="s">
        <v>942</v>
      </c>
      <c r="F2025" s="292"/>
      <c r="G2025" s="227" t="s">
        <v>25</v>
      </c>
      <c r="H2025" s="228">
        <v>1</v>
      </c>
      <c r="I2025" s="229">
        <f>SUMIFS(J:J,A:A,"Composição",B:B,$B2025)</f>
        <v>0.9</v>
      </c>
      <c r="J2025" s="229">
        <f t="shared" si="318"/>
        <v>0.9</v>
      </c>
      <c r="L2025" s="52">
        <f t="shared" si="317"/>
        <v>198</v>
      </c>
      <c r="M2025" s="86">
        <f t="shared" si="311"/>
        <v>0.9</v>
      </c>
      <c r="N2025" s="87" t="str">
        <f t="shared" si="312"/>
        <v/>
      </c>
      <c r="O2025" s="87">
        <f t="shared" si="313"/>
        <v>0.9</v>
      </c>
      <c r="P2025" s="88" t="str">
        <f t="shared" si="314"/>
        <v/>
      </c>
      <c r="Q2025" s="87" t="str">
        <f t="shared" si="315"/>
        <v/>
      </c>
      <c r="R2025" s="87" t="str">
        <f t="shared" si="316"/>
        <v/>
      </c>
    </row>
    <row r="2026" spans="1:18" ht="38.25" x14ac:dyDescent="0.2">
      <c r="A2026" s="225" t="s">
        <v>21</v>
      </c>
      <c r="B2026" s="226" t="s">
        <v>776</v>
      </c>
      <c r="C2026" s="225" t="s">
        <v>9</v>
      </c>
      <c r="D2026" s="225" t="s">
        <v>777</v>
      </c>
      <c r="E2026" s="292" t="s">
        <v>942</v>
      </c>
      <c r="F2026" s="292"/>
      <c r="G2026" s="227" t="s">
        <v>25</v>
      </c>
      <c r="H2026" s="228">
        <v>1</v>
      </c>
      <c r="I2026" s="229">
        <f>SUMIFS(J:J,A:A,"Composição",B:B,$B2026)</f>
        <v>6.7</v>
      </c>
      <c r="J2026" s="229">
        <f t="shared" si="318"/>
        <v>6.7</v>
      </c>
      <c r="L2026" s="52">
        <f t="shared" si="317"/>
        <v>198</v>
      </c>
      <c r="M2026" s="86">
        <f t="shared" si="311"/>
        <v>6.7</v>
      </c>
      <c r="N2026" s="87" t="str">
        <f t="shared" si="312"/>
        <v/>
      </c>
      <c r="O2026" s="87">
        <f t="shared" si="313"/>
        <v>6.7</v>
      </c>
      <c r="P2026" s="88" t="str">
        <f t="shared" si="314"/>
        <v/>
      </c>
      <c r="Q2026" s="87" t="str">
        <f t="shared" si="315"/>
        <v/>
      </c>
      <c r="R2026" s="87" t="str">
        <f t="shared" si="316"/>
        <v/>
      </c>
    </row>
    <row r="2027" spans="1:18" x14ac:dyDescent="0.2">
      <c r="A2027" s="219"/>
      <c r="B2027" s="219"/>
      <c r="C2027" s="219"/>
      <c r="D2027" s="219"/>
      <c r="E2027" s="219"/>
      <c r="F2027" s="220"/>
      <c r="G2027" s="219"/>
      <c r="H2027" s="220"/>
      <c r="I2027" s="219"/>
      <c r="J2027" s="220"/>
      <c r="L2027" s="52">
        <f t="shared" si="317"/>
        <v>198</v>
      </c>
      <c r="M2027" s="86" t="str">
        <f t="shared" si="311"/>
        <v/>
      </c>
      <c r="N2027" s="87" t="str">
        <f t="shared" si="312"/>
        <v/>
      </c>
      <c r="O2027" s="87" t="str">
        <f t="shared" si="313"/>
        <v/>
      </c>
      <c r="P2027" s="88" t="str">
        <f t="shared" si="314"/>
        <v/>
      </c>
      <c r="Q2027" s="87" t="str">
        <f t="shared" si="315"/>
        <v/>
      </c>
      <c r="R2027" s="87" t="str">
        <f t="shared" si="316"/>
        <v/>
      </c>
    </row>
    <row r="2028" spans="1:18" ht="38.25" customHeight="1" thickBot="1" x14ac:dyDescent="0.25">
      <c r="A2028" s="219"/>
      <c r="B2028" s="219"/>
      <c r="C2028" s="219"/>
      <c r="D2028" s="219"/>
      <c r="E2028" s="219"/>
      <c r="F2028" s="220"/>
      <c r="G2028" s="219"/>
      <c r="H2028" s="294"/>
      <c r="I2028" s="294"/>
      <c r="J2028" s="220"/>
      <c r="L2028" s="52">
        <f t="shared" si="317"/>
        <v>198</v>
      </c>
      <c r="M2028" s="86" t="str">
        <f t="shared" si="311"/>
        <v/>
      </c>
      <c r="N2028" s="87" t="str">
        <f t="shared" si="312"/>
        <v/>
      </c>
      <c r="O2028" s="87" t="str">
        <f t="shared" si="313"/>
        <v/>
      </c>
      <c r="P2028" s="88" t="str">
        <f t="shared" si="314"/>
        <v/>
      </c>
      <c r="Q2028" s="87" t="str">
        <f t="shared" si="315"/>
        <v/>
      </c>
      <c r="R2028" s="87" t="str">
        <f t="shared" si="316"/>
        <v/>
      </c>
    </row>
    <row r="2029" spans="1:18" ht="25.5" customHeight="1" thickTop="1" x14ac:dyDescent="0.2">
      <c r="A2029" s="224"/>
      <c r="B2029" s="224"/>
      <c r="C2029" s="224"/>
      <c r="D2029" s="224"/>
      <c r="E2029" s="224"/>
      <c r="F2029" s="224"/>
      <c r="G2029" s="224"/>
      <c r="H2029" s="224"/>
      <c r="I2029" s="224"/>
      <c r="J2029" s="224"/>
      <c r="L2029" s="52">
        <f t="shared" si="317"/>
        <v>198</v>
      </c>
      <c r="M2029" s="86" t="str">
        <f t="shared" si="311"/>
        <v/>
      </c>
      <c r="N2029" s="87" t="str">
        <f t="shared" si="312"/>
        <v/>
      </c>
      <c r="O2029" s="87" t="str">
        <f t="shared" si="313"/>
        <v/>
      </c>
      <c r="P2029" s="88" t="str">
        <f t="shared" si="314"/>
        <v/>
      </c>
      <c r="Q2029" s="87" t="str">
        <f t="shared" si="315"/>
        <v/>
      </c>
      <c r="R2029" s="87" t="str">
        <f t="shared" si="316"/>
        <v/>
      </c>
    </row>
    <row r="2030" spans="1:18" ht="25.5" customHeight="1" x14ac:dyDescent="0.2">
      <c r="A2030" s="206"/>
      <c r="B2030" s="207" t="s">
        <v>1</v>
      </c>
      <c r="C2030" s="206" t="s">
        <v>2</v>
      </c>
      <c r="D2030" s="206" t="s">
        <v>3</v>
      </c>
      <c r="E2030" s="290" t="s">
        <v>18</v>
      </c>
      <c r="F2030" s="290"/>
      <c r="G2030" s="208" t="s">
        <v>4</v>
      </c>
      <c r="H2030" s="207" t="s">
        <v>5</v>
      </c>
      <c r="I2030" s="207" t="s">
        <v>6</v>
      </c>
      <c r="J2030" s="207" t="s">
        <v>7</v>
      </c>
      <c r="L2030" s="52">
        <f t="shared" si="317"/>
        <v>199</v>
      </c>
      <c r="M2030" s="86" t="str">
        <f t="shared" si="311"/>
        <v/>
      </c>
      <c r="N2030" s="87" t="str">
        <f t="shared" si="312"/>
        <v/>
      </c>
      <c r="O2030" s="87" t="str">
        <f t="shared" si="313"/>
        <v/>
      </c>
      <c r="P2030" s="88" t="str">
        <f t="shared" si="314"/>
        <v/>
      </c>
      <c r="Q2030" s="87" t="str">
        <f t="shared" si="315"/>
        <v/>
      </c>
      <c r="R2030" s="87" t="str">
        <f t="shared" si="316"/>
        <v/>
      </c>
    </row>
    <row r="2031" spans="1:18" ht="25.5" x14ac:dyDescent="0.2">
      <c r="A2031" s="209" t="s">
        <v>19</v>
      </c>
      <c r="B2031" s="210" t="s">
        <v>770</v>
      </c>
      <c r="C2031" s="209" t="s">
        <v>9</v>
      </c>
      <c r="D2031" s="209" t="s">
        <v>771</v>
      </c>
      <c r="E2031" s="291" t="s">
        <v>942</v>
      </c>
      <c r="F2031" s="291"/>
      <c r="G2031" s="211" t="s">
        <v>25</v>
      </c>
      <c r="H2031" s="212">
        <v>1</v>
      </c>
      <c r="I2031" s="213">
        <f>SUMIF(L:L,$L2031,M:M)</f>
        <v>0.9</v>
      </c>
      <c r="J2031" s="213">
        <f>TRUNC(H2031*I2031,2)</f>
        <v>0.9</v>
      </c>
      <c r="L2031" s="52">
        <f t="shared" si="317"/>
        <v>199</v>
      </c>
      <c r="M2031" s="86" t="str">
        <f t="shared" si="311"/>
        <v/>
      </c>
      <c r="N2031" s="87" t="str">
        <f t="shared" si="312"/>
        <v/>
      </c>
      <c r="O2031" s="87" t="str">
        <f t="shared" si="313"/>
        <v/>
      </c>
      <c r="P2031" s="88" t="str">
        <f t="shared" si="314"/>
        <v xml:space="preserve"> 91529 </v>
      </c>
      <c r="Q2031" s="87">
        <f t="shared" si="315"/>
        <v>0</v>
      </c>
      <c r="R2031" s="87">
        <f t="shared" si="316"/>
        <v>0.9</v>
      </c>
    </row>
    <row r="2032" spans="1:18" ht="25.5" x14ac:dyDescent="0.2">
      <c r="A2032" s="214" t="s">
        <v>28</v>
      </c>
      <c r="B2032" s="215" t="s">
        <v>554</v>
      </c>
      <c r="C2032" s="214" t="str">
        <f>VLOOKUP(B2032,INSUMOS!$A:$I,2,FALSE)</f>
        <v>SINAPI</v>
      </c>
      <c r="D2032" s="214" t="str">
        <f>VLOOKUP(B2032,INSUMOS!$A:$I,3,FALSE)</f>
        <v>COMPACTADOR DE SOLOS DE PERCURSAO (SOQUETE) COM MOTOR A GASOLINA 4 TEMPOS DE 4 HP (4 CV)</v>
      </c>
      <c r="E2032" s="293" t="str">
        <f>VLOOKUP(B2032,INSUMOS!$A:$I,4,FALSE)</f>
        <v>Equipamento para Aquisição Permanente</v>
      </c>
      <c r="F2032" s="293"/>
      <c r="G2032" s="216" t="str">
        <f>VLOOKUP(B2032,INSUMOS!$A:$I,5,FALSE)</f>
        <v>UN</v>
      </c>
      <c r="H2032" s="217">
        <v>5.3300000000000001E-5</v>
      </c>
      <c r="I2032" s="218">
        <f>VLOOKUP(B2032,INSUMOS!$A:$I,8,FALSE)</f>
        <v>17019.080000000002</v>
      </c>
      <c r="J2032" s="218">
        <f>TRUNC(H2032*I2032,2)</f>
        <v>0.9</v>
      </c>
      <c r="L2032" s="52">
        <f t="shared" si="317"/>
        <v>199</v>
      </c>
      <c r="M2032" s="86">
        <f t="shared" si="311"/>
        <v>0.9</v>
      </c>
      <c r="N2032" s="87" t="str">
        <f t="shared" si="312"/>
        <v/>
      </c>
      <c r="O2032" s="87">
        <f t="shared" si="313"/>
        <v>0.9</v>
      </c>
      <c r="P2032" s="88" t="str">
        <f t="shared" si="314"/>
        <v/>
      </c>
      <c r="Q2032" s="87" t="str">
        <f t="shared" si="315"/>
        <v/>
      </c>
      <c r="R2032" s="87" t="str">
        <f t="shared" si="316"/>
        <v/>
      </c>
    </row>
    <row r="2033" spans="1:18" x14ac:dyDescent="0.2">
      <c r="A2033" s="219"/>
      <c r="B2033" s="219"/>
      <c r="C2033" s="219"/>
      <c r="D2033" s="219"/>
      <c r="E2033" s="219"/>
      <c r="F2033" s="220"/>
      <c r="G2033" s="219"/>
      <c r="H2033" s="220"/>
      <c r="I2033" s="219"/>
      <c r="J2033" s="220"/>
      <c r="L2033" s="52">
        <f t="shared" si="317"/>
        <v>199</v>
      </c>
      <c r="M2033" s="86" t="str">
        <f t="shared" si="311"/>
        <v/>
      </c>
      <c r="N2033" s="87" t="str">
        <f t="shared" si="312"/>
        <v/>
      </c>
      <c r="O2033" s="87" t="str">
        <f t="shared" si="313"/>
        <v/>
      </c>
      <c r="P2033" s="88" t="str">
        <f t="shared" si="314"/>
        <v/>
      </c>
      <c r="Q2033" s="87" t="str">
        <f t="shared" si="315"/>
        <v/>
      </c>
      <c r="R2033" s="87" t="str">
        <f t="shared" si="316"/>
        <v/>
      </c>
    </row>
    <row r="2034" spans="1:18" ht="15" thickBot="1" x14ac:dyDescent="0.25">
      <c r="A2034" s="219"/>
      <c r="B2034" s="219"/>
      <c r="C2034" s="219"/>
      <c r="D2034" s="219"/>
      <c r="E2034" s="219"/>
      <c r="F2034" s="220"/>
      <c r="G2034" s="219"/>
      <c r="H2034" s="294"/>
      <c r="I2034" s="294"/>
      <c r="J2034" s="220"/>
      <c r="L2034" s="52">
        <f t="shared" si="317"/>
        <v>199</v>
      </c>
      <c r="M2034" s="86" t="str">
        <f t="shared" si="311"/>
        <v/>
      </c>
      <c r="N2034" s="87" t="str">
        <f t="shared" si="312"/>
        <v/>
      </c>
      <c r="O2034" s="87" t="str">
        <f t="shared" si="313"/>
        <v/>
      </c>
      <c r="P2034" s="88" t="str">
        <f t="shared" si="314"/>
        <v/>
      </c>
      <c r="Q2034" s="87" t="str">
        <f t="shared" si="315"/>
        <v/>
      </c>
      <c r="R2034" s="87" t="str">
        <f t="shared" si="316"/>
        <v/>
      </c>
    </row>
    <row r="2035" spans="1:18" ht="15" thickTop="1" x14ac:dyDescent="0.2">
      <c r="A2035" s="224"/>
      <c r="B2035" s="224"/>
      <c r="C2035" s="224"/>
      <c r="D2035" s="224"/>
      <c r="E2035" s="224"/>
      <c r="F2035" s="224"/>
      <c r="G2035" s="224"/>
      <c r="H2035" s="224"/>
      <c r="I2035" s="224"/>
      <c r="J2035" s="224"/>
      <c r="L2035" s="52">
        <f t="shared" si="317"/>
        <v>199</v>
      </c>
      <c r="M2035" s="86" t="str">
        <f t="shared" si="311"/>
        <v/>
      </c>
      <c r="N2035" s="87" t="str">
        <f t="shared" si="312"/>
        <v/>
      </c>
      <c r="O2035" s="87" t="str">
        <f t="shared" si="313"/>
        <v/>
      </c>
      <c r="P2035" s="88" t="str">
        <f t="shared" si="314"/>
        <v/>
      </c>
      <c r="Q2035" s="87" t="str">
        <f t="shared" si="315"/>
        <v/>
      </c>
      <c r="R2035" s="87" t="str">
        <f t="shared" si="316"/>
        <v/>
      </c>
    </row>
    <row r="2036" spans="1:18" ht="15" x14ac:dyDescent="0.2">
      <c r="A2036" s="206"/>
      <c r="B2036" s="207" t="s">
        <v>1</v>
      </c>
      <c r="C2036" s="206" t="s">
        <v>2</v>
      </c>
      <c r="D2036" s="206" t="s">
        <v>3</v>
      </c>
      <c r="E2036" s="290" t="s">
        <v>18</v>
      </c>
      <c r="F2036" s="290"/>
      <c r="G2036" s="208" t="s">
        <v>4</v>
      </c>
      <c r="H2036" s="207" t="s">
        <v>5</v>
      </c>
      <c r="I2036" s="207" t="s">
        <v>6</v>
      </c>
      <c r="J2036" s="207" t="s">
        <v>7</v>
      </c>
      <c r="L2036" s="52">
        <f t="shared" si="317"/>
        <v>200</v>
      </c>
      <c r="M2036" s="86" t="str">
        <f t="shared" si="311"/>
        <v/>
      </c>
      <c r="N2036" s="87" t="str">
        <f t="shared" si="312"/>
        <v/>
      </c>
      <c r="O2036" s="87" t="str">
        <f t="shared" si="313"/>
        <v/>
      </c>
      <c r="P2036" s="88" t="str">
        <f t="shared" si="314"/>
        <v/>
      </c>
      <c r="Q2036" s="87" t="str">
        <f t="shared" si="315"/>
        <v/>
      </c>
      <c r="R2036" s="87" t="str">
        <f t="shared" si="316"/>
        <v/>
      </c>
    </row>
    <row r="2037" spans="1:18" ht="25.5" x14ac:dyDescent="0.2">
      <c r="A2037" s="209" t="s">
        <v>19</v>
      </c>
      <c r="B2037" s="210" t="s">
        <v>772</v>
      </c>
      <c r="C2037" s="209" t="s">
        <v>9</v>
      </c>
      <c r="D2037" s="209" t="s">
        <v>773</v>
      </c>
      <c r="E2037" s="291" t="s">
        <v>942</v>
      </c>
      <c r="F2037" s="291"/>
      <c r="G2037" s="211" t="s">
        <v>25</v>
      </c>
      <c r="H2037" s="212">
        <v>1</v>
      </c>
      <c r="I2037" s="213">
        <f>SUMIF(L:L,$L2037,M:M)</f>
        <v>0.24</v>
      </c>
      <c r="J2037" s="213">
        <f>TRUNC(H2037*I2037,2)</f>
        <v>0.24</v>
      </c>
      <c r="L2037" s="52">
        <f t="shared" si="317"/>
        <v>200</v>
      </c>
      <c r="M2037" s="86" t="str">
        <f t="shared" si="311"/>
        <v/>
      </c>
      <c r="N2037" s="87" t="str">
        <f t="shared" si="312"/>
        <v/>
      </c>
      <c r="O2037" s="87" t="str">
        <f t="shared" si="313"/>
        <v/>
      </c>
      <c r="P2037" s="88" t="str">
        <f t="shared" si="314"/>
        <v xml:space="preserve"> 91530 </v>
      </c>
      <c r="Q2037" s="87">
        <f t="shared" si="315"/>
        <v>0</v>
      </c>
      <c r="R2037" s="87">
        <f t="shared" si="316"/>
        <v>0.24</v>
      </c>
    </row>
    <row r="2038" spans="1:18" ht="25.5" x14ac:dyDescent="0.2">
      <c r="A2038" s="214" t="s">
        <v>28</v>
      </c>
      <c r="B2038" s="215" t="s">
        <v>554</v>
      </c>
      <c r="C2038" s="214" t="str">
        <f>VLOOKUP(B2038,INSUMOS!$A:$I,2,FALSE)</f>
        <v>SINAPI</v>
      </c>
      <c r="D2038" s="214" t="str">
        <f>VLOOKUP(B2038,INSUMOS!$A:$I,3,FALSE)</f>
        <v>COMPACTADOR DE SOLOS DE PERCURSAO (SOQUETE) COM MOTOR A GASOLINA 4 TEMPOS DE 4 HP (4 CV)</v>
      </c>
      <c r="E2038" s="293" t="str">
        <f>VLOOKUP(B2038,INSUMOS!$A:$I,4,FALSE)</f>
        <v>Equipamento para Aquisição Permanente</v>
      </c>
      <c r="F2038" s="293"/>
      <c r="G2038" s="216" t="str">
        <f>VLOOKUP(B2038,INSUMOS!$A:$I,5,FALSE)</f>
        <v>UN</v>
      </c>
      <c r="H2038" s="217">
        <v>1.43E-5</v>
      </c>
      <c r="I2038" s="218">
        <f>VLOOKUP(B2038,INSUMOS!$A:$I,8,FALSE)</f>
        <v>17019.080000000002</v>
      </c>
      <c r="J2038" s="218">
        <f>TRUNC(H2038*I2038,2)</f>
        <v>0.24</v>
      </c>
      <c r="L2038" s="52">
        <f t="shared" si="317"/>
        <v>200</v>
      </c>
      <c r="M2038" s="86">
        <f t="shared" si="311"/>
        <v>0.24</v>
      </c>
      <c r="N2038" s="87" t="str">
        <f t="shared" si="312"/>
        <v/>
      </c>
      <c r="O2038" s="87">
        <f t="shared" si="313"/>
        <v>0.24</v>
      </c>
      <c r="P2038" s="88" t="str">
        <f t="shared" si="314"/>
        <v/>
      </c>
      <c r="Q2038" s="87" t="str">
        <f t="shared" si="315"/>
        <v/>
      </c>
      <c r="R2038" s="87" t="str">
        <f t="shared" si="316"/>
        <v/>
      </c>
    </row>
    <row r="2039" spans="1:18" x14ac:dyDescent="0.2">
      <c r="A2039" s="219"/>
      <c r="B2039" s="219"/>
      <c r="C2039" s="219"/>
      <c r="D2039" s="219"/>
      <c r="E2039" s="219"/>
      <c r="F2039" s="220"/>
      <c r="G2039" s="219"/>
      <c r="H2039" s="220"/>
      <c r="I2039" s="219"/>
      <c r="J2039" s="220"/>
      <c r="L2039" s="52">
        <f t="shared" si="317"/>
        <v>200</v>
      </c>
      <c r="M2039" s="86" t="str">
        <f t="shared" si="311"/>
        <v/>
      </c>
      <c r="N2039" s="87" t="str">
        <f t="shared" si="312"/>
        <v/>
      </c>
      <c r="O2039" s="87" t="str">
        <f t="shared" si="313"/>
        <v/>
      </c>
      <c r="P2039" s="88" t="str">
        <f t="shared" si="314"/>
        <v/>
      </c>
      <c r="Q2039" s="87" t="str">
        <f t="shared" si="315"/>
        <v/>
      </c>
      <c r="R2039" s="87" t="str">
        <f t="shared" si="316"/>
        <v/>
      </c>
    </row>
    <row r="2040" spans="1:18" ht="15" thickBot="1" x14ac:dyDescent="0.25">
      <c r="A2040" s="219"/>
      <c r="B2040" s="219"/>
      <c r="C2040" s="219"/>
      <c r="D2040" s="219"/>
      <c r="E2040" s="219"/>
      <c r="F2040" s="220"/>
      <c r="G2040" s="219"/>
      <c r="H2040" s="294"/>
      <c r="I2040" s="294"/>
      <c r="J2040" s="220"/>
      <c r="L2040" s="52">
        <f t="shared" si="317"/>
        <v>200</v>
      </c>
      <c r="M2040" s="86" t="str">
        <f t="shared" si="311"/>
        <v/>
      </c>
      <c r="N2040" s="87" t="str">
        <f t="shared" si="312"/>
        <v/>
      </c>
      <c r="O2040" s="87" t="str">
        <f t="shared" si="313"/>
        <v/>
      </c>
      <c r="P2040" s="88" t="str">
        <f t="shared" si="314"/>
        <v/>
      </c>
      <c r="Q2040" s="87" t="str">
        <f t="shared" si="315"/>
        <v/>
      </c>
      <c r="R2040" s="87" t="str">
        <f t="shared" si="316"/>
        <v/>
      </c>
    </row>
    <row r="2041" spans="1:18" ht="15" thickTop="1" x14ac:dyDescent="0.2">
      <c r="A2041" s="224"/>
      <c r="B2041" s="224"/>
      <c r="C2041" s="224"/>
      <c r="D2041" s="224"/>
      <c r="E2041" s="224"/>
      <c r="F2041" s="224"/>
      <c r="G2041" s="224"/>
      <c r="H2041" s="224"/>
      <c r="I2041" s="224"/>
      <c r="J2041" s="224"/>
      <c r="L2041" s="52">
        <f t="shared" si="317"/>
        <v>200</v>
      </c>
      <c r="M2041" s="86" t="str">
        <f t="shared" si="311"/>
        <v/>
      </c>
      <c r="N2041" s="87" t="str">
        <f t="shared" si="312"/>
        <v/>
      </c>
      <c r="O2041" s="87" t="str">
        <f t="shared" si="313"/>
        <v/>
      </c>
      <c r="P2041" s="88" t="str">
        <f t="shared" si="314"/>
        <v/>
      </c>
      <c r="Q2041" s="87" t="str">
        <f t="shared" si="315"/>
        <v/>
      </c>
      <c r="R2041" s="87" t="str">
        <f t="shared" si="316"/>
        <v/>
      </c>
    </row>
    <row r="2042" spans="1:18" ht="15" x14ac:dyDescent="0.2">
      <c r="A2042" s="206"/>
      <c r="B2042" s="207" t="s">
        <v>1</v>
      </c>
      <c r="C2042" s="206" t="s">
        <v>2</v>
      </c>
      <c r="D2042" s="206" t="s">
        <v>3</v>
      </c>
      <c r="E2042" s="290" t="s">
        <v>18</v>
      </c>
      <c r="F2042" s="290"/>
      <c r="G2042" s="208" t="s">
        <v>4</v>
      </c>
      <c r="H2042" s="207" t="s">
        <v>5</v>
      </c>
      <c r="I2042" s="207" t="s">
        <v>6</v>
      </c>
      <c r="J2042" s="207" t="s">
        <v>7</v>
      </c>
      <c r="L2042" s="52">
        <f t="shared" si="317"/>
        <v>201</v>
      </c>
      <c r="M2042" s="86" t="str">
        <f t="shared" si="311"/>
        <v/>
      </c>
      <c r="N2042" s="87" t="str">
        <f t="shared" si="312"/>
        <v/>
      </c>
      <c r="O2042" s="87" t="str">
        <f t="shared" si="313"/>
        <v/>
      </c>
      <c r="P2042" s="88" t="str">
        <f t="shared" si="314"/>
        <v/>
      </c>
      <c r="Q2042" s="87" t="str">
        <f t="shared" si="315"/>
        <v/>
      </c>
      <c r="R2042" s="87" t="str">
        <f t="shared" si="316"/>
        <v/>
      </c>
    </row>
    <row r="2043" spans="1:18" ht="25.5" x14ac:dyDescent="0.2">
      <c r="A2043" s="209" t="s">
        <v>19</v>
      </c>
      <c r="B2043" s="210" t="s">
        <v>774</v>
      </c>
      <c r="C2043" s="209" t="s">
        <v>9</v>
      </c>
      <c r="D2043" s="209" t="s">
        <v>775</v>
      </c>
      <c r="E2043" s="291" t="s">
        <v>942</v>
      </c>
      <c r="F2043" s="291"/>
      <c r="G2043" s="211" t="s">
        <v>25</v>
      </c>
      <c r="H2043" s="212">
        <v>1</v>
      </c>
      <c r="I2043" s="213">
        <f>SUMIF(L:L,$L2043,M:M)</f>
        <v>1.1299999999999999</v>
      </c>
      <c r="J2043" s="213">
        <f>TRUNC(H2043*I2043,2)</f>
        <v>1.1299999999999999</v>
      </c>
      <c r="L2043" s="52">
        <f t="shared" si="317"/>
        <v>201</v>
      </c>
      <c r="M2043" s="86" t="str">
        <f t="shared" si="311"/>
        <v/>
      </c>
      <c r="N2043" s="87" t="str">
        <f t="shared" si="312"/>
        <v/>
      </c>
      <c r="O2043" s="87" t="str">
        <f t="shared" si="313"/>
        <v/>
      </c>
      <c r="P2043" s="88" t="str">
        <f t="shared" si="314"/>
        <v xml:space="preserve"> 91531 </v>
      </c>
      <c r="Q2043" s="87">
        <f t="shared" si="315"/>
        <v>0</v>
      </c>
      <c r="R2043" s="87">
        <f t="shared" si="316"/>
        <v>1.1299999999999999</v>
      </c>
    </row>
    <row r="2044" spans="1:18" ht="25.5" customHeight="1" x14ac:dyDescent="0.2">
      <c r="A2044" s="214" t="s">
        <v>28</v>
      </c>
      <c r="B2044" s="215" t="s">
        <v>554</v>
      </c>
      <c r="C2044" s="214" t="str">
        <f>VLOOKUP(B2044,INSUMOS!$A:$I,2,FALSE)</f>
        <v>SINAPI</v>
      </c>
      <c r="D2044" s="214" t="str">
        <f>VLOOKUP(B2044,INSUMOS!$A:$I,3,FALSE)</f>
        <v>COMPACTADOR DE SOLOS DE PERCURSAO (SOQUETE) COM MOTOR A GASOLINA 4 TEMPOS DE 4 HP (4 CV)</v>
      </c>
      <c r="E2044" s="293" t="str">
        <f>VLOOKUP(B2044,INSUMOS!$A:$I,4,FALSE)</f>
        <v>Equipamento para Aquisição Permanente</v>
      </c>
      <c r="F2044" s="293"/>
      <c r="G2044" s="216" t="str">
        <f>VLOOKUP(B2044,INSUMOS!$A:$I,5,FALSE)</f>
        <v>UN</v>
      </c>
      <c r="H2044" s="217">
        <v>6.6699999999999995E-5</v>
      </c>
      <c r="I2044" s="218">
        <f>VLOOKUP(B2044,INSUMOS!$A:$I,8,FALSE)</f>
        <v>17019.080000000002</v>
      </c>
      <c r="J2044" s="218">
        <f>TRUNC(H2044*I2044,2)</f>
        <v>1.1299999999999999</v>
      </c>
      <c r="L2044" s="52">
        <f t="shared" si="317"/>
        <v>201</v>
      </c>
      <c r="M2044" s="86">
        <f t="shared" si="311"/>
        <v>1.1299999999999999</v>
      </c>
      <c r="N2044" s="87" t="str">
        <f t="shared" si="312"/>
        <v/>
      </c>
      <c r="O2044" s="87">
        <f t="shared" si="313"/>
        <v>1.1299999999999999</v>
      </c>
      <c r="P2044" s="88" t="str">
        <f t="shared" si="314"/>
        <v/>
      </c>
      <c r="Q2044" s="87" t="str">
        <f t="shared" si="315"/>
        <v/>
      </c>
      <c r="R2044" s="87" t="str">
        <f t="shared" si="316"/>
        <v/>
      </c>
    </row>
    <row r="2045" spans="1:18" ht="25.5" customHeight="1" x14ac:dyDescent="0.2">
      <c r="A2045" s="219"/>
      <c r="B2045" s="219"/>
      <c r="C2045" s="219"/>
      <c r="D2045" s="219"/>
      <c r="E2045" s="219"/>
      <c r="F2045" s="220"/>
      <c r="G2045" s="219"/>
      <c r="H2045" s="220"/>
      <c r="I2045" s="219"/>
      <c r="J2045" s="220"/>
      <c r="L2045" s="52">
        <f t="shared" si="317"/>
        <v>201</v>
      </c>
      <c r="M2045" s="86" t="str">
        <f t="shared" si="311"/>
        <v/>
      </c>
      <c r="N2045" s="87" t="str">
        <f t="shared" si="312"/>
        <v/>
      </c>
      <c r="O2045" s="87" t="str">
        <f t="shared" si="313"/>
        <v/>
      </c>
      <c r="P2045" s="88" t="str">
        <f t="shared" si="314"/>
        <v/>
      </c>
      <c r="Q2045" s="87" t="str">
        <f t="shared" si="315"/>
        <v/>
      </c>
      <c r="R2045" s="87" t="str">
        <f t="shared" si="316"/>
        <v/>
      </c>
    </row>
    <row r="2046" spans="1:18" ht="25.5" customHeight="1" thickBot="1" x14ac:dyDescent="0.25">
      <c r="A2046" s="219"/>
      <c r="B2046" s="219"/>
      <c r="C2046" s="219"/>
      <c r="D2046" s="219"/>
      <c r="E2046" s="219"/>
      <c r="F2046" s="220"/>
      <c r="G2046" s="219"/>
      <c r="H2046" s="294"/>
      <c r="I2046" s="294"/>
      <c r="J2046" s="220"/>
      <c r="L2046" s="52">
        <f t="shared" si="317"/>
        <v>201</v>
      </c>
      <c r="M2046" s="86" t="str">
        <f t="shared" si="311"/>
        <v/>
      </c>
      <c r="N2046" s="87" t="str">
        <f t="shared" si="312"/>
        <v/>
      </c>
      <c r="O2046" s="87" t="str">
        <f t="shared" si="313"/>
        <v/>
      </c>
      <c r="P2046" s="88" t="str">
        <f t="shared" si="314"/>
        <v/>
      </c>
      <c r="Q2046" s="87" t="str">
        <f t="shared" si="315"/>
        <v/>
      </c>
      <c r="R2046" s="87" t="str">
        <f t="shared" si="316"/>
        <v/>
      </c>
    </row>
    <row r="2047" spans="1:18" ht="15" thickTop="1" x14ac:dyDescent="0.2">
      <c r="A2047" s="224"/>
      <c r="B2047" s="224"/>
      <c r="C2047" s="224"/>
      <c r="D2047" s="224"/>
      <c r="E2047" s="224"/>
      <c r="F2047" s="224"/>
      <c r="G2047" s="224"/>
      <c r="H2047" s="224"/>
      <c r="I2047" s="224"/>
      <c r="J2047" s="224"/>
      <c r="L2047" s="52">
        <f t="shared" si="317"/>
        <v>201</v>
      </c>
      <c r="M2047" s="86" t="str">
        <f t="shared" ref="M2047:M2110" si="319">IF(OR(A2047="Insumo",A2047="Composição Auxiliar"),J2047,"")</f>
        <v/>
      </c>
      <c r="N2047" s="87" t="str">
        <f t="shared" ref="N2047:N2110" si="320">IF(E2047="Mão de Obra",J2047,"")</f>
        <v/>
      </c>
      <c r="O2047" s="87" t="str">
        <f t="shared" ref="O2047:O2110" si="321">IF(N2047&lt;&gt;"","",M2047)</f>
        <v/>
      </c>
      <c r="P2047" s="88" t="str">
        <f t="shared" ref="P2047:P2110" si="322">IF(A2047="Composição",B2047,"")</f>
        <v/>
      </c>
      <c r="Q2047" s="87" t="str">
        <f t="shared" ref="Q2047:Q2110" si="323">IF(P2047&lt;&gt;"",SUMIF(L2047:L2147,L2047,N2047:N2147),"")</f>
        <v/>
      </c>
      <c r="R2047" s="87" t="str">
        <f t="shared" ref="R2047:R2110" si="324">IF(P2047&lt;&gt;"",SUMIF(L2047:L2147,L2047,O2047:O2147),"")</f>
        <v/>
      </c>
    </row>
    <row r="2048" spans="1:18" ht="15" x14ac:dyDescent="0.2">
      <c r="A2048" s="206"/>
      <c r="B2048" s="207" t="s">
        <v>1</v>
      </c>
      <c r="C2048" s="206" t="s">
        <v>2</v>
      </c>
      <c r="D2048" s="206" t="s">
        <v>3</v>
      </c>
      <c r="E2048" s="290" t="s">
        <v>18</v>
      </c>
      <c r="F2048" s="290"/>
      <c r="G2048" s="208" t="s">
        <v>4</v>
      </c>
      <c r="H2048" s="207" t="s">
        <v>5</v>
      </c>
      <c r="I2048" s="207" t="s">
        <v>6</v>
      </c>
      <c r="J2048" s="207" t="s">
        <v>7</v>
      </c>
      <c r="L2048" s="52">
        <f t="shared" si="317"/>
        <v>202</v>
      </c>
      <c r="M2048" s="86" t="str">
        <f t="shared" si="319"/>
        <v/>
      </c>
      <c r="N2048" s="87" t="str">
        <f t="shared" si="320"/>
        <v/>
      </c>
      <c r="O2048" s="87" t="str">
        <f t="shared" si="321"/>
        <v/>
      </c>
      <c r="P2048" s="88" t="str">
        <f t="shared" si="322"/>
        <v/>
      </c>
      <c r="Q2048" s="87" t="str">
        <f t="shared" si="323"/>
        <v/>
      </c>
      <c r="R2048" s="87" t="str">
        <f t="shared" si="324"/>
        <v/>
      </c>
    </row>
    <row r="2049" spans="1:18" ht="38.25" x14ac:dyDescent="0.2">
      <c r="A2049" s="209" t="s">
        <v>19</v>
      </c>
      <c r="B2049" s="210" t="s">
        <v>776</v>
      </c>
      <c r="C2049" s="209" t="s">
        <v>9</v>
      </c>
      <c r="D2049" s="209" t="s">
        <v>777</v>
      </c>
      <c r="E2049" s="291" t="s">
        <v>942</v>
      </c>
      <c r="F2049" s="291"/>
      <c r="G2049" s="211" t="s">
        <v>25</v>
      </c>
      <c r="H2049" s="212">
        <v>1</v>
      </c>
      <c r="I2049" s="213">
        <f>SUMIF(L:L,$L2049,M:M)</f>
        <v>6.7</v>
      </c>
      <c r="J2049" s="213">
        <f>TRUNC(H2049*I2049,2)</f>
        <v>6.7</v>
      </c>
      <c r="L2049" s="52">
        <f t="shared" si="317"/>
        <v>202</v>
      </c>
      <c r="M2049" s="86" t="str">
        <f t="shared" si="319"/>
        <v/>
      </c>
      <c r="N2049" s="87" t="str">
        <f t="shared" si="320"/>
        <v/>
      </c>
      <c r="O2049" s="87" t="str">
        <f t="shared" si="321"/>
        <v/>
      </c>
      <c r="P2049" s="88" t="str">
        <f t="shared" si="322"/>
        <v xml:space="preserve"> 91532 </v>
      </c>
      <c r="Q2049" s="87">
        <f t="shared" si="323"/>
        <v>0</v>
      </c>
      <c r="R2049" s="87">
        <f t="shared" si="324"/>
        <v>6.7</v>
      </c>
    </row>
    <row r="2050" spans="1:18" x14ac:dyDescent="0.2">
      <c r="A2050" s="214" t="s">
        <v>28</v>
      </c>
      <c r="B2050" s="215" t="s">
        <v>508</v>
      </c>
      <c r="C2050" s="214" t="str">
        <f>VLOOKUP(B2050,INSUMOS!$A:$I,2,FALSE)</f>
        <v>SINAPI</v>
      </c>
      <c r="D2050" s="214" t="str">
        <f>VLOOKUP(B2050,INSUMOS!$A:$I,3,FALSE)</f>
        <v>GASOLINA COMUM</v>
      </c>
      <c r="E2050" s="293" t="str">
        <f>VLOOKUP(B2050,INSUMOS!$A:$I,4,FALSE)</f>
        <v>Material</v>
      </c>
      <c r="F2050" s="293"/>
      <c r="G2050" s="216" t="str">
        <f>VLOOKUP(B2050,INSUMOS!$A:$I,5,FALSE)</f>
        <v>L</v>
      </c>
      <c r="H2050" s="217">
        <v>1.03</v>
      </c>
      <c r="I2050" s="218">
        <f>VLOOKUP(B2050,INSUMOS!$A:$I,8,FALSE)</f>
        <v>6.51</v>
      </c>
      <c r="J2050" s="218">
        <f>TRUNC(H2050*I2050,2)</f>
        <v>6.7</v>
      </c>
      <c r="L2050" s="52">
        <f t="shared" si="317"/>
        <v>202</v>
      </c>
      <c r="M2050" s="86">
        <f t="shared" si="319"/>
        <v>6.7</v>
      </c>
      <c r="N2050" s="87" t="str">
        <f t="shared" si="320"/>
        <v/>
      </c>
      <c r="O2050" s="87">
        <f t="shared" si="321"/>
        <v>6.7</v>
      </c>
      <c r="P2050" s="88" t="str">
        <f t="shared" si="322"/>
        <v/>
      </c>
      <c r="Q2050" s="87" t="str">
        <f t="shared" si="323"/>
        <v/>
      </c>
      <c r="R2050" s="87" t="str">
        <f t="shared" si="324"/>
        <v/>
      </c>
    </row>
    <row r="2051" spans="1:18" x14ac:dyDescent="0.2">
      <c r="A2051" s="219"/>
      <c r="B2051" s="219"/>
      <c r="C2051" s="219"/>
      <c r="D2051" s="219"/>
      <c r="E2051" s="219"/>
      <c r="F2051" s="220"/>
      <c r="G2051" s="219"/>
      <c r="H2051" s="220"/>
      <c r="I2051" s="219"/>
      <c r="J2051" s="220"/>
      <c r="L2051" s="52">
        <f t="shared" ref="L2051:L2114" si="325">IF(AND(A2052&lt;&gt;"",A2051=""),L2050+1,L2050)</f>
        <v>202</v>
      </c>
      <c r="M2051" s="86" t="str">
        <f t="shared" si="319"/>
        <v/>
      </c>
      <c r="N2051" s="87" t="str">
        <f t="shared" si="320"/>
        <v/>
      </c>
      <c r="O2051" s="87" t="str">
        <f t="shared" si="321"/>
        <v/>
      </c>
      <c r="P2051" s="88" t="str">
        <f t="shared" si="322"/>
        <v/>
      </c>
      <c r="Q2051" s="87" t="str">
        <f t="shared" si="323"/>
        <v/>
      </c>
      <c r="R2051" s="87" t="str">
        <f t="shared" si="324"/>
        <v/>
      </c>
    </row>
    <row r="2052" spans="1:18" ht="15" thickBot="1" x14ac:dyDescent="0.25">
      <c r="A2052" s="219"/>
      <c r="B2052" s="219"/>
      <c r="C2052" s="219"/>
      <c r="D2052" s="219"/>
      <c r="E2052" s="219"/>
      <c r="F2052" s="220"/>
      <c r="G2052" s="219"/>
      <c r="H2052" s="294"/>
      <c r="I2052" s="294"/>
      <c r="J2052" s="220"/>
      <c r="L2052" s="52">
        <f t="shared" si="325"/>
        <v>202</v>
      </c>
      <c r="M2052" s="86" t="str">
        <f t="shared" si="319"/>
        <v/>
      </c>
      <c r="N2052" s="87" t="str">
        <f t="shared" si="320"/>
        <v/>
      </c>
      <c r="O2052" s="87" t="str">
        <f t="shared" si="321"/>
        <v/>
      </c>
      <c r="P2052" s="88" t="str">
        <f t="shared" si="322"/>
        <v/>
      </c>
      <c r="Q2052" s="87" t="str">
        <f t="shared" si="323"/>
        <v/>
      </c>
      <c r="R2052" s="87" t="str">
        <f t="shared" si="324"/>
        <v/>
      </c>
    </row>
    <row r="2053" spans="1:18" ht="15" thickTop="1" x14ac:dyDescent="0.2">
      <c r="A2053" s="224"/>
      <c r="B2053" s="224"/>
      <c r="C2053" s="224"/>
      <c r="D2053" s="224"/>
      <c r="E2053" s="224"/>
      <c r="F2053" s="224"/>
      <c r="G2053" s="224"/>
      <c r="H2053" s="224"/>
      <c r="I2053" s="224"/>
      <c r="J2053" s="224"/>
      <c r="L2053" s="52">
        <f t="shared" si="325"/>
        <v>202</v>
      </c>
      <c r="M2053" s="86" t="str">
        <f t="shared" si="319"/>
        <v/>
      </c>
      <c r="N2053" s="87" t="str">
        <f t="shared" si="320"/>
        <v/>
      </c>
      <c r="O2053" s="87" t="str">
        <f t="shared" si="321"/>
        <v/>
      </c>
      <c r="P2053" s="88" t="str">
        <f t="shared" si="322"/>
        <v/>
      </c>
      <c r="Q2053" s="87" t="str">
        <f t="shared" si="323"/>
        <v/>
      </c>
      <c r="R2053" s="87" t="str">
        <f t="shared" si="324"/>
        <v/>
      </c>
    </row>
    <row r="2054" spans="1:18" ht="15" x14ac:dyDescent="0.2">
      <c r="A2054" s="206"/>
      <c r="B2054" s="207" t="s">
        <v>1</v>
      </c>
      <c r="C2054" s="206" t="s">
        <v>2</v>
      </c>
      <c r="D2054" s="206" t="s">
        <v>3</v>
      </c>
      <c r="E2054" s="290" t="s">
        <v>18</v>
      </c>
      <c r="F2054" s="290"/>
      <c r="G2054" s="208" t="s">
        <v>4</v>
      </c>
      <c r="H2054" s="207" t="s">
        <v>5</v>
      </c>
      <c r="I2054" s="207" t="s">
        <v>6</v>
      </c>
      <c r="J2054" s="207" t="s">
        <v>7</v>
      </c>
      <c r="L2054" s="52">
        <f t="shared" si="325"/>
        <v>203</v>
      </c>
      <c r="M2054" s="86" t="str">
        <f t="shared" si="319"/>
        <v/>
      </c>
      <c r="N2054" s="87" t="str">
        <f t="shared" si="320"/>
        <v/>
      </c>
      <c r="O2054" s="87" t="str">
        <f t="shared" si="321"/>
        <v/>
      </c>
      <c r="P2054" s="88" t="str">
        <f t="shared" si="322"/>
        <v/>
      </c>
      <c r="Q2054" s="87" t="str">
        <f t="shared" si="323"/>
        <v/>
      </c>
      <c r="R2054" s="87" t="str">
        <f t="shared" si="324"/>
        <v/>
      </c>
    </row>
    <row r="2055" spans="1:18" ht="38.25" x14ac:dyDescent="0.2">
      <c r="A2055" s="209" t="s">
        <v>19</v>
      </c>
      <c r="B2055" s="210" t="s">
        <v>2043</v>
      </c>
      <c r="C2055" s="209" t="s">
        <v>9</v>
      </c>
      <c r="D2055" s="209" t="s">
        <v>2044</v>
      </c>
      <c r="E2055" s="291" t="s">
        <v>894</v>
      </c>
      <c r="F2055" s="291"/>
      <c r="G2055" s="211" t="s">
        <v>17</v>
      </c>
      <c r="H2055" s="212">
        <v>1</v>
      </c>
      <c r="I2055" s="213">
        <f>SUMIF(L:L,$L2055,M:M)</f>
        <v>580.85</v>
      </c>
      <c r="J2055" s="213">
        <f t="shared" ref="J2055:J2062" si="326">TRUNC(H2055*I2055,2)</f>
        <v>580.85</v>
      </c>
      <c r="L2055" s="52">
        <f t="shared" si="325"/>
        <v>203</v>
      </c>
      <c r="M2055" s="86" t="str">
        <f t="shared" si="319"/>
        <v/>
      </c>
      <c r="N2055" s="87" t="str">
        <f t="shared" si="320"/>
        <v/>
      </c>
      <c r="O2055" s="87" t="str">
        <f t="shared" si="321"/>
        <v/>
      </c>
      <c r="P2055" s="88" t="str">
        <f t="shared" si="322"/>
        <v xml:space="preserve"> 94970 </v>
      </c>
      <c r="Q2055" s="87">
        <f t="shared" si="323"/>
        <v>0</v>
      </c>
      <c r="R2055" s="87">
        <f t="shared" si="324"/>
        <v>580.85</v>
      </c>
    </row>
    <row r="2056" spans="1:18" ht="25.5" x14ac:dyDescent="0.2">
      <c r="A2056" s="225" t="s">
        <v>21</v>
      </c>
      <c r="B2056" s="226" t="s">
        <v>85</v>
      </c>
      <c r="C2056" s="225" t="s">
        <v>9</v>
      </c>
      <c r="D2056" s="225" t="s">
        <v>69</v>
      </c>
      <c r="E2056" s="292" t="s">
        <v>875</v>
      </c>
      <c r="F2056" s="292"/>
      <c r="G2056" s="227" t="s">
        <v>25</v>
      </c>
      <c r="H2056" s="228">
        <v>1.2767999999999999</v>
      </c>
      <c r="I2056" s="229">
        <f>SUMIFS(J:J,A:A,"Composição",B:B,$B2056)</f>
        <v>27.29</v>
      </c>
      <c r="J2056" s="229">
        <f t="shared" si="326"/>
        <v>34.840000000000003</v>
      </c>
      <c r="L2056" s="52">
        <f t="shared" si="325"/>
        <v>203</v>
      </c>
      <c r="M2056" s="86">
        <f t="shared" si="319"/>
        <v>34.840000000000003</v>
      </c>
      <c r="N2056" s="87" t="str">
        <f t="shared" si="320"/>
        <v/>
      </c>
      <c r="O2056" s="87">
        <f t="shared" si="321"/>
        <v>34.840000000000003</v>
      </c>
      <c r="P2056" s="88" t="str">
        <f t="shared" si="322"/>
        <v/>
      </c>
      <c r="Q2056" s="87" t="str">
        <f t="shared" si="323"/>
        <v/>
      </c>
      <c r="R2056" s="87" t="str">
        <f t="shared" si="324"/>
        <v/>
      </c>
    </row>
    <row r="2057" spans="1:18" ht="25.5" x14ac:dyDescent="0.2">
      <c r="A2057" s="225" t="s">
        <v>21</v>
      </c>
      <c r="B2057" s="226" t="s">
        <v>26</v>
      </c>
      <c r="C2057" s="225" t="s">
        <v>9</v>
      </c>
      <c r="D2057" s="225" t="s">
        <v>27</v>
      </c>
      <c r="E2057" s="292" t="s">
        <v>875</v>
      </c>
      <c r="F2057" s="292"/>
      <c r="G2057" s="227" t="s">
        <v>25</v>
      </c>
      <c r="H2057" s="228">
        <v>2.0266999999999999</v>
      </c>
      <c r="I2057" s="229">
        <f>SUMIFS(J:J,A:A,"Composição",B:B,$B2057)</f>
        <v>25.11</v>
      </c>
      <c r="J2057" s="229">
        <f t="shared" si="326"/>
        <v>50.89</v>
      </c>
      <c r="L2057" s="52">
        <f t="shared" si="325"/>
        <v>203</v>
      </c>
      <c r="M2057" s="86">
        <f t="shared" si="319"/>
        <v>50.89</v>
      </c>
      <c r="N2057" s="87" t="str">
        <f t="shared" si="320"/>
        <v/>
      </c>
      <c r="O2057" s="87">
        <f t="shared" si="321"/>
        <v>50.89</v>
      </c>
      <c r="P2057" s="88" t="str">
        <f t="shared" si="322"/>
        <v/>
      </c>
      <c r="Q2057" s="87" t="str">
        <f t="shared" si="323"/>
        <v/>
      </c>
      <c r="R2057" s="87" t="str">
        <f t="shared" si="324"/>
        <v/>
      </c>
    </row>
    <row r="2058" spans="1:18" ht="25.5" customHeight="1" x14ac:dyDescent="0.2">
      <c r="A2058" s="225" t="s">
        <v>21</v>
      </c>
      <c r="B2058" s="226" t="s">
        <v>711</v>
      </c>
      <c r="C2058" s="225" t="s">
        <v>9</v>
      </c>
      <c r="D2058" s="225" t="s">
        <v>712</v>
      </c>
      <c r="E2058" s="292" t="s">
        <v>893</v>
      </c>
      <c r="F2058" s="292"/>
      <c r="G2058" s="227" t="s">
        <v>42</v>
      </c>
      <c r="H2058" s="228">
        <v>0.61970000000000003</v>
      </c>
      <c r="I2058" s="229">
        <f>SUMIFS(J:J,A:A,"Composição",B:B,$B2058)</f>
        <v>1.66</v>
      </c>
      <c r="J2058" s="229">
        <f t="shared" si="326"/>
        <v>1.02</v>
      </c>
      <c r="L2058" s="52">
        <f t="shared" si="325"/>
        <v>203</v>
      </c>
      <c r="M2058" s="86">
        <f t="shared" si="319"/>
        <v>1.02</v>
      </c>
      <c r="N2058" s="87" t="str">
        <f t="shared" si="320"/>
        <v/>
      </c>
      <c r="O2058" s="87">
        <f t="shared" si="321"/>
        <v>1.02</v>
      </c>
      <c r="P2058" s="88" t="str">
        <f t="shared" si="322"/>
        <v/>
      </c>
      <c r="Q2058" s="87" t="str">
        <f t="shared" si="323"/>
        <v/>
      </c>
      <c r="R2058" s="87" t="str">
        <f t="shared" si="324"/>
        <v/>
      </c>
    </row>
    <row r="2059" spans="1:18" ht="25.5" customHeight="1" x14ac:dyDescent="0.2">
      <c r="A2059" s="225" t="s">
        <v>21</v>
      </c>
      <c r="B2059" s="226" t="s">
        <v>709</v>
      </c>
      <c r="C2059" s="225" t="s">
        <v>9</v>
      </c>
      <c r="D2059" s="225" t="s">
        <v>710</v>
      </c>
      <c r="E2059" s="292" t="s">
        <v>893</v>
      </c>
      <c r="F2059" s="292"/>
      <c r="G2059" s="227" t="s">
        <v>41</v>
      </c>
      <c r="H2059" s="228">
        <v>0.65720000000000001</v>
      </c>
      <c r="I2059" s="229">
        <f>SUMIFS(J:J,A:A,"Composição",B:B,$B2059)</f>
        <v>4.9400000000000004</v>
      </c>
      <c r="J2059" s="229">
        <f t="shared" si="326"/>
        <v>3.24</v>
      </c>
      <c r="L2059" s="52">
        <f t="shared" si="325"/>
        <v>203</v>
      </c>
      <c r="M2059" s="86">
        <f t="shared" si="319"/>
        <v>3.24</v>
      </c>
      <c r="N2059" s="87" t="str">
        <f t="shared" si="320"/>
        <v/>
      </c>
      <c r="O2059" s="87">
        <f t="shared" si="321"/>
        <v>3.24</v>
      </c>
      <c r="P2059" s="88" t="str">
        <f t="shared" si="322"/>
        <v/>
      </c>
      <c r="Q2059" s="87" t="str">
        <f t="shared" si="323"/>
        <v/>
      </c>
      <c r="R2059" s="87" t="str">
        <f t="shared" si="324"/>
        <v/>
      </c>
    </row>
    <row r="2060" spans="1:18" ht="25.5" x14ac:dyDescent="0.2">
      <c r="A2060" s="214" t="s">
        <v>28</v>
      </c>
      <c r="B2060" s="215" t="s">
        <v>100</v>
      </c>
      <c r="C2060" s="214" t="str">
        <f>VLOOKUP(B2060,INSUMOS!$A:$I,2,FALSE)</f>
        <v>SINAPI</v>
      </c>
      <c r="D2060" s="214" t="str">
        <f>VLOOKUP(B2060,INSUMOS!$A:$I,3,FALSE)</f>
        <v>PEDRA BRITADA N. 1 (9,5 A 19 MM) POSTO PEDREIRA/FORNECEDOR, SEM FRETE</v>
      </c>
      <c r="E2060" s="293" t="str">
        <f>VLOOKUP(B2060,INSUMOS!$A:$I,4,FALSE)</f>
        <v>Material</v>
      </c>
      <c r="F2060" s="293"/>
      <c r="G2060" s="216" t="str">
        <f>VLOOKUP(B2060,INSUMOS!$A:$I,5,FALSE)</f>
        <v>m³</v>
      </c>
      <c r="H2060" s="217">
        <v>0.59119999999999995</v>
      </c>
      <c r="I2060" s="218">
        <f>VLOOKUP(B2060,INSUMOS!$A:$I,8,FALSE)</f>
        <v>185.74</v>
      </c>
      <c r="J2060" s="218">
        <f t="shared" si="326"/>
        <v>109.8</v>
      </c>
      <c r="L2060" s="52">
        <f t="shared" si="325"/>
        <v>203</v>
      </c>
      <c r="M2060" s="86">
        <f t="shared" si="319"/>
        <v>109.8</v>
      </c>
      <c r="N2060" s="87" t="str">
        <f t="shared" si="320"/>
        <v/>
      </c>
      <c r="O2060" s="87">
        <f t="shared" si="321"/>
        <v>109.8</v>
      </c>
      <c r="P2060" s="88" t="str">
        <f t="shared" si="322"/>
        <v/>
      </c>
      <c r="Q2060" s="87" t="str">
        <f t="shared" si="323"/>
        <v/>
      </c>
      <c r="R2060" s="87" t="str">
        <f t="shared" si="324"/>
        <v/>
      </c>
    </row>
    <row r="2061" spans="1:18" ht="25.5" x14ac:dyDescent="0.2">
      <c r="A2061" s="214" t="s">
        <v>28</v>
      </c>
      <c r="B2061" s="215" t="s">
        <v>86</v>
      </c>
      <c r="C2061" s="214" t="str">
        <f>VLOOKUP(B2061,INSUMOS!$A:$I,2,FALSE)</f>
        <v>SINAPI</v>
      </c>
      <c r="D2061" s="214" t="str">
        <f>VLOOKUP(B2061,INSUMOS!$A:$I,3,FALSE)</f>
        <v>AREIA MEDIA - POSTO JAZIDA/FORNECEDOR (RETIRADO NA JAZIDA, SEM TRANSPORTE)</v>
      </c>
      <c r="E2061" s="293" t="str">
        <f>VLOOKUP(B2061,INSUMOS!$A:$I,4,FALSE)</f>
        <v>Material</v>
      </c>
      <c r="F2061" s="293"/>
      <c r="G2061" s="216" t="str">
        <f>VLOOKUP(B2061,INSUMOS!$A:$I,5,FALSE)</f>
        <v>m³</v>
      </c>
      <c r="H2061" s="217">
        <v>0.76090000000000002</v>
      </c>
      <c r="I2061" s="218">
        <f>VLOOKUP(B2061,INSUMOS!$A:$I,8,FALSE)</f>
        <v>210.23</v>
      </c>
      <c r="J2061" s="218">
        <f t="shared" si="326"/>
        <v>159.96</v>
      </c>
      <c r="L2061" s="52">
        <f t="shared" si="325"/>
        <v>203</v>
      </c>
      <c r="M2061" s="86">
        <f t="shared" si="319"/>
        <v>159.96</v>
      </c>
      <c r="N2061" s="87" t="str">
        <f t="shared" si="320"/>
        <v/>
      </c>
      <c r="O2061" s="87">
        <f t="shared" si="321"/>
        <v>159.96</v>
      </c>
      <c r="P2061" s="88" t="str">
        <f t="shared" si="322"/>
        <v/>
      </c>
      <c r="Q2061" s="87" t="str">
        <f t="shared" si="323"/>
        <v/>
      </c>
      <c r="R2061" s="87" t="str">
        <f t="shared" si="324"/>
        <v/>
      </c>
    </row>
    <row r="2062" spans="1:18" x14ac:dyDescent="0.2">
      <c r="A2062" s="214" t="s">
        <v>28</v>
      </c>
      <c r="B2062" s="215" t="s">
        <v>87</v>
      </c>
      <c r="C2062" s="214" t="str">
        <f>VLOOKUP(B2062,INSUMOS!$A:$I,2,FALSE)</f>
        <v>SINAPI</v>
      </c>
      <c r="D2062" s="214" t="str">
        <f>VLOOKUP(B2062,INSUMOS!$A:$I,3,FALSE)</f>
        <v>CIMENTO PORTLAND COMPOSTO CP II-32</v>
      </c>
      <c r="E2062" s="293" t="str">
        <f>VLOOKUP(B2062,INSUMOS!$A:$I,4,FALSE)</f>
        <v>Material</v>
      </c>
      <c r="F2062" s="293"/>
      <c r="G2062" s="216" t="str">
        <f>VLOOKUP(B2062,INSUMOS!$A:$I,5,FALSE)</f>
        <v>KG</v>
      </c>
      <c r="H2062" s="217">
        <v>325.15890000000002</v>
      </c>
      <c r="I2062" s="218">
        <f>VLOOKUP(B2062,INSUMOS!$A:$I,8,FALSE)</f>
        <v>0.68</v>
      </c>
      <c r="J2062" s="218">
        <f t="shared" si="326"/>
        <v>221.1</v>
      </c>
      <c r="L2062" s="52">
        <f t="shared" si="325"/>
        <v>203</v>
      </c>
      <c r="M2062" s="86">
        <f t="shared" si="319"/>
        <v>221.1</v>
      </c>
      <c r="N2062" s="87" t="str">
        <f t="shared" si="320"/>
        <v/>
      </c>
      <c r="O2062" s="87">
        <f t="shared" si="321"/>
        <v>221.1</v>
      </c>
      <c r="P2062" s="88" t="str">
        <f t="shared" si="322"/>
        <v/>
      </c>
      <c r="Q2062" s="87" t="str">
        <f t="shared" si="323"/>
        <v/>
      </c>
      <c r="R2062" s="87" t="str">
        <f t="shared" si="324"/>
        <v/>
      </c>
    </row>
    <row r="2063" spans="1:18" x14ac:dyDescent="0.2">
      <c r="A2063" s="219"/>
      <c r="B2063" s="219"/>
      <c r="C2063" s="219"/>
      <c r="D2063" s="219"/>
      <c r="E2063" s="219"/>
      <c r="F2063" s="220"/>
      <c r="G2063" s="219"/>
      <c r="H2063" s="220"/>
      <c r="I2063" s="219"/>
      <c r="J2063" s="220"/>
      <c r="L2063" s="52">
        <f t="shared" si="325"/>
        <v>203</v>
      </c>
      <c r="M2063" s="86" t="str">
        <f t="shared" si="319"/>
        <v/>
      </c>
      <c r="N2063" s="87" t="str">
        <f t="shared" si="320"/>
        <v/>
      </c>
      <c r="O2063" s="87" t="str">
        <f t="shared" si="321"/>
        <v/>
      </c>
      <c r="P2063" s="88" t="str">
        <f t="shared" si="322"/>
        <v/>
      </c>
      <c r="Q2063" s="87" t="str">
        <f t="shared" si="323"/>
        <v/>
      </c>
      <c r="R2063" s="87" t="str">
        <f t="shared" si="324"/>
        <v/>
      </c>
    </row>
    <row r="2064" spans="1:18" ht="15" thickBot="1" x14ac:dyDescent="0.25">
      <c r="A2064" s="219"/>
      <c r="B2064" s="219"/>
      <c r="C2064" s="219"/>
      <c r="D2064" s="219"/>
      <c r="E2064" s="219"/>
      <c r="F2064" s="220"/>
      <c r="G2064" s="219"/>
      <c r="H2064" s="294"/>
      <c r="I2064" s="294"/>
      <c r="J2064" s="220"/>
      <c r="L2064" s="52">
        <f t="shared" si="325"/>
        <v>203</v>
      </c>
      <c r="M2064" s="86" t="str">
        <f t="shared" si="319"/>
        <v/>
      </c>
      <c r="N2064" s="87" t="str">
        <f t="shared" si="320"/>
        <v/>
      </c>
      <c r="O2064" s="87" t="str">
        <f t="shared" si="321"/>
        <v/>
      </c>
      <c r="P2064" s="88" t="str">
        <f t="shared" si="322"/>
        <v/>
      </c>
      <c r="Q2064" s="87" t="str">
        <f t="shared" si="323"/>
        <v/>
      </c>
      <c r="R2064" s="87" t="str">
        <f t="shared" si="324"/>
        <v/>
      </c>
    </row>
    <row r="2065" spans="1:18" ht="15" thickTop="1" x14ac:dyDescent="0.2">
      <c r="A2065" s="224"/>
      <c r="B2065" s="224"/>
      <c r="C2065" s="224"/>
      <c r="D2065" s="224"/>
      <c r="E2065" s="224"/>
      <c r="F2065" s="224"/>
      <c r="G2065" s="224"/>
      <c r="H2065" s="224"/>
      <c r="I2065" s="224"/>
      <c r="J2065" s="224"/>
      <c r="L2065" s="52">
        <f t="shared" si="325"/>
        <v>203</v>
      </c>
      <c r="M2065" s="86" t="str">
        <f t="shared" si="319"/>
        <v/>
      </c>
      <c r="N2065" s="87" t="str">
        <f t="shared" si="320"/>
        <v/>
      </c>
      <c r="O2065" s="87" t="str">
        <f t="shared" si="321"/>
        <v/>
      </c>
      <c r="P2065" s="88" t="str">
        <f t="shared" si="322"/>
        <v/>
      </c>
      <c r="Q2065" s="87" t="str">
        <f t="shared" si="323"/>
        <v/>
      </c>
      <c r="R2065" s="87" t="str">
        <f t="shared" si="324"/>
        <v/>
      </c>
    </row>
    <row r="2066" spans="1:18" ht="15" x14ac:dyDescent="0.2">
      <c r="A2066" s="206"/>
      <c r="B2066" s="207" t="s">
        <v>1</v>
      </c>
      <c r="C2066" s="206" t="s">
        <v>2</v>
      </c>
      <c r="D2066" s="206" t="s">
        <v>3</v>
      </c>
      <c r="E2066" s="290" t="s">
        <v>18</v>
      </c>
      <c r="F2066" s="290"/>
      <c r="G2066" s="208" t="s">
        <v>4</v>
      </c>
      <c r="H2066" s="207" t="s">
        <v>5</v>
      </c>
      <c r="I2066" s="207" t="s">
        <v>6</v>
      </c>
      <c r="J2066" s="207" t="s">
        <v>7</v>
      </c>
      <c r="L2066" s="52">
        <f t="shared" si="325"/>
        <v>204</v>
      </c>
      <c r="M2066" s="86" t="str">
        <f t="shared" si="319"/>
        <v/>
      </c>
      <c r="N2066" s="87" t="str">
        <f t="shared" si="320"/>
        <v/>
      </c>
      <c r="O2066" s="87" t="str">
        <f t="shared" si="321"/>
        <v/>
      </c>
      <c r="P2066" s="88" t="str">
        <f t="shared" si="322"/>
        <v/>
      </c>
      <c r="Q2066" s="87" t="str">
        <f t="shared" si="323"/>
        <v/>
      </c>
      <c r="R2066" s="87" t="str">
        <f t="shared" si="324"/>
        <v/>
      </c>
    </row>
    <row r="2067" spans="1:18" ht="38.25" x14ac:dyDescent="0.2">
      <c r="A2067" s="209" t="s">
        <v>19</v>
      </c>
      <c r="B2067" s="210" t="s">
        <v>2053</v>
      </c>
      <c r="C2067" s="209" t="s">
        <v>9</v>
      </c>
      <c r="D2067" s="209" t="s">
        <v>2054</v>
      </c>
      <c r="E2067" s="291" t="s">
        <v>894</v>
      </c>
      <c r="F2067" s="291"/>
      <c r="G2067" s="211" t="s">
        <v>17</v>
      </c>
      <c r="H2067" s="212">
        <v>1</v>
      </c>
      <c r="I2067" s="213">
        <f>SUMIF(L:L,$L2067,M:M)</f>
        <v>599.99</v>
      </c>
      <c r="J2067" s="213">
        <f t="shared" ref="J2067:J2074" si="327">TRUNC(H2067*I2067,2)</f>
        <v>599.99</v>
      </c>
      <c r="L2067" s="52">
        <f t="shared" si="325"/>
        <v>204</v>
      </c>
      <c r="M2067" s="86" t="str">
        <f t="shared" si="319"/>
        <v/>
      </c>
      <c r="N2067" s="87" t="str">
        <f t="shared" si="320"/>
        <v/>
      </c>
      <c r="O2067" s="87" t="str">
        <f t="shared" si="321"/>
        <v/>
      </c>
      <c r="P2067" s="88" t="str">
        <f t="shared" si="322"/>
        <v xml:space="preserve"> 94971 </v>
      </c>
      <c r="Q2067" s="87">
        <f t="shared" si="323"/>
        <v>0</v>
      </c>
      <c r="R2067" s="87">
        <f t="shared" si="324"/>
        <v>599.99</v>
      </c>
    </row>
    <row r="2068" spans="1:18" ht="38.25" x14ac:dyDescent="0.2">
      <c r="A2068" s="225" t="s">
        <v>21</v>
      </c>
      <c r="B2068" s="226" t="s">
        <v>711</v>
      </c>
      <c r="C2068" s="225" t="s">
        <v>9</v>
      </c>
      <c r="D2068" s="225" t="s">
        <v>712</v>
      </c>
      <c r="E2068" s="292" t="s">
        <v>893</v>
      </c>
      <c r="F2068" s="292"/>
      <c r="G2068" s="227" t="s">
        <v>42</v>
      </c>
      <c r="H2068" s="228">
        <v>0.60670000000000002</v>
      </c>
      <c r="I2068" s="229">
        <f>SUMIFS(J:J,A:A,"Composição",B:B,$B2068)</f>
        <v>1.66</v>
      </c>
      <c r="J2068" s="229">
        <f t="shared" si="327"/>
        <v>1</v>
      </c>
      <c r="L2068" s="52">
        <f t="shared" si="325"/>
        <v>204</v>
      </c>
      <c r="M2068" s="86">
        <f t="shared" si="319"/>
        <v>1</v>
      </c>
      <c r="N2068" s="87" t="str">
        <f t="shared" si="320"/>
        <v/>
      </c>
      <c r="O2068" s="87">
        <f t="shared" si="321"/>
        <v>1</v>
      </c>
      <c r="P2068" s="88" t="str">
        <f t="shared" si="322"/>
        <v/>
      </c>
      <c r="Q2068" s="87" t="str">
        <f t="shared" si="323"/>
        <v/>
      </c>
      <c r="R2068" s="87" t="str">
        <f t="shared" si="324"/>
        <v/>
      </c>
    </row>
    <row r="2069" spans="1:18" ht="25.5" x14ac:dyDescent="0.2">
      <c r="A2069" s="225" t="s">
        <v>21</v>
      </c>
      <c r="B2069" s="226" t="s">
        <v>85</v>
      </c>
      <c r="C2069" s="225" t="s">
        <v>9</v>
      </c>
      <c r="D2069" s="225" t="s">
        <v>69</v>
      </c>
      <c r="E2069" s="292" t="s">
        <v>875</v>
      </c>
      <c r="F2069" s="292"/>
      <c r="G2069" s="227" t="s">
        <v>25</v>
      </c>
      <c r="H2069" s="228">
        <v>1.2501</v>
      </c>
      <c r="I2069" s="229">
        <f>SUMIFS(J:J,A:A,"Composição",B:B,$B2069)</f>
        <v>27.29</v>
      </c>
      <c r="J2069" s="229">
        <f t="shared" si="327"/>
        <v>34.11</v>
      </c>
      <c r="L2069" s="52">
        <f t="shared" si="325"/>
        <v>204</v>
      </c>
      <c r="M2069" s="86">
        <f t="shared" si="319"/>
        <v>34.11</v>
      </c>
      <c r="N2069" s="87" t="str">
        <f t="shared" si="320"/>
        <v/>
      </c>
      <c r="O2069" s="87">
        <f t="shared" si="321"/>
        <v>34.11</v>
      </c>
      <c r="P2069" s="88" t="str">
        <f t="shared" si="322"/>
        <v/>
      </c>
      <c r="Q2069" s="87" t="str">
        <f t="shared" si="323"/>
        <v/>
      </c>
      <c r="R2069" s="87" t="str">
        <f t="shared" si="324"/>
        <v/>
      </c>
    </row>
    <row r="2070" spans="1:18" ht="25.5" x14ac:dyDescent="0.2">
      <c r="A2070" s="225" t="s">
        <v>21</v>
      </c>
      <c r="B2070" s="226" t="s">
        <v>26</v>
      </c>
      <c r="C2070" s="225" t="s">
        <v>9</v>
      </c>
      <c r="D2070" s="225" t="s">
        <v>27</v>
      </c>
      <c r="E2070" s="292" t="s">
        <v>875</v>
      </c>
      <c r="F2070" s="292"/>
      <c r="G2070" s="227" t="s">
        <v>25</v>
      </c>
      <c r="H2070" s="228">
        <v>1.9792000000000001</v>
      </c>
      <c r="I2070" s="229">
        <f>SUMIFS(J:J,A:A,"Composição",B:B,$B2070)</f>
        <v>25.11</v>
      </c>
      <c r="J2070" s="229">
        <f t="shared" si="327"/>
        <v>49.69</v>
      </c>
      <c r="L2070" s="52">
        <f t="shared" si="325"/>
        <v>204</v>
      </c>
      <c r="M2070" s="86">
        <f t="shared" si="319"/>
        <v>49.69</v>
      </c>
      <c r="N2070" s="87" t="str">
        <f t="shared" si="320"/>
        <v/>
      </c>
      <c r="O2070" s="87">
        <f t="shared" si="321"/>
        <v>49.69</v>
      </c>
      <c r="P2070" s="88" t="str">
        <f t="shared" si="322"/>
        <v/>
      </c>
      <c r="Q2070" s="87" t="str">
        <f t="shared" si="323"/>
        <v/>
      </c>
      <c r="R2070" s="87" t="str">
        <f t="shared" si="324"/>
        <v/>
      </c>
    </row>
    <row r="2071" spans="1:18" ht="38.25" x14ac:dyDescent="0.2">
      <c r="A2071" s="225" t="s">
        <v>21</v>
      </c>
      <c r="B2071" s="226" t="s">
        <v>709</v>
      </c>
      <c r="C2071" s="225" t="s">
        <v>9</v>
      </c>
      <c r="D2071" s="225" t="s">
        <v>710</v>
      </c>
      <c r="E2071" s="292" t="s">
        <v>893</v>
      </c>
      <c r="F2071" s="292"/>
      <c r="G2071" s="227" t="s">
        <v>41</v>
      </c>
      <c r="H2071" s="228">
        <v>0.64339999999999997</v>
      </c>
      <c r="I2071" s="229">
        <f>SUMIFS(J:J,A:A,"Composição",B:B,$B2071)</f>
        <v>4.9400000000000004</v>
      </c>
      <c r="J2071" s="229">
        <f t="shared" si="327"/>
        <v>3.17</v>
      </c>
      <c r="L2071" s="52">
        <f t="shared" si="325"/>
        <v>204</v>
      </c>
      <c r="M2071" s="86">
        <f t="shared" si="319"/>
        <v>3.17</v>
      </c>
      <c r="N2071" s="87" t="str">
        <f t="shared" si="320"/>
        <v/>
      </c>
      <c r="O2071" s="87">
        <f t="shared" si="321"/>
        <v>3.17</v>
      </c>
      <c r="P2071" s="88" t="str">
        <f t="shared" si="322"/>
        <v/>
      </c>
      <c r="Q2071" s="87" t="str">
        <f t="shared" si="323"/>
        <v/>
      </c>
      <c r="R2071" s="87" t="str">
        <f t="shared" si="324"/>
        <v/>
      </c>
    </row>
    <row r="2072" spans="1:18" ht="25.5" x14ac:dyDescent="0.2">
      <c r="A2072" s="214" t="s">
        <v>28</v>
      </c>
      <c r="B2072" s="215" t="s">
        <v>86</v>
      </c>
      <c r="C2072" s="214" t="str">
        <f>VLOOKUP(B2072,INSUMOS!$A:$I,2,FALSE)</f>
        <v>SINAPI</v>
      </c>
      <c r="D2072" s="214" t="str">
        <f>VLOOKUP(B2072,INSUMOS!$A:$I,3,FALSE)</f>
        <v>AREIA MEDIA - POSTO JAZIDA/FORNECEDOR (RETIRADO NA JAZIDA, SEM TRANSPORTE)</v>
      </c>
      <c r="E2072" s="293" t="str">
        <f>VLOOKUP(B2072,INSUMOS!$A:$I,4,FALSE)</f>
        <v>Material</v>
      </c>
      <c r="F2072" s="293"/>
      <c r="G2072" s="216" t="str">
        <f>VLOOKUP(B2072,INSUMOS!$A:$I,5,FALSE)</f>
        <v>m³</v>
      </c>
      <c r="H2072" s="217">
        <v>0.72750000000000004</v>
      </c>
      <c r="I2072" s="218">
        <f>VLOOKUP(B2072,INSUMOS!$A:$I,8,FALSE)</f>
        <v>210.23</v>
      </c>
      <c r="J2072" s="218">
        <f t="shared" si="327"/>
        <v>152.94</v>
      </c>
      <c r="L2072" s="52">
        <f t="shared" si="325"/>
        <v>204</v>
      </c>
      <c r="M2072" s="86">
        <f t="shared" si="319"/>
        <v>152.94</v>
      </c>
      <c r="N2072" s="87" t="str">
        <f t="shared" si="320"/>
        <v/>
      </c>
      <c r="O2072" s="87">
        <f t="shared" si="321"/>
        <v>152.94</v>
      </c>
      <c r="P2072" s="88" t="str">
        <f t="shared" si="322"/>
        <v/>
      </c>
      <c r="Q2072" s="87" t="str">
        <f t="shared" si="323"/>
        <v/>
      </c>
      <c r="R2072" s="87" t="str">
        <f t="shared" si="324"/>
        <v/>
      </c>
    </row>
    <row r="2073" spans="1:18" x14ac:dyDescent="0.2">
      <c r="A2073" s="214" t="s">
        <v>28</v>
      </c>
      <c r="B2073" s="215" t="s">
        <v>87</v>
      </c>
      <c r="C2073" s="214" t="str">
        <f>VLOOKUP(B2073,INSUMOS!$A:$I,2,FALSE)</f>
        <v>SINAPI</v>
      </c>
      <c r="D2073" s="214" t="str">
        <f>VLOOKUP(B2073,INSUMOS!$A:$I,3,FALSE)</f>
        <v>CIMENTO PORTLAND COMPOSTO CP II-32</v>
      </c>
      <c r="E2073" s="293" t="str">
        <f>VLOOKUP(B2073,INSUMOS!$A:$I,4,FALSE)</f>
        <v>Material</v>
      </c>
      <c r="F2073" s="293"/>
      <c r="G2073" s="216" t="str">
        <f>VLOOKUP(B2073,INSUMOS!$A:$I,5,FALSE)</f>
        <v>KG</v>
      </c>
      <c r="H2073" s="217">
        <v>364.94330000000002</v>
      </c>
      <c r="I2073" s="218">
        <f>VLOOKUP(B2073,INSUMOS!$A:$I,8,FALSE)</f>
        <v>0.68</v>
      </c>
      <c r="J2073" s="218">
        <f t="shared" si="327"/>
        <v>248.16</v>
      </c>
      <c r="L2073" s="52">
        <f t="shared" si="325"/>
        <v>204</v>
      </c>
      <c r="M2073" s="86">
        <f t="shared" si="319"/>
        <v>248.16</v>
      </c>
      <c r="N2073" s="87" t="str">
        <f t="shared" si="320"/>
        <v/>
      </c>
      <c r="O2073" s="87">
        <f t="shared" si="321"/>
        <v>248.16</v>
      </c>
      <c r="P2073" s="88" t="str">
        <f t="shared" si="322"/>
        <v/>
      </c>
      <c r="Q2073" s="87" t="str">
        <f t="shared" si="323"/>
        <v/>
      </c>
      <c r="R2073" s="87" t="str">
        <f t="shared" si="324"/>
        <v/>
      </c>
    </row>
    <row r="2074" spans="1:18" ht="25.5" x14ac:dyDescent="0.2">
      <c r="A2074" s="214" t="s">
        <v>28</v>
      </c>
      <c r="B2074" s="215" t="s">
        <v>100</v>
      </c>
      <c r="C2074" s="214" t="str">
        <f>VLOOKUP(B2074,INSUMOS!$A:$I,2,FALSE)</f>
        <v>SINAPI</v>
      </c>
      <c r="D2074" s="214" t="str">
        <f>VLOOKUP(B2074,INSUMOS!$A:$I,3,FALSE)</f>
        <v>PEDRA BRITADA N. 1 (9,5 A 19 MM) POSTO PEDREIRA/FORNECEDOR, SEM FRETE</v>
      </c>
      <c r="E2074" s="293" t="str">
        <f>VLOOKUP(B2074,INSUMOS!$A:$I,4,FALSE)</f>
        <v>Material</v>
      </c>
      <c r="F2074" s="293"/>
      <c r="G2074" s="216" t="str">
        <f>VLOOKUP(B2074,INSUMOS!$A:$I,5,FALSE)</f>
        <v>m³</v>
      </c>
      <c r="H2074" s="217">
        <v>0.59719999999999995</v>
      </c>
      <c r="I2074" s="218">
        <f>VLOOKUP(B2074,INSUMOS!$A:$I,8,FALSE)</f>
        <v>185.74</v>
      </c>
      <c r="J2074" s="218">
        <f t="shared" si="327"/>
        <v>110.92</v>
      </c>
      <c r="L2074" s="52">
        <f t="shared" si="325"/>
        <v>204</v>
      </c>
      <c r="M2074" s="86">
        <f t="shared" si="319"/>
        <v>110.92</v>
      </c>
      <c r="N2074" s="87" t="str">
        <f t="shared" si="320"/>
        <v/>
      </c>
      <c r="O2074" s="87">
        <f t="shared" si="321"/>
        <v>110.92</v>
      </c>
      <c r="P2074" s="88" t="str">
        <f t="shared" si="322"/>
        <v/>
      </c>
      <c r="Q2074" s="87" t="str">
        <f t="shared" si="323"/>
        <v/>
      </c>
      <c r="R2074" s="87" t="str">
        <f t="shared" si="324"/>
        <v/>
      </c>
    </row>
    <row r="2075" spans="1:18" x14ac:dyDescent="0.2">
      <c r="A2075" s="219"/>
      <c r="B2075" s="219"/>
      <c r="C2075" s="219"/>
      <c r="D2075" s="219"/>
      <c r="E2075" s="219"/>
      <c r="F2075" s="220"/>
      <c r="G2075" s="219"/>
      <c r="H2075" s="220"/>
      <c r="I2075" s="219"/>
      <c r="J2075" s="220"/>
      <c r="L2075" s="52">
        <f t="shared" si="325"/>
        <v>204</v>
      </c>
      <c r="M2075" s="86" t="str">
        <f t="shared" si="319"/>
        <v/>
      </c>
      <c r="N2075" s="87" t="str">
        <f t="shared" si="320"/>
        <v/>
      </c>
      <c r="O2075" s="87" t="str">
        <f t="shared" si="321"/>
        <v/>
      </c>
      <c r="P2075" s="88" t="str">
        <f t="shared" si="322"/>
        <v/>
      </c>
      <c r="Q2075" s="87" t="str">
        <f t="shared" si="323"/>
        <v/>
      </c>
      <c r="R2075" s="87" t="str">
        <f t="shared" si="324"/>
        <v/>
      </c>
    </row>
    <row r="2076" spans="1:18" ht="15" thickBot="1" x14ac:dyDescent="0.25">
      <c r="A2076" s="219"/>
      <c r="B2076" s="219"/>
      <c r="C2076" s="219"/>
      <c r="D2076" s="219"/>
      <c r="E2076" s="219"/>
      <c r="F2076" s="220"/>
      <c r="G2076" s="219"/>
      <c r="H2076" s="294"/>
      <c r="I2076" s="294"/>
      <c r="J2076" s="220"/>
      <c r="L2076" s="52">
        <f t="shared" si="325"/>
        <v>204</v>
      </c>
      <c r="M2076" s="86" t="str">
        <f t="shared" si="319"/>
        <v/>
      </c>
      <c r="N2076" s="87" t="str">
        <f t="shared" si="320"/>
        <v/>
      </c>
      <c r="O2076" s="87" t="str">
        <f t="shared" si="321"/>
        <v/>
      </c>
      <c r="P2076" s="88" t="str">
        <f t="shared" si="322"/>
        <v/>
      </c>
      <c r="Q2076" s="87" t="str">
        <f t="shared" si="323"/>
        <v/>
      </c>
      <c r="R2076" s="87" t="str">
        <f t="shared" si="324"/>
        <v/>
      </c>
    </row>
    <row r="2077" spans="1:18" ht="15" thickTop="1" x14ac:dyDescent="0.2">
      <c r="A2077" s="224"/>
      <c r="B2077" s="224"/>
      <c r="C2077" s="224"/>
      <c r="D2077" s="224"/>
      <c r="E2077" s="224"/>
      <c r="F2077" s="224"/>
      <c r="G2077" s="224"/>
      <c r="H2077" s="224"/>
      <c r="I2077" s="224"/>
      <c r="J2077" s="224"/>
      <c r="L2077" s="52">
        <f t="shared" si="325"/>
        <v>204</v>
      </c>
      <c r="M2077" s="86" t="str">
        <f t="shared" si="319"/>
        <v/>
      </c>
      <c r="N2077" s="87" t="str">
        <f t="shared" si="320"/>
        <v/>
      </c>
      <c r="O2077" s="87" t="str">
        <f t="shared" si="321"/>
        <v/>
      </c>
      <c r="P2077" s="88" t="str">
        <f t="shared" si="322"/>
        <v/>
      </c>
      <c r="Q2077" s="87" t="str">
        <f t="shared" si="323"/>
        <v/>
      </c>
      <c r="R2077" s="87" t="str">
        <f t="shared" si="324"/>
        <v/>
      </c>
    </row>
    <row r="2078" spans="1:18" ht="25.5" customHeight="1" x14ac:dyDescent="0.2">
      <c r="A2078" s="206"/>
      <c r="B2078" s="207" t="s">
        <v>1</v>
      </c>
      <c r="C2078" s="206" t="s">
        <v>2</v>
      </c>
      <c r="D2078" s="206" t="s">
        <v>3</v>
      </c>
      <c r="E2078" s="290" t="s">
        <v>18</v>
      </c>
      <c r="F2078" s="290"/>
      <c r="G2078" s="208" t="s">
        <v>4</v>
      </c>
      <c r="H2078" s="207" t="s">
        <v>5</v>
      </c>
      <c r="I2078" s="207" t="s">
        <v>6</v>
      </c>
      <c r="J2078" s="207" t="s">
        <v>7</v>
      </c>
      <c r="L2078" s="52">
        <f t="shared" si="325"/>
        <v>205</v>
      </c>
      <c r="M2078" s="86" t="str">
        <f t="shared" si="319"/>
        <v/>
      </c>
      <c r="N2078" s="87" t="str">
        <f t="shared" si="320"/>
        <v/>
      </c>
      <c r="O2078" s="87" t="str">
        <f t="shared" si="321"/>
        <v/>
      </c>
      <c r="P2078" s="88" t="str">
        <f t="shared" si="322"/>
        <v/>
      </c>
      <c r="Q2078" s="87" t="str">
        <f t="shared" si="323"/>
        <v/>
      </c>
      <c r="R2078" s="87" t="str">
        <f t="shared" si="324"/>
        <v/>
      </c>
    </row>
    <row r="2079" spans="1:18" ht="25.5" customHeight="1" x14ac:dyDescent="0.2">
      <c r="A2079" s="209" t="s">
        <v>19</v>
      </c>
      <c r="B2079" s="210" t="s">
        <v>2055</v>
      </c>
      <c r="C2079" s="209" t="s">
        <v>9</v>
      </c>
      <c r="D2079" s="209" t="s">
        <v>2056</v>
      </c>
      <c r="E2079" s="291" t="s">
        <v>894</v>
      </c>
      <c r="F2079" s="291"/>
      <c r="G2079" s="211" t="s">
        <v>17</v>
      </c>
      <c r="H2079" s="212">
        <v>1</v>
      </c>
      <c r="I2079" s="213">
        <f>SUMIF(L:L,$L2079,M:M)</f>
        <v>612.99</v>
      </c>
      <c r="J2079" s="213">
        <f t="shared" ref="J2079:J2086" si="328">TRUNC(H2079*I2079,2)</f>
        <v>612.99</v>
      </c>
      <c r="L2079" s="52">
        <f t="shared" si="325"/>
        <v>205</v>
      </c>
      <c r="M2079" s="86" t="str">
        <f t="shared" si="319"/>
        <v/>
      </c>
      <c r="N2079" s="87" t="str">
        <f t="shared" si="320"/>
        <v/>
      </c>
      <c r="O2079" s="87" t="str">
        <f t="shared" si="321"/>
        <v/>
      </c>
      <c r="P2079" s="88" t="str">
        <f t="shared" si="322"/>
        <v xml:space="preserve"> 94972 </v>
      </c>
      <c r="Q2079" s="87">
        <f t="shared" si="323"/>
        <v>0</v>
      </c>
      <c r="R2079" s="87">
        <f t="shared" si="324"/>
        <v>612.99</v>
      </c>
    </row>
    <row r="2080" spans="1:18" ht="38.25" x14ac:dyDescent="0.2">
      <c r="A2080" s="225" t="s">
        <v>21</v>
      </c>
      <c r="B2080" s="226" t="s">
        <v>709</v>
      </c>
      <c r="C2080" s="225" t="s">
        <v>9</v>
      </c>
      <c r="D2080" s="225" t="s">
        <v>710</v>
      </c>
      <c r="E2080" s="292" t="s">
        <v>893</v>
      </c>
      <c r="F2080" s="292"/>
      <c r="G2080" s="227" t="s">
        <v>41</v>
      </c>
      <c r="H2080" s="228">
        <v>0.63819999999999999</v>
      </c>
      <c r="I2080" s="229">
        <f>SUMIFS(J:J,A:A,"Composição",B:B,$B2080)</f>
        <v>4.9400000000000004</v>
      </c>
      <c r="J2080" s="229">
        <f t="shared" si="328"/>
        <v>3.15</v>
      </c>
      <c r="L2080" s="52">
        <f t="shared" si="325"/>
        <v>205</v>
      </c>
      <c r="M2080" s="86">
        <f t="shared" si="319"/>
        <v>3.15</v>
      </c>
      <c r="N2080" s="87" t="str">
        <f t="shared" si="320"/>
        <v/>
      </c>
      <c r="O2080" s="87">
        <f t="shared" si="321"/>
        <v>3.15</v>
      </c>
      <c r="P2080" s="88" t="str">
        <f t="shared" si="322"/>
        <v/>
      </c>
      <c r="Q2080" s="87" t="str">
        <f t="shared" si="323"/>
        <v/>
      </c>
      <c r="R2080" s="87" t="str">
        <f t="shared" si="324"/>
        <v/>
      </c>
    </row>
    <row r="2081" spans="1:18" ht="25.5" x14ac:dyDescent="0.2">
      <c r="A2081" s="225" t="s">
        <v>21</v>
      </c>
      <c r="B2081" s="226" t="s">
        <v>26</v>
      </c>
      <c r="C2081" s="225" t="s">
        <v>9</v>
      </c>
      <c r="D2081" s="225" t="s">
        <v>27</v>
      </c>
      <c r="E2081" s="292" t="s">
        <v>875</v>
      </c>
      <c r="F2081" s="292"/>
      <c r="G2081" s="227" t="s">
        <v>25</v>
      </c>
      <c r="H2081" s="228">
        <v>1.9633</v>
      </c>
      <c r="I2081" s="229">
        <f>SUMIFS(J:J,A:A,"Composição",B:B,$B2081)</f>
        <v>25.11</v>
      </c>
      <c r="J2081" s="229">
        <f t="shared" si="328"/>
        <v>49.29</v>
      </c>
      <c r="L2081" s="52">
        <f t="shared" si="325"/>
        <v>205</v>
      </c>
      <c r="M2081" s="86">
        <f t="shared" si="319"/>
        <v>49.29</v>
      </c>
      <c r="N2081" s="87" t="str">
        <f t="shared" si="320"/>
        <v/>
      </c>
      <c r="O2081" s="87">
        <f t="shared" si="321"/>
        <v>49.29</v>
      </c>
      <c r="P2081" s="88" t="str">
        <f t="shared" si="322"/>
        <v/>
      </c>
      <c r="Q2081" s="87" t="str">
        <f t="shared" si="323"/>
        <v/>
      </c>
      <c r="R2081" s="87" t="str">
        <f t="shared" si="324"/>
        <v/>
      </c>
    </row>
    <row r="2082" spans="1:18" ht="25.5" x14ac:dyDescent="0.2">
      <c r="A2082" s="225" t="s">
        <v>21</v>
      </c>
      <c r="B2082" s="226" t="s">
        <v>85</v>
      </c>
      <c r="C2082" s="225" t="s">
        <v>9</v>
      </c>
      <c r="D2082" s="225" t="s">
        <v>69</v>
      </c>
      <c r="E2082" s="292" t="s">
        <v>875</v>
      </c>
      <c r="F2082" s="292"/>
      <c r="G2082" s="227" t="s">
        <v>25</v>
      </c>
      <c r="H2082" s="228">
        <v>1.24</v>
      </c>
      <c r="I2082" s="229">
        <f>SUMIFS(J:J,A:A,"Composição",B:B,$B2082)</f>
        <v>27.29</v>
      </c>
      <c r="J2082" s="229">
        <f t="shared" si="328"/>
        <v>33.83</v>
      </c>
      <c r="L2082" s="52">
        <f t="shared" si="325"/>
        <v>205</v>
      </c>
      <c r="M2082" s="86">
        <f t="shared" si="319"/>
        <v>33.83</v>
      </c>
      <c r="N2082" s="87" t="str">
        <f t="shared" si="320"/>
        <v/>
      </c>
      <c r="O2082" s="87">
        <f t="shared" si="321"/>
        <v>33.83</v>
      </c>
      <c r="P2082" s="88" t="str">
        <f t="shared" si="322"/>
        <v/>
      </c>
      <c r="Q2082" s="87" t="str">
        <f t="shared" si="323"/>
        <v/>
      </c>
      <c r="R2082" s="87" t="str">
        <f t="shared" si="324"/>
        <v/>
      </c>
    </row>
    <row r="2083" spans="1:18" ht="38.25" x14ac:dyDescent="0.2">
      <c r="A2083" s="225" t="s">
        <v>21</v>
      </c>
      <c r="B2083" s="226" t="s">
        <v>711</v>
      </c>
      <c r="C2083" s="225" t="s">
        <v>9</v>
      </c>
      <c r="D2083" s="225" t="s">
        <v>712</v>
      </c>
      <c r="E2083" s="292" t="s">
        <v>893</v>
      </c>
      <c r="F2083" s="292"/>
      <c r="G2083" s="227" t="s">
        <v>42</v>
      </c>
      <c r="H2083" s="228">
        <v>0.6018</v>
      </c>
      <c r="I2083" s="229">
        <f>SUMIFS(J:J,A:A,"Composição",B:B,$B2083)</f>
        <v>1.66</v>
      </c>
      <c r="J2083" s="229">
        <f t="shared" si="328"/>
        <v>0.99</v>
      </c>
      <c r="L2083" s="52">
        <f t="shared" si="325"/>
        <v>205</v>
      </c>
      <c r="M2083" s="86">
        <f t="shared" si="319"/>
        <v>0.99</v>
      </c>
      <c r="N2083" s="87" t="str">
        <f t="shared" si="320"/>
        <v/>
      </c>
      <c r="O2083" s="87">
        <f t="shared" si="321"/>
        <v>0.99</v>
      </c>
      <c r="P2083" s="88" t="str">
        <f t="shared" si="322"/>
        <v/>
      </c>
      <c r="Q2083" s="87" t="str">
        <f t="shared" si="323"/>
        <v/>
      </c>
      <c r="R2083" s="87" t="str">
        <f t="shared" si="324"/>
        <v/>
      </c>
    </row>
    <row r="2084" spans="1:18" x14ac:dyDescent="0.2">
      <c r="A2084" s="214" t="s">
        <v>28</v>
      </c>
      <c r="B2084" s="215" t="s">
        <v>87</v>
      </c>
      <c r="C2084" s="214" t="str">
        <f>VLOOKUP(B2084,INSUMOS!$A:$I,2,FALSE)</f>
        <v>SINAPI</v>
      </c>
      <c r="D2084" s="214" t="str">
        <f>VLOOKUP(B2084,INSUMOS!$A:$I,3,FALSE)</f>
        <v>CIMENTO PORTLAND COMPOSTO CP II-32</v>
      </c>
      <c r="E2084" s="293" t="str">
        <f>VLOOKUP(B2084,INSUMOS!$A:$I,4,FALSE)</f>
        <v>Material</v>
      </c>
      <c r="F2084" s="293"/>
      <c r="G2084" s="216" t="str">
        <f>VLOOKUP(B2084,INSUMOS!$A:$I,5,FALSE)</f>
        <v>KG</v>
      </c>
      <c r="H2084" s="217">
        <v>391.16629999999998</v>
      </c>
      <c r="I2084" s="218">
        <f>VLOOKUP(B2084,INSUMOS!$A:$I,8,FALSE)</f>
        <v>0.68</v>
      </c>
      <c r="J2084" s="218">
        <f t="shared" si="328"/>
        <v>265.99</v>
      </c>
      <c r="L2084" s="52">
        <f t="shared" si="325"/>
        <v>205</v>
      </c>
      <c r="M2084" s="86">
        <f t="shared" si="319"/>
        <v>265.99</v>
      </c>
      <c r="N2084" s="87" t="str">
        <f t="shared" si="320"/>
        <v/>
      </c>
      <c r="O2084" s="87">
        <f t="shared" si="321"/>
        <v>265.99</v>
      </c>
      <c r="P2084" s="88" t="str">
        <f t="shared" si="322"/>
        <v/>
      </c>
      <c r="Q2084" s="87" t="str">
        <f t="shared" si="323"/>
        <v/>
      </c>
      <c r="R2084" s="87" t="str">
        <f t="shared" si="324"/>
        <v/>
      </c>
    </row>
    <row r="2085" spans="1:18" ht="25.5" customHeight="1" x14ac:dyDescent="0.2">
      <c r="A2085" s="214" t="s">
        <v>28</v>
      </c>
      <c r="B2085" s="215" t="s">
        <v>86</v>
      </c>
      <c r="C2085" s="214" t="str">
        <f>VLOOKUP(B2085,INSUMOS!$A:$I,2,FALSE)</f>
        <v>SINAPI</v>
      </c>
      <c r="D2085" s="214" t="str">
        <f>VLOOKUP(B2085,INSUMOS!$A:$I,3,FALSE)</f>
        <v>AREIA MEDIA - POSTO JAZIDA/FORNECEDOR (RETIRADO NA JAZIDA, SEM TRANSPORTE)</v>
      </c>
      <c r="E2085" s="293" t="str">
        <f>VLOOKUP(B2085,INSUMOS!$A:$I,4,FALSE)</f>
        <v>Material</v>
      </c>
      <c r="F2085" s="293"/>
      <c r="G2085" s="216" t="str">
        <f>VLOOKUP(B2085,INSUMOS!$A:$I,5,FALSE)</f>
        <v>m³</v>
      </c>
      <c r="H2085" s="217">
        <v>0.71189999999999998</v>
      </c>
      <c r="I2085" s="218">
        <f>VLOOKUP(B2085,INSUMOS!$A:$I,8,FALSE)</f>
        <v>210.23</v>
      </c>
      <c r="J2085" s="218">
        <f t="shared" si="328"/>
        <v>149.66</v>
      </c>
      <c r="L2085" s="52">
        <f t="shared" si="325"/>
        <v>205</v>
      </c>
      <c r="M2085" s="86">
        <f t="shared" si="319"/>
        <v>149.66</v>
      </c>
      <c r="N2085" s="87" t="str">
        <f t="shared" si="320"/>
        <v/>
      </c>
      <c r="O2085" s="87">
        <f t="shared" si="321"/>
        <v>149.66</v>
      </c>
      <c r="P2085" s="88" t="str">
        <f t="shared" si="322"/>
        <v/>
      </c>
      <c r="Q2085" s="87" t="str">
        <f t="shared" si="323"/>
        <v/>
      </c>
      <c r="R2085" s="87" t="str">
        <f t="shared" si="324"/>
        <v/>
      </c>
    </row>
    <row r="2086" spans="1:18" ht="25.5" customHeight="1" x14ac:dyDescent="0.2">
      <c r="A2086" s="214" t="s">
        <v>28</v>
      </c>
      <c r="B2086" s="215" t="s">
        <v>100</v>
      </c>
      <c r="C2086" s="214" t="str">
        <f>VLOOKUP(B2086,INSUMOS!$A:$I,2,FALSE)</f>
        <v>SINAPI</v>
      </c>
      <c r="D2086" s="214" t="str">
        <f>VLOOKUP(B2086,INSUMOS!$A:$I,3,FALSE)</f>
        <v>PEDRA BRITADA N. 1 (9,5 A 19 MM) POSTO PEDREIRA/FORNECEDOR, SEM FRETE</v>
      </c>
      <c r="E2086" s="293" t="str">
        <f>VLOOKUP(B2086,INSUMOS!$A:$I,4,FALSE)</f>
        <v>Material</v>
      </c>
      <c r="F2086" s="293"/>
      <c r="G2086" s="216" t="str">
        <f>VLOOKUP(B2086,INSUMOS!$A:$I,5,FALSE)</f>
        <v>m³</v>
      </c>
      <c r="H2086" s="217">
        <v>0.5927</v>
      </c>
      <c r="I2086" s="218">
        <f>VLOOKUP(B2086,INSUMOS!$A:$I,8,FALSE)</f>
        <v>185.74</v>
      </c>
      <c r="J2086" s="218">
        <f t="shared" si="328"/>
        <v>110.08</v>
      </c>
      <c r="L2086" s="52">
        <f t="shared" si="325"/>
        <v>205</v>
      </c>
      <c r="M2086" s="86">
        <f t="shared" si="319"/>
        <v>110.08</v>
      </c>
      <c r="N2086" s="87" t="str">
        <f t="shared" si="320"/>
        <v/>
      </c>
      <c r="O2086" s="87">
        <f t="shared" si="321"/>
        <v>110.08</v>
      </c>
      <c r="P2086" s="88" t="str">
        <f t="shared" si="322"/>
        <v/>
      </c>
      <c r="Q2086" s="87" t="str">
        <f t="shared" si="323"/>
        <v/>
      </c>
      <c r="R2086" s="87" t="str">
        <f t="shared" si="324"/>
        <v/>
      </c>
    </row>
    <row r="2087" spans="1:18" x14ac:dyDescent="0.2">
      <c r="A2087" s="219"/>
      <c r="B2087" s="219"/>
      <c r="C2087" s="219"/>
      <c r="D2087" s="219"/>
      <c r="E2087" s="219"/>
      <c r="F2087" s="220"/>
      <c r="G2087" s="219"/>
      <c r="H2087" s="220"/>
      <c r="I2087" s="219"/>
      <c r="J2087" s="220"/>
      <c r="L2087" s="52">
        <f t="shared" si="325"/>
        <v>205</v>
      </c>
      <c r="M2087" s="86" t="str">
        <f t="shared" si="319"/>
        <v/>
      </c>
      <c r="N2087" s="87" t="str">
        <f t="shared" si="320"/>
        <v/>
      </c>
      <c r="O2087" s="87" t="str">
        <f t="shared" si="321"/>
        <v/>
      </c>
      <c r="P2087" s="88" t="str">
        <f t="shared" si="322"/>
        <v/>
      </c>
      <c r="Q2087" s="87" t="str">
        <f t="shared" si="323"/>
        <v/>
      </c>
      <c r="R2087" s="87" t="str">
        <f t="shared" si="324"/>
        <v/>
      </c>
    </row>
    <row r="2088" spans="1:18" ht="15" thickBot="1" x14ac:dyDescent="0.25">
      <c r="A2088" s="219"/>
      <c r="B2088" s="219"/>
      <c r="C2088" s="219"/>
      <c r="D2088" s="219"/>
      <c r="E2088" s="219"/>
      <c r="F2088" s="220"/>
      <c r="G2088" s="219"/>
      <c r="H2088" s="294"/>
      <c r="I2088" s="294"/>
      <c r="J2088" s="220"/>
      <c r="L2088" s="52">
        <f t="shared" si="325"/>
        <v>205</v>
      </c>
      <c r="M2088" s="86" t="str">
        <f t="shared" si="319"/>
        <v/>
      </c>
      <c r="N2088" s="87" t="str">
        <f t="shared" si="320"/>
        <v/>
      </c>
      <c r="O2088" s="87" t="str">
        <f t="shared" si="321"/>
        <v/>
      </c>
      <c r="P2088" s="88" t="str">
        <f t="shared" si="322"/>
        <v/>
      </c>
      <c r="Q2088" s="87" t="str">
        <f t="shared" si="323"/>
        <v/>
      </c>
      <c r="R2088" s="87" t="str">
        <f t="shared" si="324"/>
        <v/>
      </c>
    </row>
    <row r="2089" spans="1:18" ht="15" thickTop="1" x14ac:dyDescent="0.2">
      <c r="A2089" s="224"/>
      <c r="B2089" s="224"/>
      <c r="C2089" s="224"/>
      <c r="D2089" s="224"/>
      <c r="E2089" s="224"/>
      <c r="F2089" s="224"/>
      <c r="G2089" s="224"/>
      <c r="H2089" s="224"/>
      <c r="I2089" s="224"/>
      <c r="J2089" s="224"/>
      <c r="L2089" s="52">
        <f t="shared" si="325"/>
        <v>205</v>
      </c>
      <c r="M2089" s="86" t="str">
        <f t="shared" si="319"/>
        <v/>
      </c>
      <c r="N2089" s="87" t="str">
        <f t="shared" si="320"/>
        <v/>
      </c>
      <c r="O2089" s="87" t="str">
        <f t="shared" si="321"/>
        <v/>
      </c>
      <c r="P2089" s="88" t="str">
        <f t="shared" si="322"/>
        <v/>
      </c>
      <c r="Q2089" s="87" t="str">
        <f t="shared" si="323"/>
        <v/>
      </c>
      <c r="R2089" s="87" t="str">
        <f t="shared" si="324"/>
        <v/>
      </c>
    </row>
    <row r="2090" spans="1:18" ht="15" x14ac:dyDescent="0.2">
      <c r="A2090" s="206"/>
      <c r="B2090" s="207" t="s">
        <v>1</v>
      </c>
      <c r="C2090" s="206" t="s">
        <v>2</v>
      </c>
      <c r="D2090" s="206" t="s">
        <v>3</v>
      </c>
      <c r="E2090" s="290" t="s">
        <v>18</v>
      </c>
      <c r="F2090" s="290"/>
      <c r="G2090" s="208" t="s">
        <v>4</v>
      </c>
      <c r="H2090" s="207" t="s">
        <v>5</v>
      </c>
      <c r="I2090" s="207" t="s">
        <v>6</v>
      </c>
      <c r="J2090" s="207" t="s">
        <v>7</v>
      </c>
      <c r="L2090" s="52">
        <f t="shared" si="325"/>
        <v>206</v>
      </c>
      <c r="M2090" s="86" t="str">
        <f t="shared" si="319"/>
        <v/>
      </c>
      <c r="N2090" s="87" t="str">
        <f t="shared" si="320"/>
        <v/>
      </c>
      <c r="O2090" s="87" t="str">
        <f t="shared" si="321"/>
        <v/>
      </c>
      <c r="P2090" s="88" t="str">
        <f t="shared" si="322"/>
        <v/>
      </c>
      <c r="Q2090" s="87" t="str">
        <f t="shared" si="323"/>
        <v/>
      </c>
      <c r="R2090" s="87" t="str">
        <f t="shared" si="324"/>
        <v/>
      </c>
    </row>
    <row r="2091" spans="1:18" ht="25.5" x14ac:dyDescent="0.2">
      <c r="A2091" s="209" t="s">
        <v>19</v>
      </c>
      <c r="B2091" s="210" t="s">
        <v>673</v>
      </c>
      <c r="C2091" s="209" t="s">
        <v>9</v>
      </c>
      <c r="D2091" s="209" t="s">
        <v>674</v>
      </c>
      <c r="E2091" s="291" t="s">
        <v>894</v>
      </c>
      <c r="F2091" s="291"/>
      <c r="G2091" s="211" t="s">
        <v>17</v>
      </c>
      <c r="H2091" s="212">
        <v>1</v>
      </c>
      <c r="I2091" s="213">
        <f>SUMIF(L:L,$L2091,M:M)</f>
        <v>597.09</v>
      </c>
      <c r="J2091" s="213">
        <f>TRUNC(H2091*I2091,2)</f>
        <v>597.09</v>
      </c>
      <c r="L2091" s="52">
        <f t="shared" si="325"/>
        <v>206</v>
      </c>
      <c r="M2091" s="86" t="str">
        <f t="shared" si="319"/>
        <v/>
      </c>
      <c r="N2091" s="87" t="str">
        <f t="shared" si="320"/>
        <v/>
      </c>
      <c r="O2091" s="87" t="str">
        <f t="shared" si="321"/>
        <v/>
      </c>
      <c r="P2091" s="88" t="str">
        <f t="shared" si="322"/>
        <v xml:space="preserve"> 94974 </v>
      </c>
      <c r="Q2091" s="87">
        <f t="shared" si="323"/>
        <v>0</v>
      </c>
      <c r="R2091" s="87">
        <f t="shared" si="324"/>
        <v>597.09</v>
      </c>
    </row>
    <row r="2092" spans="1:18" ht="25.5" x14ac:dyDescent="0.2">
      <c r="A2092" s="225" t="s">
        <v>21</v>
      </c>
      <c r="B2092" s="226" t="s">
        <v>26</v>
      </c>
      <c r="C2092" s="225" t="s">
        <v>9</v>
      </c>
      <c r="D2092" s="225" t="s">
        <v>27</v>
      </c>
      <c r="E2092" s="292" t="s">
        <v>875</v>
      </c>
      <c r="F2092" s="292"/>
      <c r="G2092" s="227" t="s">
        <v>25</v>
      </c>
      <c r="H2092" s="228">
        <v>6.2858000000000001</v>
      </c>
      <c r="I2092" s="229">
        <f>SUMIFS(J:J,A:A,"Composição",B:B,$B2092)</f>
        <v>25.11</v>
      </c>
      <c r="J2092" s="229">
        <f>TRUNC(H2092*I2092,2)</f>
        <v>157.83000000000001</v>
      </c>
      <c r="L2092" s="52">
        <f t="shared" si="325"/>
        <v>206</v>
      </c>
      <c r="M2092" s="86">
        <f t="shared" si="319"/>
        <v>157.83000000000001</v>
      </c>
      <c r="N2092" s="87" t="str">
        <f t="shared" si="320"/>
        <v/>
      </c>
      <c r="O2092" s="87">
        <f t="shared" si="321"/>
        <v>157.83000000000001</v>
      </c>
      <c r="P2092" s="88" t="str">
        <f t="shared" si="322"/>
        <v/>
      </c>
      <c r="Q2092" s="87" t="str">
        <f t="shared" si="323"/>
        <v/>
      </c>
      <c r="R2092" s="87" t="str">
        <f t="shared" si="324"/>
        <v/>
      </c>
    </row>
    <row r="2093" spans="1:18" ht="25.5" customHeight="1" x14ac:dyDescent="0.2">
      <c r="A2093" s="214" t="s">
        <v>28</v>
      </c>
      <c r="B2093" s="215" t="s">
        <v>86</v>
      </c>
      <c r="C2093" s="214" t="str">
        <f>VLOOKUP(B2093,INSUMOS!$A:$I,2,FALSE)</f>
        <v>SINAPI</v>
      </c>
      <c r="D2093" s="214" t="str">
        <f>VLOOKUP(B2093,INSUMOS!$A:$I,3,FALSE)</f>
        <v>AREIA MEDIA - POSTO JAZIDA/FORNECEDOR (RETIRADO NA JAZIDA, SEM TRANSPORTE)</v>
      </c>
      <c r="E2093" s="293" t="str">
        <f>VLOOKUP(B2093,INSUMOS!$A:$I,4,FALSE)</f>
        <v>Material</v>
      </c>
      <c r="F2093" s="293"/>
      <c r="G2093" s="216" t="str">
        <f>VLOOKUP(B2093,INSUMOS!$A:$I,5,FALSE)</f>
        <v>m³</v>
      </c>
      <c r="H2093" s="217">
        <v>0.8538</v>
      </c>
      <c r="I2093" s="218">
        <f>VLOOKUP(B2093,INSUMOS!$A:$I,8,FALSE)</f>
        <v>210.23</v>
      </c>
      <c r="J2093" s="218">
        <f>TRUNC(H2093*I2093,2)</f>
        <v>179.49</v>
      </c>
      <c r="L2093" s="52">
        <f t="shared" si="325"/>
        <v>206</v>
      </c>
      <c r="M2093" s="86">
        <f t="shared" si="319"/>
        <v>179.49</v>
      </c>
      <c r="N2093" s="87" t="str">
        <f t="shared" si="320"/>
        <v/>
      </c>
      <c r="O2093" s="87">
        <f t="shared" si="321"/>
        <v>179.49</v>
      </c>
      <c r="P2093" s="88" t="str">
        <f t="shared" si="322"/>
        <v/>
      </c>
      <c r="Q2093" s="87" t="str">
        <f t="shared" si="323"/>
        <v/>
      </c>
      <c r="R2093" s="87" t="str">
        <f t="shared" si="324"/>
        <v/>
      </c>
    </row>
    <row r="2094" spans="1:18" ht="25.5" customHeight="1" x14ac:dyDescent="0.2">
      <c r="A2094" s="214" t="s">
        <v>28</v>
      </c>
      <c r="B2094" s="215" t="s">
        <v>87</v>
      </c>
      <c r="C2094" s="214" t="str">
        <f>VLOOKUP(B2094,INSUMOS!$A:$I,2,FALSE)</f>
        <v>SINAPI</v>
      </c>
      <c r="D2094" s="214" t="str">
        <f>VLOOKUP(B2094,INSUMOS!$A:$I,3,FALSE)</f>
        <v>CIMENTO PORTLAND COMPOSTO CP II-32</v>
      </c>
      <c r="E2094" s="293" t="str">
        <f>VLOOKUP(B2094,INSUMOS!$A:$I,4,FALSE)</f>
        <v>Material</v>
      </c>
      <c r="F2094" s="293"/>
      <c r="G2094" s="216" t="str">
        <f>VLOOKUP(B2094,INSUMOS!$A:$I,5,FALSE)</f>
        <v>KG</v>
      </c>
      <c r="H2094" s="217">
        <v>218.93</v>
      </c>
      <c r="I2094" s="218">
        <f>VLOOKUP(B2094,INSUMOS!$A:$I,8,FALSE)</f>
        <v>0.68</v>
      </c>
      <c r="J2094" s="218">
        <f>TRUNC(H2094*I2094,2)</f>
        <v>148.87</v>
      </c>
      <c r="L2094" s="52">
        <f t="shared" si="325"/>
        <v>206</v>
      </c>
      <c r="M2094" s="86">
        <f t="shared" si="319"/>
        <v>148.87</v>
      </c>
      <c r="N2094" s="87" t="str">
        <f t="shared" si="320"/>
        <v/>
      </c>
      <c r="O2094" s="87">
        <f t="shared" si="321"/>
        <v>148.87</v>
      </c>
      <c r="P2094" s="88" t="str">
        <f t="shared" si="322"/>
        <v/>
      </c>
      <c r="Q2094" s="87" t="str">
        <f t="shared" si="323"/>
        <v/>
      </c>
      <c r="R2094" s="87" t="str">
        <f t="shared" si="324"/>
        <v/>
      </c>
    </row>
    <row r="2095" spans="1:18" ht="25.5" x14ac:dyDescent="0.2">
      <c r="A2095" s="214" t="s">
        <v>28</v>
      </c>
      <c r="B2095" s="215" t="s">
        <v>100</v>
      </c>
      <c r="C2095" s="214" t="str">
        <f>VLOOKUP(B2095,INSUMOS!$A:$I,2,FALSE)</f>
        <v>SINAPI</v>
      </c>
      <c r="D2095" s="214" t="str">
        <f>VLOOKUP(B2095,INSUMOS!$A:$I,3,FALSE)</f>
        <v>PEDRA BRITADA N. 1 (9,5 A 19 MM) POSTO PEDREIRA/FORNECEDOR, SEM FRETE</v>
      </c>
      <c r="E2095" s="293" t="str">
        <f>VLOOKUP(B2095,INSUMOS!$A:$I,4,FALSE)</f>
        <v>Material</v>
      </c>
      <c r="F2095" s="293"/>
      <c r="G2095" s="216" t="str">
        <f>VLOOKUP(B2095,INSUMOS!$A:$I,5,FALSE)</f>
        <v>m³</v>
      </c>
      <c r="H2095" s="217">
        <v>0.59709999999999996</v>
      </c>
      <c r="I2095" s="218">
        <f>VLOOKUP(B2095,INSUMOS!$A:$I,8,FALSE)</f>
        <v>185.74</v>
      </c>
      <c r="J2095" s="218">
        <f>TRUNC(H2095*I2095,2)</f>
        <v>110.9</v>
      </c>
      <c r="L2095" s="52">
        <f t="shared" si="325"/>
        <v>206</v>
      </c>
      <c r="M2095" s="86">
        <f t="shared" si="319"/>
        <v>110.9</v>
      </c>
      <c r="N2095" s="87" t="str">
        <f t="shared" si="320"/>
        <v/>
      </c>
      <c r="O2095" s="87">
        <f t="shared" si="321"/>
        <v>110.9</v>
      </c>
      <c r="P2095" s="88" t="str">
        <f t="shared" si="322"/>
        <v/>
      </c>
      <c r="Q2095" s="87" t="str">
        <f t="shared" si="323"/>
        <v/>
      </c>
      <c r="R2095" s="87" t="str">
        <f t="shared" si="324"/>
        <v/>
      </c>
    </row>
    <row r="2096" spans="1:18" x14ac:dyDescent="0.2">
      <c r="A2096" s="219"/>
      <c r="B2096" s="219"/>
      <c r="C2096" s="219"/>
      <c r="D2096" s="219"/>
      <c r="E2096" s="219"/>
      <c r="F2096" s="220"/>
      <c r="G2096" s="219"/>
      <c r="H2096" s="220"/>
      <c r="I2096" s="219"/>
      <c r="J2096" s="220"/>
      <c r="L2096" s="52">
        <f t="shared" si="325"/>
        <v>206</v>
      </c>
      <c r="M2096" s="86" t="str">
        <f t="shared" si="319"/>
        <v/>
      </c>
      <c r="N2096" s="87" t="str">
        <f t="shared" si="320"/>
        <v/>
      </c>
      <c r="O2096" s="87" t="str">
        <f t="shared" si="321"/>
        <v/>
      </c>
      <c r="P2096" s="88" t="str">
        <f t="shared" si="322"/>
        <v/>
      </c>
      <c r="Q2096" s="87" t="str">
        <f t="shared" si="323"/>
        <v/>
      </c>
      <c r="R2096" s="87" t="str">
        <f t="shared" si="324"/>
        <v/>
      </c>
    </row>
    <row r="2097" spans="1:18" ht="15" thickBot="1" x14ac:dyDescent="0.25">
      <c r="A2097" s="219"/>
      <c r="B2097" s="219"/>
      <c r="C2097" s="219"/>
      <c r="D2097" s="219"/>
      <c r="E2097" s="219"/>
      <c r="F2097" s="220"/>
      <c r="G2097" s="219"/>
      <c r="H2097" s="294"/>
      <c r="I2097" s="294"/>
      <c r="J2097" s="220"/>
      <c r="L2097" s="52">
        <f t="shared" si="325"/>
        <v>206</v>
      </c>
      <c r="M2097" s="86" t="str">
        <f t="shared" si="319"/>
        <v/>
      </c>
      <c r="N2097" s="87" t="str">
        <f t="shared" si="320"/>
        <v/>
      </c>
      <c r="O2097" s="87" t="str">
        <f t="shared" si="321"/>
        <v/>
      </c>
      <c r="P2097" s="88" t="str">
        <f t="shared" si="322"/>
        <v/>
      </c>
      <c r="Q2097" s="87" t="str">
        <f t="shared" si="323"/>
        <v/>
      </c>
      <c r="R2097" s="87" t="str">
        <f t="shared" si="324"/>
        <v/>
      </c>
    </row>
    <row r="2098" spans="1:18" ht="15" thickTop="1" x14ac:dyDescent="0.2">
      <c r="A2098" s="224"/>
      <c r="B2098" s="224"/>
      <c r="C2098" s="224"/>
      <c r="D2098" s="224"/>
      <c r="E2098" s="224"/>
      <c r="F2098" s="224"/>
      <c r="G2098" s="224"/>
      <c r="H2098" s="224"/>
      <c r="I2098" s="224"/>
      <c r="J2098" s="224"/>
      <c r="L2098" s="52">
        <f t="shared" si="325"/>
        <v>206</v>
      </c>
      <c r="M2098" s="86" t="str">
        <f t="shared" si="319"/>
        <v/>
      </c>
      <c r="N2098" s="87" t="str">
        <f t="shared" si="320"/>
        <v/>
      </c>
      <c r="O2098" s="87" t="str">
        <f t="shared" si="321"/>
        <v/>
      </c>
      <c r="P2098" s="88" t="str">
        <f t="shared" si="322"/>
        <v/>
      </c>
      <c r="Q2098" s="87" t="str">
        <f t="shared" si="323"/>
        <v/>
      </c>
      <c r="R2098" s="87" t="str">
        <f t="shared" si="324"/>
        <v/>
      </c>
    </row>
    <row r="2099" spans="1:18" ht="15" x14ac:dyDescent="0.2">
      <c r="A2099" s="206"/>
      <c r="B2099" s="207" t="s">
        <v>1</v>
      </c>
      <c r="C2099" s="206" t="s">
        <v>2</v>
      </c>
      <c r="D2099" s="206" t="s">
        <v>3</v>
      </c>
      <c r="E2099" s="290" t="s">
        <v>18</v>
      </c>
      <c r="F2099" s="290"/>
      <c r="G2099" s="208" t="s">
        <v>4</v>
      </c>
      <c r="H2099" s="207" t="s">
        <v>5</v>
      </c>
      <c r="I2099" s="207" t="s">
        <v>6</v>
      </c>
      <c r="J2099" s="207" t="s">
        <v>7</v>
      </c>
      <c r="L2099" s="52">
        <f t="shared" si="325"/>
        <v>207</v>
      </c>
      <c r="M2099" s="86" t="str">
        <f t="shared" si="319"/>
        <v/>
      </c>
      <c r="N2099" s="87" t="str">
        <f t="shared" si="320"/>
        <v/>
      </c>
      <c r="O2099" s="87" t="str">
        <f t="shared" si="321"/>
        <v/>
      </c>
      <c r="P2099" s="88" t="str">
        <f t="shared" si="322"/>
        <v/>
      </c>
      <c r="Q2099" s="87" t="str">
        <f t="shared" si="323"/>
        <v/>
      </c>
      <c r="R2099" s="87" t="str">
        <f t="shared" si="324"/>
        <v/>
      </c>
    </row>
    <row r="2100" spans="1:18" ht="38.25" x14ac:dyDescent="0.2">
      <c r="A2100" s="209" t="s">
        <v>19</v>
      </c>
      <c r="B2100" s="210" t="s">
        <v>695</v>
      </c>
      <c r="C2100" s="209" t="s">
        <v>9</v>
      </c>
      <c r="D2100" s="209" t="s">
        <v>696</v>
      </c>
      <c r="E2100" s="291" t="s">
        <v>894</v>
      </c>
      <c r="F2100" s="291"/>
      <c r="G2100" s="211" t="s">
        <v>17</v>
      </c>
      <c r="H2100" s="212">
        <v>1</v>
      </c>
      <c r="I2100" s="213">
        <f>SUMIF(L:L,$L2100,M:M)</f>
        <v>521.91</v>
      </c>
      <c r="J2100" s="213">
        <f t="shared" ref="J2100:J2107" si="329">TRUNC(H2100*I2100,2)</f>
        <v>521.91</v>
      </c>
      <c r="L2100" s="52">
        <f t="shared" si="325"/>
        <v>207</v>
      </c>
      <c r="M2100" s="86" t="str">
        <f t="shared" si="319"/>
        <v/>
      </c>
      <c r="N2100" s="87" t="str">
        <f t="shared" si="320"/>
        <v/>
      </c>
      <c r="O2100" s="87" t="str">
        <f t="shared" si="321"/>
        <v/>
      </c>
      <c r="P2100" s="88" t="str">
        <f t="shared" si="322"/>
        <v xml:space="preserve"> 94968 </v>
      </c>
      <c r="Q2100" s="87">
        <f t="shared" si="323"/>
        <v>0</v>
      </c>
      <c r="R2100" s="87">
        <f t="shared" si="324"/>
        <v>521.91</v>
      </c>
    </row>
    <row r="2101" spans="1:18" ht="25.5" x14ac:dyDescent="0.2">
      <c r="A2101" s="225" t="s">
        <v>21</v>
      </c>
      <c r="B2101" s="226" t="s">
        <v>85</v>
      </c>
      <c r="C2101" s="225" t="s">
        <v>9</v>
      </c>
      <c r="D2101" s="225" t="s">
        <v>69</v>
      </c>
      <c r="E2101" s="292" t="s">
        <v>875</v>
      </c>
      <c r="F2101" s="292"/>
      <c r="G2101" s="227" t="s">
        <v>25</v>
      </c>
      <c r="H2101" s="228">
        <v>1.3314999999999999</v>
      </c>
      <c r="I2101" s="229">
        <f>SUMIFS(J:J,A:A,"Composição",B:B,$B2101)</f>
        <v>27.29</v>
      </c>
      <c r="J2101" s="229">
        <f t="shared" si="329"/>
        <v>36.33</v>
      </c>
      <c r="L2101" s="52">
        <f t="shared" si="325"/>
        <v>207</v>
      </c>
      <c r="M2101" s="86">
        <f t="shared" si="319"/>
        <v>36.33</v>
      </c>
      <c r="N2101" s="87" t="str">
        <f t="shared" si="320"/>
        <v/>
      </c>
      <c r="O2101" s="87">
        <f t="shared" si="321"/>
        <v>36.33</v>
      </c>
      <c r="P2101" s="88" t="str">
        <f t="shared" si="322"/>
        <v/>
      </c>
      <c r="Q2101" s="87" t="str">
        <f t="shared" si="323"/>
        <v/>
      </c>
      <c r="R2101" s="87" t="str">
        <f t="shared" si="324"/>
        <v/>
      </c>
    </row>
    <row r="2102" spans="1:18" ht="25.5" x14ac:dyDescent="0.2">
      <c r="A2102" s="225" t="s">
        <v>21</v>
      </c>
      <c r="B2102" s="226" t="s">
        <v>26</v>
      </c>
      <c r="C2102" s="225" t="s">
        <v>9</v>
      </c>
      <c r="D2102" s="225" t="s">
        <v>27</v>
      </c>
      <c r="E2102" s="292" t="s">
        <v>875</v>
      </c>
      <c r="F2102" s="292"/>
      <c r="G2102" s="227" t="s">
        <v>25</v>
      </c>
      <c r="H2102" s="228">
        <v>2.1057999999999999</v>
      </c>
      <c r="I2102" s="229">
        <f>SUMIFS(J:J,A:A,"Composição",B:B,$B2102)</f>
        <v>25.11</v>
      </c>
      <c r="J2102" s="229">
        <f t="shared" si="329"/>
        <v>52.87</v>
      </c>
      <c r="L2102" s="52">
        <f t="shared" si="325"/>
        <v>207</v>
      </c>
      <c r="M2102" s="86">
        <f t="shared" si="319"/>
        <v>52.87</v>
      </c>
      <c r="N2102" s="87" t="str">
        <f t="shared" si="320"/>
        <v/>
      </c>
      <c r="O2102" s="87">
        <f t="shared" si="321"/>
        <v>52.87</v>
      </c>
      <c r="P2102" s="88" t="str">
        <f t="shared" si="322"/>
        <v/>
      </c>
      <c r="Q2102" s="87" t="str">
        <f t="shared" si="323"/>
        <v/>
      </c>
      <c r="R2102" s="87" t="str">
        <f t="shared" si="324"/>
        <v/>
      </c>
    </row>
    <row r="2103" spans="1:18" ht="38.25" x14ac:dyDescent="0.2">
      <c r="A2103" s="225" t="s">
        <v>21</v>
      </c>
      <c r="B2103" s="226" t="s">
        <v>711</v>
      </c>
      <c r="C2103" s="225" t="s">
        <v>9</v>
      </c>
      <c r="D2103" s="225" t="s">
        <v>712</v>
      </c>
      <c r="E2103" s="292" t="s">
        <v>893</v>
      </c>
      <c r="F2103" s="292"/>
      <c r="G2103" s="227" t="s">
        <v>42</v>
      </c>
      <c r="H2103" s="228">
        <v>0.6462</v>
      </c>
      <c r="I2103" s="229">
        <f>SUMIFS(J:J,A:A,"Composição",B:B,$B2103)</f>
        <v>1.66</v>
      </c>
      <c r="J2103" s="229">
        <f t="shared" si="329"/>
        <v>1.07</v>
      </c>
      <c r="L2103" s="52">
        <f t="shared" si="325"/>
        <v>207</v>
      </c>
      <c r="M2103" s="86">
        <f t="shared" si="319"/>
        <v>1.07</v>
      </c>
      <c r="N2103" s="87" t="str">
        <f t="shared" si="320"/>
        <v/>
      </c>
      <c r="O2103" s="87">
        <f t="shared" si="321"/>
        <v>1.07</v>
      </c>
      <c r="P2103" s="88" t="str">
        <f t="shared" si="322"/>
        <v/>
      </c>
      <c r="Q2103" s="87" t="str">
        <f t="shared" si="323"/>
        <v/>
      </c>
      <c r="R2103" s="87" t="str">
        <f t="shared" si="324"/>
        <v/>
      </c>
    </row>
    <row r="2104" spans="1:18" ht="38.25" x14ac:dyDescent="0.2">
      <c r="A2104" s="225" t="s">
        <v>21</v>
      </c>
      <c r="B2104" s="226" t="s">
        <v>709</v>
      </c>
      <c r="C2104" s="225" t="s">
        <v>9</v>
      </c>
      <c r="D2104" s="225" t="s">
        <v>710</v>
      </c>
      <c r="E2104" s="292" t="s">
        <v>893</v>
      </c>
      <c r="F2104" s="292"/>
      <c r="G2104" s="227" t="s">
        <v>41</v>
      </c>
      <c r="H2104" s="228">
        <v>0.68530000000000002</v>
      </c>
      <c r="I2104" s="229">
        <f>SUMIFS(J:J,A:A,"Composição",B:B,$B2104)</f>
        <v>4.9400000000000004</v>
      </c>
      <c r="J2104" s="229">
        <f t="shared" si="329"/>
        <v>3.38</v>
      </c>
      <c r="L2104" s="52">
        <f t="shared" si="325"/>
        <v>207</v>
      </c>
      <c r="M2104" s="86">
        <f t="shared" si="319"/>
        <v>3.38</v>
      </c>
      <c r="N2104" s="87" t="str">
        <f t="shared" si="320"/>
        <v/>
      </c>
      <c r="O2104" s="87">
        <f t="shared" si="321"/>
        <v>3.38</v>
      </c>
      <c r="P2104" s="88" t="str">
        <f t="shared" si="322"/>
        <v/>
      </c>
      <c r="Q2104" s="87" t="str">
        <f t="shared" si="323"/>
        <v/>
      </c>
      <c r="R2104" s="87" t="str">
        <f t="shared" si="324"/>
        <v/>
      </c>
    </row>
    <row r="2105" spans="1:18" ht="25.5" x14ac:dyDescent="0.2">
      <c r="A2105" s="214" t="s">
        <v>28</v>
      </c>
      <c r="B2105" s="215" t="s">
        <v>86</v>
      </c>
      <c r="C2105" s="214" t="str">
        <f>VLOOKUP(B2105,INSUMOS!$A:$I,2,FALSE)</f>
        <v>SINAPI</v>
      </c>
      <c r="D2105" s="214" t="str">
        <f>VLOOKUP(B2105,INSUMOS!$A:$I,3,FALSE)</f>
        <v>AREIA MEDIA - POSTO JAZIDA/FORNECEDOR (RETIRADO NA JAZIDA, SEM TRANSPORTE)</v>
      </c>
      <c r="E2105" s="293" t="str">
        <f>VLOOKUP(B2105,INSUMOS!$A:$I,4,FALSE)</f>
        <v>Material</v>
      </c>
      <c r="F2105" s="293"/>
      <c r="G2105" s="216" t="str">
        <f>VLOOKUP(B2105,INSUMOS!$A:$I,5,FALSE)</f>
        <v>m³</v>
      </c>
      <c r="H2105" s="217">
        <v>0.83250000000000002</v>
      </c>
      <c r="I2105" s="218">
        <f>VLOOKUP(B2105,INSUMOS!$A:$I,8,FALSE)</f>
        <v>210.23</v>
      </c>
      <c r="J2105" s="218">
        <f t="shared" si="329"/>
        <v>175.01</v>
      </c>
      <c r="L2105" s="52">
        <f t="shared" si="325"/>
        <v>207</v>
      </c>
      <c r="M2105" s="86">
        <f t="shared" si="319"/>
        <v>175.01</v>
      </c>
      <c r="N2105" s="87" t="str">
        <f t="shared" si="320"/>
        <v/>
      </c>
      <c r="O2105" s="87">
        <f t="shared" si="321"/>
        <v>175.01</v>
      </c>
      <c r="P2105" s="88" t="str">
        <f t="shared" si="322"/>
        <v/>
      </c>
      <c r="Q2105" s="87" t="str">
        <f t="shared" si="323"/>
        <v/>
      </c>
      <c r="R2105" s="87" t="str">
        <f t="shared" si="324"/>
        <v/>
      </c>
    </row>
    <row r="2106" spans="1:18" x14ac:dyDescent="0.2">
      <c r="A2106" s="214" t="s">
        <v>28</v>
      </c>
      <c r="B2106" s="215" t="s">
        <v>87</v>
      </c>
      <c r="C2106" s="214" t="str">
        <f>VLOOKUP(B2106,INSUMOS!$A:$I,2,FALSE)</f>
        <v>SINAPI</v>
      </c>
      <c r="D2106" s="214" t="str">
        <f>VLOOKUP(B2106,INSUMOS!$A:$I,3,FALSE)</f>
        <v>CIMENTO PORTLAND COMPOSTO CP II-32</v>
      </c>
      <c r="E2106" s="293" t="str">
        <f>VLOOKUP(B2106,INSUMOS!$A:$I,4,FALSE)</f>
        <v>Material</v>
      </c>
      <c r="F2106" s="293"/>
      <c r="G2106" s="216" t="str">
        <f>VLOOKUP(B2106,INSUMOS!$A:$I,5,FALSE)</f>
        <v>KG</v>
      </c>
      <c r="H2106" s="217">
        <v>213.45310000000001</v>
      </c>
      <c r="I2106" s="218">
        <f>VLOOKUP(B2106,INSUMOS!$A:$I,8,FALSE)</f>
        <v>0.68</v>
      </c>
      <c r="J2106" s="218">
        <f t="shared" si="329"/>
        <v>145.13999999999999</v>
      </c>
      <c r="L2106" s="52">
        <f t="shared" si="325"/>
        <v>207</v>
      </c>
      <c r="M2106" s="86">
        <f t="shared" si="319"/>
        <v>145.13999999999999</v>
      </c>
      <c r="N2106" s="87" t="str">
        <f t="shared" si="320"/>
        <v/>
      </c>
      <c r="O2106" s="87">
        <f t="shared" si="321"/>
        <v>145.13999999999999</v>
      </c>
      <c r="P2106" s="88" t="str">
        <f t="shared" si="322"/>
        <v/>
      </c>
      <c r="Q2106" s="87" t="str">
        <f t="shared" si="323"/>
        <v/>
      </c>
      <c r="R2106" s="87" t="str">
        <f t="shared" si="324"/>
        <v/>
      </c>
    </row>
    <row r="2107" spans="1:18" ht="25.5" customHeight="1" x14ac:dyDescent="0.2">
      <c r="A2107" s="214" t="s">
        <v>28</v>
      </c>
      <c r="B2107" s="215" t="s">
        <v>100</v>
      </c>
      <c r="C2107" s="214" t="str">
        <f>VLOOKUP(B2107,INSUMOS!$A:$I,2,FALSE)</f>
        <v>SINAPI</v>
      </c>
      <c r="D2107" s="214" t="str">
        <f>VLOOKUP(B2107,INSUMOS!$A:$I,3,FALSE)</f>
        <v>PEDRA BRITADA N. 1 (9,5 A 19 MM) POSTO PEDREIRA/FORNECEDOR, SEM FRETE</v>
      </c>
      <c r="E2107" s="293" t="str">
        <f>VLOOKUP(B2107,INSUMOS!$A:$I,4,FALSE)</f>
        <v>Material</v>
      </c>
      <c r="F2107" s="293"/>
      <c r="G2107" s="216" t="str">
        <f>VLOOKUP(B2107,INSUMOS!$A:$I,5,FALSE)</f>
        <v>m³</v>
      </c>
      <c r="H2107" s="217">
        <v>0.58209999999999995</v>
      </c>
      <c r="I2107" s="218">
        <f>VLOOKUP(B2107,INSUMOS!$A:$I,8,FALSE)</f>
        <v>185.74</v>
      </c>
      <c r="J2107" s="218">
        <f t="shared" si="329"/>
        <v>108.11</v>
      </c>
      <c r="L2107" s="52">
        <f t="shared" si="325"/>
        <v>207</v>
      </c>
      <c r="M2107" s="86">
        <f t="shared" si="319"/>
        <v>108.11</v>
      </c>
      <c r="N2107" s="87" t="str">
        <f t="shared" si="320"/>
        <v/>
      </c>
      <c r="O2107" s="87">
        <f t="shared" si="321"/>
        <v>108.11</v>
      </c>
      <c r="P2107" s="88" t="str">
        <f t="shared" si="322"/>
        <v/>
      </c>
      <c r="Q2107" s="87" t="str">
        <f t="shared" si="323"/>
        <v/>
      </c>
      <c r="R2107" s="87" t="str">
        <f t="shared" si="324"/>
        <v/>
      </c>
    </row>
    <row r="2108" spans="1:18" ht="25.5" customHeight="1" x14ac:dyDescent="0.2">
      <c r="A2108" s="219"/>
      <c r="B2108" s="219"/>
      <c r="C2108" s="219"/>
      <c r="D2108" s="219"/>
      <c r="E2108" s="219"/>
      <c r="F2108" s="220"/>
      <c r="G2108" s="219"/>
      <c r="H2108" s="220"/>
      <c r="I2108" s="219"/>
      <c r="J2108" s="220"/>
      <c r="L2108" s="52">
        <f t="shared" si="325"/>
        <v>207</v>
      </c>
      <c r="M2108" s="86" t="str">
        <f t="shared" si="319"/>
        <v/>
      </c>
      <c r="N2108" s="87" t="str">
        <f t="shared" si="320"/>
        <v/>
      </c>
      <c r="O2108" s="87" t="str">
        <f t="shared" si="321"/>
        <v/>
      </c>
      <c r="P2108" s="88" t="str">
        <f t="shared" si="322"/>
        <v/>
      </c>
      <c r="Q2108" s="87" t="str">
        <f t="shared" si="323"/>
        <v/>
      </c>
      <c r="R2108" s="87" t="str">
        <f t="shared" si="324"/>
        <v/>
      </c>
    </row>
    <row r="2109" spans="1:18" ht="25.5" customHeight="1" thickBot="1" x14ac:dyDescent="0.25">
      <c r="A2109" s="219"/>
      <c r="B2109" s="219"/>
      <c r="C2109" s="219"/>
      <c r="D2109" s="219"/>
      <c r="E2109" s="219"/>
      <c r="F2109" s="220"/>
      <c r="G2109" s="219"/>
      <c r="H2109" s="294"/>
      <c r="I2109" s="294"/>
      <c r="J2109" s="220"/>
      <c r="L2109" s="52">
        <f t="shared" si="325"/>
        <v>207</v>
      </c>
      <c r="M2109" s="86" t="str">
        <f t="shared" si="319"/>
        <v/>
      </c>
      <c r="N2109" s="87" t="str">
        <f t="shared" si="320"/>
        <v/>
      </c>
      <c r="O2109" s="87" t="str">
        <f t="shared" si="321"/>
        <v/>
      </c>
      <c r="P2109" s="88" t="str">
        <f t="shared" si="322"/>
        <v/>
      </c>
      <c r="Q2109" s="87" t="str">
        <f t="shared" si="323"/>
        <v/>
      </c>
      <c r="R2109" s="87" t="str">
        <f t="shared" si="324"/>
        <v/>
      </c>
    </row>
    <row r="2110" spans="1:18" ht="25.5" customHeight="1" thickTop="1" x14ac:dyDescent="0.2">
      <c r="A2110" s="224"/>
      <c r="B2110" s="224"/>
      <c r="C2110" s="224"/>
      <c r="D2110" s="224"/>
      <c r="E2110" s="224"/>
      <c r="F2110" s="224"/>
      <c r="G2110" s="224"/>
      <c r="H2110" s="224"/>
      <c r="I2110" s="224"/>
      <c r="J2110" s="224"/>
      <c r="L2110" s="52">
        <f t="shared" si="325"/>
        <v>207</v>
      </c>
      <c r="M2110" s="86" t="str">
        <f t="shared" si="319"/>
        <v/>
      </c>
      <c r="N2110" s="87" t="str">
        <f t="shared" si="320"/>
        <v/>
      </c>
      <c r="O2110" s="87" t="str">
        <f t="shared" si="321"/>
        <v/>
      </c>
      <c r="P2110" s="88" t="str">
        <f t="shared" si="322"/>
        <v/>
      </c>
      <c r="Q2110" s="87" t="str">
        <f t="shared" si="323"/>
        <v/>
      </c>
      <c r="R2110" s="87" t="str">
        <f t="shared" si="324"/>
        <v/>
      </c>
    </row>
    <row r="2111" spans="1:18" ht="15" x14ac:dyDescent="0.2">
      <c r="A2111" s="206"/>
      <c r="B2111" s="207" t="s">
        <v>1</v>
      </c>
      <c r="C2111" s="206" t="s">
        <v>2</v>
      </c>
      <c r="D2111" s="206" t="s">
        <v>3</v>
      </c>
      <c r="E2111" s="290" t="s">
        <v>18</v>
      </c>
      <c r="F2111" s="290"/>
      <c r="G2111" s="208" t="s">
        <v>4</v>
      </c>
      <c r="H2111" s="207" t="s">
        <v>5</v>
      </c>
      <c r="I2111" s="207" t="s">
        <v>6</v>
      </c>
      <c r="J2111" s="207" t="s">
        <v>7</v>
      </c>
      <c r="L2111" s="52">
        <f t="shared" si="325"/>
        <v>208</v>
      </c>
      <c r="M2111" s="86" t="str">
        <f t="shared" ref="M2111:M2174" si="330">IF(OR(A2111="Insumo",A2111="Composição Auxiliar"),J2111,"")</f>
        <v/>
      </c>
      <c r="N2111" s="87" t="str">
        <f t="shared" ref="N2111:N2174" si="331">IF(E2111="Mão de Obra",J2111,"")</f>
        <v/>
      </c>
      <c r="O2111" s="87" t="str">
        <f t="shared" ref="O2111:O2174" si="332">IF(N2111&lt;&gt;"","",M2111)</f>
        <v/>
      </c>
      <c r="P2111" s="88" t="str">
        <f t="shared" ref="P2111:P2174" si="333">IF(A2111="Composição",B2111,"")</f>
        <v/>
      </c>
      <c r="Q2111" s="87" t="str">
        <f t="shared" ref="Q2111:Q2174" si="334">IF(P2111&lt;&gt;"",SUMIF(L2111:L2211,L2111,N2111:N2211),"")</f>
        <v/>
      </c>
      <c r="R2111" s="87" t="str">
        <f t="shared" ref="R2111:R2174" si="335">IF(P2111&lt;&gt;"",SUMIF(L2111:L2211,L2111,O2111:O2211),"")</f>
        <v/>
      </c>
    </row>
    <row r="2112" spans="1:18" ht="38.25" x14ac:dyDescent="0.2">
      <c r="A2112" s="209" t="s">
        <v>19</v>
      </c>
      <c r="B2112" s="210" t="s">
        <v>650</v>
      </c>
      <c r="C2112" s="209" t="s">
        <v>9</v>
      </c>
      <c r="D2112" s="209" t="s">
        <v>1524</v>
      </c>
      <c r="E2112" s="291" t="s">
        <v>891</v>
      </c>
      <c r="F2112" s="291"/>
      <c r="G2112" s="211" t="s">
        <v>12</v>
      </c>
      <c r="H2112" s="212">
        <v>1</v>
      </c>
      <c r="I2112" s="213">
        <f>SUMIF(L:L,$L2112,M:M)</f>
        <v>24.240000000000002</v>
      </c>
      <c r="J2112" s="213">
        <f>TRUNC(H2112*I2112,2)</f>
        <v>24.24</v>
      </c>
      <c r="L2112" s="52">
        <f t="shared" si="325"/>
        <v>208</v>
      </c>
      <c r="M2112" s="86" t="str">
        <f t="shared" si="330"/>
        <v/>
      </c>
      <c r="N2112" s="87" t="str">
        <f t="shared" si="331"/>
        <v/>
      </c>
      <c r="O2112" s="87" t="str">
        <f t="shared" si="332"/>
        <v/>
      </c>
      <c r="P2112" s="88" t="str">
        <f t="shared" si="333"/>
        <v xml:space="preserve"> 95805 </v>
      </c>
      <c r="Q2112" s="87">
        <f t="shared" si="334"/>
        <v>0</v>
      </c>
      <c r="R2112" s="87">
        <f t="shared" si="335"/>
        <v>24.240000000000002</v>
      </c>
    </row>
    <row r="2113" spans="1:18" ht="25.5" x14ac:dyDescent="0.2">
      <c r="A2113" s="225" t="s">
        <v>21</v>
      </c>
      <c r="B2113" s="226" t="s">
        <v>205</v>
      </c>
      <c r="C2113" s="225" t="s">
        <v>9</v>
      </c>
      <c r="D2113" s="225" t="s">
        <v>206</v>
      </c>
      <c r="E2113" s="292" t="s">
        <v>875</v>
      </c>
      <c r="F2113" s="292"/>
      <c r="G2113" s="227" t="s">
        <v>25</v>
      </c>
      <c r="H2113" s="228">
        <v>0.1121919</v>
      </c>
      <c r="I2113" s="229">
        <f>SUMIFS(J:J,A:A,"Composição",B:B,$B2113)</f>
        <v>26.42</v>
      </c>
      <c r="J2113" s="229">
        <f>TRUNC(H2113*I2113,2)</f>
        <v>2.96</v>
      </c>
      <c r="L2113" s="52">
        <f t="shared" si="325"/>
        <v>208</v>
      </c>
      <c r="M2113" s="86">
        <f t="shared" si="330"/>
        <v>2.96</v>
      </c>
      <c r="N2113" s="87" t="str">
        <f t="shared" si="331"/>
        <v/>
      </c>
      <c r="O2113" s="87">
        <f t="shared" si="332"/>
        <v>2.96</v>
      </c>
      <c r="P2113" s="88" t="str">
        <f t="shared" si="333"/>
        <v/>
      </c>
      <c r="Q2113" s="87" t="str">
        <f t="shared" si="334"/>
        <v/>
      </c>
      <c r="R2113" s="87" t="str">
        <f t="shared" si="335"/>
        <v/>
      </c>
    </row>
    <row r="2114" spans="1:18" ht="25.5" x14ac:dyDescent="0.2">
      <c r="A2114" s="225" t="s">
        <v>21</v>
      </c>
      <c r="B2114" s="226" t="s">
        <v>220</v>
      </c>
      <c r="C2114" s="225" t="s">
        <v>9</v>
      </c>
      <c r="D2114" s="225" t="s">
        <v>221</v>
      </c>
      <c r="E2114" s="292" t="s">
        <v>875</v>
      </c>
      <c r="F2114" s="292"/>
      <c r="G2114" s="227" t="s">
        <v>25</v>
      </c>
      <c r="H2114" s="228">
        <v>0.22438369999999999</v>
      </c>
      <c r="I2114" s="229">
        <f>SUMIFS(J:J,A:A,"Composição",B:B,$B2114)</f>
        <v>33.25</v>
      </c>
      <c r="J2114" s="229">
        <f>TRUNC(H2114*I2114,2)</f>
        <v>7.46</v>
      </c>
      <c r="L2114" s="52">
        <f t="shared" si="325"/>
        <v>208</v>
      </c>
      <c r="M2114" s="86">
        <f t="shared" si="330"/>
        <v>7.46</v>
      </c>
      <c r="N2114" s="87" t="str">
        <f t="shared" si="331"/>
        <v/>
      </c>
      <c r="O2114" s="87">
        <f t="shared" si="332"/>
        <v>7.46</v>
      </c>
      <c r="P2114" s="88" t="str">
        <f t="shared" si="333"/>
        <v/>
      </c>
      <c r="Q2114" s="87" t="str">
        <f t="shared" si="334"/>
        <v/>
      </c>
      <c r="R2114" s="87" t="str">
        <f t="shared" si="335"/>
        <v/>
      </c>
    </row>
    <row r="2115" spans="1:18" x14ac:dyDescent="0.2">
      <c r="A2115" s="214" t="s">
        <v>28</v>
      </c>
      <c r="B2115" s="215" t="s">
        <v>529</v>
      </c>
      <c r="C2115" s="214" t="str">
        <f>VLOOKUP(B2115,INSUMOS!$A:$I,2,FALSE)</f>
        <v>SINAPI</v>
      </c>
      <c r="D2115" s="214" t="str">
        <f>VLOOKUP(B2115,INSUMOS!$A:$I,3,FALSE)</f>
        <v>CONDULETE EM PVC, TIPO "B", SEM TAMPA, DE 1/2" OU 3/4"</v>
      </c>
      <c r="E2115" s="293" t="str">
        <f>VLOOKUP(B2115,INSUMOS!$A:$I,4,FALSE)</f>
        <v>Material</v>
      </c>
      <c r="F2115" s="293"/>
      <c r="G2115" s="216" t="str">
        <f>VLOOKUP(B2115,INSUMOS!$A:$I,5,FALSE)</f>
        <v>UN</v>
      </c>
      <c r="H2115" s="217">
        <v>1</v>
      </c>
      <c r="I2115" s="218">
        <f>VLOOKUP(B2115,INSUMOS!$A:$I,8,FALSE)</f>
        <v>13.04</v>
      </c>
      <c r="J2115" s="218">
        <f>TRUNC(H2115*I2115,2)</f>
        <v>13.04</v>
      </c>
      <c r="L2115" s="52">
        <f t="shared" ref="L2115:L2178" si="336">IF(AND(A2116&lt;&gt;"",A2115=""),L2114+1,L2114)</f>
        <v>208</v>
      </c>
      <c r="M2115" s="86">
        <f t="shared" si="330"/>
        <v>13.04</v>
      </c>
      <c r="N2115" s="87" t="str">
        <f t="shared" si="331"/>
        <v/>
      </c>
      <c r="O2115" s="87">
        <f t="shared" si="332"/>
        <v>13.04</v>
      </c>
      <c r="P2115" s="88" t="str">
        <f t="shared" si="333"/>
        <v/>
      </c>
      <c r="Q2115" s="87" t="str">
        <f t="shared" si="334"/>
        <v/>
      </c>
      <c r="R2115" s="87" t="str">
        <f t="shared" si="335"/>
        <v/>
      </c>
    </row>
    <row r="2116" spans="1:18" ht="25.5" customHeight="1" x14ac:dyDescent="0.2">
      <c r="A2116" s="214" t="s">
        <v>28</v>
      </c>
      <c r="B2116" s="215" t="s">
        <v>488</v>
      </c>
      <c r="C2116" s="214" t="str">
        <f>VLOOKUP(B2116,INSUMOS!$A:$I,2,FALSE)</f>
        <v>SINAPI</v>
      </c>
      <c r="D2116" s="214" t="str">
        <f>VLOOKUP(B2116,INSUMOS!$A:$I,3,FALSE)</f>
        <v>BUCHA DE NYLON SEM ABA S6, COM PARAFUSO DE 4,20 X 40 MM EM ACO ZINCADO COM ROSCA SOBERBA, CABECA CHATA E FENDA PHILLIPS</v>
      </c>
      <c r="E2116" s="293" t="str">
        <f>VLOOKUP(B2116,INSUMOS!$A:$I,4,FALSE)</f>
        <v>Material</v>
      </c>
      <c r="F2116" s="293"/>
      <c r="G2116" s="216" t="str">
        <f>VLOOKUP(B2116,INSUMOS!$A:$I,5,FALSE)</f>
        <v>UN</v>
      </c>
      <c r="H2116" s="217">
        <v>2</v>
      </c>
      <c r="I2116" s="218">
        <f>VLOOKUP(B2116,INSUMOS!$A:$I,8,FALSE)</f>
        <v>0.39</v>
      </c>
      <c r="J2116" s="218">
        <f>TRUNC(H2116*I2116,2)</f>
        <v>0.78</v>
      </c>
      <c r="L2116" s="52">
        <f t="shared" si="336"/>
        <v>208</v>
      </c>
      <c r="M2116" s="86">
        <f t="shared" si="330"/>
        <v>0.78</v>
      </c>
      <c r="N2116" s="87" t="str">
        <f t="shared" si="331"/>
        <v/>
      </c>
      <c r="O2116" s="87">
        <f t="shared" si="332"/>
        <v>0.78</v>
      </c>
      <c r="P2116" s="88" t="str">
        <f t="shared" si="333"/>
        <v/>
      </c>
      <c r="Q2116" s="87" t="str">
        <f t="shared" si="334"/>
        <v/>
      </c>
      <c r="R2116" s="87" t="str">
        <f t="shared" si="335"/>
        <v/>
      </c>
    </row>
    <row r="2117" spans="1:18" ht="25.5" customHeight="1" x14ac:dyDescent="0.2">
      <c r="A2117" s="219"/>
      <c r="B2117" s="219"/>
      <c r="C2117" s="219"/>
      <c r="D2117" s="219"/>
      <c r="E2117" s="219"/>
      <c r="F2117" s="220"/>
      <c r="G2117" s="219"/>
      <c r="H2117" s="220"/>
      <c r="I2117" s="219"/>
      <c r="J2117" s="220"/>
      <c r="L2117" s="52">
        <f t="shared" si="336"/>
        <v>208</v>
      </c>
      <c r="M2117" s="86" t="str">
        <f t="shared" si="330"/>
        <v/>
      </c>
      <c r="N2117" s="87" t="str">
        <f t="shared" si="331"/>
        <v/>
      </c>
      <c r="O2117" s="87" t="str">
        <f t="shared" si="332"/>
        <v/>
      </c>
      <c r="P2117" s="88" t="str">
        <f t="shared" si="333"/>
        <v/>
      </c>
      <c r="Q2117" s="87" t="str">
        <f t="shared" si="334"/>
        <v/>
      </c>
      <c r="R2117" s="87" t="str">
        <f t="shared" si="335"/>
        <v/>
      </c>
    </row>
    <row r="2118" spans="1:18" ht="15" thickBot="1" x14ac:dyDescent="0.25">
      <c r="A2118" s="219"/>
      <c r="B2118" s="219"/>
      <c r="C2118" s="219"/>
      <c r="D2118" s="219"/>
      <c r="E2118" s="219"/>
      <c r="F2118" s="220"/>
      <c r="G2118" s="219"/>
      <c r="H2118" s="294"/>
      <c r="I2118" s="294"/>
      <c r="J2118" s="220"/>
      <c r="L2118" s="52">
        <f t="shared" si="336"/>
        <v>208</v>
      </c>
      <c r="M2118" s="86" t="str">
        <f t="shared" si="330"/>
        <v/>
      </c>
      <c r="N2118" s="87" t="str">
        <f t="shared" si="331"/>
        <v/>
      </c>
      <c r="O2118" s="87" t="str">
        <f t="shared" si="332"/>
        <v/>
      </c>
      <c r="P2118" s="88" t="str">
        <f t="shared" si="333"/>
        <v/>
      </c>
      <c r="Q2118" s="87" t="str">
        <f t="shared" si="334"/>
        <v/>
      </c>
      <c r="R2118" s="87" t="str">
        <f t="shared" si="335"/>
        <v/>
      </c>
    </row>
    <row r="2119" spans="1:18" ht="15" thickTop="1" x14ac:dyDescent="0.2">
      <c r="A2119" s="224"/>
      <c r="B2119" s="224"/>
      <c r="C2119" s="224"/>
      <c r="D2119" s="224"/>
      <c r="E2119" s="224"/>
      <c r="F2119" s="224"/>
      <c r="G2119" s="224"/>
      <c r="H2119" s="224"/>
      <c r="I2119" s="224"/>
      <c r="J2119" s="224"/>
      <c r="L2119" s="52">
        <f t="shared" si="336"/>
        <v>208</v>
      </c>
      <c r="M2119" s="86" t="str">
        <f t="shared" si="330"/>
        <v/>
      </c>
      <c r="N2119" s="87" t="str">
        <f t="shared" si="331"/>
        <v/>
      </c>
      <c r="O2119" s="87" t="str">
        <f t="shared" si="332"/>
        <v/>
      </c>
      <c r="P2119" s="88" t="str">
        <f t="shared" si="333"/>
        <v/>
      </c>
      <c r="Q2119" s="87" t="str">
        <f t="shared" si="334"/>
        <v/>
      </c>
      <c r="R2119" s="87" t="str">
        <f t="shared" si="335"/>
        <v/>
      </c>
    </row>
    <row r="2120" spans="1:18" ht="15" x14ac:dyDescent="0.2">
      <c r="A2120" s="206"/>
      <c r="B2120" s="207" t="s">
        <v>1</v>
      </c>
      <c r="C2120" s="206" t="s">
        <v>2</v>
      </c>
      <c r="D2120" s="206" t="s">
        <v>3</v>
      </c>
      <c r="E2120" s="290" t="s">
        <v>18</v>
      </c>
      <c r="F2120" s="290"/>
      <c r="G2120" s="208" t="s">
        <v>4</v>
      </c>
      <c r="H2120" s="207" t="s">
        <v>5</v>
      </c>
      <c r="I2120" s="207" t="s">
        <v>6</v>
      </c>
      <c r="J2120" s="207" t="s">
        <v>7</v>
      </c>
      <c r="L2120" s="52">
        <f t="shared" si="336"/>
        <v>209</v>
      </c>
      <c r="M2120" s="86" t="str">
        <f t="shared" si="330"/>
        <v/>
      </c>
      <c r="N2120" s="87" t="str">
        <f t="shared" si="331"/>
        <v/>
      </c>
      <c r="O2120" s="87" t="str">
        <f t="shared" si="332"/>
        <v/>
      </c>
      <c r="P2120" s="88" t="str">
        <f t="shared" si="333"/>
        <v/>
      </c>
      <c r="Q2120" s="87" t="str">
        <f t="shared" si="334"/>
        <v/>
      </c>
      <c r="R2120" s="87" t="str">
        <f t="shared" si="335"/>
        <v/>
      </c>
    </row>
    <row r="2121" spans="1:18" ht="38.25" x14ac:dyDescent="0.2">
      <c r="A2121" s="209" t="s">
        <v>19</v>
      </c>
      <c r="B2121" s="210" t="s">
        <v>1492</v>
      </c>
      <c r="C2121" s="209" t="s">
        <v>9</v>
      </c>
      <c r="D2121" s="209" t="s">
        <v>1493</v>
      </c>
      <c r="E2121" s="291" t="s">
        <v>891</v>
      </c>
      <c r="F2121" s="291"/>
      <c r="G2121" s="211" t="s">
        <v>12</v>
      </c>
      <c r="H2121" s="212">
        <v>1</v>
      </c>
      <c r="I2121" s="213">
        <f>SUMIF(L:L,$L2121,M:M)</f>
        <v>19.61</v>
      </c>
      <c r="J2121" s="213">
        <f>TRUNC(H2121*I2121,2)</f>
        <v>19.61</v>
      </c>
      <c r="L2121" s="52">
        <f t="shared" si="336"/>
        <v>209</v>
      </c>
      <c r="M2121" s="86" t="str">
        <f t="shared" si="330"/>
        <v/>
      </c>
      <c r="N2121" s="87" t="str">
        <f t="shared" si="331"/>
        <v/>
      </c>
      <c r="O2121" s="87" t="str">
        <f t="shared" si="332"/>
        <v/>
      </c>
      <c r="P2121" s="88" t="str">
        <f t="shared" si="333"/>
        <v xml:space="preserve"> 95811 </v>
      </c>
      <c r="Q2121" s="87">
        <f t="shared" si="334"/>
        <v>0</v>
      </c>
      <c r="R2121" s="87">
        <f t="shared" si="335"/>
        <v>19.61</v>
      </c>
    </row>
    <row r="2122" spans="1:18" ht="25.5" x14ac:dyDescent="0.2">
      <c r="A2122" s="225" t="s">
        <v>21</v>
      </c>
      <c r="B2122" s="226" t="s">
        <v>220</v>
      </c>
      <c r="C2122" s="225" t="s">
        <v>9</v>
      </c>
      <c r="D2122" s="225" t="s">
        <v>221</v>
      </c>
      <c r="E2122" s="292" t="s">
        <v>875</v>
      </c>
      <c r="F2122" s="292"/>
      <c r="G2122" s="227" t="s">
        <v>25</v>
      </c>
      <c r="H2122" s="228">
        <v>0.1129271</v>
      </c>
      <c r="I2122" s="229">
        <f>SUMIFS(J:J,A:A,"Composição",B:B,$B2122)</f>
        <v>33.25</v>
      </c>
      <c r="J2122" s="229">
        <f>TRUNC(H2122*I2122,2)</f>
        <v>3.75</v>
      </c>
      <c r="L2122" s="52">
        <f t="shared" si="336"/>
        <v>209</v>
      </c>
      <c r="M2122" s="86">
        <f t="shared" si="330"/>
        <v>3.75</v>
      </c>
      <c r="N2122" s="87" t="str">
        <f t="shared" si="331"/>
        <v/>
      </c>
      <c r="O2122" s="87">
        <f t="shared" si="332"/>
        <v>3.75</v>
      </c>
      <c r="P2122" s="88" t="str">
        <f t="shared" si="333"/>
        <v/>
      </c>
      <c r="Q2122" s="87" t="str">
        <f t="shared" si="334"/>
        <v/>
      </c>
      <c r="R2122" s="87" t="str">
        <f t="shared" si="335"/>
        <v/>
      </c>
    </row>
    <row r="2123" spans="1:18" ht="25.5" x14ac:dyDescent="0.2">
      <c r="A2123" s="225" t="s">
        <v>21</v>
      </c>
      <c r="B2123" s="226" t="s">
        <v>205</v>
      </c>
      <c r="C2123" s="225" t="s">
        <v>9</v>
      </c>
      <c r="D2123" s="225" t="s">
        <v>206</v>
      </c>
      <c r="E2123" s="292" t="s">
        <v>875</v>
      </c>
      <c r="F2123" s="292"/>
      <c r="G2123" s="227" t="s">
        <v>25</v>
      </c>
      <c r="H2123" s="228">
        <v>5.6463600000000003E-2</v>
      </c>
      <c r="I2123" s="229">
        <f>SUMIFS(J:J,A:A,"Composição",B:B,$B2123)</f>
        <v>26.42</v>
      </c>
      <c r="J2123" s="229">
        <f>TRUNC(H2123*I2123,2)</f>
        <v>1.49</v>
      </c>
      <c r="L2123" s="52">
        <f t="shared" si="336"/>
        <v>209</v>
      </c>
      <c r="M2123" s="86">
        <f t="shared" si="330"/>
        <v>1.49</v>
      </c>
      <c r="N2123" s="87" t="str">
        <f t="shared" si="331"/>
        <v/>
      </c>
      <c r="O2123" s="87">
        <f t="shared" si="332"/>
        <v>1.49</v>
      </c>
      <c r="P2123" s="88" t="str">
        <f t="shared" si="333"/>
        <v/>
      </c>
      <c r="Q2123" s="87" t="str">
        <f t="shared" si="334"/>
        <v/>
      </c>
      <c r="R2123" s="87" t="str">
        <f t="shared" si="335"/>
        <v/>
      </c>
    </row>
    <row r="2124" spans="1:18" ht="25.5" customHeight="1" x14ac:dyDescent="0.2">
      <c r="A2124" s="214" t="s">
        <v>28</v>
      </c>
      <c r="B2124" s="215" t="s">
        <v>2057</v>
      </c>
      <c r="C2124" s="214" t="str">
        <f>VLOOKUP(B2124,INSUMOS!$A:$I,2,FALSE)</f>
        <v>SINAPI</v>
      </c>
      <c r="D2124" s="214" t="str">
        <f>VLOOKUP(B2124,INSUMOS!$A:$I,3,FALSE)</f>
        <v>CONDULETE EM PVC, TIPO "LB", SEM TAMPA, DE 1/2" OU 3/4"</v>
      </c>
      <c r="E2124" s="293" t="str">
        <f>VLOOKUP(B2124,INSUMOS!$A:$I,4,FALSE)</f>
        <v>Material</v>
      </c>
      <c r="F2124" s="293"/>
      <c r="G2124" s="216" t="str">
        <f>VLOOKUP(B2124,INSUMOS!$A:$I,5,FALSE)</f>
        <v>UN</v>
      </c>
      <c r="H2124" s="217">
        <v>1</v>
      </c>
      <c r="I2124" s="218">
        <f>VLOOKUP(B2124,INSUMOS!$A:$I,8,FALSE)</f>
        <v>14.37</v>
      </c>
      <c r="J2124" s="218">
        <f>TRUNC(H2124*I2124,2)</f>
        <v>14.37</v>
      </c>
      <c r="L2124" s="52">
        <f t="shared" si="336"/>
        <v>209</v>
      </c>
      <c r="M2124" s="86">
        <f t="shared" si="330"/>
        <v>14.37</v>
      </c>
      <c r="N2124" s="87" t="str">
        <f t="shared" si="331"/>
        <v/>
      </c>
      <c r="O2124" s="87">
        <f t="shared" si="332"/>
        <v>14.37</v>
      </c>
      <c r="P2124" s="88" t="str">
        <f t="shared" si="333"/>
        <v/>
      </c>
      <c r="Q2124" s="87" t="str">
        <f t="shared" si="334"/>
        <v/>
      </c>
      <c r="R2124" s="87" t="str">
        <f t="shared" si="335"/>
        <v/>
      </c>
    </row>
    <row r="2125" spans="1:18" ht="25.5" customHeight="1" x14ac:dyDescent="0.2">
      <c r="A2125" s="219"/>
      <c r="B2125" s="219"/>
      <c r="C2125" s="219"/>
      <c r="D2125" s="219"/>
      <c r="E2125" s="219"/>
      <c r="F2125" s="220"/>
      <c r="G2125" s="219"/>
      <c r="H2125" s="220"/>
      <c r="I2125" s="219"/>
      <c r="J2125" s="220"/>
      <c r="L2125" s="52">
        <f t="shared" si="336"/>
        <v>209</v>
      </c>
      <c r="M2125" s="86" t="str">
        <f t="shared" si="330"/>
        <v/>
      </c>
      <c r="N2125" s="87" t="str">
        <f t="shared" si="331"/>
        <v/>
      </c>
      <c r="O2125" s="87" t="str">
        <f t="shared" si="332"/>
        <v/>
      </c>
      <c r="P2125" s="88" t="str">
        <f t="shared" si="333"/>
        <v/>
      </c>
      <c r="Q2125" s="87" t="str">
        <f t="shared" si="334"/>
        <v/>
      </c>
      <c r="R2125" s="87" t="str">
        <f t="shared" si="335"/>
        <v/>
      </c>
    </row>
    <row r="2126" spans="1:18" ht="15" thickBot="1" x14ac:dyDescent="0.25">
      <c r="A2126" s="219"/>
      <c r="B2126" s="219"/>
      <c r="C2126" s="219"/>
      <c r="D2126" s="219"/>
      <c r="E2126" s="219"/>
      <c r="F2126" s="220"/>
      <c r="G2126" s="219"/>
      <c r="H2126" s="294"/>
      <c r="I2126" s="294"/>
      <c r="J2126" s="220"/>
      <c r="L2126" s="52">
        <f t="shared" si="336"/>
        <v>209</v>
      </c>
      <c r="M2126" s="86" t="str">
        <f t="shared" si="330"/>
        <v/>
      </c>
      <c r="N2126" s="87" t="str">
        <f t="shared" si="331"/>
        <v/>
      </c>
      <c r="O2126" s="87" t="str">
        <f t="shared" si="332"/>
        <v/>
      </c>
      <c r="P2126" s="88" t="str">
        <f t="shared" si="333"/>
        <v/>
      </c>
      <c r="Q2126" s="87" t="str">
        <f t="shared" si="334"/>
        <v/>
      </c>
      <c r="R2126" s="87" t="str">
        <f t="shared" si="335"/>
        <v/>
      </c>
    </row>
    <row r="2127" spans="1:18" ht="15" thickTop="1" x14ac:dyDescent="0.2">
      <c r="A2127" s="224"/>
      <c r="B2127" s="224"/>
      <c r="C2127" s="224"/>
      <c r="D2127" s="224"/>
      <c r="E2127" s="224"/>
      <c r="F2127" s="224"/>
      <c r="G2127" s="224"/>
      <c r="H2127" s="224"/>
      <c r="I2127" s="224"/>
      <c r="J2127" s="224"/>
      <c r="L2127" s="52">
        <f t="shared" si="336"/>
        <v>209</v>
      </c>
      <c r="M2127" s="86" t="str">
        <f t="shared" si="330"/>
        <v/>
      </c>
      <c r="N2127" s="87" t="str">
        <f t="shared" si="331"/>
        <v/>
      </c>
      <c r="O2127" s="87" t="str">
        <f t="shared" si="332"/>
        <v/>
      </c>
      <c r="P2127" s="88" t="str">
        <f t="shared" si="333"/>
        <v/>
      </c>
      <c r="Q2127" s="87" t="str">
        <f t="shared" si="334"/>
        <v/>
      </c>
      <c r="R2127" s="87" t="str">
        <f t="shared" si="335"/>
        <v/>
      </c>
    </row>
    <row r="2128" spans="1:18" ht="15" x14ac:dyDescent="0.2">
      <c r="A2128" s="206"/>
      <c r="B2128" s="207" t="s">
        <v>1</v>
      </c>
      <c r="C2128" s="206" t="s">
        <v>2</v>
      </c>
      <c r="D2128" s="206" t="s">
        <v>3</v>
      </c>
      <c r="E2128" s="290" t="s">
        <v>18</v>
      </c>
      <c r="F2128" s="290"/>
      <c r="G2128" s="208" t="s">
        <v>4</v>
      </c>
      <c r="H2128" s="207" t="s">
        <v>5</v>
      </c>
      <c r="I2128" s="207" t="s">
        <v>6</v>
      </c>
      <c r="J2128" s="207" t="s">
        <v>7</v>
      </c>
      <c r="L2128" s="52">
        <f t="shared" si="336"/>
        <v>210</v>
      </c>
      <c r="M2128" s="86" t="str">
        <f t="shared" si="330"/>
        <v/>
      </c>
      <c r="N2128" s="87" t="str">
        <f t="shared" si="331"/>
        <v/>
      </c>
      <c r="O2128" s="87" t="str">
        <f t="shared" si="332"/>
        <v/>
      </c>
      <c r="P2128" s="88" t="str">
        <f t="shared" si="333"/>
        <v/>
      </c>
      <c r="Q2128" s="87" t="str">
        <f t="shared" si="334"/>
        <v/>
      </c>
      <c r="R2128" s="87" t="str">
        <f t="shared" si="335"/>
        <v/>
      </c>
    </row>
    <row r="2129" spans="1:18" x14ac:dyDescent="0.2">
      <c r="A2129" s="209" t="s">
        <v>19</v>
      </c>
      <c r="B2129" s="210" t="s">
        <v>1690</v>
      </c>
      <c r="C2129" s="209" t="s">
        <v>9</v>
      </c>
      <c r="D2129" s="209" t="s">
        <v>1691</v>
      </c>
      <c r="E2129" s="291" t="s">
        <v>969</v>
      </c>
      <c r="F2129" s="291"/>
      <c r="G2129" s="211" t="s">
        <v>34</v>
      </c>
      <c r="H2129" s="212">
        <v>1</v>
      </c>
      <c r="I2129" s="213">
        <f>SUMIF(L:L,$L2129,M:M)</f>
        <v>9.68</v>
      </c>
      <c r="J2129" s="213">
        <f>TRUNC(H2129*I2129,2)</f>
        <v>9.68</v>
      </c>
      <c r="L2129" s="52">
        <f t="shared" si="336"/>
        <v>210</v>
      </c>
      <c r="M2129" s="86" t="str">
        <f t="shared" si="330"/>
        <v/>
      </c>
      <c r="N2129" s="87" t="str">
        <f t="shared" si="331"/>
        <v/>
      </c>
      <c r="O2129" s="87" t="str">
        <f t="shared" si="332"/>
        <v/>
      </c>
      <c r="P2129" s="88" t="str">
        <f t="shared" si="333"/>
        <v xml:space="preserve"> 92877 </v>
      </c>
      <c r="Q2129" s="87">
        <f t="shared" si="334"/>
        <v>0</v>
      </c>
      <c r="R2129" s="87">
        <f t="shared" si="335"/>
        <v>9.68</v>
      </c>
    </row>
    <row r="2130" spans="1:18" ht="25.5" x14ac:dyDescent="0.2">
      <c r="A2130" s="225" t="s">
        <v>21</v>
      </c>
      <c r="B2130" s="226" t="s">
        <v>693</v>
      </c>
      <c r="C2130" s="225" t="s">
        <v>9</v>
      </c>
      <c r="D2130" s="225" t="s">
        <v>694</v>
      </c>
      <c r="E2130" s="292" t="s">
        <v>875</v>
      </c>
      <c r="F2130" s="292"/>
      <c r="G2130" s="227" t="s">
        <v>25</v>
      </c>
      <c r="H2130" s="228">
        <v>1.2500000000000001E-2</v>
      </c>
      <c r="I2130" s="229">
        <f>SUMIFS(J:J,A:A,"Composição",B:B,$B2130)</f>
        <v>32.61</v>
      </c>
      <c r="J2130" s="229">
        <f>TRUNC(H2130*I2130,2)</f>
        <v>0.4</v>
      </c>
      <c r="L2130" s="52">
        <f t="shared" si="336"/>
        <v>210</v>
      </c>
      <c r="M2130" s="86">
        <f t="shared" si="330"/>
        <v>0.4</v>
      </c>
      <c r="N2130" s="87" t="str">
        <f t="shared" si="331"/>
        <v/>
      </c>
      <c r="O2130" s="87">
        <f t="shared" si="332"/>
        <v>0.4</v>
      </c>
      <c r="P2130" s="88" t="str">
        <f t="shared" si="333"/>
        <v/>
      </c>
      <c r="Q2130" s="87" t="str">
        <f t="shared" si="334"/>
        <v/>
      </c>
      <c r="R2130" s="87" t="str">
        <f t="shared" si="335"/>
        <v/>
      </c>
    </row>
    <row r="2131" spans="1:18" ht="25.5" x14ac:dyDescent="0.2">
      <c r="A2131" s="225" t="s">
        <v>21</v>
      </c>
      <c r="B2131" s="226" t="s">
        <v>691</v>
      </c>
      <c r="C2131" s="225" t="s">
        <v>9</v>
      </c>
      <c r="D2131" s="225" t="s">
        <v>692</v>
      </c>
      <c r="E2131" s="292" t="s">
        <v>875</v>
      </c>
      <c r="F2131" s="292"/>
      <c r="G2131" s="227" t="s">
        <v>25</v>
      </c>
      <c r="H2131" s="228">
        <v>1.8E-3</v>
      </c>
      <c r="I2131" s="229">
        <f>SUMIFS(J:J,A:A,"Composição",B:B,$B2131)</f>
        <v>25.96</v>
      </c>
      <c r="J2131" s="229">
        <f>TRUNC(H2131*I2131,2)</f>
        <v>0.04</v>
      </c>
      <c r="L2131" s="52">
        <f t="shared" si="336"/>
        <v>210</v>
      </c>
      <c r="M2131" s="86">
        <f t="shared" si="330"/>
        <v>0.04</v>
      </c>
      <c r="N2131" s="87" t="str">
        <f t="shared" si="331"/>
        <v/>
      </c>
      <c r="O2131" s="87">
        <f t="shared" si="332"/>
        <v>0.04</v>
      </c>
      <c r="P2131" s="88" t="str">
        <f t="shared" si="333"/>
        <v/>
      </c>
      <c r="Q2131" s="87" t="str">
        <f t="shared" si="334"/>
        <v/>
      </c>
      <c r="R2131" s="87" t="str">
        <f t="shared" si="335"/>
        <v/>
      </c>
    </row>
    <row r="2132" spans="1:18" ht="25.5" customHeight="1" x14ac:dyDescent="0.2">
      <c r="A2132" s="214" t="s">
        <v>28</v>
      </c>
      <c r="B2132" s="215" t="s">
        <v>2059</v>
      </c>
      <c r="C2132" s="214" t="str">
        <f>VLOOKUP(B2132,INSUMOS!$A:$I,2,FALSE)</f>
        <v>SINAPI</v>
      </c>
      <c r="D2132" s="214" t="str">
        <f>VLOOKUP(B2132,INSUMOS!$A:$I,3,FALSE)</f>
        <v>ACO CA-25, 10,0 MM, OU 12,5 MM, OU 16,0 MM, OU 20,0 MM, OU 25,0 MM, VERGALHAO</v>
      </c>
      <c r="E2132" s="293" t="str">
        <f>VLOOKUP(B2132,INSUMOS!$A:$I,4,FALSE)</f>
        <v>Material</v>
      </c>
      <c r="F2132" s="293"/>
      <c r="G2132" s="216" t="str">
        <f>VLOOKUP(B2132,INSUMOS!$A:$I,5,FALSE)</f>
        <v>KG</v>
      </c>
      <c r="H2132" s="217">
        <v>1.1100000000000001</v>
      </c>
      <c r="I2132" s="218">
        <f>VLOOKUP(B2132,INSUMOS!$A:$I,8,FALSE)</f>
        <v>8.33</v>
      </c>
      <c r="J2132" s="218">
        <f>TRUNC(H2132*I2132,2)</f>
        <v>9.24</v>
      </c>
      <c r="L2132" s="52">
        <f t="shared" si="336"/>
        <v>210</v>
      </c>
      <c r="M2132" s="86">
        <f t="shared" si="330"/>
        <v>9.24</v>
      </c>
      <c r="N2132" s="87" t="str">
        <f t="shared" si="331"/>
        <v/>
      </c>
      <c r="O2132" s="87">
        <f t="shared" si="332"/>
        <v>9.24</v>
      </c>
      <c r="P2132" s="88" t="str">
        <f t="shared" si="333"/>
        <v/>
      </c>
      <c r="Q2132" s="87" t="str">
        <f t="shared" si="334"/>
        <v/>
      </c>
      <c r="R2132" s="87" t="str">
        <f t="shared" si="335"/>
        <v/>
      </c>
    </row>
    <row r="2133" spans="1:18" ht="25.5" customHeight="1" x14ac:dyDescent="0.2">
      <c r="A2133" s="219"/>
      <c r="B2133" s="219"/>
      <c r="C2133" s="219"/>
      <c r="D2133" s="219"/>
      <c r="E2133" s="219"/>
      <c r="F2133" s="220"/>
      <c r="G2133" s="219"/>
      <c r="H2133" s="220"/>
      <c r="I2133" s="219"/>
      <c r="J2133" s="220"/>
      <c r="L2133" s="52">
        <f t="shared" si="336"/>
        <v>210</v>
      </c>
      <c r="M2133" s="86" t="str">
        <f t="shared" si="330"/>
        <v/>
      </c>
      <c r="N2133" s="87" t="str">
        <f t="shared" si="331"/>
        <v/>
      </c>
      <c r="O2133" s="87" t="str">
        <f t="shared" si="332"/>
        <v/>
      </c>
      <c r="P2133" s="88" t="str">
        <f t="shared" si="333"/>
        <v/>
      </c>
      <c r="Q2133" s="87" t="str">
        <f t="shared" si="334"/>
        <v/>
      </c>
      <c r="R2133" s="87" t="str">
        <f t="shared" si="335"/>
        <v/>
      </c>
    </row>
    <row r="2134" spans="1:18" ht="15" thickBot="1" x14ac:dyDescent="0.25">
      <c r="A2134" s="219"/>
      <c r="B2134" s="219"/>
      <c r="C2134" s="219"/>
      <c r="D2134" s="219"/>
      <c r="E2134" s="219"/>
      <c r="F2134" s="220"/>
      <c r="G2134" s="219"/>
      <c r="H2134" s="294"/>
      <c r="I2134" s="294"/>
      <c r="J2134" s="220"/>
      <c r="L2134" s="52">
        <f t="shared" si="336"/>
        <v>210</v>
      </c>
      <c r="M2134" s="86" t="str">
        <f t="shared" si="330"/>
        <v/>
      </c>
      <c r="N2134" s="87" t="str">
        <f t="shared" si="331"/>
        <v/>
      </c>
      <c r="O2134" s="87" t="str">
        <f t="shared" si="332"/>
        <v/>
      </c>
      <c r="P2134" s="88" t="str">
        <f t="shared" si="333"/>
        <v/>
      </c>
      <c r="Q2134" s="87" t="str">
        <f t="shared" si="334"/>
        <v/>
      </c>
      <c r="R2134" s="87" t="str">
        <f t="shared" si="335"/>
        <v/>
      </c>
    </row>
    <row r="2135" spans="1:18" ht="15" thickTop="1" x14ac:dyDescent="0.2">
      <c r="A2135" s="224"/>
      <c r="B2135" s="224"/>
      <c r="C2135" s="224"/>
      <c r="D2135" s="224"/>
      <c r="E2135" s="224"/>
      <c r="F2135" s="224"/>
      <c r="G2135" s="224"/>
      <c r="H2135" s="224"/>
      <c r="I2135" s="224"/>
      <c r="J2135" s="224"/>
      <c r="L2135" s="52">
        <f t="shared" si="336"/>
        <v>210</v>
      </c>
      <c r="M2135" s="86" t="str">
        <f t="shared" si="330"/>
        <v/>
      </c>
      <c r="N2135" s="87" t="str">
        <f t="shared" si="331"/>
        <v/>
      </c>
      <c r="O2135" s="87" t="str">
        <f t="shared" si="332"/>
        <v/>
      </c>
      <c r="P2135" s="88" t="str">
        <f t="shared" si="333"/>
        <v/>
      </c>
      <c r="Q2135" s="87" t="str">
        <f t="shared" si="334"/>
        <v/>
      </c>
      <c r="R2135" s="87" t="str">
        <f t="shared" si="335"/>
        <v/>
      </c>
    </row>
    <row r="2136" spans="1:18" ht="15" x14ac:dyDescent="0.2">
      <c r="A2136" s="206"/>
      <c r="B2136" s="207" t="s">
        <v>1</v>
      </c>
      <c r="C2136" s="206" t="s">
        <v>2</v>
      </c>
      <c r="D2136" s="206" t="s">
        <v>3</v>
      </c>
      <c r="E2136" s="290" t="s">
        <v>18</v>
      </c>
      <c r="F2136" s="290"/>
      <c r="G2136" s="208" t="s">
        <v>4</v>
      </c>
      <c r="H2136" s="207" t="s">
        <v>5</v>
      </c>
      <c r="I2136" s="207" t="s">
        <v>6</v>
      </c>
      <c r="J2136" s="207" t="s">
        <v>7</v>
      </c>
      <c r="L2136" s="52">
        <f t="shared" si="336"/>
        <v>211</v>
      </c>
      <c r="M2136" s="86" t="str">
        <f t="shared" si="330"/>
        <v/>
      </c>
      <c r="N2136" s="87" t="str">
        <f t="shared" si="331"/>
        <v/>
      </c>
      <c r="O2136" s="87" t="str">
        <f t="shared" si="332"/>
        <v/>
      </c>
      <c r="P2136" s="88" t="str">
        <f t="shared" si="333"/>
        <v/>
      </c>
      <c r="Q2136" s="87" t="str">
        <f t="shared" si="334"/>
        <v/>
      </c>
      <c r="R2136" s="87" t="str">
        <f t="shared" si="335"/>
        <v/>
      </c>
    </row>
    <row r="2137" spans="1:18" x14ac:dyDescent="0.2">
      <c r="A2137" s="209" t="s">
        <v>19</v>
      </c>
      <c r="B2137" s="210" t="s">
        <v>739</v>
      </c>
      <c r="C2137" s="209" t="s">
        <v>9</v>
      </c>
      <c r="D2137" s="209" t="s">
        <v>740</v>
      </c>
      <c r="E2137" s="291" t="s">
        <v>969</v>
      </c>
      <c r="F2137" s="291"/>
      <c r="G2137" s="211" t="s">
        <v>34</v>
      </c>
      <c r="H2137" s="212">
        <v>1</v>
      </c>
      <c r="I2137" s="213">
        <f>SUMIF(L:L,$L2137,M:M)</f>
        <v>11.28</v>
      </c>
      <c r="J2137" s="213">
        <f>TRUNC(H2137*I2137,2)</f>
        <v>11.28</v>
      </c>
      <c r="L2137" s="52">
        <f t="shared" si="336"/>
        <v>211</v>
      </c>
      <c r="M2137" s="86" t="str">
        <f t="shared" si="330"/>
        <v/>
      </c>
      <c r="N2137" s="87" t="str">
        <f t="shared" si="331"/>
        <v/>
      </c>
      <c r="O2137" s="87" t="str">
        <f t="shared" si="332"/>
        <v/>
      </c>
      <c r="P2137" s="88" t="str">
        <f t="shared" si="333"/>
        <v xml:space="preserve"> 92799 </v>
      </c>
      <c r="Q2137" s="87">
        <f t="shared" si="334"/>
        <v>0</v>
      </c>
      <c r="R2137" s="87">
        <f t="shared" si="335"/>
        <v>11.28</v>
      </c>
    </row>
    <row r="2138" spans="1:18" ht="25.5" x14ac:dyDescent="0.2">
      <c r="A2138" s="225" t="s">
        <v>21</v>
      </c>
      <c r="B2138" s="226" t="s">
        <v>691</v>
      </c>
      <c r="C2138" s="225" t="s">
        <v>9</v>
      </c>
      <c r="D2138" s="225" t="s">
        <v>692</v>
      </c>
      <c r="E2138" s="292" t="s">
        <v>875</v>
      </c>
      <c r="F2138" s="292"/>
      <c r="G2138" s="227" t="s">
        <v>25</v>
      </c>
      <c r="H2138" s="228">
        <v>1.52E-2</v>
      </c>
      <c r="I2138" s="229">
        <f>SUMIFS(J:J,A:A,"Composição",B:B,$B2138)</f>
        <v>25.96</v>
      </c>
      <c r="J2138" s="229">
        <f>TRUNC(H2138*I2138,2)</f>
        <v>0.39</v>
      </c>
      <c r="L2138" s="52">
        <f t="shared" si="336"/>
        <v>211</v>
      </c>
      <c r="M2138" s="86">
        <f t="shared" si="330"/>
        <v>0.39</v>
      </c>
      <c r="N2138" s="87" t="str">
        <f t="shared" si="331"/>
        <v/>
      </c>
      <c r="O2138" s="87">
        <f t="shared" si="332"/>
        <v>0.39</v>
      </c>
      <c r="P2138" s="88" t="str">
        <f t="shared" si="333"/>
        <v/>
      </c>
      <c r="Q2138" s="87" t="str">
        <f t="shared" si="334"/>
        <v/>
      </c>
      <c r="R2138" s="87" t="str">
        <f t="shared" si="335"/>
        <v/>
      </c>
    </row>
    <row r="2139" spans="1:18" ht="25.5" x14ac:dyDescent="0.2">
      <c r="A2139" s="225" t="s">
        <v>21</v>
      </c>
      <c r="B2139" s="226" t="s">
        <v>693</v>
      </c>
      <c r="C2139" s="225" t="s">
        <v>9</v>
      </c>
      <c r="D2139" s="225" t="s">
        <v>694</v>
      </c>
      <c r="E2139" s="292" t="s">
        <v>875</v>
      </c>
      <c r="F2139" s="292"/>
      <c r="G2139" s="227" t="s">
        <v>25</v>
      </c>
      <c r="H2139" s="228">
        <v>9.3299999999999994E-2</v>
      </c>
      <c r="I2139" s="229">
        <f>SUMIFS(J:J,A:A,"Composição",B:B,$B2139)</f>
        <v>32.61</v>
      </c>
      <c r="J2139" s="229">
        <f>TRUNC(H2139*I2139,2)</f>
        <v>3.04</v>
      </c>
      <c r="L2139" s="52">
        <f t="shared" si="336"/>
        <v>211</v>
      </c>
      <c r="M2139" s="86">
        <f t="shared" si="330"/>
        <v>3.04</v>
      </c>
      <c r="N2139" s="87" t="str">
        <f t="shared" si="331"/>
        <v/>
      </c>
      <c r="O2139" s="87">
        <f t="shared" si="332"/>
        <v>3.04</v>
      </c>
      <c r="P2139" s="88" t="str">
        <f t="shared" si="333"/>
        <v/>
      </c>
      <c r="Q2139" s="87" t="str">
        <f t="shared" si="334"/>
        <v/>
      </c>
      <c r="R2139" s="87" t="str">
        <f t="shared" si="335"/>
        <v/>
      </c>
    </row>
    <row r="2140" spans="1:18" ht="25.5" customHeight="1" x14ac:dyDescent="0.2">
      <c r="A2140" s="214" t="s">
        <v>28</v>
      </c>
      <c r="B2140" s="215" t="s">
        <v>394</v>
      </c>
      <c r="C2140" s="214" t="str">
        <f>VLOOKUP(B2140,INSUMOS!$A:$I,2,FALSE)</f>
        <v>SINAPI</v>
      </c>
      <c r="D2140" s="214" t="str">
        <f>VLOOKUP(B2140,INSUMOS!$A:$I,3,FALSE)</f>
        <v>ACO CA-60, 4,2 MM, OU 5,0 MM, OU 6,0 MM, OU 7,0 MM, VERGALHAO</v>
      </c>
      <c r="E2140" s="293" t="str">
        <f>VLOOKUP(B2140,INSUMOS!$A:$I,4,FALSE)</f>
        <v>Material</v>
      </c>
      <c r="F2140" s="293"/>
      <c r="G2140" s="216" t="str">
        <f>VLOOKUP(B2140,INSUMOS!$A:$I,5,FALSE)</f>
        <v>KG</v>
      </c>
      <c r="H2140" s="217">
        <v>1.07</v>
      </c>
      <c r="I2140" s="218">
        <f>VLOOKUP(B2140,INSUMOS!$A:$I,8,FALSE)</f>
        <v>7.34</v>
      </c>
      <c r="J2140" s="218">
        <f>TRUNC(H2140*I2140,2)</f>
        <v>7.85</v>
      </c>
      <c r="L2140" s="52">
        <f t="shared" si="336"/>
        <v>211</v>
      </c>
      <c r="M2140" s="86">
        <f t="shared" si="330"/>
        <v>7.85</v>
      </c>
      <c r="N2140" s="87" t="str">
        <f t="shared" si="331"/>
        <v/>
      </c>
      <c r="O2140" s="87">
        <f t="shared" si="332"/>
        <v>7.85</v>
      </c>
      <c r="P2140" s="88" t="str">
        <f t="shared" si="333"/>
        <v/>
      </c>
      <c r="Q2140" s="87" t="str">
        <f t="shared" si="334"/>
        <v/>
      </c>
      <c r="R2140" s="87" t="str">
        <f t="shared" si="335"/>
        <v/>
      </c>
    </row>
    <row r="2141" spans="1:18" ht="25.5" customHeight="1" x14ac:dyDescent="0.2">
      <c r="A2141" s="219"/>
      <c r="B2141" s="219"/>
      <c r="C2141" s="219"/>
      <c r="D2141" s="219"/>
      <c r="E2141" s="219"/>
      <c r="F2141" s="220"/>
      <c r="G2141" s="219"/>
      <c r="H2141" s="220"/>
      <c r="I2141" s="219"/>
      <c r="J2141" s="220"/>
      <c r="L2141" s="52">
        <f t="shared" si="336"/>
        <v>211</v>
      </c>
      <c r="M2141" s="86" t="str">
        <f t="shared" si="330"/>
        <v/>
      </c>
      <c r="N2141" s="87" t="str">
        <f t="shared" si="331"/>
        <v/>
      </c>
      <c r="O2141" s="87" t="str">
        <f t="shared" si="332"/>
        <v/>
      </c>
      <c r="P2141" s="88" t="str">
        <f t="shared" si="333"/>
        <v/>
      </c>
      <c r="Q2141" s="87" t="str">
        <f t="shared" si="334"/>
        <v/>
      </c>
      <c r="R2141" s="87" t="str">
        <f t="shared" si="335"/>
        <v/>
      </c>
    </row>
    <row r="2142" spans="1:18" ht="15" thickBot="1" x14ac:dyDescent="0.25">
      <c r="A2142" s="219"/>
      <c r="B2142" s="219"/>
      <c r="C2142" s="219"/>
      <c r="D2142" s="219"/>
      <c r="E2142" s="219"/>
      <c r="F2142" s="220"/>
      <c r="G2142" s="219"/>
      <c r="H2142" s="294"/>
      <c r="I2142" s="294"/>
      <c r="J2142" s="220"/>
      <c r="L2142" s="52">
        <f t="shared" si="336"/>
        <v>211</v>
      </c>
      <c r="M2142" s="86" t="str">
        <f t="shared" si="330"/>
        <v/>
      </c>
      <c r="N2142" s="87" t="str">
        <f t="shared" si="331"/>
        <v/>
      </c>
      <c r="O2142" s="87" t="str">
        <f t="shared" si="332"/>
        <v/>
      </c>
      <c r="P2142" s="88" t="str">
        <f t="shared" si="333"/>
        <v/>
      </c>
      <c r="Q2142" s="87" t="str">
        <f t="shared" si="334"/>
        <v/>
      </c>
      <c r="R2142" s="87" t="str">
        <f t="shared" si="335"/>
        <v/>
      </c>
    </row>
    <row r="2143" spans="1:18" ht="15" thickTop="1" x14ac:dyDescent="0.2">
      <c r="A2143" s="224"/>
      <c r="B2143" s="224"/>
      <c r="C2143" s="224"/>
      <c r="D2143" s="224"/>
      <c r="E2143" s="224"/>
      <c r="F2143" s="224"/>
      <c r="G2143" s="224"/>
      <c r="H2143" s="224"/>
      <c r="I2143" s="224"/>
      <c r="J2143" s="224"/>
      <c r="L2143" s="52">
        <f t="shared" si="336"/>
        <v>211</v>
      </c>
      <c r="M2143" s="86" t="str">
        <f t="shared" si="330"/>
        <v/>
      </c>
      <c r="N2143" s="87" t="str">
        <f t="shared" si="331"/>
        <v/>
      </c>
      <c r="O2143" s="87" t="str">
        <f t="shared" si="332"/>
        <v/>
      </c>
      <c r="P2143" s="88" t="str">
        <f t="shared" si="333"/>
        <v/>
      </c>
      <c r="Q2143" s="87" t="str">
        <f t="shared" si="334"/>
        <v/>
      </c>
      <c r="R2143" s="87" t="str">
        <f t="shared" si="335"/>
        <v/>
      </c>
    </row>
    <row r="2144" spans="1:18" ht="15" x14ac:dyDescent="0.2">
      <c r="A2144" s="206"/>
      <c r="B2144" s="207" t="s">
        <v>1</v>
      </c>
      <c r="C2144" s="206" t="s">
        <v>2</v>
      </c>
      <c r="D2144" s="206" t="s">
        <v>3</v>
      </c>
      <c r="E2144" s="290" t="s">
        <v>18</v>
      </c>
      <c r="F2144" s="290"/>
      <c r="G2144" s="208" t="s">
        <v>4</v>
      </c>
      <c r="H2144" s="207" t="s">
        <v>5</v>
      </c>
      <c r="I2144" s="207" t="s">
        <v>6</v>
      </c>
      <c r="J2144" s="207" t="s">
        <v>7</v>
      </c>
      <c r="L2144" s="52">
        <f t="shared" si="336"/>
        <v>212</v>
      </c>
      <c r="M2144" s="86" t="str">
        <f t="shared" si="330"/>
        <v/>
      </c>
      <c r="N2144" s="87" t="str">
        <f t="shared" si="331"/>
        <v/>
      </c>
      <c r="O2144" s="87" t="str">
        <f t="shared" si="332"/>
        <v/>
      </c>
      <c r="P2144" s="88" t="str">
        <f t="shared" si="333"/>
        <v/>
      </c>
      <c r="Q2144" s="87" t="str">
        <f t="shared" si="334"/>
        <v/>
      </c>
      <c r="R2144" s="87" t="str">
        <f t="shared" si="335"/>
        <v/>
      </c>
    </row>
    <row r="2145" spans="1:18" ht="25.5" x14ac:dyDescent="0.2">
      <c r="A2145" s="209" t="s">
        <v>19</v>
      </c>
      <c r="B2145" s="210" t="s">
        <v>732</v>
      </c>
      <c r="C2145" s="209" t="s">
        <v>9</v>
      </c>
      <c r="D2145" s="209" t="s">
        <v>733</v>
      </c>
      <c r="E2145" s="291" t="s">
        <v>875</v>
      </c>
      <c r="F2145" s="291"/>
      <c r="G2145" s="211" t="s">
        <v>25</v>
      </c>
      <c r="H2145" s="212">
        <v>1</v>
      </c>
      <c r="I2145" s="213">
        <f>SUMIF(L:L,$L2145,M:M)</f>
        <v>0.19</v>
      </c>
      <c r="J2145" s="213">
        <f>TRUNC(H2145*I2145,2)</f>
        <v>0.19</v>
      </c>
      <c r="L2145" s="52">
        <f t="shared" si="336"/>
        <v>212</v>
      </c>
      <c r="M2145" s="86" t="str">
        <f t="shared" si="330"/>
        <v/>
      </c>
      <c r="N2145" s="87" t="str">
        <f t="shared" si="331"/>
        <v/>
      </c>
      <c r="O2145" s="87" t="str">
        <f t="shared" si="332"/>
        <v/>
      </c>
      <c r="P2145" s="88" t="str">
        <f t="shared" si="333"/>
        <v xml:space="preserve"> 95308 </v>
      </c>
      <c r="Q2145" s="87">
        <f t="shared" si="334"/>
        <v>0.19</v>
      </c>
      <c r="R2145" s="87">
        <f t="shared" si="335"/>
        <v>0</v>
      </c>
    </row>
    <row r="2146" spans="1:18" x14ac:dyDescent="0.2">
      <c r="A2146" s="214" t="s">
        <v>28</v>
      </c>
      <c r="B2146" s="215" t="s">
        <v>459</v>
      </c>
      <c r="C2146" s="214" t="str">
        <f>VLOOKUP(B2146,INSUMOS!$A:$I,2,FALSE)</f>
        <v>SINAPI</v>
      </c>
      <c r="D2146" s="214" t="str">
        <f>VLOOKUP(B2146,INSUMOS!$A:$I,3,FALSE)</f>
        <v>AJUDANTE DE ARMADOR (HORISTA)</v>
      </c>
      <c r="E2146" s="293" t="str">
        <f>VLOOKUP(B2146,INSUMOS!$A:$I,4,FALSE)</f>
        <v>Mão de Obra</v>
      </c>
      <c r="F2146" s="293"/>
      <c r="G2146" s="216" t="str">
        <f>VLOOKUP(B2146,INSUMOS!$A:$I,5,FALSE)</f>
        <v>H</v>
      </c>
      <c r="H2146" s="217">
        <v>1.154E-2</v>
      </c>
      <c r="I2146" s="218">
        <f>VLOOKUP(B2146,INSUMOS!$A:$I,8,FALSE)</f>
        <v>16.57</v>
      </c>
      <c r="J2146" s="218">
        <f>TRUNC(H2146*I2146,2)</f>
        <v>0.19</v>
      </c>
      <c r="L2146" s="52">
        <f t="shared" si="336"/>
        <v>212</v>
      </c>
      <c r="M2146" s="86">
        <f t="shared" si="330"/>
        <v>0.19</v>
      </c>
      <c r="N2146" s="87">
        <f t="shared" si="331"/>
        <v>0.19</v>
      </c>
      <c r="O2146" s="87" t="str">
        <f t="shared" si="332"/>
        <v/>
      </c>
      <c r="P2146" s="88" t="str">
        <f t="shared" si="333"/>
        <v/>
      </c>
      <c r="Q2146" s="87" t="str">
        <f t="shared" si="334"/>
        <v/>
      </c>
      <c r="R2146" s="87" t="str">
        <f t="shared" si="335"/>
        <v/>
      </c>
    </row>
    <row r="2147" spans="1:18" ht="25.5" customHeight="1" x14ac:dyDescent="0.2">
      <c r="A2147" s="219"/>
      <c r="B2147" s="219"/>
      <c r="C2147" s="219"/>
      <c r="D2147" s="219"/>
      <c r="E2147" s="219"/>
      <c r="F2147" s="220"/>
      <c r="G2147" s="219"/>
      <c r="H2147" s="220"/>
      <c r="I2147" s="219"/>
      <c r="J2147" s="220"/>
      <c r="L2147" s="52">
        <f t="shared" si="336"/>
        <v>212</v>
      </c>
      <c r="M2147" s="86" t="str">
        <f t="shared" si="330"/>
        <v/>
      </c>
      <c r="N2147" s="87" t="str">
        <f t="shared" si="331"/>
        <v/>
      </c>
      <c r="O2147" s="87" t="str">
        <f t="shared" si="332"/>
        <v/>
      </c>
      <c r="P2147" s="88" t="str">
        <f t="shared" si="333"/>
        <v/>
      </c>
      <c r="Q2147" s="87" t="str">
        <f t="shared" si="334"/>
        <v/>
      </c>
      <c r="R2147" s="87" t="str">
        <f t="shared" si="335"/>
        <v/>
      </c>
    </row>
    <row r="2148" spans="1:18" ht="25.5" customHeight="1" thickBot="1" x14ac:dyDescent="0.25">
      <c r="A2148" s="219"/>
      <c r="B2148" s="219"/>
      <c r="C2148" s="219"/>
      <c r="D2148" s="219"/>
      <c r="E2148" s="219"/>
      <c r="F2148" s="220"/>
      <c r="G2148" s="219"/>
      <c r="H2148" s="294"/>
      <c r="I2148" s="294"/>
      <c r="J2148" s="220"/>
      <c r="L2148" s="52">
        <f t="shared" si="336"/>
        <v>212</v>
      </c>
      <c r="M2148" s="86" t="str">
        <f t="shared" si="330"/>
        <v/>
      </c>
      <c r="N2148" s="87" t="str">
        <f t="shared" si="331"/>
        <v/>
      </c>
      <c r="O2148" s="87" t="str">
        <f t="shared" si="332"/>
        <v/>
      </c>
      <c r="P2148" s="88" t="str">
        <f t="shared" si="333"/>
        <v/>
      </c>
      <c r="Q2148" s="87" t="str">
        <f t="shared" si="334"/>
        <v/>
      </c>
      <c r="R2148" s="87" t="str">
        <f t="shared" si="335"/>
        <v/>
      </c>
    </row>
    <row r="2149" spans="1:18" ht="25.5" customHeight="1" thickTop="1" x14ac:dyDescent="0.2">
      <c r="A2149" s="224"/>
      <c r="B2149" s="224"/>
      <c r="C2149" s="224"/>
      <c r="D2149" s="224"/>
      <c r="E2149" s="224"/>
      <c r="F2149" s="224"/>
      <c r="G2149" s="224"/>
      <c r="H2149" s="224"/>
      <c r="I2149" s="224"/>
      <c r="J2149" s="224"/>
      <c r="L2149" s="52">
        <f t="shared" si="336"/>
        <v>212</v>
      </c>
      <c r="M2149" s="86" t="str">
        <f t="shared" si="330"/>
        <v/>
      </c>
      <c r="N2149" s="87" t="str">
        <f t="shared" si="331"/>
        <v/>
      </c>
      <c r="O2149" s="87" t="str">
        <f t="shared" si="332"/>
        <v/>
      </c>
      <c r="P2149" s="88" t="str">
        <f t="shared" si="333"/>
        <v/>
      </c>
      <c r="Q2149" s="87" t="str">
        <f t="shared" si="334"/>
        <v/>
      </c>
      <c r="R2149" s="87" t="str">
        <f t="shared" si="335"/>
        <v/>
      </c>
    </row>
    <row r="2150" spans="1:18" ht="15" x14ac:dyDescent="0.2">
      <c r="A2150" s="206"/>
      <c r="B2150" s="207" t="s">
        <v>1</v>
      </c>
      <c r="C2150" s="206" t="s">
        <v>2</v>
      </c>
      <c r="D2150" s="206" t="s">
        <v>3</v>
      </c>
      <c r="E2150" s="290" t="s">
        <v>18</v>
      </c>
      <c r="F2150" s="290"/>
      <c r="G2150" s="208" t="s">
        <v>4</v>
      </c>
      <c r="H2150" s="207" t="s">
        <v>5</v>
      </c>
      <c r="I2150" s="207" t="s">
        <v>6</v>
      </c>
      <c r="J2150" s="207" t="s">
        <v>7</v>
      </c>
      <c r="L2150" s="52">
        <f t="shared" si="336"/>
        <v>213</v>
      </c>
      <c r="M2150" s="86" t="str">
        <f t="shared" si="330"/>
        <v/>
      </c>
      <c r="N2150" s="87" t="str">
        <f t="shared" si="331"/>
        <v/>
      </c>
      <c r="O2150" s="87" t="str">
        <f t="shared" si="332"/>
        <v/>
      </c>
      <c r="P2150" s="88" t="str">
        <f t="shared" si="333"/>
        <v/>
      </c>
      <c r="Q2150" s="87" t="str">
        <f t="shared" si="334"/>
        <v/>
      </c>
      <c r="R2150" s="87" t="str">
        <f t="shared" si="335"/>
        <v/>
      </c>
    </row>
    <row r="2151" spans="1:18" ht="25.5" x14ac:dyDescent="0.2">
      <c r="A2151" s="209" t="s">
        <v>19</v>
      </c>
      <c r="B2151" s="210" t="s">
        <v>734</v>
      </c>
      <c r="C2151" s="209" t="s">
        <v>9</v>
      </c>
      <c r="D2151" s="209" t="s">
        <v>71</v>
      </c>
      <c r="E2151" s="291" t="s">
        <v>875</v>
      </c>
      <c r="F2151" s="291"/>
      <c r="G2151" s="211" t="s">
        <v>25</v>
      </c>
      <c r="H2151" s="212">
        <v>1</v>
      </c>
      <c r="I2151" s="213">
        <f>SUMIF(L:L,$L2151,M:M)</f>
        <v>0.24</v>
      </c>
      <c r="J2151" s="213">
        <f>TRUNC(H2151*I2151,2)</f>
        <v>0.24</v>
      </c>
      <c r="L2151" s="52">
        <f t="shared" si="336"/>
        <v>213</v>
      </c>
      <c r="M2151" s="86" t="str">
        <f t="shared" si="330"/>
        <v/>
      </c>
      <c r="N2151" s="87" t="str">
        <f t="shared" si="331"/>
        <v/>
      </c>
      <c r="O2151" s="87" t="str">
        <f t="shared" si="332"/>
        <v/>
      </c>
      <c r="P2151" s="88" t="str">
        <f t="shared" si="333"/>
        <v xml:space="preserve"> 95309 </v>
      </c>
      <c r="Q2151" s="87">
        <f t="shared" si="334"/>
        <v>0.24</v>
      </c>
      <c r="R2151" s="87">
        <f t="shared" si="335"/>
        <v>0</v>
      </c>
    </row>
    <row r="2152" spans="1:18" x14ac:dyDescent="0.2">
      <c r="A2152" s="214" t="s">
        <v>28</v>
      </c>
      <c r="B2152" s="215" t="s">
        <v>365</v>
      </c>
      <c r="C2152" s="214" t="str">
        <f>VLOOKUP(B2152,INSUMOS!$A:$I,2,FALSE)</f>
        <v>SINAPI</v>
      </c>
      <c r="D2152" s="214" t="str">
        <f>VLOOKUP(B2152,INSUMOS!$A:$I,3,FALSE)</f>
        <v>CARPINTEIRO AUXILIAR (HORISTA)</v>
      </c>
      <c r="E2152" s="293" t="str">
        <f>VLOOKUP(B2152,INSUMOS!$A:$I,4,FALSE)</f>
        <v>Mão de Obra</v>
      </c>
      <c r="F2152" s="293"/>
      <c r="G2152" s="216" t="str">
        <f>VLOOKUP(B2152,INSUMOS!$A:$I,5,FALSE)</f>
        <v>H</v>
      </c>
      <c r="H2152" s="217">
        <v>1.4760000000000001E-2</v>
      </c>
      <c r="I2152" s="218">
        <f>VLOOKUP(B2152,INSUMOS!$A:$I,8,FALSE)</f>
        <v>16.57</v>
      </c>
      <c r="J2152" s="218">
        <f>TRUNC(H2152*I2152,2)</f>
        <v>0.24</v>
      </c>
      <c r="L2152" s="52">
        <f t="shared" si="336"/>
        <v>213</v>
      </c>
      <c r="M2152" s="86">
        <f t="shared" si="330"/>
        <v>0.24</v>
      </c>
      <c r="N2152" s="87">
        <f t="shared" si="331"/>
        <v>0.24</v>
      </c>
      <c r="O2152" s="87" t="str">
        <f t="shared" si="332"/>
        <v/>
      </c>
      <c r="P2152" s="88" t="str">
        <f t="shared" si="333"/>
        <v/>
      </c>
      <c r="Q2152" s="87" t="str">
        <f t="shared" si="334"/>
        <v/>
      </c>
      <c r="R2152" s="87" t="str">
        <f t="shared" si="335"/>
        <v/>
      </c>
    </row>
    <row r="2153" spans="1:18" x14ac:dyDescent="0.2">
      <c r="A2153" s="219"/>
      <c r="B2153" s="219"/>
      <c r="C2153" s="219"/>
      <c r="D2153" s="219"/>
      <c r="E2153" s="219"/>
      <c r="F2153" s="220"/>
      <c r="G2153" s="219"/>
      <c r="H2153" s="220"/>
      <c r="I2153" s="219"/>
      <c r="J2153" s="220"/>
      <c r="L2153" s="52">
        <f t="shared" si="336"/>
        <v>213</v>
      </c>
      <c r="M2153" s="86" t="str">
        <f t="shared" si="330"/>
        <v/>
      </c>
      <c r="N2153" s="87" t="str">
        <f t="shared" si="331"/>
        <v/>
      </c>
      <c r="O2153" s="87" t="str">
        <f t="shared" si="332"/>
        <v/>
      </c>
      <c r="P2153" s="88" t="str">
        <f t="shared" si="333"/>
        <v/>
      </c>
      <c r="Q2153" s="87" t="str">
        <f t="shared" si="334"/>
        <v/>
      </c>
      <c r="R2153" s="87" t="str">
        <f t="shared" si="335"/>
        <v/>
      </c>
    </row>
    <row r="2154" spans="1:18" ht="15" thickBot="1" x14ac:dyDescent="0.25">
      <c r="A2154" s="219"/>
      <c r="B2154" s="219"/>
      <c r="C2154" s="219"/>
      <c r="D2154" s="219"/>
      <c r="E2154" s="219"/>
      <c r="F2154" s="220"/>
      <c r="G2154" s="219"/>
      <c r="H2154" s="294"/>
      <c r="I2154" s="294"/>
      <c r="J2154" s="220"/>
      <c r="L2154" s="52">
        <f t="shared" si="336"/>
        <v>213</v>
      </c>
      <c r="M2154" s="86" t="str">
        <f t="shared" si="330"/>
        <v/>
      </c>
      <c r="N2154" s="87" t="str">
        <f t="shared" si="331"/>
        <v/>
      </c>
      <c r="O2154" s="87" t="str">
        <f t="shared" si="332"/>
        <v/>
      </c>
      <c r="P2154" s="88" t="str">
        <f t="shared" si="333"/>
        <v/>
      </c>
      <c r="Q2154" s="87" t="str">
        <f t="shared" si="334"/>
        <v/>
      </c>
      <c r="R2154" s="87" t="str">
        <f t="shared" si="335"/>
        <v/>
      </c>
    </row>
    <row r="2155" spans="1:18" ht="15" thickTop="1" x14ac:dyDescent="0.2">
      <c r="A2155" s="224"/>
      <c r="B2155" s="224"/>
      <c r="C2155" s="224"/>
      <c r="D2155" s="224"/>
      <c r="E2155" s="224"/>
      <c r="F2155" s="224"/>
      <c r="G2155" s="224"/>
      <c r="H2155" s="224"/>
      <c r="I2155" s="224"/>
      <c r="J2155" s="224"/>
      <c r="L2155" s="52">
        <f t="shared" si="336"/>
        <v>213</v>
      </c>
      <c r="M2155" s="86" t="str">
        <f t="shared" si="330"/>
        <v/>
      </c>
      <c r="N2155" s="87" t="str">
        <f t="shared" si="331"/>
        <v/>
      </c>
      <c r="O2155" s="87" t="str">
        <f t="shared" si="332"/>
        <v/>
      </c>
      <c r="P2155" s="88" t="str">
        <f t="shared" si="333"/>
        <v/>
      </c>
      <c r="Q2155" s="87" t="str">
        <f t="shared" si="334"/>
        <v/>
      </c>
      <c r="R2155" s="87" t="str">
        <f t="shared" si="335"/>
        <v/>
      </c>
    </row>
    <row r="2156" spans="1:18" ht="25.5" customHeight="1" x14ac:dyDescent="0.2">
      <c r="A2156" s="206"/>
      <c r="B2156" s="207" t="s">
        <v>1</v>
      </c>
      <c r="C2156" s="206" t="s">
        <v>2</v>
      </c>
      <c r="D2156" s="206" t="s">
        <v>3</v>
      </c>
      <c r="E2156" s="290" t="s">
        <v>18</v>
      </c>
      <c r="F2156" s="290"/>
      <c r="G2156" s="208" t="s">
        <v>4</v>
      </c>
      <c r="H2156" s="207" t="s">
        <v>5</v>
      </c>
      <c r="I2156" s="207" t="s">
        <v>6</v>
      </c>
      <c r="J2156" s="207" t="s">
        <v>7</v>
      </c>
      <c r="L2156" s="52">
        <f t="shared" si="336"/>
        <v>214</v>
      </c>
      <c r="M2156" s="86" t="str">
        <f t="shared" si="330"/>
        <v/>
      </c>
      <c r="N2156" s="87" t="str">
        <f t="shared" si="331"/>
        <v/>
      </c>
      <c r="O2156" s="87" t="str">
        <f t="shared" si="332"/>
        <v/>
      </c>
      <c r="P2156" s="88" t="str">
        <f t="shared" si="333"/>
        <v/>
      </c>
      <c r="Q2156" s="87" t="str">
        <f t="shared" si="334"/>
        <v/>
      </c>
      <c r="R2156" s="87" t="str">
        <f t="shared" si="335"/>
        <v/>
      </c>
    </row>
    <row r="2157" spans="1:18" ht="25.5" customHeight="1" x14ac:dyDescent="0.2">
      <c r="A2157" s="209" t="s">
        <v>19</v>
      </c>
      <c r="B2157" s="210" t="s">
        <v>259</v>
      </c>
      <c r="C2157" s="209" t="s">
        <v>9</v>
      </c>
      <c r="D2157" s="209" t="s">
        <v>260</v>
      </c>
      <c r="E2157" s="291" t="s">
        <v>875</v>
      </c>
      <c r="F2157" s="291"/>
      <c r="G2157" s="211" t="s">
        <v>25</v>
      </c>
      <c r="H2157" s="212">
        <v>1</v>
      </c>
      <c r="I2157" s="213">
        <f>SUMIF(L:L,$L2157,M:M)</f>
        <v>0.19</v>
      </c>
      <c r="J2157" s="213">
        <f>TRUNC(H2157*I2157,2)</f>
        <v>0.19</v>
      </c>
      <c r="L2157" s="52">
        <f t="shared" si="336"/>
        <v>214</v>
      </c>
      <c r="M2157" s="86" t="str">
        <f t="shared" si="330"/>
        <v/>
      </c>
      <c r="N2157" s="87" t="str">
        <f t="shared" si="331"/>
        <v/>
      </c>
      <c r="O2157" s="87" t="str">
        <f t="shared" si="332"/>
        <v/>
      </c>
      <c r="P2157" s="88" t="str">
        <f t="shared" si="333"/>
        <v xml:space="preserve"> 95313 </v>
      </c>
      <c r="Q2157" s="87">
        <f t="shared" si="334"/>
        <v>0.19</v>
      </c>
      <c r="R2157" s="87">
        <f t="shared" si="335"/>
        <v>0</v>
      </c>
    </row>
    <row r="2158" spans="1:18" x14ac:dyDescent="0.2">
      <c r="A2158" s="214" t="s">
        <v>28</v>
      </c>
      <c r="B2158" s="215" t="s">
        <v>256</v>
      </c>
      <c r="C2158" s="214" t="str">
        <f>VLOOKUP(B2158,INSUMOS!$A:$I,2,FALSE)</f>
        <v>SINAPI</v>
      </c>
      <c r="D2158" s="214" t="str">
        <f>VLOOKUP(B2158,INSUMOS!$A:$I,3,FALSE)</f>
        <v>AJUDANTE ESPECIALIZADO (HORISTA)</v>
      </c>
      <c r="E2158" s="293" t="str">
        <f>VLOOKUP(B2158,INSUMOS!$A:$I,4,FALSE)</f>
        <v>Mão de Obra</v>
      </c>
      <c r="F2158" s="293"/>
      <c r="G2158" s="216" t="str">
        <f>VLOOKUP(B2158,INSUMOS!$A:$I,5,FALSE)</f>
        <v>H</v>
      </c>
      <c r="H2158" s="217">
        <v>1.154E-2</v>
      </c>
      <c r="I2158" s="218">
        <f>VLOOKUP(B2158,INSUMOS!$A:$I,8,FALSE)</f>
        <v>16.489999999999998</v>
      </c>
      <c r="J2158" s="218">
        <f>TRUNC(H2158*I2158,2)</f>
        <v>0.19</v>
      </c>
      <c r="L2158" s="52">
        <f t="shared" si="336"/>
        <v>214</v>
      </c>
      <c r="M2158" s="86">
        <f t="shared" si="330"/>
        <v>0.19</v>
      </c>
      <c r="N2158" s="87">
        <f t="shared" si="331"/>
        <v>0.19</v>
      </c>
      <c r="O2158" s="87" t="str">
        <f t="shared" si="332"/>
        <v/>
      </c>
      <c r="P2158" s="88" t="str">
        <f t="shared" si="333"/>
        <v/>
      </c>
      <c r="Q2158" s="87" t="str">
        <f t="shared" si="334"/>
        <v/>
      </c>
      <c r="R2158" s="87" t="str">
        <f t="shared" si="335"/>
        <v/>
      </c>
    </row>
    <row r="2159" spans="1:18" x14ac:dyDescent="0.2">
      <c r="A2159" s="219"/>
      <c r="B2159" s="219"/>
      <c r="C2159" s="219"/>
      <c r="D2159" s="219"/>
      <c r="E2159" s="219"/>
      <c r="F2159" s="220"/>
      <c r="G2159" s="219"/>
      <c r="H2159" s="220"/>
      <c r="I2159" s="219"/>
      <c r="J2159" s="220"/>
      <c r="L2159" s="52">
        <f t="shared" si="336"/>
        <v>214</v>
      </c>
      <c r="M2159" s="86" t="str">
        <f t="shared" si="330"/>
        <v/>
      </c>
      <c r="N2159" s="87" t="str">
        <f t="shared" si="331"/>
        <v/>
      </c>
      <c r="O2159" s="87" t="str">
        <f t="shared" si="332"/>
        <v/>
      </c>
      <c r="P2159" s="88" t="str">
        <f t="shared" si="333"/>
        <v/>
      </c>
      <c r="Q2159" s="87" t="str">
        <f t="shared" si="334"/>
        <v/>
      </c>
      <c r="R2159" s="87" t="str">
        <f t="shared" si="335"/>
        <v/>
      </c>
    </row>
    <row r="2160" spans="1:18" ht="15" thickBot="1" x14ac:dyDescent="0.25">
      <c r="A2160" s="219"/>
      <c r="B2160" s="219"/>
      <c r="C2160" s="219"/>
      <c r="D2160" s="219"/>
      <c r="E2160" s="219"/>
      <c r="F2160" s="220"/>
      <c r="G2160" s="219"/>
      <c r="H2160" s="294"/>
      <c r="I2160" s="294"/>
      <c r="J2160" s="220"/>
      <c r="L2160" s="52">
        <f t="shared" si="336"/>
        <v>214</v>
      </c>
      <c r="M2160" s="86" t="str">
        <f t="shared" si="330"/>
        <v/>
      </c>
      <c r="N2160" s="87" t="str">
        <f t="shared" si="331"/>
        <v/>
      </c>
      <c r="O2160" s="87" t="str">
        <f t="shared" si="332"/>
        <v/>
      </c>
      <c r="P2160" s="88" t="str">
        <f t="shared" si="333"/>
        <v/>
      </c>
      <c r="Q2160" s="87" t="str">
        <f t="shared" si="334"/>
        <v/>
      </c>
      <c r="R2160" s="87" t="str">
        <f t="shared" si="335"/>
        <v/>
      </c>
    </row>
    <row r="2161" spans="1:18" ht="15" thickTop="1" x14ac:dyDescent="0.2">
      <c r="A2161" s="224"/>
      <c r="B2161" s="224"/>
      <c r="C2161" s="224"/>
      <c r="D2161" s="224"/>
      <c r="E2161" s="224"/>
      <c r="F2161" s="224"/>
      <c r="G2161" s="224"/>
      <c r="H2161" s="224"/>
      <c r="I2161" s="224"/>
      <c r="J2161" s="224"/>
      <c r="L2161" s="52">
        <f t="shared" si="336"/>
        <v>214</v>
      </c>
      <c r="M2161" s="86" t="str">
        <f t="shared" si="330"/>
        <v/>
      </c>
      <c r="N2161" s="87" t="str">
        <f t="shared" si="331"/>
        <v/>
      </c>
      <c r="O2161" s="87" t="str">
        <f t="shared" si="332"/>
        <v/>
      </c>
      <c r="P2161" s="88" t="str">
        <f t="shared" si="333"/>
        <v/>
      </c>
      <c r="Q2161" s="87" t="str">
        <f t="shared" si="334"/>
        <v/>
      </c>
      <c r="R2161" s="87" t="str">
        <f t="shared" si="335"/>
        <v/>
      </c>
    </row>
    <row r="2162" spans="1:18" ht="15" x14ac:dyDescent="0.2">
      <c r="A2162" s="206"/>
      <c r="B2162" s="207" t="s">
        <v>1</v>
      </c>
      <c r="C2162" s="206" t="s">
        <v>2</v>
      </c>
      <c r="D2162" s="206" t="s">
        <v>3</v>
      </c>
      <c r="E2162" s="290" t="s">
        <v>18</v>
      </c>
      <c r="F2162" s="290"/>
      <c r="G2162" s="208" t="s">
        <v>4</v>
      </c>
      <c r="H2162" s="207" t="s">
        <v>5</v>
      </c>
      <c r="I2162" s="207" t="s">
        <v>6</v>
      </c>
      <c r="J2162" s="207" t="s">
        <v>7</v>
      </c>
      <c r="L2162" s="52">
        <f t="shared" si="336"/>
        <v>215</v>
      </c>
      <c r="M2162" s="86" t="str">
        <f t="shared" si="330"/>
        <v/>
      </c>
      <c r="N2162" s="87" t="str">
        <f t="shared" si="331"/>
        <v/>
      </c>
      <c r="O2162" s="87" t="str">
        <f t="shared" si="332"/>
        <v/>
      </c>
      <c r="P2162" s="88" t="str">
        <f t="shared" si="333"/>
        <v/>
      </c>
      <c r="Q2162" s="87" t="str">
        <f t="shared" si="334"/>
        <v/>
      </c>
      <c r="R2162" s="87" t="str">
        <f t="shared" si="335"/>
        <v/>
      </c>
    </row>
    <row r="2163" spans="1:18" ht="25.5" x14ac:dyDescent="0.2">
      <c r="A2163" s="209" t="s">
        <v>19</v>
      </c>
      <c r="B2163" s="210" t="s">
        <v>737</v>
      </c>
      <c r="C2163" s="209" t="s">
        <v>9</v>
      </c>
      <c r="D2163" s="209" t="s">
        <v>738</v>
      </c>
      <c r="E2163" s="291" t="s">
        <v>875</v>
      </c>
      <c r="F2163" s="291"/>
      <c r="G2163" s="211" t="s">
        <v>25</v>
      </c>
      <c r="H2163" s="212">
        <v>1</v>
      </c>
      <c r="I2163" s="213">
        <f>SUMIF(L:L,$L2163,M:M)</f>
        <v>0.26</v>
      </c>
      <c r="J2163" s="213">
        <f>TRUNC(H2163*I2163,2)</f>
        <v>0.26</v>
      </c>
      <c r="L2163" s="52">
        <f t="shared" si="336"/>
        <v>215</v>
      </c>
      <c r="M2163" s="86" t="str">
        <f t="shared" si="330"/>
        <v/>
      </c>
      <c r="N2163" s="87" t="str">
        <f t="shared" si="331"/>
        <v/>
      </c>
      <c r="O2163" s="87" t="str">
        <f t="shared" si="332"/>
        <v/>
      </c>
      <c r="P2163" s="88" t="str">
        <f t="shared" si="333"/>
        <v xml:space="preserve"> 95314 </v>
      </c>
      <c r="Q2163" s="87">
        <f t="shared" si="334"/>
        <v>0.26</v>
      </c>
      <c r="R2163" s="87">
        <f t="shared" si="335"/>
        <v>0</v>
      </c>
    </row>
    <row r="2164" spans="1:18" ht="25.5" customHeight="1" x14ac:dyDescent="0.2">
      <c r="A2164" s="214" t="s">
        <v>28</v>
      </c>
      <c r="B2164" s="215" t="s">
        <v>380</v>
      </c>
      <c r="C2164" s="214" t="str">
        <f>VLOOKUP(B2164,INSUMOS!$A:$I,2,FALSE)</f>
        <v>SINAPI</v>
      </c>
      <c r="D2164" s="214" t="str">
        <f>VLOOKUP(B2164,INSUMOS!$A:$I,3,FALSE)</f>
        <v>ARMADOR (HORISTA)</v>
      </c>
      <c r="E2164" s="293" t="str">
        <f>VLOOKUP(B2164,INSUMOS!$A:$I,4,FALSE)</f>
        <v>Mão de Obra</v>
      </c>
      <c r="F2164" s="293"/>
      <c r="G2164" s="216" t="str">
        <f>VLOOKUP(B2164,INSUMOS!$A:$I,5,FALSE)</f>
        <v>H</v>
      </c>
      <c r="H2164" s="217">
        <v>1.154E-2</v>
      </c>
      <c r="I2164" s="218">
        <f>VLOOKUP(B2164,INSUMOS!$A:$I,8,FALSE)</f>
        <v>23.15</v>
      </c>
      <c r="J2164" s="218">
        <f>TRUNC(H2164*I2164,2)</f>
        <v>0.26</v>
      </c>
      <c r="L2164" s="52">
        <f t="shared" si="336"/>
        <v>215</v>
      </c>
      <c r="M2164" s="86">
        <f t="shared" si="330"/>
        <v>0.26</v>
      </c>
      <c r="N2164" s="87">
        <f t="shared" si="331"/>
        <v>0.26</v>
      </c>
      <c r="O2164" s="87" t="str">
        <f t="shared" si="332"/>
        <v/>
      </c>
      <c r="P2164" s="88" t="str">
        <f t="shared" si="333"/>
        <v/>
      </c>
      <c r="Q2164" s="87" t="str">
        <f t="shared" si="334"/>
        <v/>
      </c>
      <c r="R2164" s="87" t="str">
        <f t="shared" si="335"/>
        <v/>
      </c>
    </row>
    <row r="2165" spans="1:18" ht="25.5" customHeight="1" x14ac:dyDescent="0.2">
      <c r="A2165" s="219"/>
      <c r="B2165" s="219"/>
      <c r="C2165" s="219"/>
      <c r="D2165" s="219"/>
      <c r="E2165" s="219"/>
      <c r="F2165" s="220"/>
      <c r="G2165" s="219"/>
      <c r="H2165" s="220"/>
      <c r="I2165" s="219"/>
      <c r="J2165" s="220"/>
      <c r="L2165" s="52">
        <f t="shared" si="336"/>
        <v>215</v>
      </c>
      <c r="M2165" s="86" t="str">
        <f t="shared" si="330"/>
        <v/>
      </c>
      <c r="N2165" s="87" t="str">
        <f t="shared" si="331"/>
        <v/>
      </c>
      <c r="O2165" s="87" t="str">
        <f t="shared" si="332"/>
        <v/>
      </c>
      <c r="P2165" s="88" t="str">
        <f t="shared" si="333"/>
        <v/>
      </c>
      <c r="Q2165" s="87" t="str">
        <f t="shared" si="334"/>
        <v/>
      </c>
      <c r="R2165" s="87" t="str">
        <f t="shared" si="335"/>
        <v/>
      </c>
    </row>
    <row r="2166" spans="1:18" ht="15" thickBot="1" x14ac:dyDescent="0.25">
      <c r="A2166" s="219"/>
      <c r="B2166" s="219"/>
      <c r="C2166" s="219"/>
      <c r="D2166" s="219"/>
      <c r="E2166" s="219"/>
      <c r="F2166" s="220"/>
      <c r="G2166" s="219"/>
      <c r="H2166" s="294"/>
      <c r="I2166" s="294"/>
      <c r="J2166" s="220"/>
      <c r="L2166" s="52">
        <f t="shared" si="336"/>
        <v>215</v>
      </c>
      <c r="M2166" s="86" t="str">
        <f t="shared" si="330"/>
        <v/>
      </c>
      <c r="N2166" s="87" t="str">
        <f t="shared" si="331"/>
        <v/>
      </c>
      <c r="O2166" s="87" t="str">
        <f t="shared" si="332"/>
        <v/>
      </c>
      <c r="P2166" s="88" t="str">
        <f t="shared" si="333"/>
        <v/>
      </c>
      <c r="Q2166" s="87" t="str">
        <f t="shared" si="334"/>
        <v/>
      </c>
      <c r="R2166" s="87" t="str">
        <f t="shared" si="335"/>
        <v/>
      </c>
    </row>
    <row r="2167" spans="1:18" ht="15" thickTop="1" x14ac:dyDescent="0.2">
      <c r="A2167" s="224"/>
      <c r="B2167" s="224"/>
      <c r="C2167" s="224"/>
      <c r="D2167" s="224"/>
      <c r="E2167" s="224"/>
      <c r="F2167" s="224"/>
      <c r="G2167" s="224"/>
      <c r="H2167" s="224"/>
      <c r="I2167" s="224"/>
      <c r="J2167" s="224"/>
      <c r="L2167" s="52">
        <f t="shared" si="336"/>
        <v>215</v>
      </c>
      <c r="M2167" s="86" t="str">
        <f t="shared" si="330"/>
        <v/>
      </c>
      <c r="N2167" s="87" t="str">
        <f t="shared" si="331"/>
        <v/>
      </c>
      <c r="O2167" s="87" t="str">
        <f t="shared" si="332"/>
        <v/>
      </c>
      <c r="P2167" s="88" t="str">
        <f t="shared" si="333"/>
        <v/>
      </c>
      <c r="Q2167" s="87" t="str">
        <f t="shared" si="334"/>
        <v/>
      </c>
      <c r="R2167" s="87" t="str">
        <f t="shared" si="335"/>
        <v/>
      </c>
    </row>
    <row r="2168" spans="1:18" ht="15" x14ac:dyDescent="0.2">
      <c r="A2168" s="206"/>
      <c r="B2168" s="207" t="s">
        <v>1</v>
      </c>
      <c r="C2168" s="206" t="s">
        <v>2</v>
      </c>
      <c r="D2168" s="206" t="s">
        <v>3</v>
      </c>
      <c r="E2168" s="290" t="s">
        <v>18</v>
      </c>
      <c r="F2168" s="290"/>
      <c r="G2168" s="208" t="s">
        <v>4</v>
      </c>
      <c r="H2168" s="207" t="s">
        <v>5</v>
      </c>
      <c r="I2168" s="207" t="s">
        <v>6</v>
      </c>
      <c r="J2168" s="207" t="s">
        <v>7</v>
      </c>
      <c r="L2168" s="52">
        <f t="shared" si="336"/>
        <v>216</v>
      </c>
      <c r="M2168" s="86" t="str">
        <f t="shared" si="330"/>
        <v/>
      </c>
      <c r="N2168" s="87" t="str">
        <f t="shared" si="331"/>
        <v/>
      </c>
      <c r="O2168" s="87" t="str">
        <f t="shared" si="332"/>
        <v/>
      </c>
      <c r="P2168" s="88" t="str">
        <f t="shared" si="333"/>
        <v/>
      </c>
      <c r="Q2168" s="87" t="str">
        <f t="shared" si="334"/>
        <v/>
      </c>
      <c r="R2168" s="87" t="str">
        <f t="shared" si="335"/>
        <v/>
      </c>
    </row>
    <row r="2169" spans="1:18" ht="25.5" x14ac:dyDescent="0.2">
      <c r="A2169" s="209" t="s">
        <v>19</v>
      </c>
      <c r="B2169" s="210" t="s">
        <v>207</v>
      </c>
      <c r="C2169" s="209" t="s">
        <v>9</v>
      </c>
      <c r="D2169" s="209" t="s">
        <v>208</v>
      </c>
      <c r="E2169" s="291" t="s">
        <v>875</v>
      </c>
      <c r="F2169" s="291"/>
      <c r="G2169" s="211" t="s">
        <v>25</v>
      </c>
      <c r="H2169" s="212">
        <v>1</v>
      </c>
      <c r="I2169" s="213">
        <f>SUMIF(L:L,$L2169,M:M)</f>
        <v>0.61</v>
      </c>
      <c r="J2169" s="213">
        <f>TRUNC(H2169*I2169,2)</f>
        <v>0.61</v>
      </c>
      <c r="L2169" s="52">
        <f t="shared" si="336"/>
        <v>216</v>
      </c>
      <c r="M2169" s="86" t="str">
        <f t="shared" si="330"/>
        <v/>
      </c>
      <c r="N2169" s="87" t="str">
        <f t="shared" si="331"/>
        <v/>
      </c>
      <c r="O2169" s="87" t="str">
        <f t="shared" si="332"/>
        <v/>
      </c>
      <c r="P2169" s="88" t="str">
        <f t="shared" si="333"/>
        <v xml:space="preserve"> 95316 </v>
      </c>
      <c r="Q2169" s="87">
        <f t="shared" si="334"/>
        <v>0.61</v>
      </c>
      <c r="R2169" s="87">
        <f t="shared" si="335"/>
        <v>0</v>
      </c>
    </row>
    <row r="2170" spans="1:18" x14ac:dyDescent="0.2">
      <c r="A2170" s="214" t="s">
        <v>28</v>
      </c>
      <c r="B2170" s="215" t="s">
        <v>186</v>
      </c>
      <c r="C2170" s="214" t="str">
        <f>VLOOKUP(B2170,INSUMOS!$A:$I,2,FALSE)</f>
        <v>SINAPI</v>
      </c>
      <c r="D2170" s="214" t="str">
        <f>VLOOKUP(B2170,INSUMOS!$A:$I,3,FALSE)</f>
        <v>AJUDANTE DE ELETRICISTA (HORISTA)</v>
      </c>
      <c r="E2170" s="293" t="str">
        <f>VLOOKUP(B2170,INSUMOS!$A:$I,4,FALSE)</f>
        <v>Mão de Obra</v>
      </c>
      <c r="F2170" s="293"/>
      <c r="G2170" s="216" t="str">
        <f>VLOOKUP(B2170,INSUMOS!$A:$I,5,FALSE)</f>
        <v>H</v>
      </c>
      <c r="H2170" s="217">
        <v>3.7319999999999999E-2</v>
      </c>
      <c r="I2170" s="218">
        <f>VLOOKUP(B2170,INSUMOS!$A:$I,8,FALSE)</f>
        <v>16.57</v>
      </c>
      <c r="J2170" s="218">
        <f>TRUNC(H2170*I2170,2)</f>
        <v>0.61</v>
      </c>
      <c r="L2170" s="52">
        <f t="shared" si="336"/>
        <v>216</v>
      </c>
      <c r="M2170" s="86">
        <f t="shared" si="330"/>
        <v>0.61</v>
      </c>
      <c r="N2170" s="87">
        <f t="shared" si="331"/>
        <v>0.61</v>
      </c>
      <c r="O2170" s="87" t="str">
        <f t="shared" si="332"/>
        <v/>
      </c>
      <c r="P2170" s="88" t="str">
        <f t="shared" si="333"/>
        <v/>
      </c>
      <c r="Q2170" s="87" t="str">
        <f t="shared" si="334"/>
        <v/>
      </c>
      <c r="R2170" s="87" t="str">
        <f t="shared" si="335"/>
        <v/>
      </c>
    </row>
    <row r="2171" spans="1:18" x14ac:dyDescent="0.2">
      <c r="A2171" s="219"/>
      <c r="B2171" s="219"/>
      <c r="C2171" s="219"/>
      <c r="D2171" s="219"/>
      <c r="E2171" s="219"/>
      <c r="F2171" s="220"/>
      <c r="G2171" s="219"/>
      <c r="H2171" s="220"/>
      <c r="I2171" s="219"/>
      <c r="J2171" s="220"/>
      <c r="L2171" s="52">
        <f t="shared" si="336"/>
        <v>216</v>
      </c>
      <c r="M2171" s="86" t="str">
        <f t="shared" si="330"/>
        <v/>
      </c>
      <c r="N2171" s="87" t="str">
        <f t="shared" si="331"/>
        <v/>
      </c>
      <c r="O2171" s="87" t="str">
        <f t="shared" si="332"/>
        <v/>
      </c>
      <c r="P2171" s="88" t="str">
        <f t="shared" si="333"/>
        <v/>
      </c>
      <c r="Q2171" s="87" t="str">
        <f t="shared" si="334"/>
        <v/>
      </c>
      <c r="R2171" s="87" t="str">
        <f t="shared" si="335"/>
        <v/>
      </c>
    </row>
    <row r="2172" spans="1:18" ht="25.5" customHeight="1" thickBot="1" x14ac:dyDescent="0.25">
      <c r="A2172" s="219"/>
      <c r="B2172" s="219"/>
      <c r="C2172" s="219"/>
      <c r="D2172" s="219"/>
      <c r="E2172" s="219"/>
      <c r="F2172" s="220"/>
      <c r="G2172" s="219"/>
      <c r="H2172" s="294"/>
      <c r="I2172" s="294"/>
      <c r="J2172" s="220"/>
      <c r="L2172" s="52">
        <f t="shared" si="336"/>
        <v>216</v>
      </c>
      <c r="M2172" s="86" t="str">
        <f t="shared" si="330"/>
        <v/>
      </c>
      <c r="N2172" s="87" t="str">
        <f t="shared" si="331"/>
        <v/>
      </c>
      <c r="O2172" s="87" t="str">
        <f t="shared" si="332"/>
        <v/>
      </c>
      <c r="P2172" s="88" t="str">
        <f t="shared" si="333"/>
        <v/>
      </c>
      <c r="Q2172" s="87" t="str">
        <f t="shared" si="334"/>
        <v/>
      </c>
      <c r="R2172" s="87" t="str">
        <f t="shared" si="335"/>
        <v/>
      </c>
    </row>
    <row r="2173" spans="1:18" ht="25.5" customHeight="1" thickTop="1" x14ac:dyDescent="0.2">
      <c r="A2173" s="224"/>
      <c r="B2173" s="224"/>
      <c r="C2173" s="224"/>
      <c r="D2173" s="224"/>
      <c r="E2173" s="224"/>
      <c r="F2173" s="224"/>
      <c r="G2173" s="224"/>
      <c r="H2173" s="224"/>
      <c r="I2173" s="224"/>
      <c r="J2173" s="224"/>
      <c r="L2173" s="52">
        <f t="shared" si="336"/>
        <v>216</v>
      </c>
      <c r="M2173" s="86" t="str">
        <f t="shared" si="330"/>
        <v/>
      </c>
      <c r="N2173" s="87" t="str">
        <f t="shared" si="331"/>
        <v/>
      </c>
      <c r="O2173" s="87" t="str">
        <f t="shared" si="332"/>
        <v/>
      </c>
      <c r="P2173" s="88" t="str">
        <f t="shared" si="333"/>
        <v/>
      </c>
      <c r="Q2173" s="87" t="str">
        <f t="shared" si="334"/>
        <v/>
      </c>
      <c r="R2173" s="87" t="str">
        <f t="shared" si="335"/>
        <v/>
      </c>
    </row>
    <row r="2174" spans="1:18" ht="15" x14ac:dyDescent="0.2">
      <c r="A2174" s="206"/>
      <c r="B2174" s="207" t="s">
        <v>1</v>
      </c>
      <c r="C2174" s="206" t="s">
        <v>2</v>
      </c>
      <c r="D2174" s="206" t="s">
        <v>3</v>
      </c>
      <c r="E2174" s="290" t="s">
        <v>18</v>
      </c>
      <c r="F2174" s="290"/>
      <c r="G2174" s="208" t="s">
        <v>4</v>
      </c>
      <c r="H2174" s="207" t="s">
        <v>5</v>
      </c>
      <c r="I2174" s="207" t="s">
        <v>6</v>
      </c>
      <c r="J2174" s="207" t="s">
        <v>7</v>
      </c>
      <c r="L2174" s="52">
        <f t="shared" si="336"/>
        <v>217</v>
      </c>
      <c r="M2174" s="86" t="str">
        <f t="shared" si="330"/>
        <v/>
      </c>
      <c r="N2174" s="87" t="str">
        <f t="shared" si="331"/>
        <v/>
      </c>
      <c r="O2174" s="87" t="str">
        <f t="shared" si="332"/>
        <v/>
      </c>
      <c r="P2174" s="88" t="str">
        <f t="shared" si="333"/>
        <v/>
      </c>
      <c r="Q2174" s="87" t="str">
        <f t="shared" si="334"/>
        <v/>
      </c>
      <c r="R2174" s="87" t="str">
        <f t="shared" si="335"/>
        <v/>
      </c>
    </row>
    <row r="2175" spans="1:18" ht="25.5" x14ac:dyDescent="0.2">
      <c r="A2175" s="209" t="s">
        <v>19</v>
      </c>
      <c r="B2175" s="210" t="s">
        <v>211</v>
      </c>
      <c r="C2175" s="209" t="s">
        <v>9</v>
      </c>
      <c r="D2175" s="209" t="s">
        <v>212</v>
      </c>
      <c r="E2175" s="291" t="s">
        <v>875</v>
      </c>
      <c r="F2175" s="291"/>
      <c r="G2175" s="211" t="s">
        <v>25</v>
      </c>
      <c r="H2175" s="212">
        <v>1</v>
      </c>
      <c r="I2175" s="213">
        <f>SUMIF(L:L,$L2175,M:M)</f>
        <v>0.28999999999999998</v>
      </c>
      <c r="J2175" s="213">
        <f>TRUNC(H2175*I2175,2)</f>
        <v>0.28999999999999998</v>
      </c>
      <c r="L2175" s="52">
        <f t="shared" si="336"/>
        <v>217</v>
      </c>
      <c r="M2175" s="86" t="str">
        <f t="shared" ref="M2175:M2238" si="337">IF(OR(A2175="Insumo",A2175="Composição Auxiliar"),J2175,"")</f>
        <v/>
      </c>
      <c r="N2175" s="87" t="str">
        <f t="shared" ref="N2175:N2238" si="338">IF(E2175="Mão de Obra",J2175,"")</f>
        <v/>
      </c>
      <c r="O2175" s="87" t="str">
        <f t="shared" ref="O2175:O2238" si="339">IF(N2175&lt;&gt;"","",M2175)</f>
        <v/>
      </c>
      <c r="P2175" s="88" t="str">
        <f t="shared" ref="P2175:P2238" si="340">IF(A2175="Composição",B2175,"")</f>
        <v xml:space="preserve"> 95317 </v>
      </c>
      <c r="Q2175" s="87">
        <f t="shared" ref="Q2175:Q2238" si="341">IF(P2175&lt;&gt;"",SUMIF(L2175:L2275,L2175,N2175:N2275),"")</f>
        <v>0.28999999999999998</v>
      </c>
      <c r="R2175" s="87">
        <f t="shared" ref="R2175:R2238" si="342">IF(P2175&lt;&gt;"",SUMIF(L2175:L2275,L2175,O2175:O2275),"")</f>
        <v>0</v>
      </c>
    </row>
    <row r="2176" spans="1:18" x14ac:dyDescent="0.2">
      <c r="A2176" s="214" t="s">
        <v>28</v>
      </c>
      <c r="B2176" s="215" t="s">
        <v>187</v>
      </c>
      <c r="C2176" s="214" t="str">
        <f>VLOOKUP(B2176,INSUMOS!$A:$I,2,FALSE)</f>
        <v>SINAPI</v>
      </c>
      <c r="D2176" s="214" t="str">
        <f>VLOOKUP(B2176,INSUMOS!$A:$I,3,FALSE)</f>
        <v>AUXILIAR DE ENCANADOR OU BOMBEIRO HIDRAULICO (HORISTA)</v>
      </c>
      <c r="E2176" s="293" t="str">
        <f>VLOOKUP(B2176,INSUMOS!$A:$I,4,FALSE)</f>
        <v>Mão de Obra</v>
      </c>
      <c r="F2176" s="293"/>
      <c r="G2176" s="216" t="str">
        <f>VLOOKUP(B2176,INSUMOS!$A:$I,5,FALSE)</f>
        <v>H</v>
      </c>
      <c r="H2176" s="217">
        <v>1.7979999999999999E-2</v>
      </c>
      <c r="I2176" s="218">
        <f>VLOOKUP(B2176,INSUMOS!$A:$I,8,FALSE)</f>
        <v>16.57</v>
      </c>
      <c r="J2176" s="218">
        <f>TRUNC(H2176*I2176,2)</f>
        <v>0.28999999999999998</v>
      </c>
      <c r="L2176" s="52">
        <f t="shared" si="336"/>
        <v>217</v>
      </c>
      <c r="M2176" s="86">
        <f t="shared" si="337"/>
        <v>0.28999999999999998</v>
      </c>
      <c r="N2176" s="87">
        <f t="shared" si="338"/>
        <v>0.28999999999999998</v>
      </c>
      <c r="O2176" s="87" t="str">
        <f t="shared" si="339"/>
        <v/>
      </c>
      <c r="P2176" s="88" t="str">
        <f t="shared" si="340"/>
        <v/>
      </c>
      <c r="Q2176" s="87" t="str">
        <f t="shared" si="341"/>
        <v/>
      </c>
      <c r="R2176" s="87" t="str">
        <f t="shared" si="342"/>
        <v/>
      </c>
    </row>
    <row r="2177" spans="1:18" x14ac:dyDescent="0.2">
      <c r="A2177" s="219"/>
      <c r="B2177" s="219"/>
      <c r="C2177" s="219"/>
      <c r="D2177" s="219"/>
      <c r="E2177" s="219"/>
      <c r="F2177" s="220"/>
      <c r="G2177" s="219"/>
      <c r="H2177" s="220"/>
      <c r="I2177" s="219"/>
      <c r="J2177" s="220"/>
      <c r="L2177" s="52">
        <f t="shared" si="336"/>
        <v>217</v>
      </c>
      <c r="M2177" s="86" t="str">
        <f t="shared" si="337"/>
        <v/>
      </c>
      <c r="N2177" s="87" t="str">
        <f t="shared" si="338"/>
        <v/>
      </c>
      <c r="O2177" s="87" t="str">
        <f t="shared" si="339"/>
        <v/>
      </c>
      <c r="P2177" s="88" t="str">
        <f t="shared" si="340"/>
        <v/>
      </c>
      <c r="Q2177" s="87" t="str">
        <f t="shared" si="341"/>
        <v/>
      </c>
      <c r="R2177" s="87" t="str">
        <f t="shared" si="342"/>
        <v/>
      </c>
    </row>
    <row r="2178" spans="1:18" ht="15" thickBot="1" x14ac:dyDescent="0.25">
      <c r="A2178" s="219"/>
      <c r="B2178" s="219"/>
      <c r="C2178" s="219"/>
      <c r="D2178" s="219"/>
      <c r="E2178" s="219"/>
      <c r="F2178" s="220"/>
      <c r="G2178" s="219"/>
      <c r="H2178" s="294"/>
      <c r="I2178" s="294"/>
      <c r="J2178" s="220"/>
      <c r="L2178" s="52">
        <f t="shared" si="336"/>
        <v>217</v>
      </c>
      <c r="M2178" s="86" t="str">
        <f t="shared" si="337"/>
        <v/>
      </c>
      <c r="N2178" s="87" t="str">
        <f t="shared" si="338"/>
        <v/>
      </c>
      <c r="O2178" s="87" t="str">
        <f t="shared" si="339"/>
        <v/>
      </c>
      <c r="P2178" s="88" t="str">
        <f t="shared" si="340"/>
        <v/>
      </c>
      <c r="Q2178" s="87" t="str">
        <f t="shared" si="341"/>
        <v/>
      </c>
      <c r="R2178" s="87" t="str">
        <f t="shared" si="342"/>
        <v/>
      </c>
    </row>
    <row r="2179" spans="1:18" ht="15" thickTop="1" x14ac:dyDescent="0.2">
      <c r="A2179" s="224"/>
      <c r="B2179" s="224"/>
      <c r="C2179" s="224"/>
      <c r="D2179" s="224"/>
      <c r="E2179" s="224"/>
      <c r="F2179" s="224"/>
      <c r="G2179" s="224"/>
      <c r="H2179" s="224"/>
      <c r="I2179" s="224"/>
      <c r="J2179" s="224"/>
      <c r="L2179" s="52">
        <f t="shared" ref="L2179:L2242" si="343">IF(AND(A2180&lt;&gt;"",A2179=""),L2178+1,L2178)</f>
        <v>217</v>
      </c>
      <c r="M2179" s="86" t="str">
        <f t="shared" si="337"/>
        <v/>
      </c>
      <c r="N2179" s="87" t="str">
        <f t="shared" si="338"/>
        <v/>
      </c>
      <c r="O2179" s="87" t="str">
        <f t="shared" si="339"/>
        <v/>
      </c>
      <c r="P2179" s="88" t="str">
        <f t="shared" si="340"/>
        <v/>
      </c>
      <c r="Q2179" s="87" t="str">
        <f t="shared" si="341"/>
        <v/>
      </c>
      <c r="R2179" s="87" t="str">
        <f t="shared" si="342"/>
        <v/>
      </c>
    </row>
    <row r="2180" spans="1:18" ht="25.5" customHeight="1" x14ac:dyDescent="0.2">
      <c r="A2180" s="206"/>
      <c r="B2180" s="207" t="s">
        <v>1</v>
      </c>
      <c r="C2180" s="206" t="s">
        <v>2</v>
      </c>
      <c r="D2180" s="206" t="s">
        <v>3</v>
      </c>
      <c r="E2180" s="290" t="s">
        <v>18</v>
      </c>
      <c r="F2180" s="290"/>
      <c r="G2180" s="208" t="s">
        <v>4</v>
      </c>
      <c r="H2180" s="207" t="s">
        <v>5</v>
      </c>
      <c r="I2180" s="207" t="s">
        <v>6</v>
      </c>
      <c r="J2180" s="207" t="s">
        <v>7</v>
      </c>
      <c r="L2180" s="52">
        <f t="shared" si="343"/>
        <v>218</v>
      </c>
      <c r="M2180" s="86" t="str">
        <f t="shared" si="337"/>
        <v/>
      </c>
      <c r="N2180" s="87" t="str">
        <f t="shared" si="338"/>
        <v/>
      </c>
      <c r="O2180" s="87" t="str">
        <f t="shared" si="339"/>
        <v/>
      </c>
      <c r="P2180" s="88" t="str">
        <f t="shared" si="340"/>
        <v/>
      </c>
      <c r="Q2180" s="87" t="str">
        <f t="shared" si="341"/>
        <v/>
      </c>
      <c r="R2180" s="87" t="str">
        <f t="shared" si="342"/>
        <v/>
      </c>
    </row>
    <row r="2181" spans="1:18" ht="25.5" customHeight="1" x14ac:dyDescent="0.2">
      <c r="A2181" s="209" t="s">
        <v>19</v>
      </c>
      <c r="B2181" s="210" t="s">
        <v>302</v>
      </c>
      <c r="C2181" s="209" t="s">
        <v>9</v>
      </c>
      <c r="D2181" s="209" t="s">
        <v>303</v>
      </c>
      <c r="E2181" s="291" t="s">
        <v>875</v>
      </c>
      <c r="F2181" s="291"/>
      <c r="G2181" s="211" t="s">
        <v>25</v>
      </c>
      <c r="H2181" s="212">
        <v>1</v>
      </c>
      <c r="I2181" s="213">
        <f>SUMIF(L:L,$L2181,M:M)</f>
        <v>0.19</v>
      </c>
      <c r="J2181" s="213">
        <f>TRUNC(H2181*I2181,2)</f>
        <v>0.19</v>
      </c>
      <c r="L2181" s="52">
        <f t="shared" si="343"/>
        <v>218</v>
      </c>
      <c r="M2181" s="86" t="str">
        <f t="shared" si="337"/>
        <v/>
      </c>
      <c r="N2181" s="87" t="str">
        <f t="shared" si="338"/>
        <v/>
      </c>
      <c r="O2181" s="87" t="str">
        <f t="shared" si="339"/>
        <v/>
      </c>
      <c r="P2181" s="88" t="str">
        <f t="shared" si="340"/>
        <v xml:space="preserve"> 95319 </v>
      </c>
      <c r="Q2181" s="87">
        <f t="shared" si="341"/>
        <v>0.19</v>
      </c>
      <c r="R2181" s="87">
        <f t="shared" si="342"/>
        <v>0</v>
      </c>
    </row>
    <row r="2182" spans="1:18" x14ac:dyDescent="0.2">
      <c r="A2182" s="214" t="s">
        <v>28</v>
      </c>
      <c r="B2182" s="215" t="s">
        <v>273</v>
      </c>
      <c r="C2182" s="214" t="str">
        <f>VLOOKUP(B2182,INSUMOS!$A:$I,2,FALSE)</f>
        <v>SINAPI</v>
      </c>
      <c r="D2182" s="214" t="str">
        <f>VLOOKUP(B2182,INSUMOS!$A:$I,3,FALSE)</f>
        <v>AUXILIAR DE MECANICO (HORISTA)</v>
      </c>
      <c r="E2182" s="293" t="str">
        <f>VLOOKUP(B2182,INSUMOS!$A:$I,4,FALSE)</f>
        <v>Mão de Obra</v>
      </c>
      <c r="F2182" s="293"/>
      <c r="G2182" s="216" t="str">
        <f>VLOOKUP(B2182,INSUMOS!$A:$I,5,FALSE)</f>
        <v>H</v>
      </c>
      <c r="H2182" s="217">
        <v>1.154E-2</v>
      </c>
      <c r="I2182" s="218">
        <f>VLOOKUP(B2182,INSUMOS!$A:$I,8,FALSE)</f>
        <v>16.57</v>
      </c>
      <c r="J2182" s="218">
        <f>TRUNC(H2182*I2182,2)</f>
        <v>0.19</v>
      </c>
      <c r="L2182" s="52">
        <f t="shared" si="343"/>
        <v>218</v>
      </c>
      <c r="M2182" s="86">
        <f t="shared" si="337"/>
        <v>0.19</v>
      </c>
      <c r="N2182" s="87">
        <f t="shared" si="338"/>
        <v>0.19</v>
      </c>
      <c r="O2182" s="87" t="str">
        <f t="shared" si="339"/>
        <v/>
      </c>
      <c r="P2182" s="88" t="str">
        <f t="shared" si="340"/>
        <v/>
      </c>
      <c r="Q2182" s="87" t="str">
        <f t="shared" si="341"/>
        <v/>
      </c>
      <c r="R2182" s="87" t="str">
        <f t="shared" si="342"/>
        <v/>
      </c>
    </row>
    <row r="2183" spans="1:18" x14ac:dyDescent="0.2">
      <c r="A2183" s="219"/>
      <c r="B2183" s="219"/>
      <c r="C2183" s="219"/>
      <c r="D2183" s="219"/>
      <c r="E2183" s="219"/>
      <c r="F2183" s="220"/>
      <c r="G2183" s="219"/>
      <c r="H2183" s="220"/>
      <c r="I2183" s="219"/>
      <c r="J2183" s="220"/>
      <c r="L2183" s="52">
        <f t="shared" si="343"/>
        <v>218</v>
      </c>
      <c r="M2183" s="86" t="str">
        <f t="shared" si="337"/>
        <v/>
      </c>
      <c r="N2183" s="87" t="str">
        <f t="shared" si="338"/>
        <v/>
      </c>
      <c r="O2183" s="87" t="str">
        <f t="shared" si="339"/>
        <v/>
      </c>
      <c r="P2183" s="88" t="str">
        <f t="shared" si="340"/>
        <v/>
      </c>
      <c r="Q2183" s="87" t="str">
        <f t="shared" si="341"/>
        <v/>
      </c>
      <c r="R2183" s="87" t="str">
        <f t="shared" si="342"/>
        <v/>
      </c>
    </row>
    <row r="2184" spans="1:18" ht="15" thickBot="1" x14ac:dyDescent="0.25">
      <c r="A2184" s="219"/>
      <c r="B2184" s="219"/>
      <c r="C2184" s="219"/>
      <c r="D2184" s="219"/>
      <c r="E2184" s="219"/>
      <c r="F2184" s="220"/>
      <c r="G2184" s="219"/>
      <c r="H2184" s="294"/>
      <c r="I2184" s="294"/>
      <c r="J2184" s="220"/>
      <c r="L2184" s="52">
        <f t="shared" si="343"/>
        <v>218</v>
      </c>
      <c r="M2184" s="86" t="str">
        <f t="shared" si="337"/>
        <v/>
      </c>
      <c r="N2184" s="87" t="str">
        <f t="shared" si="338"/>
        <v/>
      </c>
      <c r="O2184" s="87" t="str">
        <f t="shared" si="339"/>
        <v/>
      </c>
      <c r="P2184" s="88" t="str">
        <f t="shared" si="340"/>
        <v/>
      </c>
      <c r="Q2184" s="87" t="str">
        <f t="shared" si="341"/>
        <v/>
      </c>
      <c r="R2184" s="87" t="str">
        <f t="shared" si="342"/>
        <v/>
      </c>
    </row>
    <row r="2185" spans="1:18" ht="15" thickTop="1" x14ac:dyDescent="0.2">
      <c r="A2185" s="224"/>
      <c r="B2185" s="224"/>
      <c r="C2185" s="224"/>
      <c r="D2185" s="224"/>
      <c r="E2185" s="224"/>
      <c r="F2185" s="224"/>
      <c r="G2185" s="224"/>
      <c r="H2185" s="224"/>
      <c r="I2185" s="224"/>
      <c r="J2185" s="224"/>
      <c r="L2185" s="52">
        <f t="shared" si="343"/>
        <v>218</v>
      </c>
      <c r="M2185" s="86" t="str">
        <f t="shared" si="337"/>
        <v/>
      </c>
      <c r="N2185" s="87" t="str">
        <f t="shared" si="338"/>
        <v/>
      </c>
      <c r="O2185" s="87" t="str">
        <f t="shared" si="339"/>
        <v/>
      </c>
      <c r="P2185" s="88" t="str">
        <f t="shared" si="340"/>
        <v/>
      </c>
      <c r="Q2185" s="87" t="str">
        <f t="shared" si="341"/>
        <v/>
      </c>
      <c r="R2185" s="87" t="str">
        <f t="shared" si="342"/>
        <v/>
      </c>
    </row>
    <row r="2186" spans="1:18" ht="15" x14ac:dyDescent="0.2">
      <c r="A2186" s="206"/>
      <c r="B2186" s="207" t="s">
        <v>1</v>
      </c>
      <c r="C2186" s="206" t="s">
        <v>2</v>
      </c>
      <c r="D2186" s="206" t="s">
        <v>3</v>
      </c>
      <c r="E2186" s="290" t="s">
        <v>18</v>
      </c>
      <c r="F2186" s="290"/>
      <c r="G2186" s="208" t="s">
        <v>4</v>
      </c>
      <c r="H2186" s="207" t="s">
        <v>5</v>
      </c>
      <c r="I2186" s="207" t="s">
        <v>6</v>
      </c>
      <c r="J2186" s="207" t="s">
        <v>7</v>
      </c>
      <c r="L2186" s="52">
        <f t="shared" si="343"/>
        <v>219</v>
      </c>
      <c r="M2186" s="86" t="str">
        <f t="shared" si="337"/>
        <v/>
      </c>
      <c r="N2186" s="87" t="str">
        <f t="shared" si="338"/>
        <v/>
      </c>
      <c r="O2186" s="87" t="str">
        <f t="shared" si="339"/>
        <v/>
      </c>
      <c r="P2186" s="88" t="str">
        <f t="shared" si="340"/>
        <v/>
      </c>
      <c r="Q2186" s="87" t="str">
        <f t="shared" si="341"/>
        <v/>
      </c>
      <c r="R2186" s="87" t="str">
        <f t="shared" si="342"/>
        <v/>
      </c>
    </row>
    <row r="2187" spans="1:18" ht="25.5" x14ac:dyDescent="0.2">
      <c r="A2187" s="209" t="s">
        <v>19</v>
      </c>
      <c r="B2187" s="210" t="s">
        <v>176</v>
      </c>
      <c r="C2187" s="209" t="s">
        <v>9</v>
      </c>
      <c r="D2187" s="209" t="s">
        <v>177</v>
      </c>
      <c r="E2187" s="291" t="s">
        <v>875</v>
      </c>
      <c r="F2187" s="291"/>
      <c r="G2187" s="211" t="s">
        <v>25</v>
      </c>
      <c r="H2187" s="212">
        <v>1</v>
      </c>
      <c r="I2187" s="213">
        <f>SUMIF(L:L,$L2187,M:M)</f>
        <v>0.19</v>
      </c>
      <c r="J2187" s="213">
        <f>TRUNC(H2187*I2187,2)</f>
        <v>0.19</v>
      </c>
      <c r="L2187" s="52">
        <f t="shared" si="343"/>
        <v>219</v>
      </c>
      <c r="M2187" s="86" t="str">
        <f t="shared" si="337"/>
        <v/>
      </c>
      <c r="N2187" s="87" t="str">
        <f t="shared" si="338"/>
        <v/>
      </c>
      <c r="O2187" s="87" t="str">
        <f t="shared" si="339"/>
        <v/>
      </c>
      <c r="P2187" s="88" t="str">
        <f t="shared" si="340"/>
        <v xml:space="preserve"> 95320 </v>
      </c>
      <c r="Q2187" s="87">
        <f t="shared" si="341"/>
        <v>0.19</v>
      </c>
      <c r="R2187" s="87">
        <f t="shared" si="342"/>
        <v>0</v>
      </c>
    </row>
    <row r="2188" spans="1:18" ht="25.5" customHeight="1" x14ac:dyDescent="0.2">
      <c r="A2188" s="214" t="s">
        <v>28</v>
      </c>
      <c r="B2188" s="215" t="s">
        <v>173</v>
      </c>
      <c r="C2188" s="214" t="str">
        <f>VLOOKUP(B2188,INSUMOS!$A:$I,2,FALSE)</f>
        <v>SINAPI</v>
      </c>
      <c r="D2188" s="214" t="str">
        <f>VLOOKUP(B2188,INSUMOS!$A:$I,3,FALSE)</f>
        <v>AJUDANTE DE SERRALHEIRO (HORISTA)</v>
      </c>
      <c r="E2188" s="293" t="str">
        <f>VLOOKUP(B2188,INSUMOS!$A:$I,4,FALSE)</f>
        <v>Mão de Obra</v>
      </c>
      <c r="F2188" s="293"/>
      <c r="G2188" s="216" t="str">
        <f>VLOOKUP(B2188,INSUMOS!$A:$I,5,FALSE)</f>
        <v>H</v>
      </c>
      <c r="H2188" s="217">
        <v>1.154E-2</v>
      </c>
      <c r="I2188" s="218">
        <f>VLOOKUP(B2188,INSUMOS!$A:$I,8,FALSE)</f>
        <v>16.57</v>
      </c>
      <c r="J2188" s="218">
        <f>TRUNC(H2188*I2188,2)</f>
        <v>0.19</v>
      </c>
      <c r="L2188" s="52">
        <f t="shared" si="343"/>
        <v>219</v>
      </c>
      <c r="M2188" s="86">
        <f t="shared" si="337"/>
        <v>0.19</v>
      </c>
      <c r="N2188" s="87">
        <f t="shared" si="338"/>
        <v>0.19</v>
      </c>
      <c r="O2188" s="87" t="str">
        <f t="shared" si="339"/>
        <v/>
      </c>
      <c r="P2188" s="88" t="str">
        <f t="shared" si="340"/>
        <v/>
      </c>
      <c r="Q2188" s="87" t="str">
        <f t="shared" si="341"/>
        <v/>
      </c>
      <c r="R2188" s="87" t="str">
        <f t="shared" si="342"/>
        <v/>
      </c>
    </row>
    <row r="2189" spans="1:18" ht="25.5" customHeight="1" x14ac:dyDescent="0.2">
      <c r="A2189" s="219"/>
      <c r="B2189" s="219"/>
      <c r="C2189" s="219"/>
      <c r="D2189" s="219"/>
      <c r="E2189" s="219"/>
      <c r="F2189" s="220"/>
      <c r="G2189" s="219"/>
      <c r="H2189" s="220"/>
      <c r="I2189" s="219"/>
      <c r="J2189" s="220"/>
      <c r="L2189" s="52">
        <f t="shared" si="343"/>
        <v>219</v>
      </c>
      <c r="M2189" s="86" t="str">
        <f t="shared" si="337"/>
        <v/>
      </c>
      <c r="N2189" s="87" t="str">
        <f t="shared" si="338"/>
        <v/>
      </c>
      <c r="O2189" s="87" t="str">
        <f t="shared" si="339"/>
        <v/>
      </c>
      <c r="P2189" s="88" t="str">
        <f t="shared" si="340"/>
        <v/>
      </c>
      <c r="Q2189" s="87" t="str">
        <f t="shared" si="341"/>
        <v/>
      </c>
      <c r="R2189" s="87" t="str">
        <f t="shared" si="342"/>
        <v/>
      </c>
    </row>
    <row r="2190" spans="1:18" ht="25.5" customHeight="1" thickBot="1" x14ac:dyDescent="0.25">
      <c r="A2190" s="219"/>
      <c r="B2190" s="219"/>
      <c r="C2190" s="219"/>
      <c r="D2190" s="219"/>
      <c r="E2190" s="219"/>
      <c r="F2190" s="220"/>
      <c r="G2190" s="219"/>
      <c r="H2190" s="294"/>
      <c r="I2190" s="294"/>
      <c r="J2190" s="220"/>
      <c r="L2190" s="52">
        <f t="shared" si="343"/>
        <v>219</v>
      </c>
      <c r="M2190" s="86" t="str">
        <f t="shared" si="337"/>
        <v/>
      </c>
      <c r="N2190" s="87" t="str">
        <f t="shared" si="338"/>
        <v/>
      </c>
      <c r="O2190" s="87" t="str">
        <f t="shared" si="339"/>
        <v/>
      </c>
      <c r="P2190" s="88" t="str">
        <f t="shared" si="340"/>
        <v/>
      </c>
      <c r="Q2190" s="87" t="str">
        <f t="shared" si="341"/>
        <v/>
      </c>
      <c r="R2190" s="87" t="str">
        <f t="shared" si="342"/>
        <v/>
      </c>
    </row>
    <row r="2191" spans="1:18" ht="15" thickTop="1" x14ac:dyDescent="0.2">
      <c r="A2191" s="224"/>
      <c r="B2191" s="224"/>
      <c r="C2191" s="224"/>
      <c r="D2191" s="224"/>
      <c r="E2191" s="224"/>
      <c r="F2191" s="224"/>
      <c r="G2191" s="224"/>
      <c r="H2191" s="224"/>
      <c r="I2191" s="224"/>
      <c r="J2191" s="224"/>
      <c r="L2191" s="52">
        <f t="shared" si="343"/>
        <v>219</v>
      </c>
      <c r="M2191" s="86" t="str">
        <f t="shared" si="337"/>
        <v/>
      </c>
      <c r="N2191" s="87" t="str">
        <f t="shared" si="338"/>
        <v/>
      </c>
      <c r="O2191" s="87" t="str">
        <f t="shared" si="339"/>
        <v/>
      </c>
      <c r="P2191" s="88" t="str">
        <f t="shared" si="340"/>
        <v/>
      </c>
      <c r="Q2191" s="87" t="str">
        <f t="shared" si="341"/>
        <v/>
      </c>
      <c r="R2191" s="87" t="str">
        <f t="shared" si="342"/>
        <v/>
      </c>
    </row>
    <row r="2192" spans="1:18" ht="15" x14ac:dyDescent="0.2">
      <c r="A2192" s="206"/>
      <c r="B2192" s="207" t="s">
        <v>1</v>
      </c>
      <c r="C2192" s="206" t="s">
        <v>2</v>
      </c>
      <c r="D2192" s="206" t="s">
        <v>3</v>
      </c>
      <c r="E2192" s="290" t="s">
        <v>18</v>
      </c>
      <c r="F2192" s="290"/>
      <c r="G2192" s="208" t="s">
        <v>4</v>
      </c>
      <c r="H2192" s="207" t="s">
        <v>5</v>
      </c>
      <c r="I2192" s="207" t="s">
        <v>6</v>
      </c>
      <c r="J2192" s="207" t="s">
        <v>7</v>
      </c>
      <c r="L2192" s="52">
        <f t="shared" si="343"/>
        <v>220</v>
      </c>
      <c r="M2192" s="86" t="str">
        <f t="shared" si="337"/>
        <v/>
      </c>
      <c r="N2192" s="87" t="str">
        <f t="shared" si="338"/>
        <v/>
      </c>
      <c r="O2192" s="87" t="str">
        <f t="shared" si="339"/>
        <v/>
      </c>
      <c r="P2192" s="88" t="str">
        <f t="shared" si="340"/>
        <v/>
      </c>
      <c r="Q2192" s="87" t="str">
        <f t="shared" si="341"/>
        <v/>
      </c>
      <c r="R2192" s="87" t="str">
        <f t="shared" si="342"/>
        <v/>
      </c>
    </row>
    <row r="2193" spans="1:18" ht="25.5" x14ac:dyDescent="0.2">
      <c r="A2193" s="209" t="s">
        <v>19</v>
      </c>
      <c r="B2193" s="210" t="s">
        <v>741</v>
      </c>
      <c r="C2193" s="209" t="s">
        <v>9</v>
      </c>
      <c r="D2193" s="209" t="s">
        <v>2011</v>
      </c>
      <c r="E2193" s="291" t="s">
        <v>875</v>
      </c>
      <c r="F2193" s="291"/>
      <c r="G2193" s="211" t="s">
        <v>25</v>
      </c>
      <c r="H2193" s="212">
        <v>1</v>
      </c>
      <c r="I2193" s="213">
        <f>SUMIF(L:L,$L2193,M:M)</f>
        <v>0.34</v>
      </c>
      <c r="J2193" s="213">
        <f>TRUNC(H2193*I2193,2)</f>
        <v>0.34</v>
      </c>
      <c r="L2193" s="52">
        <f t="shared" si="343"/>
        <v>220</v>
      </c>
      <c r="M2193" s="86" t="str">
        <f t="shared" si="337"/>
        <v/>
      </c>
      <c r="N2193" s="87" t="str">
        <f t="shared" si="338"/>
        <v/>
      </c>
      <c r="O2193" s="87" t="str">
        <f t="shared" si="339"/>
        <v/>
      </c>
      <c r="P2193" s="88" t="str">
        <f t="shared" si="340"/>
        <v xml:space="preserve"> 95324 </v>
      </c>
      <c r="Q2193" s="87">
        <f t="shared" si="341"/>
        <v>0.34</v>
      </c>
      <c r="R2193" s="87">
        <f t="shared" si="342"/>
        <v>0</v>
      </c>
    </row>
    <row r="2194" spans="1:18" x14ac:dyDescent="0.2">
      <c r="A2194" s="214" t="s">
        <v>28</v>
      </c>
      <c r="B2194" s="215" t="s">
        <v>429</v>
      </c>
      <c r="C2194" s="214" t="str">
        <f>VLOOKUP(B2194,INSUMOS!$A:$I,2,FALSE)</f>
        <v>SINAPI</v>
      </c>
      <c r="D2194" s="214" t="str">
        <f>VLOOKUP(B2194,INSUMOS!$A:$I,3,FALSE)</f>
        <v>AZULEJISTA OU LADRILHEIRO (HORISTA)</v>
      </c>
      <c r="E2194" s="293" t="str">
        <f>VLOOKUP(B2194,INSUMOS!$A:$I,4,FALSE)</f>
        <v>Mão de Obra</v>
      </c>
      <c r="F2194" s="293"/>
      <c r="G2194" s="216" t="str">
        <f>VLOOKUP(B2194,INSUMOS!$A:$I,5,FALSE)</f>
        <v>H</v>
      </c>
      <c r="H2194" s="217">
        <v>1.4760000000000001E-2</v>
      </c>
      <c r="I2194" s="218">
        <f>VLOOKUP(B2194,INSUMOS!$A:$I,8,FALSE)</f>
        <v>23.15</v>
      </c>
      <c r="J2194" s="218">
        <f>TRUNC(H2194*I2194,2)</f>
        <v>0.34</v>
      </c>
      <c r="L2194" s="52">
        <f t="shared" si="343"/>
        <v>220</v>
      </c>
      <c r="M2194" s="86">
        <f t="shared" si="337"/>
        <v>0.34</v>
      </c>
      <c r="N2194" s="87">
        <f t="shared" si="338"/>
        <v>0.34</v>
      </c>
      <c r="O2194" s="87" t="str">
        <f t="shared" si="339"/>
        <v/>
      </c>
      <c r="P2194" s="88" t="str">
        <f t="shared" si="340"/>
        <v/>
      </c>
      <c r="Q2194" s="87" t="str">
        <f t="shared" si="341"/>
        <v/>
      </c>
      <c r="R2194" s="87" t="str">
        <f t="shared" si="342"/>
        <v/>
      </c>
    </row>
    <row r="2195" spans="1:18" x14ac:dyDescent="0.2">
      <c r="A2195" s="219"/>
      <c r="B2195" s="219"/>
      <c r="C2195" s="219"/>
      <c r="D2195" s="219"/>
      <c r="E2195" s="219"/>
      <c r="F2195" s="220"/>
      <c r="G2195" s="219"/>
      <c r="H2195" s="220"/>
      <c r="I2195" s="219"/>
      <c r="J2195" s="220"/>
      <c r="L2195" s="52">
        <f t="shared" si="343"/>
        <v>220</v>
      </c>
      <c r="M2195" s="86" t="str">
        <f t="shared" si="337"/>
        <v/>
      </c>
      <c r="N2195" s="87" t="str">
        <f t="shared" si="338"/>
        <v/>
      </c>
      <c r="O2195" s="87" t="str">
        <f t="shared" si="339"/>
        <v/>
      </c>
      <c r="P2195" s="88" t="str">
        <f t="shared" si="340"/>
        <v/>
      </c>
      <c r="Q2195" s="87" t="str">
        <f t="shared" si="341"/>
        <v/>
      </c>
      <c r="R2195" s="87" t="str">
        <f t="shared" si="342"/>
        <v/>
      </c>
    </row>
    <row r="2196" spans="1:18" ht="15" thickBot="1" x14ac:dyDescent="0.25">
      <c r="A2196" s="219"/>
      <c r="B2196" s="219"/>
      <c r="C2196" s="219"/>
      <c r="D2196" s="219"/>
      <c r="E2196" s="219"/>
      <c r="F2196" s="220"/>
      <c r="G2196" s="219"/>
      <c r="H2196" s="294"/>
      <c r="I2196" s="294"/>
      <c r="J2196" s="220"/>
      <c r="L2196" s="52">
        <f t="shared" si="343"/>
        <v>220</v>
      </c>
      <c r="M2196" s="86" t="str">
        <f t="shared" si="337"/>
        <v/>
      </c>
      <c r="N2196" s="87" t="str">
        <f t="shared" si="338"/>
        <v/>
      </c>
      <c r="O2196" s="87" t="str">
        <f t="shared" si="339"/>
        <v/>
      </c>
      <c r="P2196" s="88" t="str">
        <f t="shared" si="340"/>
        <v/>
      </c>
      <c r="Q2196" s="87" t="str">
        <f t="shared" si="341"/>
        <v/>
      </c>
      <c r="R2196" s="87" t="str">
        <f t="shared" si="342"/>
        <v/>
      </c>
    </row>
    <row r="2197" spans="1:18" ht="25.5" customHeight="1" thickTop="1" x14ac:dyDescent="0.2">
      <c r="A2197" s="224"/>
      <c r="B2197" s="224"/>
      <c r="C2197" s="224"/>
      <c r="D2197" s="224"/>
      <c r="E2197" s="224"/>
      <c r="F2197" s="224"/>
      <c r="G2197" s="224"/>
      <c r="H2197" s="224"/>
      <c r="I2197" s="224"/>
      <c r="J2197" s="224"/>
      <c r="L2197" s="52">
        <f t="shared" si="343"/>
        <v>220</v>
      </c>
      <c r="M2197" s="86" t="str">
        <f t="shared" si="337"/>
        <v/>
      </c>
      <c r="N2197" s="87" t="str">
        <f t="shared" si="338"/>
        <v/>
      </c>
      <c r="O2197" s="87" t="str">
        <f t="shared" si="339"/>
        <v/>
      </c>
      <c r="P2197" s="88" t="str">
        <f t="shared" si="340"/>
        <v/>
      </c>
      <c r="Q2197" s="87" t="str">
        <f t="shared" si="341"/>
        <v/>
      </c>
      <c r="R2197" s="87" t="str">
        <f t="shared" si="342"/>
        <v/>
      </c>
    </row>
    <row r="2198" spans="1:18" ht="25.5" customHeight="1" x14ac:dyDescent="0.2">
      <c r="A2198" s="206"/>
      <c r="B2198" s="207" t="s">
        <v>1</v>
      </c>
      <c r="C2198" s="206" t="s">
        <v>2</v>
      </c>
      <c r="D2198" s="206" t="s">
        <v>3</v>
      </c>
      <c r="E2198" s="290" t="s">
        <v>18</v>
      </c>
      <c r="F2198" s="290"/>
      <c r="G2198" s="208" t="s">
        <v>4</v>
      </c>
      <c r="H2198" s="207" t="s">
        <v>5</v>
      </c>
      <c r="I2198" s="207" t="s">
        <v>6</v>
      </c>
      <c r="J2198" s="207" t="s">
        <v>7</v>
      </c>
      <c r="L2198" s="52">
        <f t="shared" si="343"/>
        <v>221</v>
      </c>
      <c r="M2198" s="86" t="str">
        <f t="shared" si="337"/>
        <v/>
      </c>
      <c r="N2198" s="87" t="str">
        <f t="shared" si="338"/>
        <v/>
      </c>
      <c r="O2198" s="87" t="str">
        <f t="shared" si="339"/>
        <v/>
      </c>
      <c r="P2198" s="88" t="str">
        <f t="shared" si="340"/>
        <v/>
      </c>
      <c r="Q2198" s="87" t="str">
        <f t="shared" si="341"/>
        <v/>
      </c>
      <c r="R2198" s="87" t="str">
        <f t="shared" si="342"/>
        <v/>
      </c>
    </row>
    <row r="2199" spans="1:18" ht="25.5" x14ac:dyDescent="0.2">
      <c r="A2199" s="209" t="s">
        <v>19</v>
      </c>
      <c r="B2199" s="210" t="s">
        <v>766</v>
      </c>
      <c r="C2199" s="209" t="s">
        <v>9</v>
      </c>
      <c r="D2199" s="209" t="s">
        <v>767</v>
      </c>
      <c r="E2199" s="291" t="s">
        <v>875</v>
      </c>
      <c r="F2199" s="291"/>
      <c r="G2199" s="211" t="s">
        <v>25</v>
      </c>
      <c r="H2199" s="212">
        <v>1</v>
      </c>
      <c r="I2199" s="213">
        <f>SUMIF(L:L,$L2199,M:M)</f>
        <v>0.32</v>
      </c>
      <c r="J2199" s="213">
        <f>TRUNC(H2199*I2199,2)</f>
        <v>0.32</v>
      </c>
      <c r="L2199" s="52">
        <f t="shared" si="343"/>
        <v>221</v>
      </c>
      <c r="M2199" s="86" t="str">
        <f t="shared" si="337"/>
        <v/>
      </c>
      <c r="N2199" s="87" t="str">
        <f t="shared" si="338"/>
        <v/>
      </c>
      <c r="O2199" s="87" t="str">
        <f t="shared" si="339"/>
        <v/>
      </c>
      <c r="P2199" s="88" t="str">
        <f t="shared" si="340"/>
        <v xml:space="preserve"> 95329 </v>
      </c>
      <c r="Q2199" s="87">
        <f t="shared" si="341"/>
        <v>0.32</v>
      </c>
      <c r="R2199" s="87">
        <f t="shared" si="342"/>
        <v>0</v>
      </c>
    </row>
    <row r="2200" spans="1:18" x14ac:dyDescent="0.2">
      <c r="A2200" s="214" t="s">
        <v>28</v>
      </c>
      <c r="B2200" s="215" t="s">
        <v>345</v>
      </c>
      <c r="C2200" s="214" t="str">
        <f>VLOOKUP(B2200,INSUMOS!$A:$I,2,FALSE)</f>
        <v>SINAPI</v>
      </c>
      <c r="D2200" s="214" t="str">
        <f>VLOOKUP(B2200,INSUMOS!$A:$I,3,FALSE)</f>
        <v>CARPINTEIRO DE ESQUADRIAS (HORISTA)</v>
      </c>
      <c r="E2200" s="293" t="str">
        <f>VLOOKUP(B2200,INSUMOS!$A:$I,4,FALSE)</f>
        <v>Mão de Obra</v>
      </c>
      <c r="F2200" s="293"/>
      <c r="G2200" s="216" t="str">
        <f>VLOOKUP(B2200,INSUMOS!$A:$I,5,FALSE)</f>
        <v>H</v>
      </c>
      <c r="H2200" s="217">
        <v>1.4760000000000001E-2</v>
      </c>
      <c r="I2200" s="218">
        <f>VLOOKUP(B2200,INSUMOS!$A:$I,8,FALSE)</f>
        <v>21.78</v>
      </c>
      <c r="J2200" s="218">
        <f>TRUNC(H2200*I2200,2)</f>
        <v>0.32</v>
      </c>
      <c r="L2200" s="52">
        <f t="shared" si="343"/>
        <v>221</v>
      </c>
      <c r="M2200" s="86">
        <f t="shared" si="337"/>
        <v>0.32</v>
      </c>
      <c r="N2200" s="87">
        <f t="shared" si="338"/>
        <v>0.32</v>
      </c>
      <c r="O2200" s="87" t="str">
        <f t="shared" si="339"/>
        <v/>
      </c>
      <c r="P2200" s="88" t="str">
        <f t="shared" si="340"/>
        <v/>
      </c>
      <c r="Q2200" s="87" t="str">
        <f t="shared" si="341"/>
        <v/>
      </c>
      <c r="R2200" s="87" t="str">
        <f t="shared" si="342"/>
        <v/>
      </c>
    </row>
    <row r="2201" spans="1:18" x14ac:dyDescent="0.2">
      <c r="A2201" s="219"/>
      <c r="B2201" s="219"/>
      <c r="C2201" s="219"/>
      <c r="D2201" s="219"/>
      <c r="E2201" s="219"/>
      <c r="F2201" s="220"/>
      <c r="G2201" s="219"/>
      <c r="H2201" s="220"/>
      <c r="I2201" s="219"/>
      <c r="J2201" s="220"/>
      <c r="L2201" s="52">
        <f t="shared" si="343"/>
        <v>221</v>
      </c>
      <c r="M2201" s="86" t="str">
        <f t="shared" si="337"/>
        <v/>
      </c>
      <c r="N2201" s="87" t="str">
        <f t="shared" si="338"/>
        <v/>
      </c>
      <c r="O2201" s="87" t="str">
        <f t="shared" si="339"/>
        <v/>
      </c>
      <c r="P2201" s="88" t="str">
        <f t="shared" si="340"/>
        <v/>
      </c>
      <c r="Q2201" s="87" t="str">
        <f t="shared" si="341"/>
        <v/>
      </c>
      <c r="R2201" s="87" t="str">
        <f t="shared" si="342"/>
        <v/>
      </c>
    </row>
    <row r="2202" spans="1:18" ht="15" thickBot="1" x14ac:dyDescent="0.25">
      <c r="A2202" s="219"/>
      <c r="B2202" s="219"/>
      <c r="C2202" s="219"/>
      <c r="D2202" s="219"/>
      <c r="E2202" s="219"/>
      <c r="F2202" s="220"/>
      <c r="G2202" s="219"/>
      <c r="H2202" s="294"/>
      <c r="I2202" s="294"/>
      <c r="J2202" s="220"/>
      <c r="L2202" s="52">
        <f t="shared" si="343"/>
        <v>221</v>
      </c>
      <c r="M2202" s="86" t="str">
        <f t="shared" si="337"/>
        <v/>
      </c>
      <c r="N2202" s="87" t="str">
        <f t="shared" si="338"/>
        <v/>
      </c>
      <c r="O2202" s="87" t="str">
        <f t="shared" si="339"/>
        <v/>
      </c>
      <c r="P2202" s="88" t="str">
        <f t="shared" si="340"/>
        <v/>
      </c>
      <c r="Q2202" s="87" t="str">
        <f t="shared" si="341"/>
        <v/>
      </c>
      <c r="R2202" s="87" t="str">
        <f t="shared" si="342"/>
        <v/>
      </c>
    </row>
    <row r="2203" spans="1:18" ht="15" thickTop="1" x14ac:dyDescent="0.2">
      <c r="A2203" s="224"/>
      <c r="B2203" s="224"/>
      <c r="C2203" s="224"/>
      <c r="D2203" s="224"/>
      <c r="E2203" s="224"/>
      <c r="F2203" s="224"/>
      <c r="G2203" s="224"/>
      <c r="H2203" s="224"/>
      <c r="I2203" s="224"/>
      <c r="J2203" s="224"/>
      <c r="L2203" s="52">
        <f t="shared" si="343"/>
        <v>221</v>
      </c>
      <c r="M2203" s="86" t="str">
        <f t="shared" si="337"/>
        <v/>
      </c>
      <c r="N2203" s="87" t="str">
        <f t="shared" si="338"/>
        <v/>
      </c>
      <c r="O2203" s="87" t="str">
        <f t="shared" si="339"/>
        <v/>
      </c>
      <c r="P2203" s="88" t="str">
        <f t="shared" si="340"/>
        <v/>
      </c>
      <c r="Q2203" s="87" t="str">
        <f t="shared" si="341"/>
        <v/>
      </c>
      <c r="R2203" s="87" t="str">
        <f t="shared" si="342"/>
        <v/>
      </c>
    </row>
    <row r="2204" spans="1:18" ht="15" x14ac:dyDescent="0.2">
      <c r="A2204" s="206"/>
      <c r="B2204" s="207" t="s">
        <v>1</v>
      </c>
      <c r="C2204" s="206" t="s">
        <v>2</v>
      </c>
      <c r="D2204" s="206" t="s">
        <v>3</v>
      </c>
      <c r="E2204" s="290" t="s">
        <v>18</v>
      </c>
      <c r="F2204" s="290"/>
      <c r="G2204" s="208" t="s">
        <v>4</v>
      </c>
      <c r="H2204" s="207" t="s">
        <v>5</v>
      </c>
      <c r="I2204" s="207" t="s">
        <v>6</v>
      </c>
      <c r="J2204" s="207" t="s">
        <v>7</v>
      </c>
      <c r="L2204" s="52">
        <f t="shared" si="343"/>
        <v>222</v>
      </c>
      <c r="M2204" s="86" t="str">
        <f t="shared" si="337"/>
        <v/>
      </c>
      <c r="N2204" s="87" t="str">
        <f t="shared" si="338"/>
        <v/>
      </c>
      <c r="O2204" s="87" t="str">
        <f t="shared" si="339"/>
        <v/>
      </c>
      <c r="P2204" s="88" t="str">
        <f t="shared" si="340"/>
        <v/>
      </c>
      <c r="Q2204" s="87" t="str">
        <f t="shared" si="341"/>
        <v/>
      </c>
      <c r="R2204" s="87" t="str">
        <f t="shared" si="342"/>
        <v/>
      </c>
    </row>
    <row r="2205" spans="1:18" ht="25.5" customHeight="1" x14ac:dyDescent="0.2">
      <c r="A2205" s="209" t="s">
        <v>19</v>
      </c>
      <c r="B2205" s="210" t="s">
        <v>98</v>
      </c>
      <c r="C2205" s="209" t="s">
        <v>9</v>
      </c>
      <c r="D2205" s="209" t="s">
        <v>70</v>
      </c>
      <c r="E2205" s="291" t="s">
        <v>875</v>
      </c>
      <c r="F2205" s="291"/>
      <c r="G2205" s="211" t="s">
        <v>25</v>
      </c>
      <c r="H2205" s="212">
        <v>1</v>
      </c>
      <c r="I2205" s="213">
        <f>SUMIF(L:L,$L2205,M:M)</f>
        <v>0.26</v>
      </c>
      <c r="J2205" s="213">
        <f>TRUNC(H2205*I2205,2)</f>
        <v>0.26</v>
      </c>
      <c r="L2205" s="52">
        <f t="shared" si="343"/>
        <v>222</v>
      </c>
      <c r="M2205" s="86" t="str">
        <f t="shared" si="337"/>
        <v/>
      </c>
      <c r="N2205" s="87" t="str">
        <f t="shared" si="338"/>
        <v/>
      </c>
      <c r="O2205" s="87" t="str">
        <f t="shared" si="339"/>
        <v/>
      </c>
      <c r="P2205" s="88" t="str">
        <f t="shared" si="340"/>
        <v xml:space="preserve"> 95330 </v>
      </c>
      <c r="Q2205" s="87">
        <f t="shared" si="341"/>
        <v>0.26</v>
      </c>
      <c r="R2205" s="87">
        <f t="shared" si="342"/>
        <v>0</v>
      </c>
    </row>
    <row r="2206" spans="1:18" ht="25.5" customHeight="1" x14ac:dyDescent="0.2">
      <c r="A2206" s="214" t="s">
        <v>28</v>
      </c>
      <c r="B2206" s="215" t="s">
        <v>99</v>
      </c>
      <c r="C2206" s="214" t="str">
        <f>VLOOKUP(B2206,INSUMOS!$A:$I,2,FALSE)</f>
        <v>SINAPI</v>
      </c>
      <c r="D2206" s="214" t="str">
        <f>VLOOKUP(B2206,INSUMOS!$A:$I,3,FALSE)</f>
        <v>CARPINTEIRO DE FORMAS PARA CONCRETO (HORISTA)</v>
      </c>
      <c r="E2206" s="293" t="str">
        <f>VLOOKUP(B2206,INSUMOS!$A:$I,4,FALSE)</f>
        <v>Mão de Obra</v>
      </c>
      <c r="F2206" s="293"/>
      <c r="G2206" s="216" t="str">
        <f>VLOOKUP(B2206,INSUMOS!$A:$I,5,FALSE)</f>
        <v>H</v>
      </c>
      <c r="H2206" s="217">
        <v>1.154E-2</v>
      </c>
      <c r="I2206" s="218">
        <f>VLOOKUP(B2206,INSUMOS!$A:$I,8,FALSE)</f>
        <v>23.15</v>
      </c>
      <c r="J2206" s="218">
        <f>TRUNC(H2206*I2206,2)</f>
        <v>0.26</v>
      </c>
      <c r="L2206" s="52">
        <f t="shared" si="343"/>
        <v>222</v>
      </c>
      <c r="M2206" s="86">
        <f t="shared" si="337"/>
        <v>0.26</v>
      </c>
      <c r="N2206" s="87">
        <f t="shared" si="338"/>
        <v>0.26</v>
      </c>
      <c r="O2206" s="87" t="str">
        <f t="shared" si="339"/>
        <v/>
      </c>
      <c r="P2206" s="88" t="str">
        <f t="shared" si="340"/>
        <v/>
      </c>
      <c r="Q2206" s="87" t="str">
        <f t="shared" si="341"/>
        <v/>
      </c>
      <c r="R2206" s="87" t="str">
        <f t="shared" si="342"/>
        <v/>
      </c>
    </row>
    <row r="2207" spans="1:18" x14ac:dyDescent="0.2">
      <c r="A2207" s="219"/>
      <c r="B2207" s="219"/>
      <c r="C2207" s="219"/>
      <c r="D2207" s="219"/>
      <c r="E2207" s="219"/>
      <c r="F2207" s="220"/>
      <c r="G2207" s="219"/>
      <c r="H2207" s="220"/>
      <c r="I2207" s="219"/>
      <c r="J2207" s="220"/>
      <c r="L2207" s="52">
        <f t="shared" si="343"/>
        <v>222</v>
      </c>
      <c r="M2207" s="86" t="str">
        <f t="shared" si="337"/>
        <v/>
      </c>
      <c r="N2207" s="87" t="str">
        <f t="shared" si="338"/>
        <v/>
      </c>
      <c r="O2207" s="87" t="str">
        <f t="shared" si="339"/>
        <v/>
      </c>
      <c r="P2207" s="88" t="str">
        <f t="shared" si="340"/>
        <v/>
      </c>
      <c r="Q2207" s="87" t="str">
        <f t="shared" si="341"/>
        <v/>
      </c>
      <c r="R2207" s="87" t="str">
        <f t="shared" si="342"/>
        <v/>
      </c>
    </row>
    <row r="2208" spans="1:18" ht="15" thickBot="1" x14ac:dyDescent="0.25">
      <c r="A2208" s="219"/>
      <c r="B2208" s="219"/>
      <c r="C2208" s="219"/>
      <c r="D2208" s="219"/>
      <c r="E2208" s="219"/>
      <c r="F2208" s="220"/>
      <c r="G2208" s="219"/>
      <c r="H2208" s="294"/>
      <c r="I2208" s="294"/>
      <c r="J2208" s="220"/>
      <c r="L2208" s="52">
        <f t="shared" si="343"/>
        <v>222</v>
      </c>
      <c r="M2208" s="86" t="str">
        <f t="shared" si="337"/>
        <v/>
      </c>
      <c r="N2208" s="87" t="str">
        <f t="shared" si="338"/>
        <v/>
      </c>
      <c r="O2208" s="87" t="str">
        <f t="shared" si="339"/>
        <v/>
      </c>
      <c r="P2208" s="88" t="str">
        <f t="shared" si="340"/>
        <v/>
      </c>
      <c r="Q2208" s="87" t="str">
        <f t="shared" si="341"/>
        <v/>
      </c>
      <c r="R2208" s="87" t="str">
        <f t="shared" si="342"/>
        <v/>
      </c>
    </row>
    <row r="2209" spans="1:18" ht="15" thickTop="1" x14ac:dyDescent="0.2">
      <c r="A2209" s="224"/>
      <c r="B2209" s="224"/>
      <c r="C2209" s="224"/>
      <c r="D2209" s="224"/>
      <c r="E2209" s="224"/>
      <c r="F2209" s="224"/>
      <c r="G2209" s="224"/>
      <c r="H2209" s="224"/>
      <c r="I2209" s="224"/>
      <c r="J2209" s="224"/>
      <c r="L2209" s="52">
        <f t="shared" si="343"/>
        <v>222</v>
      </c>
      <c r="M2209" s="86" t="str">
        <f t="shared" si="337"/>
        <v/>
      </c>
      <c r="N2209" s="87" t="str">
        <f t="shared" si="338"/>
        <v/>
      </c>
      <c r="O2209" s="87" t="str">
        <f t="shared" si="339"/>
        <v/>
      </c>
      <c r="P2209" s="88" t="str">
        <f t="shared" si="340"/>
        <v/>
      </c>
      <c r="Q2209" s="87" t="str">
        <f t="shared" si="341"/>
        <v/>
      </c>
      <c r="R2209" s="87" t="str">
        <f t="shared" si="342"/>
        <v/>
      </c>
    </row>
    <row r="2210" spans="1:18" ht="15" x14ac:dyDescent="0.2">
      <c r="A2210" s="206"/>
      <c r="B2210" s="207" t="s">
        <v>1</v>
      </c>
      <c r="C2210" s="206" t="s">
        <v>2</v>
      </c>
      <c r="D2210" s="206" t="s">
        <v>3</v>
      </c>
      <c r="E2210" s="290" t="s">
        <v>18</v>
      </c>
      <c r="F2210" s="290"/>
      <c r="G2210" s="208" t="s">
        <v>4</v>
      </c>
      <c r="H2210" s="207" t="s">
        <v>5</v>
      </c>
      <c r="I2210" s="207" t="s">
        <v>6</v>
      </c>
      <c r="J2210" s="207" t="s">
        <v>7</v>
      </c>
      <c r="L2210" s="52">
        <f t="shared" si="343"/>
        <v>223</v>
      </c>
      <c r="M2210" s="86" t="str">
        <f t="shared" si="337"/>
        <v/>
      </c>
      <c r="N2210" s="87" t="str">
        <f t="shared" si="338"/>
        <v/>
      </c>
      <c r="O2210" s="87" t="str">
        <f t="shared" si="339"/>
        <v/>
      </c>
      <c r="P2210" s="88" t="str">
        <f t="shared" si="340"/>
        <v/>
      </c>
      <c r="Q2210" s="87" t="str">
        <f t="shared" si="341"/>
        <v/>
      </c>
      <c r="R2210" s="87" t="str">
        <f t="shared" si="342"/>
        <v/>
      </c>
    </row>
    <row r="2211" spans="1:18" ht="25.5" x14ac:dyDescent="0.2">
      <c r="A2211" s="209" t="s">
        <v>19</v>
      </c>
      <c r="B2211" s="210" t="s">
        <v>778</v>
      </c>
      <c r="C2211" s="209" t="s">
        <v>9</v>
      </c>
      <c r="D2211" s="209" t="s">
        <v>779</v>
      </c>
      <c r="E2211" s="291" t="s">
        <v>24</v>
      </c>
      <c r="F2211" s="291"/>
      <c r="G2211" s="211" t="s">
        <v>25</v>
      </c>
      <c r="H2211" s="212">
        <v>1</v>
      </c>
      <c r="I2211" s="213">
        <f>SUMIF(L:L,$L2211,M:M)</f>
        <v>0.04</v>
      </c>
      <c r="J2211" s="213">
        <f>TRUNC(H2211*I2211,2)</f>
        <v>0.04</v>
      </c>
      <c r="L2211" s="52">
        <f t="shared" si="343"/>
        <v>223</v>
      </c>
      <c r="M2211" s="86" t="str">
        <f t="shared" si="337"/>
        <v/>
      </c>
      <c r="N2211" s="87" t="str">
        <f t="shared" si="338"/>
        <v/>
      </c>
      <c r="O2211" s="87" t="str">
        <f t="shared" si="339"/>
        <v/>
      </c>
      <c r="P2211" s="88" t="str">
        <f t="shared" si="340"/>
        <v xml:space="preserve"> 95399 </v>
      </c>
      <c r="Q2211" s="87">
        <f t="shared" si="341"/>
        <v>0.04</v>
      </c>
      <c r="R2211" s="87">
        <f t="shared" si="342"/>
        <v>0</v>
      </c>
    </row>
    <row r="2212" spans="1:18" x14ac:dyDescent="0.2">
      <c r="A2212" s="214" t="s">
        <v>28</v>
      </c>
      <c r="B2212" s="215" t="s">
        <v>453</v>
      </c>
      <c r="C2212" s="214" t="str">
        <f>VLOOKUP(B2212,INSUMOS!$A:$I,2,FALSE)</f>
        <v>SINAPI</v>
      </c>
      <c r="D2212" s="214" t="str">
        <f>VLOOKUP(B2212,INSUMOS!$A:$I,3,FALSE)</f>
        <v>DESENHISTA COPISTA (HORISTA)</v>
      </c>
      <c r="E2212" s="293" t="str">
        <f>VLOOKUP(B2212,INSUMOS!$A:$I,4,FALSE)</f>
        <v>Mão de Obra</v>
      </c>
      <c r="F2212" s="293"/>
      <c r="G2212" s="216" t="str">
        <f>VLOOKUP(B2212,INSUMOS!$A:$I,5,FALSE)</f>
        <v>H</v>
      </c>
      <c r="H2212" s="217">
        <v>5.8599999999999998E-3</v>
      </c>
      <c r="I2212" s="218">
        <f>VLOOKUP(B2212,INSUMOS!$A:$I,8,FALSE)</f>
        <v>8.17</v>
      </c>
      <c r="J2212" s="218">
        <f>TRUNC(H2212*I2212,2)</f>
        <v>0.04</v>
      </c>
      <c r="L2212" s="52">
        <f t="shared" si="343"/>
        <v>223</v>
      </c>
      <c r="M2212" s="86">
        <f t="shared" si="337"/>
        <v>0.04</v>
      </c>
      <c r="N2212" s="87">
        <f t="shared" si="338"/>
        <v>0.04</v>
      </c>
      <c r="O2212" s="87" t="str">
        <f t="shared" si="339"/>
        <v/>
      </c>
      <c r="P2212" s="88" t="str">
        <f t="shared" si="340"/>
        <v/>
      </c>
      <c r="Q2212" s="87" t="str">
        <f t="shared" si="341"/>
        <v/>
      </c>
      <c r="R2212" s="87" t="str">
        <f t="shared" si="342"/>
        <v/>
      </c>
    </row>
    <row r="2213" spans="1:18" ht="25.5" customHeight="1" x14ac:dyDescent="0.2">
      <c r="A2213" s="219"/>
      <c r="B2213" s="219"/>
      <c r="C2213" s="219"/>
      <c r="D2213" s="219"/>
      <c r="E2213" s="219"/>
      <c r="F2213" s="220"/>
      <c r="G2213" s="219"/>
      <c r="H2213" s="220"/>
      <c r="I2213" s="219"/>
      <c r="J2213" s="220"/>
      <c r="L2213" s="52">
        <f t="shared" si="343"/>
        <v>223</v>
      </c>
      <c r="M2213" s="86" t="str">
        <f t="shared" si="337"/>
        <v/>
      </c>
      <c r="N2213" s="87" t="str">
        <f t="shared" si="338"/>
        <v/>
      </c>
      <c r="O2213" s="87" t="str">
        <f t="shared" si="339"/>
        <v/>
      </c>
      <c r="P2213" s="88" t="str">
        <f t="shared" si="340"/>
        <v/>
      </c>
      <c r="Q2213" s="87" t="str">
        <f t="shared" si="341"/>
        <v/>
      </c>
      <c r="R2213" s="87" t="str">
        <f t="shared" si="342"/>
        <v/>
      </c>
    </row>
    <row r="2214" spans="1:18" ht="25.5" customHeight="1" thickBot="1" x14ac:dyDescent="0.25">
      <c r="A2214" s="219"/>
      <c r="B2214" s="219"/>
      <c r="C2214" s="219"/>
      <c r="D2214" s="219"/>
      <c r="E2214" s="219"/>
      <c r="F2214" s="220"/>
      <c r="G2214" s="219"/>
      <c r="H2214" s="294"/>
      <c r="I2214" s="294"/>
      <c r="J2214" s="220"/>
      <c r="L2214" s="52">
        <f t="shared" si="343"/>
        <v>223</v>
      </c>
      <c r="M2214" s="86" t="str">
        <f t="shared" si="337"/>
        <v/>
      </c>
      <c r="N2214" s="87" t="str">
        <f t="shared" si="338"/>
        <v/>
      </c>
      <c r="O2214" s="87" t="str">
        <f t="shared" si="339"/>
        <v/>
      </c>
      <c r="P2214" s="88" t="str">
        <f t="shared" si="340"/>
        <v/>
      </c>
      <c r="Q2214" s="87" t="str">
        <f t="shared" si="341"/>
        <v/>
      </c>
      <c r="R2214" s="87" t="str">
        <f t="shared" si="342"/>
        <v/>
      </c>
    </row>
    <row r="2215" spans="1:18" ht="15" thickTop="1" x14ac:dyDescent="0.2">
      <c r="A2215" s="224"/>
      <c r="B2215" s="224"/>
      <c r="C2215" s="224"/>
      <c r="D2215" s="224"/>
      <c r="E2215" s="224"/>
      <c r="F2215" s="224"/>
      <c r="G2215" s="224"/>
      <c r="H2215" s="224"/>
      <c r="I2215" s="224"/>
      <c r="J2215" s="224"/>
      <c r="L2215" s="52">
        <f t="shared" si="343"/>
        <v>223</v>
      </c>
      <c r="M2215" s="86" t="str">
        <f t="shared" si="337"/>
        <v/>
      </c>
      <c r="N2215" s="87" t="str">
        <f t="shared" si="338"/>
        <v/>
      </c>
      <c r="O2215" s="87" t="str">
        <f t="shared" si="339"/>
        <v/>
      </c>
      <c r="P2215" s="88" t="str">
        <f t="shared" si="340"/>
        <v/>
      </c>
      <c r="Q2215" s="87" t="str">
        <f t="shared" si="341"/>
        <v/>
      </c>
      <c r="R2215" s="87" t="str">
        <f t="shared" si="342"/>
        <v/>
      </c>
    </row>
    <row r="2216" spans="1:18" ht="15" x14ac:dyDescent="0.2">
      <c r="A2216" s="206"/>
      <c r="B2216" s="207" t="s">
        <v>1</v>
      </c>
      <c r="C2216" s="206" t="s">
        <v>2</v>
      </c>
      <c r="D2216" s="206" t="s">
        <v>3</v>
      </c>
      <c r="E2216" s="290" t="s">
        <v>18</v>
      </c>
      <c r="F2216" s="290"/>
      <c r="G2216" s="208" t="s">
        <v>4</v>
      </c>
      <c r="H2216" s="207" t="s">
        <v>5</v>
      </c>
      <c r="I2216" s="207" t="s">
        <v>6</v>
      </c>
      <c r="J2216" s="207" t="s">
        <v>7</v>
      </c>
      <c r="L2216" s="52">
        <f t="shared" si="343"/>
        <v>224</v>
      </c>
      <c r="M2216" s="86" t="str">
        <f t="shared" si="337"/>
        <v/>
      </c>
      <c r="N2216" s="87" t="str">
        <f t="shared" si="338"/>
        <v/>
      </c>
      <c r="O2216" s="87" t="str">
        <f t="shared" si="339"/>
        <v/>
      </c>
      <c r="P2216" s="88" t="str">
        <f t="shared" si="340"/>
        <v/>
      </c>
      <c r="Q2216" s="87" t="str">
        <f t="shared" si="341"/>
        <v/>
      </c>
      <c r="R2216" s="87" t="str">
        <f t="shared" si="342"/>
        <v/>
      </c>
    </row>
    <row r="2217" spans="1:18" ht="25.5" x14ac:dyDescent="0.2">
      <c r="A2217" s="209" t="s">
        <v>19</v>
      </c>
      <c r="B2217" s="210" t="s">
        <v>216</v>
      </c>
      <c r="C2217" s="209" t="s">
        <v>9</v>
      </c>
      <c r="D2217" s="209" t="s">
        <v>217</v>
      </c>
      <c r="E2217" s="291" t="s">
        <v>875</v>
      </c>
      <c r="F2217" s="291"/>
      <c r="G2217" s="211" t="s">
        <v>25</v>
      </c>
      <c r="H2217" s="212">
        <v>1</v>
      </c>
      <c r="I2217" s="213">
        <f>SUMIF(L:L,$L2217,M:M)</f>
        <v>0.86</v>
      </c>
      <c r="J2217" s="213">
        <f>TRUNC(H2217*I2217,2)</f>
        <v>0.86</v>
      </c>
      <c r="L2217" s="52">
        <f t="shared" si="343"/>
        <v>224</v>
      </c>
      <c r="M2217" s="86" t="str">
        <f t="shared" si="337"/>
        <v/>
      </c>
      <c r="N2217" s="87" t="str">
        <f t="shared" si="338"/>
        <v/>
      </c>
      <c r="O2217" s="87" t="str">
        <f t="shared" si="339"/>
        <v/>
      </c>
      <c r="P2217" s="88" t="str">
        <f t="shared" si="340"/>
        <v xml:space="preserve"> 95332 </v>
      </c>
      <c r="Q2217" s="87">
        <f t="shared" si="341"/>
        <v>0.86</v>
      </c>
      <c r="R2217" s="87">
        <f t="shared" si="342"/>
        <v>0</v>
      </c>
    </row>
    <row r="2218" spans="1:18" x14ac:dyDescent="0.2">
      <c r="A2218" s="214" t="s">
        <v>28</v>
      </c>
      <c r="B2218" s="215" t="s">
        <v>184</v>
      </c>
      <c r="C2218" s="214" t="str">
        <f>VLOOKUP(B2218,INSUMOS!$A:$I,2,FALSE)</f>
        <v>SINAPI</v>
      </c>
      <c r="D2218" s="214" t="str">
        <f>VLOOKUP(B2218,INSUMOS!$A:$I,3,FALSE)</f>
        <v>ELETRICISTA (HORISTA)</v>
      </c>
      <c r="E2218" s="293" t="str">
        <f>VLOOKUP(B2218,INSUMOS!$A:$I,4,FALSE)</f>
        <v>Mão de Obra</v>
      </c>
      <c r="F2218" s="293"/>
      <c r="G2218" s="216" t="str">
        <f>VLOOKUP(B2218,INSUMOS!$A:$I,5,FALSE)</f>
        <v>H</v>
      </c>
      <c r="H2218" s="217">
        <v>3.7319999999999999E-2</v>
      </c>
      <c r="I2218" s="218">
        <f>VLOOKUP(B2218,INSUMOS!$A:$I,8,FALSE)</f>
        <v>23.15</v>
      </c>
      <c r="J2218" s="218">
        <f>TRUNC(H2218*I2218,2)</f>
        <v>0.86</v>
      </c>
      <c r="L2218" s="52">
        <f t="shared" si="343"/>
        <v>224</v>
      </c>
      <c r="M2218" s="86">
        <f t="shared" si="337"/>
        <v>0.86</v>
      </c>
      <c r="N2218" s="87">
        <f t="shared" si="338"/>
        <v>0.86</v>
      </c>
      <c r="O2218" s="87" t="str">
        <f t="shared" si="339"/>
        <v/>
      </c>
      <c r="P2218" s="88" t="str">
        <f t="shared" si="340"/>
        <v/>
      </c>
      <c r="Q2218" s="87" t="str">
        <f t="shared" si="341"/>
        <v/>
      </c>
      <c r="R2218" s="87" t="str">
        <f t="shared" si="342"/>
        <v/>
      </c>
    </row>
    <row r="2219" spans="1:18" x14ac:dyDescent="0.2">
      <c r="A2219" s="219"/>
      <c r="B2219" s="219"/>
      <c r="C2219" s="219"/>
      <c r="D2219" s="219"/>
      <c r="E2219" s="219"/>
      <c r="F2219" s="220"/>
      <c r="G2219" s="219"/>
      <c r="H2219" s="220"/>
      <c r="I2219" s="219"/>
      <c r="J2219" s="220"/>
      <c r="L2219" s="52">
        <f t="shared" si="343"/>
        <v>224</v>
      </c>
      <c r="M2219" s="86" t="str">
        <f t="shared" si="337"/>
        <v/>
      </c>
      <c r="N2219" s="87" t="str">
        <f t="shared" si="338"/>
        <v/>
      </c>
      <c r="O2219" s="87" t="str">
        <f t="shared" si="339"/>
        <v/>
      </c>
      <c r="P2219" s="88" t="str">
        <f t="shared" si="340"/>
        <v/>
      </c>
      <c r="Q2219" s="87" t="str">
        <f t="shared" si="341"/>
        <v/>
      </c>
      <c r="R2219" s="87" t="str">
        <f t="shared" si="342"/>
        <v/>
      </c>
    </row>
    <row r="2220" spans="1:18" ht="15" thickBot="1" x14ac:dyDescent="0.25">
      <c r="A2220" s="219"/>
      <c r="B2220" s="219"/>
      <c r="C2220" s="219"/>
      <c r="D2220" s="219"/>
      <c r="E2220" s="219"/>
      <c r="F2220" s="220"/>
      <c r="G2220" s="219"/>
      <c r="H2220" s="294"/>
      <c r="I2220" s="294"/>
      <c r="J2220" s="220"/>
      <c r="L2220" s="52">
        <f t="shared" si="343"/>
        <v>224</v>
      </c>
      <c r="M2220" s="86" t="str">
        <f t="shared" si="337"/>
        <v/>
      </c>
      <c r="N2220" s="87" t="str">
        <f t="shared" si="338"/>
        <v/>
      </c>
      <c r="O2220" s="87" t="str">
        <f t="shared" si="339"/>
        <v/>
      </c>
      <c r="P2220" s="88" t="str">
        <f t="shared" si="340"/>
        <v/>
      </c>
      <c r="Q2220" s="87" t="str">
        <f t="shared" si="341"/>
        <v/>
      </c>
      <c r="R2220" s="87" t="str">
        <f t="shared" si="342"/>
        <v/>
      </c>
    </row>
    <row r="2221" spans="1:18" ht="15" thickTop="1" x14ac:dyDescent="0.2">
      <c r="A2221" s="224"/>
      <c r="B2221" s="224"/>
      <c r="C2221" s="224"/>
      <c r="D2221" s="224"/>
      <c r="E2221" s="224"/>
      <c r="F2221" s="224"/>
      <c r="G2221" s="224"/>
      <c r="H2221" s="224"/>
      <c r="I2221" s="224"/>
      <c r="J2221" s="224"/>
      <c r="L2221" s="52">
        <f t="shared" si="343"/>
        <v>224</v>
      </c>
      <c r="M2221" s="86" t="str">
        <f t="shared" si="337"/>
        <v/>
      </c>
      <c r="N2221" s="87" t="str">
        <f t="shared" si="338"/>
        <v/>
      </c>
      <c r="O2221" s="87" t="str">
        <f t="shared" si="339"/>
        <v/>
      </c>
      <c r="P2221" s="88" t="str">
        <f t="shared" si="340"/>
        <v/>
      </c>
      <c r="Q2221" s="87" t="str">
        <f t="shared" si="341"/>
        <v/>
      </c>
      <c r="R2221" s="87" t="str">
        <f t="shared" si="342"/>
        <v/>
      </c>
    </row>
    <row r="2222" spans="1:18" ht="15" x14ac:dyDescent="0.2">
      <c r="A2222" s="206"/>
      <c r="B2222" s="207" t="s">
        <v>1</v>
      </c>
      <c r="C2222" s="206" t="s">
        <v>2</v>
      </c>
      <c r="D2222" s="206" t="s">
        <v>3</v>
      </c>
      <c r="E2222" s="290" t="s">
        <v>18</v>
      </c>
      <c r="F2222" s="290"/>
      <c r="G2222" s="208" t="s">
        <v>4</v>
      </c>
      <c r="H2222" s="207" t="s">
        <v>5</v>
      </c>
      <c r="I2222" s="207" t="s">
        <v>6</v>
      </c>
      <c r="J2222" s="207" t="s">
        <v>7</v>
      </c>
      <c r="L2222" s="52">
        <f t="shared" si="343"/>
        <v>225</v>
      </c>
      <c r="M2222" s="86" t="str">
        <f t="shared" si="337"/>
        <v/>
      </c>
      <c r="N2222" s="87" t="str">
        <f t="shared" si="338"/>
        <v/>
      </c>
      <c r="O2222" s="87" t="str">
        <f t="shared" si="339"/>
        <v/>
      </c>
      <c r="P2222" s="88" t="str">
        <f t="shared" si="340"/>
        <v/>
      </c>
      <c r="Q2222" s="87" t="str">
        <f t="shared" si="341"/>
        <v/>
      </c>
      <c r="R2222" s="87" t="str">
        <f t="shared" si="342"/>
        <v/>
      </c>
    </row>
    <row r="2223" spans="1:18" ht="25.5" customHeight="1" x14ac:dyDescent="0.2">
      <c r="A2223" s="209" t="s">
        <v>19</v>
      </c>
      <c r="B2223" s="210" t="s">
        <v>218</v>
      </c>
      <c r="C2223" s="209" t="s">
        <v>9</v>
      </c>
      <c r="D2223" s="209" t="s">
        <v>219</v>
      </c>
      <c r="E2223" s="291" t="s">
        <v>875</v>
      </c>
      <c r="F2223" s="291"/>
      <c r="G2223" s="211" t="s">
        <v>25</v>
      </c>
      <c r="H2223" s="212">
        <v>1</v>
      </c>
      <c r="I2223" s="213">
        <f>SUMIF(L:L,$L2223,M:M)</f>
        <v>0.41</v>
      </c>
      <c r="J2223" s="213">
        <f>TRUNC(H2223*I2223,2)</f>
        <v>0.41</v>
      </c>
      <c r="L2223" s="52">
        <f t="shared" si="343"/>
        <v>225</v>
      </c>
      <c r="M2223" s="86" t="str">
        <f t="shared" si="337"/>
        <v/>
      </c>
      <c r="N2223" s="87" t="str">
        <f t="shared" si="338"/>
        <v/>
      </c>
      <c r="O2223" s="87" t="str">
        <f t="shared" si="339"/>
        <v/>
      </c>
      <c r="P2223" s="88" t="str">
        <f t="shared" si="340"/>
        <v xml:space="preserve"> 95335 </v>
      </c>
      <c r="Q2223" s="87">
        <f t="shared" si="341"/>
        <v>0.41</v>
      </c>
      <c r="R2223" s="87">
        <f t="shared" si="342"/>
        <v>0</v>
      </c>
    </row>
    <row r="2224" spans="1:18" ht="25.5" customHeight="1" x14ac:dyDescent="0.2">
      <c r="A2224" s="214" t="s">
        <v>28</v>
      </c>
      <c r="B2224" s="215" t="s">
        <v>185</v>
      </c>
      <c r="C2224" s="214" t="str">
        <f>VLOOKUP(B2224,INSUMOS!$A:$I,2,FALSE)</f>
        <v>SINAPI</v>
      </c>
      <c r="D2224" s="214" t="str">
        <f>VLOOKUP(B2224,INSUMOS!$A:$I,3,FALSE)</f>
        <v>ENCANADOR OU BOMBEIRO HIDRAULICO (HORISTA)</v>
      </c>
      <c r="E2224" s="293" t="str">
        <f>VLOOKUP(B2224,INSUMOS!$A:$I,4,FALSE)</f>
        <v>Mão de Obra</v>
      </c>
      <c r="F2224" s="293"/>
      <c r="G2224" s="216" t="str">
        <f>VLOOKUP(B2224,INSUMOS!$A:$I,5,FALSE)</f>
        <v>H</v>
      </c>
      <c r="H2224" s="217">
        <v>1.7979999999999999E-2</v>
      </c>
      <c r="I2224" s="218">
        <f>VLOOKUP(B2224,INSUMOS!$A:$I,8,FALSE)</f>
        <v>23.15</v>
      </c>
      <c r="J2224" s="218">
        <f>TRUNC(H2224*I2224,2)</f>
        <v>0.41</v>
      </c>
      <c r="L2224" s="52">
        <f t="shared" si="343"/>
        <v>225</v>
      </c>
      <c r="M2224" s="86">
        <f t="shared" si="337"/>
        <v>0.41</v>
      </c>
      <c r="N2224" s="87">
        <f t="shared" si="338"/>
        <v>0.41</v>
      </c>
      <c r="O2224" s="87" t="str">
        <f t="shared" si="339"/>
        <v/>
      </c>
      <c r="P2224" s="88" t="str">
        <f t="shared" si="340"/>
        <v/>
      </c>
      <c r="Q2224" s="87" t="str">
        <f t="shared" si="341"/>
        <v/>
      </c>
      <c r="R2224" s="87" t="str">
        <f t="shared" si="342"/>
        <v/>
      </c>
    </row>
    <row r="2225" spans="1:18" ht="25.5" customHeight="1" x14ac:dyDescent="0.2">
      <c r="A2225" s="219"/>
      <c r="B2225" s="219"/>
      <c r="C2225" s="219"/>
      <c r="D2225" s="219"/>
      <c r="E2225" s="219"/>
      <c r="F2225" s="220"/>
      <c r="G2225" s="219"/>
      <c r="H2225" s="220"/>
      <c r="I2225" s="219"/>
      <c r="J2225" s="220"/>
      <c r="L2225" s="52">
        <f t="shared" si="343"/>
        <v>225</v>
      </c>
      <c r="M2225" s="86" t="str">
        <f t="shared" si="337"/>
        <v/>
      </c>
      <c r="N2225" s="87" t="str">
        <f t="shared" si="338"/>
        <v/>
      </c>
      <c r="O2225" s="87" t="str">
        <f t="shared" si="339"/>
        <v/>
      </c>
      <c r="P2225" s="88" t="str">
        <f t="shared" si="340"/>
        <v/>
      </c>
      <c r="Q2225" s="87" t="str">
        <f t="shared" si="341"/>
        <v/>
      </c>
      <c r="R2225" s="87" t="str">
        <f t="shared" si="342"/>
        <v/>
      </c>
    </row>
    <row r="2226" spans="1:18" ht="15" thickBot="1" x14ac:dyDescent="0.25">
      <c r="A2226" s="219"/>
      <c r="B2226" s="219"/>
      <c r="C2226" s="219"/>
      <c r="D2226" s="219"/>
      <c r="E2226" s="219"/>
      <c r="F2226" s="220"/>
      <c r="G2226" s="219"/>
      <c r="H2226" s="294"/>
      <c r="I2226" s="294"/>
      <c r="J2226" s="220"/>
      <c r="L2226" s="52">
        <f t="shared" si="343"/>
        <v>225</v>
      </c>
      <c r="M2226" s="86" t="str">
        <f t="shared" si="337"/>
        <v/>
      </c>
      <c r="N2226" s="87" t="str">
        <f t="shared" si="338"/>
        <v/>
      </c>
      <c r="O2226" s="87" t="str">
        <f t="shared" si="339"/>
        <v/>
      </c>
      <c r="P2226" s="88" t="str">
        <f t="shared" si="340"/>
        <v/>
      </c>
      <c r="Q2226" s="87" t="str">
        <f t="shared" si="341"/>
        <v/>
      </c>
      <c r="R2226" s="87" t="str">
        <f t="shared" si="342"/>
        <v/>
      </c>
    </row>
    <row r="2227" spans="1:18" ht="15" thickTop="1" x14ac:dyDescent="0.2">
      <c r="A2227" s="224"/>
      <c r="B2227" s="224"/>
      <c r="C2227" s="224"/>
      <c r="D2227" s="224"/>
      <c r="E2227" s="224"/>
      <c r="F2227" s="224"/>
      <c r="G2227" s="224"/>
      <c r="H2227" s="224"/>
      <c r="I2227" s="224"/>
      <c r="J2227" s="224"/>
      <c r="L2227" s="52">
        <f t="shared" si="343"/>
        <v>225</v>
      </c>
      <c r="M2227" s="86" t="str">
        <f t="shared" si="337"/>
        <v/>
      </c>
      <c r="N2227" s="87" t="str">
        <f t="shared" si="338"/>
        <v/>
      </c>
      <c r="O2227" s="87" t="str">
        <f t="shared" si="339"/>
        <v/>
      </c>
      <c r="P2227" s="88" t="str">
        <f t="shared" si="340"/>
        <v/>
      </c>
      <c r="Q2227" s="87" t="str">
        <f t="shared" si="341"/>
        <v/>
      </c>
      <c r="R2227" s="87" t="str">
        <f t="shared" si="342"/>
        <v/>
      </c>
    </row>
    <row r="2228" spans="1:18" ht="15" x14ac:dyDescent="0.2">
      <c r="A2228" s="206"/>
      <c r="B2228" s="207" t="s">
        <v>1</v>
      </c>
      <c r="C2228" s="206" t="s">
        <v>2</v>
      </c>
      <c r="D2228" s="206" t="s">
        <v>3</v>
      </c>
      <c r="E2228" s="290" t="s">
        <v>18</v>
      </c>
      <c r="F2228" s="290"/>
      <c r="G2228" s="208" t="s">
        <v>4</v>
      </c>
      <c r="H2228" s="207" t="s">
        <v>5</v>
      </c>
      <c r="I2228" s="207" t="s">
        <v>6</v>
      </c>
      <c r="J2228" s="207" t="s">
        <v>7</v>
      </c>
      <c r="L2228" s="52">
        <f t="shared" si="343"/>
        <v>226</v>
      </c>
      <c r="M2228" s="86" t="str">
        <f t="shared" si="337"/>
        <v/>
      </c>
      <c r="N2228" s="87" t="str">
        <f t="shared" si="338"/>
        <v/>
      </c>
      <c r="O2228" s="87" t="str">
        <f t="shared" si="339"/>
        <v/>
      </c>
      <c r="P2228" s="88" t="str">
        <f t="shared" si="340"/>
        <v/>
      </c>
      <c r="Q2228" s="87" t="str">
        <f t="shared" si="341"/>
        <v/>
      </c>
      <c r="R2228" s="87" t="str">
        <f t="shared" si="342"/>
        <v/>
      </c>
    </row>
    <row r="2229" spans="1:18" ht="25.5" x14ac:dyDescent="0.2">
      <c r="A2229" s="209" t="s">
        <v>19</v>
      </c>
      <c r="B2229" s="210" t="s">
        <v>2061</v>
      </c>
      <c r="C2229" s="209" t="s">
        <v>9</v>
      </c>
      <c r="D2229" s="209" t="s">
        <v>2062</v>
      </c>
      <c r="E2229" s="291" t="s">
        <v>875</v>
      </c>
      <c r="F2229" s="291"/>
      <c r="G2229" s="211" t="s">
        <v>25</v>
      </c>
      <c r="H2229" s="212">
        <v>1</v>
      </c>
      <c r="I2229" s="213">
        <f>SUMIF(L:L,$L2229,M:M)</f>
        <v>0.26</v>
      </c>
      <c r="J2229" s="213">
        <f>TRUNC(H2229*I2229,2)</f>
        <v>0.26</v>
      </c>
      <c r="L2229" s="52">
        <f t="shared" si="343"/>
        <v>226</v>
      </c>
      <c r="M2229" s="86" t="str">
        <f t="shared" si="337"/>
        <v/>
      </c>
      <c r="N2229" s="87" t="str">
        <f t="shared" si="338"/>
        <v/>
      </c>
      <c r="O2229" s="87" t="str">
        <f t="shared" si="339"/>
        <v/>
      </c>
      <c r="P2229" s="88" t="str">
        <f t="shared" si="340"/>
        <v xml:space="preserve"> 95337 </v>
      </c>
      <c r="Q2229" s="87">
        <f t="shared" si="341"/>
        <v>0.26</v>
      </c>
      <c r="R2229" s="87">
        <f t="shared" si="342"/>
        <v>0</v>
      </c>
    </row>
    <row r="2230" spans="1:18" x14ac:dyDescent="0.2">
      <c r="A2230" s="214" t="s">
        <v>28</v>
      </c>
      <c r="B2230" s="215" t="s">
        <v>2063</v>
      </c>
      <c r="C2230" s="214" t="str">
        <f>VLOOKUP(B2230,INSUMOS!$A:$I,2,FALSE)</f>
        <v>SINAPI</v>
      </c>
      <c r="D2230" s="214" t="str">
        <f>VLOOKUP(B2230,INSUMOS!$A:$I,3,FALSE)</f>
        <v>GESSEIRO (HORISTA)</v>
      </c>
      <c r="E2230" s="293" t="str">
        <f>VLOOKUP(B2230,INSUMOS!$A:$I,4,FALSE)</f>
        <v>Mão de Obra</v>
      </c>
      <c r="F2230" s="293"/>
      <c r="G2230" s="216" t="str">
        <f>VLOOKUP(B2230,INSUMOS!$A:$I,5,FALSE)</f>
        <v>H</v>
      </c>
      <c r="H2230" s="217">
        <v>1.154E-2</v>
      </c>
      <c r="I2230" s="218">
        <f>VLOOKUP(B2230,INSUMOS!$A:$I,8,FALSE)</f>
        <v>23.15</v>
      </c>
      <c r="J2230" s="218">
        <f>TRUNC(H2230*I2230,2)</f>
        <v>0.26</v>
      </c>
      <c r="L2230" s="52">
        <f t="shared" si="343"/>
        <v>226</v>
      </c>
      <c r="M2230" s="86">
        <f t="shared" si="337"/>
        <v>0.26</v>
      </c>
      <c r="N2230" s="87">
        <f t="shared" si="338"/>
        <v>0.26</v>
      </c>
      <c r="O2230" s="87" t="str">
        <f t="shared" si="339"/>
        <v/>
      </c>
      <c r="P2230" s="88" t="str">
        <f t="shared" si="340"/>
        <v/>
      </c>
      <c r="Q2230" s="87" t="str">
        <f t="shared" si="341"/>
        <v/>
      </c>
      <c r="R2230" s="87" t="str">
        <f t="shared" si="342"/>
        <v/>
      </c>
    </row>
    <row r="2231" spans="1:18" x14ac:dyDescent="0.2">
      <c r="A2231" s="219"/>
      <c r="B2231" s="219"/>
      <c r="C2231" s="219"/>
      <c r="D2231" s="219"/>
      <c r="E2231" s="219"/>
      <c r="F2231" s="220"/>
      <c r="G2231" s="219"/>
      <c r="H2231" s="220"/>
      <c r="I2231" s="219"/>
      <c r="J2231" s="220"/>
      <c r="L2231" s="52">
        <f t="shared" si="343"/>
        <v>226</v>
      </c>
      <c r="M2231" s="86" t="str">
        <f t="shared" si="337"/>
        <v/>
      </c>
      <c r="N2231" s="87" t="str">
        <f t="shared" si="338"/>
        <v/>
      </c>
      <c r="O2231" s="87" t="str">
        <f t="shared" si="339"/>
        <v/>
      </c>
      <c r="P2231" s="88" t="str">
        <f t="shared" si="340"/>
        <v/>
      </c>
      <c r="Q2231" s="87" t="str">
        <f t="shared" si="341"/>
        <v/>
      </c>
      <c r="R2231" s="87" t="str">
        <f t="shared" si="342"/>
        <v/>
      </c>
    </row>
    <row r="2232" spans="1:18" ht="25.5" customHeight="1" thickBot="1" x14ac:dyDescent="0.25">
      <c r="A2232" s="219"/>
      <c r="B2232" s="219"/>
      <c r="C2232" s="219"/>
      <c r="D2232" s="219"/>
      <c r="E2232" s="219"/>
      <c r="F2232" s="220"/>
      <c r="G2232" s="219"/>
      <c r="H2232" s="294"/>
      <c r="I2232" s="294"/>
      <c r="J2232" s="220"/>
      <c r="L2232" s="52">
        <f t="shared" si="343"/>
        <v>226</v>
      </c>
      <c r="M2232" s="86" t="str">
        <f t="shared" si="337"/>
        <v/>
      </c>
      <c r="N2232" s="87" t="str">
        <f t="shared" si="338"/>
        <v/>
      </c>
      <c r="O2232" s="87" t="str">
        <f t="shared" si="339"/>
        <v/>
      </c>
      <c r="P2232" s="88" t="str">
        <f t="shared" si="340"/>
        <v/>
      </c>
      <c r="Q2232" s="87" t="str">
        <f t="shared" si="341"/>
        <v/>
      </c>
      <c r="R2232" s="87" t="str">
        <f t="shared" si="342"/>
        <v/>
      </c>
    </row>
    <row r="2233" spans="1:18" ht="25.5" customHeight="1" thickTop="1" x14ac:dyDescent="0.2">
      <c r="A2233" s="224"/>
      <c r="B2233" s="224"/>
      <c r="C2233" s="224"/>
      <c r="D2233" s="224"/>
      <c r="E2233" s="224"/>
      <c r="F2233" s="224"/>
      <c r="G2233" s="224"/>
      <c r="H2233" s="224"/>
      <c r="I2233" s="224"/>
      <c r="J2233" s="224"/>
      <c r="L2233" s="52">
        <f t="shared" si="343"/>
        <v>226</v>
      </c>
      <c r="M2233" s="86" t="str">
        <f t="shared" si="337"/>
        <v/>
      </c>
      <c r="N2233" s="87" t="str">
        <f t="shared" si="338"/>
        <v/>
      </c>
      <c r="O2233" s="87" t="str">
        <f t="shared" si="339"/>
        <v/>
      </c>
      <c r="P2233" s="88" t="str">
        <f t="shared" si="340"/>
        <v/>
      </c>
      <c r="Q2233" s="87" t="str">
        <f t="shared" si="341"/>
        <v/>
      </c>
      <c r="R2233" s="87" t="str">
        <f t="shared" si="342"/>
        <v/>
      </c>
    </row>
    <row r="2234" spans="1:18" ht="25.5" customHeight="1" x14ac:dyDescent="0.2">
      <c r="A2234" s="206"/>
      <c r="B2234" s="207" t="s">
        <v>1</v>
      </c>
      <c r="C2234" s="206" t="s">
        <v>2</v>
      </c>
      <c r="D2234" s="206" t="s">
        <v>3</v>
      </c>
      <c r="E2234" s="290" t="s">
        <v>18</v>
      </c>
      <c r="F2234" s="290"/>
      <c r="G2234" s="208" t="s">
        <v>4</v>
      </c>
      <c r="H2234" s="207" t="s">
        <v>5</v>
      </c>
      <c r="I2234" s="207" t="s">
        <v>6</v>
      </c>
      <c r="J2234" s="207" t="s">
        <v>7</v>
      </c>
      <c r="L2234" s="52">
        <f t="shared" si="343"/>
        <v>227</v>
      </c>
      <c r="M2234" s="86" t="str">
        <f t="shared" si="337"/>
        <v/>
      </c>
      <c r="N2234" s="87" t="str">
        <f t="shared" si="338"/>
        <v/>
      </c>
      <c r="O2234" s="87" t="str">
        <f t="shared" si="339"/>
        <v/>
      </c>
      <c r="P2234" s="88" t="str">
        <f t="shared" si="340"/>
        <v/>
      </c>
      <c r="Q2234" s="87" t="str">
        <f t="shared" si="341"/>
        <v/>
      </c>
      <c r="R2234" s="87" t="str">
        <f t="shared" si="342"/>
        <v/>
      </c>
    </row>
    <row r="2235" spans="1:18" ht="25.5" x14ac:dyDescent="0.2">
      <c r="A2235" s="209" t="s">
        <v>19</v>
      </c>
      <c r="B2235" s="210" t="s">
        <v>2065</v>
      </c>
      <c r="C2235" s="209" t="s">
        <v>9</v>
      </c>
      <c r="D2235" s="209" t="s">
        <v>2066</v>
      </c>
      <c r="E2235" s="291" t="s">
        <v>875</v>
      </c>
      <c r="F2235" s="291"/>
      <c r="G2235" s="211" t="s">
        <v>25</v>
      </c>
      <c r="H2235" s="212">
        <v>1</v>
      </c>
      <c r="I2235" s="213">
        <f>SUMIF(L:L,$L2235,M:M)</f>
        <v>0.49</v>
      </c>
      <c r="J2235" s="213">
        <f>TRUNC(H2235*I2235,2)</f>
        <v>0.49</v>
      </c>
      <c r="L2235" s="52">
        <f t="shared" si="343"/>
        <v>227</v>
      </c>
      <c r="M2235" s="86" t="str">
        <f t="shared" si="337"/>
        <v/>
      </c>
      <c r="N2235" s="87" t="str">
        <f t="shared" si="338"/>
        <v/>
      </c>
      <c r="O2235" s="87" t="str">
        <f t="shared" si="339"/>
        <v/>
      </c>
      <c r="P2235" s="88" t="str">
        <f t="shared" si="340"/>
        <v xml:space="preserve"> 95338 </v>
      </c>
      <c r="Q2235" s="87">
        <f t="shared" si="341"/>
        <v>0.49</v>
      </c>
      <c r="R2235" s="87">
        <f t="shared" si="342"/>
        <v>0</v>
      </c>
    </row>
    <row r="2236" spans="1:18" x14ac:dyDescent="0.2">
      <c r="A2236" s="214" t="s">
        <v>28</v>
      </c>
      <c r="B2236" s="215" t="s">
        <v>2067</v>
      </c>
      <c r="C2236" s="214" t="str">
        <f>VLOOKUP(B2236,INSUMOS!$A:$I,2,FALSE)</f>
        <v>SINAPI</v>
      </c>
      <c r="D2236" s="214" t="str">
        <f>VLOOKUP(B2236,INSUMOS!$A:$I,3,FALSE)</f>
        <v>IMPERMEABILIZADOR (HORISTA)</v>
      </c>
      <c r="E2236" s="293" t="str">
        <f>VLOOKUP(B2236,INSUMOS!$A:$I,4,FALSE)</f>
        <v>Mão de Obra</v>
      </c>
      <c r="F2236" s="293"/>
      <c r="G2236" s="216" t="str">
        <f>VLOOKUP(B2236,INSUMOS!$A:$I,5,FALSE)</f>
        <v>H</v>
      </c>
      <c r="H2236" s="217">
        <v>2.12E-2</v>
      </c>
      <c r="I2236" s="218">
        <f>VLOOKUP(B2236,INSUMOS!$A:$I,8,FALSE)</f>
        <v>23.15</v>
      </c>
      <c r="J2236" s="218">
        <f>TRUNC(H2236*I2236,2)</f>
        <v>0.49</v>
      </c>
      <c r="L2236" s="52">
        <f t="shared" si="343"/>
        <v>227</v>
      </c>
      <c r="M2236" s="86">
        <f t="shared" si="337"/>
        <v>0.49</v>
      </c>
      <c r="N2236" s="87">
        <f t="shared" si="338"/>
        <v>0.49</v>
      </c>
      <c r="O2236" s="87" t="str">
        <f t="shared" si="339"/>
        <v/>
      </c>
      <c r="P2236" s="88" t="str">
        <f t="shared" si="340"/>
        <v/>
      </c>
      <c r="Q2236" s="87" t="str">
        <f t="shared" si="341"/>
        <v/>
      </c>
      <c r="R2236" s="87" t="str">
        <f t="shared" si="342"/>
        <v/>
      </c>
    </row>
    <row r="2237" spans="1:18" x14ac:dyDescent="0.2">
      <c r="A2237" s="219"/>
      <c r="B2237" s="219"/>
      <c r="C2237" s="219"/>
      <c r="D2237" s="219"/>
      <c r="E2237" s="219"/>
      <c r="F2237" s="220"/>
      <c r="G2237" s="219"/>
      <c r="H2237" s="220"/>
      <c r="I2237" s="219"/>
      <c r="J2237" s="220"/>
      <c r="L2237" s="52">
        <f t="shared" si="343"/>
        <v>227</v>
      </c>
      <c r="M2237" s="86" t="str">
        <f t="shared" si="337"/>
        <v/>
      </c>
      <c r="N2237" s="87" t="str">
        <f t="shared" si="338"/>
        <v/>
      </c>
      <c r="O2237" s="87" t="str">
        <f t="shared" si="339"/>
        <v/>
      </c>
      <c r="P2237" s="88" t="str">
        <f t="shared" si="340"/>
        <v/>
      </c>
      <c r="Q2237" s="87" t="str">
        <f t="shared" si="341"/>
        <v/>
      </c>
      <c r="R2237" s="87" t="str">
        <f t="shared" si="342"/>
        <v/>
      </c>
    </row>
    <row r="2238" spans="1:18" ht="15" thickBot="1" x14ac:dyDescent="0.25">
      <c r="A2238" s="219"/>
      <c r="B2238" s="219"/>
      <c r="C2238" s="219"/>
      <c r="D2238" s="219"/>
      <c r="E2238" s="219"/>
      <c r="F2238" s="220"/>
      <c r="G2238" s="219"/>
      <c r="H2238" s="294"/>
      <c r="I2238" s="294"/>
      <c r="J2238" s="220"/>
      <c r="L2238" s="52">
        <f t="shared" si="343"/>
        <v>227</v>
      </c>
      <c r="M2238" s="86" t="str">
        <f t="shared" si="337"/>
        <v/>
      </c>
      <c r="N2238" s="87" t="str">
        <f t="shared" si="338"/>
        <v/>
      </c>
      <c r="O2238" s="87" t="str">
        <f t="shared" si="339"/>
        <v/>
      </c>
      <c r="P2238" s="88" t="str">
        <f t="shared" si="340"/>
        <v/>
      </c>
      <c r="Q2238" s="87" t="str">
        <f t="shared" si="341"/>
        <v/>
      </c>
      <c r="R2238" s="87" t="str">
        <f t="shared" si="342"/>
        <v/>
      </c>
    </row>
    <row r="2239" spans="1:18" ht="15" thickTop="1" x14ac:dyDescent="0.2">
      <c r="A2239" s="224"/>
      <c r="B2239" s="224"/>
      <c r="C2239" s="224"/>
      <c r="D2239" s="224"/>
      <c r="E2239" s="224"/>
      <c r="F2239" s="224"/>
      <c r="G2239" s="224"/>
      <c r="H2239" s="224"/>
      <c r="I2239" s="224"/>
      <c r="J2239" s="224"/>
      <c r="L2239" s="52">
        <f t="shared" si="343"/>
        <v>227</v>
      </c>
      <c r="M2239" s="86" t="str">
        <f t="shared" ref="M2239:M2302" si="344">IF(OR(A2239="Insumo",A2239="Composição Auxiliar"),J2239,"")</f>
        <v/>
      </c>
      <c r="N2239" s="87" t="str">
        <f t="shared" ref="N2239:N2302" si="345">IF(E2239="Mão de Obra",J2239,"")</f>
        <v/>
      </c>
      <c r="O2239" s="87" t="str">
        <f t="shared" ref="O2239:O2302" si="346">IF(N2239&lt;&gt;"","",M2239)</f>
        <v/>
      </c>
      <c r="P2239" s="88" t="str">
        <f t="shared" ref="P2239:P2302" si="347">IF(A2239="Composição",B2239,"")</f>
        <v/>
      </c>
      <c r="Q2239" s="87" t="str">
        <f t="shared" ref="Q2239:Q2302" si="348">IF(P2239&lt;&gt;"",SUMIF(L2239:L2339,L2239,N2239:N2339),"")</f>
        <v/>
      </c>
      <c r="R2239" s="87" t="str">
        <f t="shared" ref="R2239:R2302" si="349">IF(P2239&lt;&gt;"",SUMIF(L2239:L2339,L2239,O2239:O2339),"")</f>
        <v/>
      </c>
    </row>
    <row r="2240" spans="1:18" ht="15" x14ac:dyDescent="0.2">
      <c r="A2240" s="206"/>
      <c r="B2240" s="207" t="s">
        <v>1</v>
      </c>
      <c r="C2240" s="206" t="s">
        <v>2</v>
      </c>
      <c r="D2240" s="206" t="s">
        <v>3</v>
      </c>
      <c r="E2240" s="290" t="s">
        <v>18</v>
      </c>
      <c r="F2240" s="290"/>
      <c r="G2240" s="208" t="s">
        <v>4</v>
      </c>
      <c r="H2240" s="207" t="s">
        <v>5</v>
      </c>
      <c r="I2240" s="207" t="s">
        <v>6</v>
      </c>
      <c r="J2240" s="207" t="s">
        <v>7</v>
      </c>
      <c r="L2240" s="52">
        <f t="shared" si="343"/>
        <v>228</v>
      </c>
      <c r="M2240" s="86" t="str">
        <f t="shared" si="344"/>
        <v/>
      </c>
      <c r="N2240" s="87" t="str">
        <f t="shared" si="345"/>
        <v/>
      </c>
      <c r="O2240" s="87" t="str">
        <f t="shared" si="346"/>
        <v/>
      </c>
      <c r="P2240" s="88" t="str">
        <f t="shared" si="347"/>
        <v/>
      </c>
      <c r="Q2240" s="87" t="str">
        <f t="shared" si="348"/>
        <v/>
      </c>
      <c r="R2240" s="87" t="str">
        <f t="shared" si="349"/>
        <v/>
      </c>
    </row>
    <row r="2241" spans="1:18" ht="25.5" customHeight="1" x14ac:dyDescent="0.2">
      <c r="A2241" s="209" t="s">
        <v>19</v>
      </c>
      <c r="B2241" s="210" t="s">
        <v>780</v>
      </c>
      <c r="C2241" s="209" t="s">
        <v>9</v>
      </c>
      <c r="D2241" s="209" t="s">
        <v>781</v>
      </c>
      <c r="E2241" s="291" t="s">
        <v>875</v>
      </c>
      <c r="F2241" s="291"/>
      <c r="G2241" s="211" t="s">
        <v>25</v>
      </c>
      <c r="H2241" s="212">
        <v>1</v>
      </c>
      <c r="I2241" s="213">
        <f>SUMIF(L:L,$L2241,M:M)</f>
        <v>0.34</v>
      </c>
      <c r="J2241" s="213">
        <f>TRUNC(H2241*I2241,2)</f>
        <v>0.34</v>
      </c>
      <c r="L2241" s="52">
        <f t="shared" si="343"/>
        <v>228</v>
      </c>
      <c r="M2241" s="86" t="str">
        <f t="shared" si="344"/>
        <v/>
      </c>
      <c r="N2241" s="87" t="str">
        <f t="shared" si="345"/>
        <v/>
      </c>
      <c r="O2241" s="87" t="str">
        <f t="shared" si="346"/>
        <v/>
      </c>
      <c r="P2241" s="88" t="str">
        <f t="shared" si="347"/>
        <v xml:space="preserve"> 95341 </v>
      </c>
      <c r="Q2241" s="87">
        <f t="shared" si="348"/>
        <v>0.34</v>
      </c>
      <c r="R2241" s="87">
        <f t="shared" si="349"/>
        <v>0</v>
      </c>
    </row>
    <row r="2242" spans="1:18" ht="25.5" customHeight="1" x14ac:dyDescent="0.2">
      <c r="A2242" s="214" t="s">
        <v>28</v>
      </c>
      <c r="B2242" s="215" t="s">
        <v>408</v>
      </c>
      <c r="C2242" s="214" t="str">
        <f>VLOOKUP(B2242,INSUMOS!$A:$I,2,FALSE)</f>
        <v>SINAPI</v>
      </c>
      <c r="D2242" s="214" t="str">
        <f>VLOOKUP(B2242,INSUMOS!$A:$I,3,FALSE)</f>
        <v>MARMORISTA / GRANITEIRO (HORISTA)</v>
      </c>
      <c r="E2242" s="293" t="str">
        <f>VLOOKUP(B2242,INSUMOS!$A:$I,4,FALSE)</f>
        <v>Mão de Obra</v>
      </c>
      <c r="F2242" s="293"/>
      <c r="G2242" s="216" t="str">
        <f>VLOOKUP(B2242,INSUMOS!$A:$I,5,FALSE)</f>
        <v>H</v>
      </c>
      <c r="H2242" s="217">
        <v>1.4760000000000001E-2</v>
      </c>
      <c r="I2242" s="218">
        <f>VLOOKUP(B2242,INSUMOS!$A:$I,8,FALSE)</f>
        <v>23.15</v>
      </c>
      <c r="J2242" s="218">
        <f>TRUNC(H2242*I2242,2)</f>
        <v>0.34</v>
      </c>
      <c r="L2242" s="52">
        <f t="shared" si="343"/>
        <v>228</v>
      </c>
      <c r="M2242" s="86">
        <f t="shared" si="344"/>
        <v>0.34</v>
      </c>
      <c r="N2242" s="87">
        <f t="shared" si="345"/>
        <v>0.34</v>
      </c>
      <c r="O2242" s="87" t="str">
        <f t="shared" si="346"/>
        <v/>
      </c>
      <c r="P2242" s="88" t="str">
        <f t="shared" si="347"/>
        <v/>
      </c>
      <c r="Q2242" s="87" t="str">
        <f t="shared" si="348"/>
        <v/>
      </c>
      <c r="R2242" s="87" t="str">
        <f t="shared" si="349"/>
        <v/>
      </c>
    </row>
    <row r="2243" spans="1:18" x14ac:dyDescent="0.2">
      <c r="A2243" s="219"/>
      <c r="B2243" s="219"/>
      <c r="C2243" s="219"/>
      <c r="D2243" s="219"/>
      <c r="E2243" s="219"/>
      <c r="F2243" s="220"/>
      <c r="G2243" s="219"/>
      <c r="H2243" s="220"/>
      <c r="I2243" s="219"/>
      <c r="J2243" s="220"/>
      <c r="L2243" s="52">
        <f t="shared" ref="L2243:L2306" si="350">IF(AND(A2244&lt;&gt;"",A2243=""),L2242+1,L2242)</f>
        <v>228</v>
      </c>
      <c r="M2243" s="86" t="str">
        <f t="shared" si="344"/>
        <v/>
      </c>
      <c r="N2243" s="87" t="str">
        <f t="shared" si="345"/>
        <v/>
      </c>
      <c r="O2243" s="87" t="str">
        <f t="shared" si="346"/>
        <v/>
      </c>
      <c r="P2243" s="88" t="str">
        <f t="shared" si="347"/>
        <v/>
      </c>
      <c r="Q2243" s="87" t="str">
        <f t="shared" si="348"/>
        <v/>
      </c>
      <c r="R2243" s="87" t="str">
        <f t="shared" si="349"/>
        <v/>
      </c>
    </row>
    <row r="2244" spans="1:18" ht="15" thickBot="1" x14ac:dyDescent="0.25">
      <c r="A2244" s="219"/>
      <c r="B2244" s="219"/>
      <c r="C2244" s="219"/>
      <c r="D2244" s="219"/>
      <c r="E2244" s="219"/>
      <c r="F2244" s="220"/>
      <c r="G2244" s="219"/>
      <c r="H2244" s="294"/>
      <c r="I2244" s="294"/>
      <c r="J2244" s="220"/>
      <c r="L2244" s="52">
        <f t="shared" si="350"/>
        <v>228</v>
      </c>
      <c r="M2244" s="86" t="str">
        <f t="shared" si="344"/>
        <v/>
      </c>
      <c r="N2244" s="87" t="str">
        <f t="shared" si="345"/>
        <v/>
      </c>
      <c r="O2244" s="87" t="str">
        <f t="shared" si="346"/>
        <v/>
      </c>
      <c r="P2244" s="88" t="str">
        <f t="shared" si="347"/>
        <v/>
      </c>
      <c r="Q2244" s="87" t="str">
        <f t="shared" si="348"/>
        <v/>
      </c>
      <c r="R2244" s="87" t="str">
        <f t="shared" si="349"/>
        <v/>
      </c>
    </row>
    <row r="2245" spans="1:18" ht="15" thickTop="1" x14ac:dyDescent="0.2">
      <c r="A2245" s="224"/>
      <c r="B2245" s="224"/>
      <c r="C2245" s="224"/>
      <c r="D2245" s="224"/>
      <c r="E2245" s="224"/>
      <c r="F2245" s="224"/>
      <c r="G2245" s="224"/>
      <c r="H2245" s="224"/>
      <c r="I2245" s="224"/>
      <c r="J2245" s="224"/>
      <c r="L2245" s="52">
        <f t="shared" si="350"/>
        <v>228</v>
      </c>
      <c r="M2245" s="86" t="str">
        <f t="shared" si="344"/>
        <v/>
      </c>
      <c r="N2245" s="87" t="str">
        <f t="shared" si="345"/>
        <v/>
      </c>
      <c r="O2245" s="87" t="str">
        <f t="shared" si="346"/>
        <v/>
      </c>
      <c r="P2245" s="88" t="str">
        <f t="shared" si="347"/>
        <v/>
      </c>
      <c r="Q2245" s="87" t="str">
        <f t="shared" si="348"/>
        <v/>
      </c>
      <c r="R2245" s="87" t="str">
        <f t="shared" si="349"/>
        <v/>
      </c>
    </row>
    <row r="2246" spans="1:18" ht="15" x14ac:dyDescent="0.2">
      <c r="A2246" s="206"/>
      <c r="B2246" s="207" t="s">
        <v>1</v>
      </c>
      <c r="C2246" s="206" t="s">
        <v>2</v>
      </c>
      <c r="D2246" s="206" t="s">
        <v>3</v>
      </c>
      <c r="E2246" s="290" t="s">
        <v>18</v>
      </c>
      <c r="F2246" s="290"/>
      <c r="G2246" s="208" t="s">
        <v>4</v>
      </c>
      <c r="H2246" s="207" t="s">
        <v>5</v>
      </c>
      <c r="I2246" s="207" t="s">
        <v>6</v>
      </c>
      <c r="J2246" s="207" t="s">
        <v>7</v>
      </c>
      <c r="L2246" s="52">
        <f t="shared" si="350"/>
        <v>229</v>
      </c>
      <c r="M2246" s="86" t="str">
        <f t="shared" si="344"/>
        <v/>
      </c>
      <c r="N2246" s="87" t="str">
        <f t="shared" si="345"/>
        <v/>
      </c>
      <c r="O2246" s="87" t="str">
        <f t="shared" si="346"/>
        <v/>
      </c>
      <c r="P2246" s="88" t="str">
        <f t="shared" si="347"/>
        <v/>
      </c>
      <c r="Q2246" s="87" t="str">
        <f t="shared" si="348"/>
        <v/>
      </c>
      <c r="R2246" s="87" t="str">
        <f t="shared" si="349"/>
        <v/>
      </c>
    </row>
    <row r="2247" spans="1:18" ht="25.5" x14ac:dyDescent="0.2">
      <c r="A2247" s="209" t="s">
        <v>19</v>
      </c>
      <c r="B2247" s="210" t="s">
        <v>304</v>
      </c>
      <c r="C2247" s="209" t="s">
        <v>9</v>
      </c>
      <c r="D2247" s="209" t="s">
        <v>305</v>
      </c>
      <c r="E2247" s="291" t="s">
        <v>875</v>
      </c>
      <c r="F2247" s="291"/>
      <c r="G2247" s="211" t="s">
        <v>25</v>
      </c>
      <c r="H2247" s="212">
        <v>1</v>
      </c>
      <c r="I2247" s="213">
        <f>SUMIF(L:L,$L2247,M:M)</f>
        <v>0.68</v>
      </c>
      <c r="J2247" s="213">
        <f>TRUNC(H2247*I2247,2)</f>
        <v>0.68</v>
      </c>
      <c r="L2247" s="52">
        <f t="shared" si="350"/>
        <v>229</v>
      </c>
      <c r="M2247" s="86" t="str">
        <f t="shared" si="344"/>
        <v/>
      </c>
      <c r="N2247" s="87" t="str">
        <f t="shared" si="345"/>
        <v/>
      </c>
      <c r="O2247" s="87" t="str">
        <f t="shared" si="346"/>
        <v/>
      </c>
      <c r="P2247" s="88" t="str">
        <f t="shared" si="347"/>
        <v xml:space="preserve"> 100298 </v>
      </c>
      <c r="Q2247" s="87">
        <f t="shared" si="348"/>
        <v>0.68</v>
      </c>
      <c r="R2247" s="87">
        <f t="shared" si="349"/>
        <v>0</v>
      </c>
    </row>
    <row r="2248" spans="1:18" ht="38.25" customHeight="1" x14ac:dyDescent="0.2">
      <c r="A2248" s="214" t="s">
        <v>28</v>
      </c>
      <c r="B2248" s="215" t="s">
        <v>272</v>
      </c>
      <c r="C2248" s="214" t="str">
        <f>VLOOKUP(B2248,INSUMOS!$A:$I,2,FALSE)</f>
        <v>SINAPI</v>
      </c>
      <c r="D2248" s="214" t="str">
        <f>VLOOKUP(B2248,INSUMOS!$A:$I,3,FALSE)</f>
        <v>MECANICO DE REFRIGERACAO (HORISTA)</v>
      </c>
      <c r="E2248" s="293" t="str">
        <f>VLOOKUP(B2248,INSUMOS!$A:$I,4,FALSE)</f>
        <v>Mão de Obra</v>
      </c>
      <c r="F2248" s="293"/>
      <c r="G2248" s="216" t="str">
        <f>VLOOKUP(B2248,INSUMOS!$A:$I,5,FALSE)</f>
        <v>H</v>
      </c>
      <c r="H2248" s="217">
        <v>2.7650000000000001E-2</v>
      </c>
      <c r="I2248" s="218">
        <f>VLOOKUP(B2248,INSUMOS!$A:$I,8,FALSE)</f>
        <v>24.74</v>
      </c>
      <c r="J2248" s="218">
        <f>TRUNC(H2248*I2248,2)</f>
        <v>0.68</v>
      </c>
      <c r="L2248" s="52">
        <f t="shared" si="350"/>
        <v>229</v>
      </c>
      <c r="M2248" s="86">
        <f t="shared" si="344"/>
        <v>0.68</v>
      </c>
      <c r="N2248" s="87">
        <f t="shared" si="345"/>
        <v>0.68</v>
      </c>
      <c r="O2248" s="87" t="str">
        <f t="shared" si="346"/>
        <v/>
      </c>
      <c r="P2248" s="88" t="str">
        <f t="shared" si="347"/>
        <v/>
      </c>
      <c r="Q2248" s="87" t="str">
        <f t="shared" si="348"/>
        <v/>
      </c>
      <c r="R2248" s="87" t="str">
        <f t="shared" si="349"/>
        <v/>
      </c>
    </row>
    <row r="2249" spans="1:18" ht="25.5" customHeight="1" x14ac:dyDescent="0.2">
      <c r="A2249" s="219"/>
      <c r="B2249" s="219"/>
      <c r="C2249" s="219"/>
      <c r="D2249" s="219"/>
      <c r="E2249" s="219"/>
      <c r="F2249" s="220"/>
      <c r="G2249" s="219"/>
      <c r="H2249" s="220"/>
      <c r="I2249" s="219"/>
      <c r="J2249" s="220"/>
      <c r="L2249" s="52">
        <f t="shared" si="350"/>
        <v>229</v>
      </c>
      <c r="M2249" s="86" t="str">
        <f t="shared" si="344"/>
        <v/>
      </c>
      <c r="N2249" s="87" t="str">
        <f t="shared" si="345"/>
        <v/>
      </c>
      <c r="O2249" s="87" t="str">
        <f t="shared" si="346"/>
        <v/>
      </c>
      <c r="P2249" s="88" t="str">
        <f t="shared" si="347"/>
        <v/>
      </c>
      <c r="Q2249" s="87" t="str">
        <f t="shared" si="348"/>
        <v/>
      </c>
      <c r="R2249" s="87" t="str">
        <f t="shared" si="349"/>
        <v/>
      </c>
    </row>
    <row r="2250" spans="1:18" ht="25.5" customHeight="1" thickBot="1" x14ac:dyDescent="0.25">
      <c r="A2250" s="219"/>
      <c r="B2250" s="219"/>
      <c r="C2250" s="219"/>
      <c r="D2250" s="219"/>
      <c r="E2250" s="219"/>
      <c r="F2250" s="220"/>
      <c r="G2250" s="219"/>
      <c r="H2250" s="294"/>
      <c r="I2250" s="294"/>
      <c r="J2250" s="220"/>
      <c r="L2250" s="52">
        <f t="shared" si="350"/>
        <v>229</v>
      </c>
      <c r="M2250" s="86" t="str">
        <f t="shared" si="344"/>
        <v/>
      </c>
      <c r="N2250" s="87" t="str">
        <f t="shared" si="345"/>
        <v/>
      </c>
      <c r="O2250" s="87" t="str">
        <f t="shared" si="346"/>
        <v/>
      </c>
      <c r="P2250" s="88" t="str">
        <f t="shared" si="347"/>
        <v/>
      </c>
      <c r="Q2250" s="87" t="str">
        <f t="shared" si="348"/>
        <v/>
      </c>
      <c r="R2250" s="87" t="str">
        <f t="shared" si="349"/>
        <v/>
      </c>
    </row>
    <row r="2251" spans="1:18" ht="15" thickTop="1" x14ac:dyDescent="0.2">
      <c r="A2251" s="224"/>
      <c r="B2251" s="224"/>
      <c r="C2251" s="224"/>
      <c r="D2251" s="224"/>
      <c r="E2251" s="224"/>
      <c r="F2251" s="224"/>
      <c r="G2251" s="224"/>
      <c r="H2251" s="224"/>
      <c r="I2251" s="224"/>
      <c r="J2251" s="224"/>
      <c r="L2251" s="52">
        <f t="shared" si="350"/>
        <v>229</v>
      </c>
      <c r="M2251" s="86" t="str">
        <f t="shared" si="344"/>
        <v/>
      </c>
      <c r="N2251" s="87" t="str">
        <f t="shared" si="345"/>
        <v/>
      </c>
      <c r="O2251" s="87" t="str">
        <f t="shared" si="346"/>
        <v/>
      </c>
      <c r="P2251" s="88" t="str">
        <f t="shared" si="347"/>
        <v/>
      </c>
      <c r="Q2251" s="87" t="str">
        <f t="shared" si="348"/>
        <v/>
      </c>
      <c r="R2251" s="87" t="str">
        <f t="shared" si="349"/>
        <v/>
      </c>
    </row>
    <row r="2252" spans="1:18" ht="15" x14ac:dyDescent="0.2">
      <c r="A2252" s="206"/>
      <c r="B2252" s="207" t="s">
        <v>1</v>
      </c>
      <c r="C2252" s="206" t="s">
        <v>2</v>
      </c>
      <c r="D2252" s="206" t="s">
        <v>3</v>
      </c>
      <c r="E2252" s="290" t="s">
        <v>18</v>
      </c>
      <c r="F2252" s="290"/>
      <c r="G2252" s="208" t="s">
        <v>4</v>
      </c>
      <c r="H2252" s="207" t="s">
        <v>5</v>
      </c>
      <c r="I2252" s="207" t="s">
        <v>6</v>
      </c>
      <c r="J2252" s="207" t="s">
        <v>7</v>
      </c>
      <c r="L2252" s="52">
        <f t="shared" si="350"/>
        <v>230</v>
      </c>
      <c r="M2252" s="86" t="str">
        <f t="shared" si="344"/>
        <v/>
      </c>
      <c r="N2252" s="87" t="str">
        <f t="shared" si="345"/>
        <v/>
      </c>
      <c r="O2252" s="87" t="str">
        <f t="shared" si="346"/>
        <v/>
      </c>
      <c r="P2252" s="88" t="str">
        <f t="shared" si="347"/>
        <v/>
      </c>
      <c r="Q2252" s="87" t="str">
        <f t="shared" si="348"/>
        <v/>
      </c>
      <c r="R2252" s="87" t="str">
        <f t="shared" si="349"/>
        <v/>
      </c>
    </row>
    <row r="2253" spans="1:18" ht="25.5" x14ac:dyDescent="0.2">
      <c r="A2253" s="209" t="s">
        <v>19</v>
      </c>
      <c r="B2253" s="210" t="s">
        <v>254</v>
      </c>
      <c r="C2253" s="209" t="s">
        <v>9</v>
      </c>
      <c r="D2253" s="209" t="s">
        <v>255</v>
      </c>
      <c r="E2253" s="291" t="s">
        <v>875</v>
      </c>
      <c r="F2253" s="291"/>
      <c r="G2253" s="211" t="s">
        <v>25</v>
      </c>
      <c r="H2253" s="212">
        <v>1</v>
      </c>
      <c r="I2253" s="213">
        <f>SUMIF(L:L,$L2253,M:M)</f>
        <v>0.21</v>
      </c>
      <c r="J2253" s="213">
        <f>TRUNC(H2253*I2253,2)</f>
        <v>0.21</v>
      </c>
      <c r="L2253" s="52">
        <f t="shared" si="350"/>
        <v>230</v>
      </c>
      <c r="M2253" s="86" t="str">
        <f t="shared" si="344"/>
        <v/>
      </c>
      <c r="N2253" s="87" t="str">
        <f t="shared" si="345"/>
        <v/>
      </c>
      <c r="O2253" s="87" t="str">
        <f t="shared" si="346"/>
        <v/>
      </c>
      <c r="P2253" s="88" t="str">
        <f t="shared" si="347"/>
        <v xml:space="preserve"> 95344 </v>
      </c>
      <c r="Q2253" s="87">
        <f t="shared" si="348"/>
        <v>0.21</v>
      </c>
      <c r="R2253" s="87">
        <f t="shared" si="349"/>
        <v>0</v>
      </c>
    </row>
    <row r="2254" spans="1:18" x14ac:dyDescent="0.2">
      <c r="A2254" s="214" t="s">
        <v>28</v>
      </c>
      <c r="B2254" s="215" t="s">
        <v>261</v>
      </c>
      <c r="C2254" s="214" t="str">
        <f>VLOOKUP(B2254,INSUMOS!$A:$I,2,FALSE)</f>
        <v>SINAPI</v>
      </c>
      <c r="D2254" s="214" t="str">
        <f>VLOOKUP(B2254,INSUMOS!$A:$I,3,FALSE)</f>
        <v>MONTADOR DE ESTRUTURAS METALICAS HORISTA</v>
      </c>
      <c r="E2254" s="293" t="str">
        <f>VLOOKUP(B2254,INSUMOS!$A:$I,4,FALSE)</f>
        <v>Mão de Obra</v>
      </c>
      <c r="F2254" s="293"/>
      <c r="G2254" s="216" t="str">
        <f>VLOOKUP(B2254,INSUMOS!$A:$I,5,FALSE)</f>
        <v>H</v>
      </c>
      <c r="H2254" s="217">
        <v>1.154E-2</v>
      </c>
      <c r="I2254" s="218">
        <f>VLOOKUP(B2254,INSUMOS!$A:$I,8,FALSE)</f>
        <v>18.649999999999999</v>
      </c>
      <c r="J2254" s="218">
        <f>TRUNC(H2254*I2254,2)</f>
        <v>0.21</v>
      </c>
      <c r="L2254" s="52">
        <f t="shared" si="350"/>
        <v>230</v>
      </c>
      <c r="M2254" s="86">
        <f t="shared" si="344"/>
        <v>0.21</v>
      </c>
      <c r="N2254" s="87">
        <f t="shared" si="345"/>
        <v>0.21</v>
      </c>
      <c r="O2254" s="87" t="str">
        <f t="shared" si="346"/>
        <v/>
      </c>
      <c r="P2254" s="88" t="str">
        <f t="shared" si="347"/>
        <v/>
      </c>
      <c r="Q2254" s="87" t="str">
        <f t="shared" si="348"/>
        <v/>
      </c>
      <c r="R2254" s="87" t="str">
        <f t="shared" si="349"/>
        <v/>
      </c>
    </row>
    <row r="2255" spans="1:18" x14ac:dyDescent="0.2">
      <c r="A2255" s="219"/>
      <c r="B2255" s="219"/>
      <c r="C2255" s="219"/>
      <c r="D2255" s="219"/>
      <c r="E2255" s="219"/>
      <c r="F2255" s="220"/>
      <c r="G2255" s="219"/>
      <c r="H2255" s="220"/>
      <c r="I2255" s="219"/>
      <c r="J2255" s="220"/>
      <c r="L2255" s="52">
        <f t="shared" si="350"/>
        <v>230</v>
      </c>
      <c r="M2255" s="86" t="str">
        <f t="shared" si="344"/>
        <v/>
      </c>
      <c r="N2255" s="87" t="str">
        <f t="shared" si="345"/>
        <v/>
      </c>
      <c r="O2255" s="87" t="str">
        <f t="shared" si="346"/>
        <v/>
      </c>
      <c r="P2255" s="88" t="str">
        <f t="shared" si="347"/>
        <v/>
      </c>
      <c r="Q2255" s="87" t="str">
        <f t="shared" si="348"/>
        <v/>
      </c>
      <c r="R2255" s="87" t="str">
        <f t="shared" si="349"/>
        <v/>
      </c>
    </row>
    <row r="2256" spans="1:18" ht="38.25" customHeight="1" thickBot="1" x14ac:dyDescent="0.25">
      <c r="A2256" s="219"/>
      <c r="B2256" s="219"/>
      <c r="C2256" s="219"/>
      <c r="D2256" s="219"/>
      <c r="E2256" s="219"/>
      <c r="F2256" s="220"/>
      <c r="G2256" s="219"/>
      <c r="H2256" s="294"/>
      <c r="I2256" s="294"/>
      <c r="J2256" s="220"/>
      <c r="L2256" s="52">
        <f t="shared" si="350"/>
        <v>230</v>
      </c>
      <c r="M2256" s="86" t="str">
        <f t="shared" si="344"/>
        <v/>
      </c>
      <c r="N2256" s="87" t="str">
        <f t="shared" si="345"/>
        <v/>
      </c>
      <c r="O2256" s="87" t="str">
        <f t="shared" si="346"/>
        <v/>
      </c>
      <c r="P2256" s="88" t="str">
        <f t="shared" si="347"/>
        <v/>
      </c>
      <c r="Q2256" s="87" t="str">
        <f t="shared" si="348"/>
        <v/>
      </c>
      <c r="R2256" s="87" t="str">
        <f t="shared" si="349"/>
        <v/>
      </c>
    </row>
    <row r="2257" spans="1:18" ht="25.5" customHeight="1" thickTop="1" x14ac:dyDescent="0.2">
      <c r="A2257" s="224"/>
      <c r="B2257" s="224"/>
      <c r="C2257" s="224"/>
      <c r="D2257" s="224"/>
      <c r="E2257" s="224"/>
      <c r="F2257" s="224"/>
      <c r="G2257" s="224"/>
      <c r="H2257" s="224"/>
      <c r="I2257" s="224"/>
      <c r="J2257" s="224"/>
      <c r="L2257" s="52">
        <f t="shared" si="350"/>
        <v>230</v>
      </c>
      <c r="M2257" s="86" t="str">
        <f t="shared" si="344"/>
        <v/>
      </c>
      <c r="N2257" s="87" t="str">
        <f t="shared" si="345"/>
        <v/>
      </c>
      <c r="O2257" s="87" t="str">
        <f t="shared" si="346"/>
        <v/>
      </c>
      <c r="P2257" s="88" t="str">
        <f t="shared" si="347"/>
        <v/>
      </c>
      <c r="Q2257" s="87" t="str">
        <f t="shared" si="348"/>
        <v/>
      </c>
      <c r="R2257" s="87" t="str">
        <f t="shared" si="349"/>
        <v/>
      </c>
    </row>
    <row r="2258" spans="1:18" ht="25.5" customHeight="1" x14ac:dyDescent="0.2">
      <c r="A2258" s="206"/>
      <c r="B2258" s="207" t="s">
        <v>1</v>
      </c>
      <c r="C2258" s="206" t="s">
        <v>2</v>
      </c>
      <c r="D2258" s="206" t="s">
        <v>3</v>
      </c>
      <c r="E2258" s="290" t="s">
        <v>18</v>
      </c>
      <c r="F2258" s="290"/>
      <c r="G2258" s="208" t="s">
        <v>4</v>
      </c>
      <c r="H2258" s="207" t="s">
        <v>5</v>
      </c>
      <c r="I2258" s="207" t="s">
        <v>6</v>
      </c>
      <c r="J2258" s="207" t="s">
        <v>7</v>
      </c>
      <c r="L2258" s="52">
        <f t="shared" si="350"/>
        <v>231</v>
      </c>
      <c r="M2258" s="86" t="str">
        <f t="shared" si="344"/>
        <v/>
      </c>
      <c r="N2258" s="87" t="str">
        <f t="shared" si="345"/>
        <v/>
      </c>
      <c r="O2258" s="87" t="str">
        <f t="shared" si="346"/>
        <v/>
      </c>
      <c r="P2258" s="88" t="str">
        <f t="shared" si="347"/>
        <v/>
      </c>
      <c r="Q2258" s="87" t="str">
        <f t="shared" si="348"/>
        <v/>
      </c>
      <c r="R2258" s="87" t="str">
        <f t="shared" si="349"/>
        <v/>
      </c>
    </row>
    <row r="2259" spans="1:18" ht="25.5" x14ac:dyDescent="0.2">
      <c r="A2259" s="209" t="s">
        <v>19</v>
      </c>
      <c r="B2259" s="210" t="s">
        <v>2069</v>
      </c>
      <c r="C2259" s="209" t="s">
        <v>9</v>
      </c>
      <c r="D2259" s="209" t="s">
        <v>2070</v>
      </c>
      <c r="E2259" s="291" t="s">
        <v>875</v>
      </c>
      <c r="F2259" s="291"/>
      <c r="G2259" s="211" t="s">
        <v>25</v>
      </c>
      <c r="H2259" s="212">
        <v>1</v>
      </c>
      <c r="I2259" s="213">
        <f>SUMIF(L:L,$L2259,M:M)</f>
        <v>0.26</v>
      </c>
      <c r="J2259" s="213">
        <f>TRUNC(H2259*I2259,2)</f>
        <v>0.26</v>
      </c>
      <c r="L2259" s="52">
        <f t="shared" si="350"/>
        <v>231</v>
      </c>
      <c r="M2259" s="86" t="str">
        <f t="shared" si="344"/>
        <v/>
      </c>
      <c r="N2259" s="87" t="str">
        <f t="shared" si="345"/>
        <v/>
      </c>
      <c r="O2259" s="87" t="str">
        <f t="shared" si="346"/>
        <v/>
      </c>
      <c r="P2259" s="88" t="str">
        <f t="shared" si="347"/>
        <v xml:space="preserve"> 95343 </v>
      </c>
      <c r="Q2259" s="87">
        <f t="shared" si="348"/>
        <v>0.26</v>
      </c>
      <c r="R2259" s="87">
        <f t="shared" si="349"/>
        <v>0</v>
      </c>
    </row>
    <row r="2260" spans="1:18" x14ac:dyDescent="0.2">
      <c r="A2260" s="214" t="s">
        <v>28</v>
      </c>
      <c r="B2260" s="215" t="s">
        <v>2071</v>
      </c>
      <c r="C2260" s="214" t="str">
        <f>VLOOKUP(B2260,INSUMOS!$A:$I,2,FALSE)</f>
        <v>SINAPI</v>
      </c>
      <c r="D2260" s="214" t="str">
        <f>VLOOKUP(B2260,INSUMOS!$A:$I,3,FALSE)</f>
        <v>INSTALADOR DE TUBULACOES - TUBOS/EQUIPAMENTOS (HORISTA)</v>
      </c>
      <c r="E2260" s="293" t="str">
        <f>VLOOKUP(B2260,INSUMOS!$A:$I,4,FALSE)</f>
        <v>Mão de Obra</v>
      </c>
      <c r="F2260" s="293"/>
      <c r="G2260" s="216" t="str">
        <f>VLOOKUP(B2260,INSUMOS!$A:$I,5,FALSE)</f>
        <v>H</v>
      </c>
      <c r="H2260" s="217">
        <v>1.4760000000000001E-2</v>
      </c>
      <c r="I2260" s="218">
        <f>VLOOKUP(B2260,INSUMOS!$A:$I,8,FALSE)</f>
        <v>18.059999999999999</v>
      </c>
      <c r="J2260" s="218">
        <f>TRUNC(H2260*I2260,2)</f>
        <v>0.26</v>
      </c>
      <c r="L2260" s="52">
        <f t="shared" si="350"/>
        <v>231</v>
      </c>
      <c r="M2260" s="86">
        <f t="shared" si="344"/>
        <v>0.26</v>
      </c>
      <c r="N2260" s="87">
        <f t="shared" si="345"/>
        <v>0.26</v>
      </c>
      <c r="O2260" s="87" t="str">
        <f t="shared" si="346"/>
        <v/>
      </c>
      <c r="P2260" s="88" t="str">
        <f t="shared" si="347"/>
        <v/>
      </c>
      <c r="Q2260" s="87" t="str">
        <f t="shared" si="348"/>
        <v/>
      </c>
      <c r="R2260" s="87" t="str">
        <f t="shared" si="349"/>
        <v/>
      </c>
    </row>
    <row r="2261" spans="1:18" x14ac:dyDescent="0.2">
      <c r="A2261" s="219"/>
      <c r="B2261" s="219"/>
      <c r="C2261" s="219"/>
      <c r="D2261" s="219"/>
      <c r="E2261" s="219"/>
      <c r="F2261" s="220"/>
      <c r="G2261" s="219"/>
      <c r="H2261" s="220"/>
      <c r="I2261" s="219"/>
      <c r="J2261" s="220"/>
      <c r="L2261" s="52">
        <f t="shared" si="350"/>
        <v>231</v>
      </c>
      <c r="M2261" s="86" t="str">
        <f t="shared" si="344"/>
        <v/>
      </c>
      <c r="N2261" s="87" t="str">
        <f t="shared" si="345"/>
        <v/>
      </c>
      <c r="O2261" s="87" t="str">
        <f t="shared" si="346"/>
        <v/>
      </c>
      <c r="P2261" s="88" t="str">
        <f t="shared" si="347"/>
        <v/>
      </c>
      <c r="Q2261" s="87" t="str">
        <f t="shared" si="348"/>
        <v/>
      </c>
      <c r="R2261" s="87" t="str">
        <f t="shared" si="349"/>
        <v/>
      </c>
    </row>
    <row r="2262" spans="1:18" ht="15" thickBot="1" x14ac:dyDescent="0.25">
      <c r="A2262" s="219"/>
      <c r="B2262" s="219"/>
      <c r="C2262" s="219"/>
      <c r="D2262" s="219"/>
      <c r="E2262" s="219"/>
      <c r="F2262" s="220"/>
      <c r="G2262" s="219"/>
      <c r="H2262" s="294"/>
      <c r="I2262" s="294"/>
      <c r="J2262" s="220"/>
      <c r="L2262" s="52">
        <f t="shared" si="350"/>
        <v>231</v>
      </c>
      <c r="M2262" s="86" t="str">
        <f t="shared" si="344"/>
        <v/>
      </c>
      <c r="N2262" s="87" t="str">
        <f t="shared" si="345"/>
        <v/>
      </c>
      <c r="O2262" s="87" t="str">
        <f t="shared" si="346"/>
        <v/>
      </c>
      <c r="P2262" s="88" t="str">
        <f t="shared" si="347"/>
        <v/>
      </c>
      <c r="Q2262" s="87" t="str">
        <f t="shared" si="348"/>
        <v/>
      </c>
      <c r="R2262" s="87" t="str">
        <f t="shared" si="349"/>
        <v/>
      </c>
    </row>
    <row r="2263" spans="1:18" ht="15" thickTop="1" x14ac:dyDescent="0.2">
      <c r="A2263" s="224"/>
      <c r="B2263" s="224"/>
      <c r="C2263" s="224"/>
      <c r="D2263" s="224"/>
      <c r="E2263" s="224"/>
      <c r="F2263" s="224"/>
      <c r="G2263" s="224"/>
      <c r="H2263" s="224"/>
      <c r="I2263" s="224"/>
      <c r="J2263" s="224"/>
      <c r="L2263" s="52">
        <f t="shared" si="350"/>
        <v>231</v>
      </c>
      <c r="M2263" s="86" t="str">
        <f t="shared" si="344"/>
        <v/>
      </c>
      <c r="N2263" s="87" t="str">
        <f t="shared" si="345"/>
        <v/>
      </c>
      <c r="O2263" s="87" t="str">
        <f t="shared" si="346"/>
        <v/>
      </c>
      <c r="P2263" s="88" t="str">
        <f t="shared" si="347"/>
        <v/>
      </c>
      <c r="Q2263" s="87" t="str">
        <f t="shared" si="348"/>
        <v/>
      </c>
      <c r="R2263" s="87" t="str">
        <f t="shared" si="349"/>
        <v/>
      </c>
    </row>
    <row r="2264" spans="1:18" ht="15" x14ac:dyDescent="0.2">
      <c r="A2264" s="206"/>
      <c r="B2264" s="207" t="s">
        <v>1</v>
      </c>
      <c r="C2264" s="206" t="s">
        <v>2</v>
      </c>
      <c r="D2264" s="206" t="s">
        <v>3</v>
      </c>
      <c r="E2264" s="290" t="s">
        <v>18</v>
      </c>
      <c r="F2264" s="290"/>
      <c r="G2264" s="208" t="s">
        <v>4</v>
      </c>
      <c r="H2264" s="207" t="s">
        <v>5</v>
      </c>
      <c r="I2264" s="207" t="s">
        <v>6</v>
      </c>
      <c r="J2264" s="207" t="s">
        <v>7</v>
      </c>
      <c r="L2264" s="52">
        <f t="shared" si="350"/>
        <v>232</v>
      </c>
      <c r="M2264" s="86" t="str">
        <f t="shared" si="344"/>
        <v/>
      </c>
      <c r="N2264" s="87" t="str">
        <f t="shared" si="345"/>
        <v/>
      </c>
      <c r="O2264" s="87" t="str">
        <f t="shared" si="346"/>
        <v/>
      </c>
      <c r="P2264" s="88" t="str">
        <f t="shared" si="347"/>
        <v/>
      </c>
      <c r="Q2264" s="87" t="str">
        <f t="shared" si="348"/>
        <v/>
      </c>
      <c r="R2264" s="87" t="str">
        <f t="shared" si="349"/>
        <v/>
      </c>
    </row>
    <row r="2265" spans="1:18" ht="25.5" x14ac:dyDescent="0.2">
      <c r="A2265" s="209" t="s">
        <v>19</v>
      </c>
      <c r="B2265" s="210" t="s">
        <v>306</v>
      </c>
      <c r="C2265" s="209" t="s">
        <v>9</v>
      </c>
      <c r="D2265" s="209" t="s">
        <v>307</v>
      </c>
      <c r="E2265" s="291" t="s">
        <v>875</v>
      </c>
      <c r="F2265" s="291"/>
      <c r="G2265" s="211" t="s">
        <v>25</v>
      </c>
      <c r="H2265" s="212">
        <v>1</v>
      </c>
      <c r="I2265" s="213">
        <f>SUMIF(L:L,$L2265,M:M)</f>
        <v>0.57999999999999996</v>
      </c>
      <c r="J2265" s="213">
        <f>TRUNC(H2265*I2265,2)</f>
        <v>0.57999999999999996</v>
      </c>
      <c r="L2265" s="52">
        <f t="shared" si="350"/>
        <v>232</v>
      </c>
      <c r="M2265" s="86" t="str">
        <f t="shared" si="344"/>
        <v/>
      </c>
      <c r="N2265" s="87" t="str">
        <f t="shared" si="345"/>
        <v/>
      </c>
      <c r="O2265" s="87" t="str">
        <f t="shared" si="346"/>
        <v/>
      </c>
      <c r="P2265" s="88" t="str">
        <f t="shared" si="347"/>
        <v xml:space="preserve"> 95345 </v>
      </c>
      <c r="Q2265" s="87">
        <f t="shared" si="348"/>
        <v>0.57999999999999996</v>
      </c>
      <c r="R2265" s="87">
        <f t="shared" si="349"/>
        <v>0</v>
      </c>
    </row>
    <row r="2266" spans="1:18" ht="38.25" customHeight="1" x14ac:dyDescent="0.2">
      <c r="A2266" s="214" t="s">
        <v>28</v>
      </c>
      <c r="B2266" s="215" t="s">
        <v>274</v>
      </c>
      <c r="C2266" s="214" t="str">
        <f>VLOOKUP(B2266,INSUMOS!$A:$I,2,FALSE)</f>
        <v>SINAPI</v>
      </c>
      <c r="D2266" s="214" t="str">
        <f>VLOOKUP(B2266,INSUMOS!$A:$I,3,FALSE)</f>
        <v>MONTADOR DE MAQUINAS (HORISTA)</v>
      </c>
      <c r="E2266" s="293" t="str">
        <f>VLOOKUP(B2266,INSUMOS!$A:$I,4,FALSE)</f>
        <v>Mão de Obra</v>
      </c>
      <c r="F2266" s="293"/>
      <c r="G2266" s="216" t="str">
        <f>VLOOKUP(B2266,INSUMOS!$A:$I,5,FALSE)</f>
        <v>H</v>
      </c>
      <c r="H2266" s="217">
        <v>3.0870000000000002E-2</v>
      </c>
      <c r="I2266" s="218">
        <f>VLOOKUP(B2266,INSUMOS!$A:$I,8,FALSE)</f>
        <v>19.09</v>
      </c>
      <c r="J2266" s="218">
        <f>TRUNC(H2266*I2266,2)</f>
        <v>0.57999999999999996</v>
      </c>
      <c r="L2266" s="52">
        <f t="shared" si="350"/>
        <v>232</v>
      </c>
      <c r="M2266" s="86">
        <f t="shared" si="344"/>
        <v>0.57999999999999996</v>
      </c>
      <c r="N2266" s="87">
        <f t="shared" si="345"/>
        <v>0.57999999999999996</v>
      </c>
      <c r="O2266" s="87" t="str">
        <f t="shared" si="346"/>
        <v/>
      </c>
      <c r="P2266" s="88" t="str">
        <f t="shared" si="347"/>
        <v/>
      </c>
      <c r="Q2266" s="87" t="str">
        <f t="shared" si="348"/>
        <v/>
      </c>
      <c r="R2266" s="87" t="str">
        <f t="shared" si="349"/>
        <v/>
      </c>
    </row>
    <row r="2267" spans="1:18" ht="25.5" customHeight="1" x14ac:dyDescent="0.2">
      <c r="A2267" s="219"/>
      <c r="B2267" s="219"/>
      <c r="C2267" s="219"/>
      <c r="D2267" s="219"/>
      <c r="E2267" s="219"/>
      <c r="F2267" s="220"/>
      <c r="G2267" s="219"/>
      <c r="H2267" s="220"/>
      <c r="I2267" s="219"/>
      <c r="J2267" s="220"/>
      <c r="L2267" s="52">
        <f t="shared" si="350"/>
        <v>232</v>
      </c>
      <c r="M2267" s="86" t="str">
        <f t="shared" si="344"/>
        <v/>
      </c>
      <c r="N2267" s="87" t="str">
        <f t="shared" si="345"/>
        <v/>
      </c>
      <c r="O2267" s="87" t="str">
        <f t="shared" si="346"/>
        <v/>
      </c>
      <c r="P2267" s="88" t="str">
        <f t="shared" si="347"/>
        <v/>
      </c>
      <c r="Q2267" s="87" t="str">
        <f t="shared" si="348"/>
        <v/>
      </c>
      <c r="R2267" s="87" t="str">
        <f t="shared" si="349"/>
        <v/>
      </c>
    </row>
    <row r="2268" spans="1:18" ht="25.5" customHeight="1" thickBot="1" x14ac:dyDescent="0.25">
      <c r="A2268" s="219"/>
      <c r="B2268" s="219"/>
      <c r="C2268" s="219"/>
      <c r="D2268" s="219"/>
      <c r="E2268" s="219"/>
      <c r="F2268" s="220"/>
      <c r="G2268" s="219"/>
      <c r="H2268" s="294"/>
      <c r="I2268" s="294"/>
      <c r="J2268" s="220"/>
      <c r="L2268" s="52">
        <f t="shared" si="350"/>
        <v>232</v>
      </c>
      <c r="M2268" s="86" t="str">
        <f t="shared" si="344"/>
        <v/>
      </c>
      <c r="N2268" s="87" t="str">
        <f t="shared" si="345"/>
        <v/>
      </c>
      <c r="O2268" s="87" t="str">
        <f t="shared" si="346"/>
        <v/>
      </c>
      <c r="P2268" s="88" t="str">
        <f t="shared" si="347"/>
        <v/>
      </c>
      <c r="Q2268" s="87" t="str">
        <f t="shared" si="348"/>
        <v/>
      </c>
      <c r="R2268" s="87" t="str">
        <f t="shared" si="349"/>
        <v/>
      </c>
    </row>
    <row r="2269" spans="1:18" ht="15" thickTop="1" x14ac:dyDescent="0.2">
      <c r="A2269" s="224"/>
      <c r="B2269" s="224"/>
      <c r="C2269" s="224"/>
      <c r="D2269" s="224"/>
      <c r="E2269" s="224"/>
      <c r="F2269" s="224"/>
      <c r="G2269" s="224"/>
      <c r="H2269" s="224"/>
      <c r="I2269" s="224"/>
      <c r="J2269" s="224"/>
      <c r="L2269" s="52">
        <f t="shared" si="350"/>
        <v>232</v>
      </c>
      <c r="M2269" s="86" t="str">
        <f t="shared" si="344"/>
        <v/>
      </c>
      <c r="N2269" s="87" t="str">
        <f t="shared" si="345"/>
        <v/>
      </c>
      <c r="O2269" s="87" t="str">
        <f t="shared" si="346"/>
        <v/>
      </c>
      <c r="P2269" s="88" t="str">
        <f t="shared" si="347"/>
        <v/>
      </c>
      <c r="Q2269" s="87" t="str">
        <f t="shared" si="348"/>
        <v/>
      </c>
      <c r="R2269" s="87" t="str">
        <f t="shared" si="349"/>
        <v/>
      </c>
    </row>
    <row r="2270" spans="1:18" ht="15" x14ac:dyDescent="0.2">
      <c r="A2270" s="206"/>
      <c r="B2270" s="207" t="s">
        <v>1</v>
      </c>
      <c r="C2270" s="206" t="s">
        <v>2</v>
      </c>
      <c r="D2270" s="206" t="s">
        <v>3</v>
      </c>
      <c r="E2270" s="290" t="s">
        <v>18</v>
      </c>
      <c r="F2270" s="290"/>
      <c r="G2270" s="208" t="s">
        <v>4</v>
      </c>
      <c r="H2270" s="207" t="s">
        <v>5</v>
      </c>
      <c r="I2270" s="207" t="s">
        <v>6</v>
      </c>
      <c r="J2270" s="207" t="s">
        <v>7</v>
      </c>
      <c r="L2270" s="52">
        <f t="shared" si="350"/>
        <v>233</v>
      </c>
      <c r="M2270" s="86" t="str">
        <f t="shared" si="344"/>
        <v/>
      </c>
      <c r="N2270" s="87" t="str">
        <f t="shared" si="345"/>
        <v/>
      </c>
      <c r="O2270" s="87" t="str">
        <f t="shared" si="346"/>
        <v/>
      </c>
      <c r="P2270" s="88" t="str">
        <f t="shared" si="347"/>
        <v/>
      </c>
      <c r="Q2270" s="87" t="str">
        <f t="shared" si="348"/>
        <v/>
      </c>
      <c r="R2270" s="87" t="str">
        <f t="shared" si="349"/>
        <v/>
      </c>
    </row>
    <row r="2271" spans="1:18" ht="25.5" x14ac:dyDescent="0.2">
      <c r="A2271" s="209" t="s">
        <v>19</v>
      </c>
      <c r="B2271" s="210" t="s">
        <v>782</v>
      </c>
      <c r="C2271" s="209" t="s">
        <v>9</v>
      </c>
      <c r="D2271" s="209" t="s">
        <v>783</v>
      </c>
      <c r="E2271" s="291" t="s">
        <v>875</v>
      </c>
      <c r="F2271" s="291"/>
      <c r="G2271" s="211" t="s">
        <v>25</v>
      </c>
      <c r="H2271" s="212">
        <v>1</v>
      </c>
      <c r="I2271" s="213">
        <f>SUMIF(L:L,$L2271,M:M)</f>
        <v>0.11</v>
      </c>
      <c r="J2271" s="213">
        <f>TRUNC(H2271*I2271,2)</f>
        <v>0.11</v>
      </c>
      <c r="L2271" s="52">
        <f t="shared" si="350"/>
        <v>233</v>
      </c>
      <c r="M2271" s="86" t="str">
        <f t="shared" si="344"/>
        <v/>
      </c>
      <c r="N2271" s="87" t="str">
        <f t="shared" si="345"/>
        <v/>
      </c>
      <c r="O2271" s="87" t="str">
        <f t="shared" si="346"/>
        <v/>
      </c>
      <c r="P2271" s="88" t="str">
        <f t="shared" si="347"/>
        <v xml:space="preserve"> 95347 </v>
      </c>
      <c r="Q2271" s="87">
        <f t="shared" si="348"/>
        <v>0.11</v>
      </c>
      <c r="R2271" s="87">
        <f t="shared" si="349"/>
        <v>0</v>
      </c>
    </row>
    <row r="2272" spans="1:18" x14ac:dyDescent="0.2">
      <c r="A2272" s="214" t="s">
        <v>28</v>
      </c>
      <c r="B2272" s="215" t="s">
        <v>572</v>
      </c>
      <c r="C2272" s="214" t="str">
        <f>VLOOKUP(B2272,INSUMOS!$A:$I,2,FALSE)</f>
        <v>SINAPI</v>
      </c>
      <c r="D2272" s="214" t="str">
        <f>VLOOKUP(B2272,INSUMOS!$A:$I,3,FALSE)</f>
        <v>MOTORISTA DE CAMINHAO (HORISTA)</v>
      </c>
      <c r="E2272" s="293" t="str">
        <f>VLOOKUP(B2272,INSUMOS!$A:$I,4,FALSE)</f>
        <v>Mão de Obra</v>
      </c>
      <c r="F2272" s="293"/>
      <c r="G2272" s="216" t="str">
        <f>VLOOKUP(B2272,INSUMOS!$A:$I,5,FALSE)</f>
        <v>H</v>
      </c>
      <c r="H2272" s="217">
        <v>5.0899999999999999E-3</v>
      </c>
      <c r="I2272" s="218">
        <f>VLOOKUP(B2272,INSUMOS!$A:$I,8,FALSE)</f>
        <v>23.15</v>
      </c>
      <c r="J2272" s="218">
        <f>TRUNC(H2272*I2272,2)</f>
        <v>0.11</v>
      </c>
      <c r="L2272" s="52">
        <f t="shared" si="350"/>
        <v>233</v>
      </c>
      <c r="M2272" s="86">
        <f t="shared" si="344"/>
        <v>0.11</v>
      </c>
      <c r="N2272" s="87">
        <f t="shared" si="345"/>
        <v>0.11</v>
      </c>
      <c r="O2272" s="87" t="str">
        <f t="shared" si="346"/>
        <v/>
      </c>
      <c r="P2272" s="88" t="str">
        <f t="shared" si="347"/>
        <v/>
      </c>
      <c r="Q2272" s="87" t="str">
        <f t="shared" si="348"/>
        <v/>
      </c>
      <c r="R2272" s="87" t="str">
        <f t="shared" si="349"/>
        <v/>
      </c>
    </row>
    <row r="2273" spans="1:18" x14ac:dyDescent="0.2">
      <c r="A2273" s="219"/>
      <c r="B2273" s="219"/>
      <c r="C2273" s="219"/>
      <c r="D2273" s="219"/>
      <c r="E2273" s="219"/>
      <c r="F2273" s="220"/>
      <c r="G2273" s="219"/>
      <c r="H2273" s="220"/>
      <c r="I2273" s="219"/>
      <c r="J2273" s="220"/>
      <c r="L2273" s="52">
        <f t="shared" si="350"/>
        <v>233</v>
      </c>
      <c r="M2273" s="86" t="str">
        <f t="shared" si="344"/>
        <v/>
      </c>
      <c r="N2273" s="87" t="str">
        <f t="shared" si="345"/>
        <v/>
      </c>
      <c r="O2273" s="87" t="str">
        <f t="shared" si="346"/>
        <v/>
      </c>
      <c r="P2273" s="88" t="str">
        <f t="shared" si="347"/>
        <v/>
      </c>
      <c r="Q2273" s="87" t="str">
        <f t="shared" si="348"/>
        <v/>
      </c>
      <c r="R2273" s="87" t="str">
        <f t="shared" si="349"/>
        <v/>
      </c>
    </row>
    <row r="2274" spans="1:18" ht="15" thickBot="1" x14ac:dyDescent="0.25">
      <c r="A2274" s="219"/>
      <c r="B2274" s="219"/>
      <c r="C2274" s="219"/>
      <c r="D2274" s="219"/>
      <c r="E2274" s="219"/>
      <c r="F2274" s="220"/>
      <c r="G2274" s="219"/>
      <c r="H2274" s="294"/>
      <c r="I2274" s="294"/>
      <c r="J2274" s="220"/>
      <c r="L2274" s="52">
        <f t="shared" si="350"/>
        <v>233</v>
      </c>
      <c r="M2274" s="86" t="str">
        <f t="shared" si="344"/>
        <v/>
      </c>
      <c r="N2274" s="87" t="str">
        <f t="shared" si="345"/>
        <v/>
      </c>
      <c r="O2274" s="87" t="str">
        <f t="shared" si="346"/>
        <v/>
      </c>
      <c r="P2274" s="88" t="str">
        <f t="shared" si="347"/>
        <v/>
      </c>
      <c r="Q2274" s="87" t="str">
        <f t="shared" si="348"/>
        <v/>
      </c>
      <c r="R2274" s="87" t="str">
        <f t="shared" si="349"/>
        <v/>
      </c>
    </row>
    <row r="2275" spans="1:18" ht="15" thickTop="1" x14ac:dyDescent="0.2">
      <c r="A2275" s="224"/>
      <c r="B2275" s="224"/>
      <c r="C2275" s="224"/>
      <c r="D2275" s="224"/>
      <c r="E2275" s="224"/>
      <c r="F2275" s="224"/>
      <c r="G2275" s="224"/>
      <c r="H2275" s="224"/>
      <c r="I2275" s="224"/>
      <c r="J2275" s="224"/>
      <c r="L2275" s="52">
        <f t="shared" si="350"/>
        <v>233</v>
      </c>
      <c r="M2275" s="86" t="str">
        <f t="shared" si="344"/>
        <v/>
      </c>
      <c r="N2275" s="87" t="str">
        <f t="shared" si="345"/>
        <v/>
      </c>
      <c r="O2275" s="87" t="str">
        <f t="shared" si="346"/>
        <v/>
      </c>
      <c r="P2275" s="88" t="str">
        <f t="shared" si="347"/>
        <v/>
      </c>
      <c r="Q2275" s="87" t="str">
        <f t="shared" si="348"/>
        <v/>
      </c>
      <c r="R2275" s="87" t="str">
        <f t="shared" si="349"/>
        <v/>
      </c>
    </row>
    <row r="2276" spans="1:18" ht="38.25" customHeight="1" x14ac:dyDescent="0.2">
      <c r="A2276" s="206"/>
      <c r="B2276" s="207" t="s">
        <v>1</v>
      </c>
      <c r="C2276" s="206" t="s">
        <v>2</v>
      </c>
      <c r="D2276" s="206" t="s">
        <v>3</v>
      </c>
      <c r="E2276" s="290" t="s">
        <v>18</v>
      </c>
      <c r="F2276" s="290"/>
      <c r="G2276" s="208" t="s">
        <v>4</v>
      </c>
      <c r="H2276" s="207" t="s">
        <v>5</v>
      </c>
      <c r="I2276" s="207" t="s">
        <v>6</v>
      </c>
      <c r="J2276" s="207" t="s">
        <v>7</v>
      </c>
      <c r="L2276" s="52">
        <f t="shared" si="350"/>
        <v>234</v>
      </c>
      <c r="M2276" s="86" t="str">
        <f t="shared" si="344"/>
        <v/>
      </c>
      <c r="N2276" s="87" t="str">
        <f t="shared" si="345"/>
        <v/>
      </c>
      <c r="O2276" s="87" t="str">
        <f t="shared" si="346"/>
        <v/>
      </c>
      <c r="P2276" s="88" t="str">
        <f t="shared" si="347"/>
        <v/>
      </c>
      <c r="Q2276" s="87" t="str">
        <f t="shared" si="348"/>
        <v/>
      </c>
      <c r="R2276" s="87" t="str">
        <f t="shared" si="349"/>
        <v/>
      </c>
    </row>
    <row r="2277" spans="1:18" ht="25.5" customHeight="1" x14ac:dyDescent="0.2">
      <c r="A2277" s="209" t="s">
        <v>19</v>
      </c>
      <c r="B2277" s="210" t="s">
        <v>101</v>
      </c>
      <c r="C2277" s="209" t="s">
        <v>9</v>
      </c>
      <c r="D2277" s="209" t="s">
        <v>68</v>
      </c>
      <c r="E2277" s="291" t="s">
        <v>875</v>
      </c>
      <c r="F2277" s="291"/>
      <c r="G2277" s="211" t="s">
        <v>25</v>
      </c>
      <c r="H2277" s="212">
        <v>1</v>
      </c>
      <c r="I2277" s="213">
        <f>SUMIF(L:L,$L2277,M:M)</f>
        <v>0.15</v>
      </c>
      <c r="J2277" s="213">
        <f>TRUNC(H2277*I2277,2)</f>
        <v>0.15</v>
      </c>
      <c r="L2277" s="52">
        <f t="shared" si="350"/>
        <v>234</v>
      </c>
      <c r="M2277" s="86" t="str">
        <f t="shared" si="344"/>
        <v/>
      </c>
      <c r="N2277" s="87" t="str">
        <f t="shared" si="345"/>
        <v/>
      </c>
      <c r="O2277" s="87" t="str">
        <f t="shared" si="346"/>
        <v/>
      </c>
      <c r="P2277" s="88" t="str">
        <f t="shared" si="347"/>
        <v xml:space="preserve"> 95389 </v>
      </c>
      <c r="Q2277" s="87">
        <f t="shared" si="348"/>
        <v>0.15</v>
      </c>
      <c r="R2277" s="87">
        <f t="shared" si="349"/>
        <v>0</v>
      </c>
    </row>
    <row r="2278" spans="1:18" ht="25.5" customHeight="1" x14ac:dyDescent="0.2">
      <c r="A2278" s="214" t="s">
        <v>28</v>
      </c>
      <c r="B2278" s="215" t="s">
        <v>102</v>
      </c>
      <c r="C2278" s="214" t="str">
        <f>VLOOKUP(B2278,INSUMOS!$A:$I,2,FALSE)</f>
        <v>SINAPI</v>
      </c>
      <c r="D2278" s="214" t="str">
        <f>VLOOKUP(B2278,INSUMOS!$A:$I,3,FALSE)</f>
        <v>OPERADOR DE BETONEIRA ESTACIONARIA / MISTURADOR (HORISTA)</v>
      </c>
      <c r="E2278" s="293" t="str">
        <f>VLOOKUP(B2278,INSUMOS!$A:$I,4,FALSE)</f>
        <v>Mão de Obra</v>
      </c>
      <c r="F2278" s="293"/>
      <c r="G2278" s="216" t="str">
        <f>VLOOKUP(B2278,INSUMOS!$A:$I,5,FALSE)</f>
        <v>H</v>
      </c>
      <c r="H2278" s="217">
        <v>8.3099999999999997E-3</v>
      </c>
      <c r="I2278" s="218">
        <f>VLOOKUP(B2278,INSUMOS!$A:$I,8,FALSE)</f>
        <v>19.09</v>
      </c>
      <c r="J2278" s="218">
        <f>TRUNC(H2278*I2278,2)</f>
        <v>0.15</v>
      </c>
      <c r="L2278" s="52">
        <f t="shared" si="350"/>
        <v>234</v>
      </c>
      <c r="M2278" s="86">
        <f t="shared" si="344"/>
        <v>0.15</v>
      </c>
      <c r="N2278" s="87">
        <f t="shared" si="345"/>
        <v>0.15</v>
      </c>
      <c r="O2278" s="87" t="str">
        <f t="shared" si="346"/>
        <v/>
      </c>
      <c r="P2278" s="88" t="str">
        <f t="shared" si="347"/>
        <v/>
      </c>
      <c r="Q2278" s="87" t="str">
        <f t="shared" si="348"/>
        <v/>
      </c>
      <c r="R2278" s="87" t="str">
        <f t="shared" si="349"/>
        <v/>
      </c>
    </row>
    <row r="2279" spans="1:18" x14ac:dyDescent="0.2">
      <c r="A2279" s="219"/>
      <c r="B2279" s="219"/>
      <c r="C2279" s="219"/>
      <c r="D2279" s="219"/>
      <c r="E2279" s="219"/>
      <c r="F2279" s="220"/>
      <c r="G2279" s="219"/>
      <c r="H2279" s="220"/>
      <c r="I2279" s="219"/>
      <c r="J2279" s="220"/>
      <c r="L2279" s="52">
        <f t="shared" si="350"/>
        <v>234</v>
      </c>
      <c r="M2279" s="86" t="str">
        <f t="shared" si="344"/>
        <v/>
      </c>
      <c r="N2279" s="87" t="str">
        <f t="shared" si="345"/>
        <v/>
      </c>
      <c r="O2279" s="87" t="str">
        <f t="shared" si="346"/>
        <v/>
      </c>
      <c r="P2279" s="88" t="str">
        <f t="shared" si="347"/>
        <v/>
      </c>
      <c r="Q2279" s="87" t="str">
        <f t="shared" si="348"/>
        <v/>
      </c>
      <c r="R2279" s="87" t="str">
        <f t="shared" si="349"/>
        <v/>
      </c>
    </row>
    <row r="2280" spans="1:18" ht="15" thickBot="1" x14ac:dyDescent="0.25">
      <c r="A2280" s="219"/>
      <c r="B2280" s="219"/>
      <c r="C2280" s="219"/>
      <c r="D2280" s="219"/>
      <c r="E2280" s="219"/>
      <c r="F2280" s="220"/>
      <c r="G2280" s="219"/>
      <c r="H2280" s="294"/>
      <c r="I2280" s="294"/>
      <c r="J2280" s="220"/>
      <c r="L2280" s="52">
        <f t="shared" si="350"/>
        <v>234</v>
      </c>
      <c r="M2280" s="86" t="str">
        <f t="shared" si="344"/>
        <v/>
      </c>
      <c r="N2280" s="87" t="str">
        <f t="shared" si="345"/>
        <v/>
      </c>
      <c r="O2280" s="87" t="str">
        <f t="shared" si="346"/>
        <v/>
      </c>
      <c r="P2280" s="88" t="str">
        <f t="shared" si="347"/>
        <v/>
      </c>
      <c r="Q2280" s="87" t="str">
        <f t="shared" si="348"/>
        <v/>
      </c>
      <c r="R2280" s="87" t="str">
        <f t="shared" si="349"/>
        <v/>
      </c>
    </row>
    <row r="2281" spans="1:18" ht="15" thickTop="1" x14ac:dyDescent="0.2">
      <c r="A2281" s="224"/>
      <c r="B2281" s="224"/>
      <c r="C2281" s="224"/>
      <c r="D2281" s="224"/>
      <c r="E2281" s="224"/>
      <c r="F2281" s="224"/>
      <c r="G2281" s="224"/>
      <c r="H2281" s="224"/>
      <c r="I2281" s="224"/>
      <c r="J2281" s="224"/>
      <c r="L2281" s="52">
        <f t="shared" si="350"/>
        <v>234</v>
      </c>
      <c r="M2281" s="86" t="str">
        <f t="shared" si="344"/>
        <v/>
      </c>
      <c r="N2281" s="87" t="str">
        <f t="shared" si="345"/>
        <v/>
      </c>
      <c r="O2281" s="87" t="str">
        <f t="shared" si="346"/>
        <v/>
      </c>
      <c r="P2281" s="88" t="str">
        <f t="shared" si="347"/>
        <v/>
      </c>
      <c r="Q2281" s="87" t="str">
        <f t="shared" si="348"/>
        <v/>
      </c>
      <c r="R2281" s="87" t="str">
        <f t="shared" si="349"/>
        <v/>
      </c>
    </row>
    <row r="2282" spans="1:18" ht="15" x14ac:dyDescent="0.2">
      <c r="A2282" s="206"/>
      <c r="B2282" s="207" t="s">
        <v>1</v>
      </c>
      <c r="C2282" s="206" t="s">
        <v>2</v>
      </c>
      <c r="D2282" s="206" t="s">
        <v>3</v>
      </c>
      <c r="E2282" s="290" t="s">
        <v>18</v>
      </c>
      <c r="F2282" s="290"/>
      <c r="G2282" s="208" t="s">
        <v>4</v>
      </c>
      <c r="H2282" s="207" t="s">
        <v>5</v>
      </c>
      <c r="I2282" s="207" t="s">
        <v>6</v>
      </c>
      <c r="J2282" s="207" t="s">
        <v>7</v>
      </c>
      <c r="L2282" s="52">
        <f t="shared" si="350"/>
        <v>235</v>
      </c>
      <c r="M2282" s="86" t="str">
        <f t="shared" si="344"/>
        <v/>
      </c>
      <c r="N2282" s="87" t="str">
        <f t="shared" si="345"/>
        <v/>
      </c>
      <c r="O2282" s="87" t="str">
        <f t="shared" si="346"/>
        <v/>
      </c>
      <c r="P2282" s="88" t="str">
        <f t="shared" si="347"/>
        <v/>
      </c>
      <c r="Q2282" s="87" t="str">
        <f t="shared" si="348"/>
        <v/>
      </c>
      <c r="R2282" s="87" t="str">
        <f t="shared" si="349"/>
        <v/>
      </c>
    </row>
    <row r="2283" spans="1:18" ht="25.5" x14ac:dyDescent="0.2">
      <c r="A2283" s="209" t="s">
        <v>19</v>
      </c>
      <c r="B2283" s="210" t="s">
        <v>784</v>
      </c>
      <c r="C2283" s="209" t="s">
        <v>9</v>
      </c>
      <c r="D2283" s="209" t="s">
        <v>785</v>
      </c>
      <c r="E2283" s="291" t="s">
        <v>875</v>
      </c>
      <c r="F2283" s="291"/>
      <c r="G2283" s="211" t="s">
        <v>25</v>
      </c>
      <c r="H2283" s="212">
        <v>1</v>
      </c>
      <c r="I2283" s="213">
        <f>SUMIF(L:L,$L2283,M:M)</f>
        <v>0.26</v>
      </c>
      <c r="J2283" s="213">
        <f>TRUNC(H2283*I2283,2)</f>
        <v>0.26</v>
      </c>
      <c r="L2283" s="52">
        <f t="shared" si="350"/>
        <v>235</v>
      </c>
      <c r="M2283" s="86" t="str">
        <f t="shared" si="344"/>
        <v/>
      </c>
      <c r="N2283" s="87" t="str">
        <f t="shared" si="345"/>
        <v/>
      </c>
      <c r="O2283" s="87" t="str">
        <f t="shared" si="346"/>
        <v/>
      </c>
      <c r="P2283" s="88" t="str">
        <f t="shared" si="347"/>
        <v xml:space="preserve"> 95357 </v>
      </c>
      <c r="Q2283" s="87">
        <f t="shared" si="348"/>
        <v>0.26</v>
      </c>
      <c r="R2283" s="87">
        <f t="shared" si="349"/>
        <v>0</v>
      </c>
    </row>
    <row r="2284" spans="1:18" x14ac:dyDescent="0.2">
      <c r="A2284" s="214" t="s">
        <v>28</v>
      </c>
      <c r="B2284" s="215" t="s">
        <v>471</v>
      </c>
      <c r="C2284" s="214" t="str">
        <f>VLOOKUP(B2284,INSUMOS!$A:$I,2,FALSE)</f>
        <v>SINAPI</v>
      </c>
      <c r="D2284" s="214" t="str">
        <f>VLOOKUP(B2284,INSUMOS!$A:$I,3,FALSE)</f>
        <v>OPERADOR DE ESCAVADEIRA (HORISTA)</v>
      </c>
      <c r="E2284" s="293" t="str">
        <f>VLOOKUP(B2284,INSUMOS!$A:$I,4,FALSE)</f>
        <v>Mão de Obra</v>
      </c>
      <c r="F2284" s="293"/>
      <c r="G2284" s="216" t="str">
        <f>VLOOKUP(B2284,INSUMOS!$A:$I,5,FALSE)</f>
        <v>H</v>
      </c>
      <c r="H2284" s="217">
        <v>1.154E-2</v>
      </c>
      <c r="I2284" s="218">
        <f>VLOOKUP(B2284,INSUMOS!$A:$I,8,FALSE)</f>
        <v>23.15</v>
      </c>
      <c r="J2284" s="218">
        <f>TRUNC(H2284*I2284,2)</f>
        <v>0.26</v>
      </c>
      <c r="L2284" s="52">
        <f t="shared" si="350"/>
        <v>235</v>
      </c>
      <c r="M2284" s="86">
        <f t="shared" si="344"/>
        <v>0.26</v>
      </c>
      <c r="N2284" s="87">
        <f t="shared" si="345"/>
        <v>0.26</v>
      </c>
      <c r="O2284" s="87" t="str">
        <f t="shared" si="346"/>
        <v/>
      </c>
      <c r="P2284" s="88" t="str">
        <f t="shared" si="347"/>
        <v/>
      </c>
      <c r="Q2284" s="87" t="str">
        <f t="shared" si="348"/>
        <v/>
      </c>
      <c r="R2284" s="87" t="str">
        <f t="shared" si="349"/>
        <v/>
      </c>
    </row>
    <row r="2285" spans="1:18" x14ac:dyDescent="0.2">
      <c r="A2285" s="219"/>
      <c r="B2285" s="219"/>
      <c r="C2285" s="219"/>
      <c r="D2285" s="219"/>
      <c r="E2285" s="219"/>
      <c r="F2285" s="220"/>
      <c r="G2285" s="219"/>
      <c r="H2285" s="220"/>
      <c r="I2285" s="219"/>
      <c r="J2285" s="220"/>
      <c r="L2285" s="52">
        <f t="shared" si="350"/>
        <v>235</v>
      </c>
      <c r="M2285" s="86" t="str">
        <f t="shared" si="344"/>
        <v/>
      </c>
      <c r="N2285" s="87" t="str">
        <f t="shared" si="345"/>
        <v/>
      </c>
      <c r="O2285" s="87" t="str">
        <f t="shared" si="346"/>
        <v/>
      </c>
      <c r="P2285" s="88" t="str">
        <f t="shared" si="347"/>
        <v/>
      </c>
      <c r="Q2285" s="87" t="str">
        <f t="shared" si="348"/>
        <v/>
      </c>
      <c r="R2285" s="87" t="str">
        <f t="shared" si="349"/>
        <v/>
      </c>
    </row>
    <row r="2286" spans="1:18" ht="15" thickBot="1" x14ac:dyDescent="0.25">
      <c r="A2286" s="219"/>
      <c r="B2286" s="219"/>
      <c r="C2286" s="219"/>
      <c r="D2286" s="219"/>
      <c r="E2286" s="219"/>
      <c r="F2286" s="220"/>
      <c r="G2286" s="219"/>
      <c r="H2286" s="294"/>
      <c r="I2286" s="294"/>
      <c r="J2286" s="220"/>
      <c r="L2286" s="52">
        <f t="shared" si="350"/>
        <v>235</v>
      </c>
      <c r="M2286" s="86" t="str">
        <f t="shared" si="344"/>
        <v/>
      </c>
      <c r="N2286" s="87" t="str">
        <f t="shared" si="345"/>
        <v/>
      </c>
      <c r="O2286" s="87" t="str">
        <f t="shared" si="346"/>
        <v/>
      </c>
      <c r="P2286" s="88" t="str">
        <f t="shared" si="347"/>
        <v/>
      </c>
      <c r="Q2286" s="87" t="str">
        <f t="shared" si="348"/>
        <v/>
      </c>
      <c r="R2286" s="87" t="str">
        <f t="shared" si="349"/>
        <v/>
      </c>
    </row>
    <row r="2287" spans="1:18" ht="25.5" customHeight="1" thickTop="1" x14ac:dyDescent="0.2">
      <c r="A2287" s="224"/>
      <c r="B2287" s="224"/>
      <c r="C2287" s="224"/>
      <c r="D2287" s="224"/>
      <c r="E2287" s="224"/>
      <c r="F2287" s="224"/>
      <c r="G2287" s="224"/>
      <c r="H2287" s="224"/>
      <c r="I2287" s="224"/>
      <c r="J2287" s="224"/>
      <c r="L2287" s="52">
        <f t="shared" si="350"/>
        <v>235</v>
      </c>
      <c r="M2287" s="86" t="str">
        <f t="shared" si="344"/>
        <v/>
      </c>
      <c r="N2287" s="87" t="str">
        <f t="shared" si="345"/>
        <v/>
      </c>
      <c r="O2287" s="87" t="str">
        <f t="shared" si="346"/>
        <v/>
      </c>
      <c r="P2287" s="88" t="str">
        <f t="shared" si="347"/>
        <v/>
      </c>
      <c r="Q2287" s="87" t="str">
        <f t="shared" si="348"/>
        <v/>
      </c>
      <c r="R2287" s="87" t="str">
        <f t="shared" si="349"/>
        <v/>
      </c>
    </row>
    <row r="2288" spans="1:18" ht="25.5" customHeight="1" x14ac:dyDescent="0.2">
      <c r="A2288" s="206"/>
      <c r="B2288" s="207" t="s">
        <v>1</v>
      </c>
      <c r="C2288" s="206" t="s">
        <v>2</v>
      </c>
      <c r="D2288" s="206" t="s">
        <v>3</v>
      </c>
      <c r="E2288" s="290" t="s">
        <v>18</v>
      </c>
      <c r="F2288" s="290"/>
      <c r="G2288" s="208" t="s">
        <v>4</v>
      </c>
      <c r="H2288" s="207" t="s">
        <v>5</v>
      </c>
      <c r="I2288" s="207" t="s">
        <v>6</v>
      </c>
      <c r="J2288" s="207" t="s">
        <v>7</v>
      </c>
      <c r="L2288" s="52">
        <f t="shared" si="350"/>
        <v>236</v>
      </c>
      <c r="M2288" s="86" t="str">
        <f t="shared" si="344"/>
        <v/>
      </c>
      <c r="N2288" s="87" t="str">
        <f t="shared" si="345"/>
        <v/>
      </c>
      <c r="O2288" s="87" t="str">
        <f t="shared" si="346"/>
        <v/>
      </c>
      <c r="P2288" s="88" t="str">
        <f t="shared" si="347"/>
        <v/>
      </c>
      <c r="Q2288" s="87" t="str">
        <f t="shared" si="348"/>
        <v/>
      </c>
      <c r="R2288" s="87" t="str">
        <f t="shared" si="349"/>
        <v/>
      </c>
    </row>
    <row r="2289" spans="1:18" ht="25.5" x14ac:dyDescent="0.2">
      <c r="A2289" s="209" t="s">
        <v>19</v>
      </c>
      <c r="B2289" s="210" t="s">
        <v>308</v>
      </c>
      <c r="C2289" s="209" t="s">
        <v>9</v>
      </c>
      <c r="D2289" s="209" t="s">
        <v>309</v>
      </c>
      <c r="E2289" s="291" t="s">
        <v>875</v>
      </c>
      <c r="F2289" s="291"/>
      <c r="G2289" s="211" t="s">
        <v>25</v>
      </c>
      <c r="H2289" s="212">
        <v>1</v>
      </c>
      <c r="I2289" s="213">
        <f>SUMIF(L:L,$L2289,M:M)</f>
        <v>0.31</v>
      </c>
      <c r="J2289" s="213">
        <f>TRUNC(H2289*I2289,2)</f>
        <v>0.31</v>
      </c>
      <c r="L2289" s="52">
        <f t="shared" si="350"/>
        <v>236</v>
      </c>
      <c r="M2289" s="86" t="str">
        <f t="shared" si="344"/>
        <v/>
      </c>
      <c r="N2289" s="87" t="str">
        <f t="shared" si="345"/>
        <v/>
      </c>
      <c r="O2289" s="87" t="str">
        <f t="shared" si="346"/>
        <v/>
      </c>
      <c r="P2289" s="88" t="str">
        <f t="shared" si="347"/>
        <v xml:space="preserve"> 95358 </v>
      </c>
      <c r="Q2289" s="87">
        <f t="shared" si="348"/>
        <v>0.31</v>
      </c>
      <c r="R2289" s="87">
        <f t="shared" si="349"/>
        <v>0</v>
      </c>
    </row>
    <row r="2290" spans="1:18" x14ac:dyDescent="0.2">
      <c r="A2290" s="214" t="s">
        <v>28</v>
      </c>
      <c r="B2290" s="215" t="s">
        <v>265</v>
      </c>
      <c r="C2290" s="214" t="str">
        <f>VLOOKUP(B2290,INSUMOS!$A:$I,2,FALSE)</f>
        <v>SINAPI</v>
      </c>
      <c r="D2290" s="214" t="str">
        <f>VLOOKUP(B2290,INSUMOS!$A:$I,3,FALSE)</f>
        <v>OPERADOR DE GUINCHO OU GUINCHEIRO (HORISTA)</v>
      </c>
      <c r="E2290" s="293" t="str">
        <f>VLOOKUP(B2290,INSUMOS!$A:$I,4,FALSE)</f>
        <v>Mão de Obra</v>
      </c>
      <c r="F2290" s="293"/>
      <c r="G2290" s="216" t="str">
        <f>VLOOKUP(B2290,INSUMOS!$A:$I,5,FALSE)</f>
        <v>H</v>
      </c>
      <c r="H2290" s="217">
        <v>1.6369999999999999E-2</v>
      </c>
      <c r="I2290" s="218">
        <f>VLOOKUP(B2290,INSUMOS!$A:$I,8,FALSE)</f>
        <v>19.09</v>
      </c>
      <c r="J2290" s="218">
        <f>TRUNC(H2290*I2290,2)</f>
        <v>0.31</v>
      </c>
      <c r="L2290" s="52">
        <f t="shared" si="350"/>
        <v>236</v>
      </c>
      <c r="M2290" s="86">
        <f t="shared" si="344"/>
        <v>0.31</v>
      </c>
      <c r="N2290" s="87">
        <f t="shared" si="345"/>
        <v>0.31</v>
      </c>
      <c r="O2290" s="87" t="str">
        <f t="shared" si="346"/>
        <v/>
      </c>
      <c r="P2290" s="88" t="str">
        <f t="shared" si="347"/>
        <v/>
      </c>
      <c r="Q2290" s="87" t="str">
        <f t="shared" si="348"/>
        <v/>
      </c>
      <c r="R2290" s="87" t="str">
        <f t="shared" si="349"/>
        <v/>
      </c>
    </row>
    <row r="2291" spans="1:18" x14ac:dyDescent="0.2">
      <c r="A2291" s="219"/>
      <c r="B2291" s="219"/>
      <c r="C2291" s="219"/>
      <c r="D2291" s="219"/>
      <c r="E2291" s="219"/>
      <c r="F2291" s="220"/>
      <c r="G2291" s="219"/>
      <c r="H2291" s="220"/>
      <c r="I2291" s="219"/>
      <c r="J2291" s="220"/>
      <c r="L2291" s="52">
        <f t="shared" si="350"/>
        <v>236</v>
      </c>
      <c r="M2291" s="86" t="str">
        <f t="shared" si="344"/>
        <v/>
      </c>
      <c r="N2291" s="87" t="str">
        <f t="shared" si="345"/>
        <v/>
      </c>
      <c r="O2291" s="87" t="str">
        <f t="shared" si="346"/>
        <v/>
      </c>
      <c r="P2291" s="88" t="str">
        <f t="shared" si="347"/>
        <v/>
      </c>
      <c r="Q2291" s="87" t="str">
        <f t="shared" si="348"/>
        <v/>
      </c>
      <c r="R2291" s="87" t="str">
        <f t="shared" si="349"/>
        <v/>
      </c>
    </row>
    <row r="2292" spans="1:18" ht="15" thickBot="1" x14ac:dyDescent="0.25">
      <c r="A2292" s="219"/>
      <c r="B2292" s="219"/>
      <c r="C2292" s="219"/>
      <c r="D2292" s="219"/>
      <c r="E2292" s="219"/>
      <c r="F2292" s="220"/>
      <c r="G2292" s="219"/>
      <c r="H2292" s="294"/>
      <c r="I2292" s="294"/>
      <c r="J2292" s="220"/>
      <c r="L2292" s="52">
        <f t="shared" si="350"/>
        <v>236</v>
      </c>
      <c r="M2292" s="86" t="str">
        <f t="shared" si="344"/>
        <v/>
      </c>
      <c r="N2292" s="87" t="str">
        <f t="shared" si="345"/>
        <v/>
      </c>
      <c r="O2292" s="87" t="str">
        <f t="shared" si="346"/>
        <v/>
      </c>
      <c r="P2292" s="88" t="str">
        <f t="shared" si="347"/>
        <v/>
      </c>
      <c r="Q2292" s="87" t="str">
        <f t="shared" si="348"/>
        <v/>
      </c>
      <c r="R2292" s="87" t="str">
        <f t="shared" si="349"/>
        <v/>
      </c>
    </row>
    <row r="2293" spans="1:18" ht="15" thickTop="1" x14ac:dyDescent="0.2">
      <c r="A2293" s="224"/>
      <c r="B2293" s="224"/>
      <c r="C2293" s="224"/>
      <c r="D2293" s="224"/>
      <c r="E2293" s="224"/>
      <c r="F2293" s="224"/>
      <c r="G2293" s="224"/>
      <c r="H2293" s="224"/>
      <c r="I2293" s="224"/>
      <c r="J2293" s="224"/>
      <c r="L2293" s="52">
        <f t="shared" si="350"/>
        <v>236</v>
      </c>
      <c r="M2293" s="86" t="str">
        <f t="shared" si="344"/>
        <v/>
      </c>
      <c r="N2293" s="87" t="str">
        <f t="shared" si="345"/>
        <v/>
      </c>
      <c r="O2293" s="87" t="str">
        <f t="shared" si="346"/>
        <v/>
      </c>
      <c r="P2293" s="88" t="str">
        <f t="shared" si="347"/>
        <v/>
      </c>
      <c r="Q2293" s="87" t="str">
        <f t="shared" si="348"/>
        <v/>
      </c>
      <c r="R2293" s="87" t="str">
        <f t="shared" si="349"/>
        <v/>
      </c>
    </row>
    <row r="2294" spans="1:18" ht="15" x14ac:dyDescent="0.2">
      <c r="A2294" s="206"/>
      <c r="B2294" s="207" t="s">
        <v>1</v>
      </c>
      <c r="C2294" s="206" t="s">
        <v>2</v>
      </c>
      <c r="D2294" s="206" t="s">
        <v>3</v>
      </c>
      <c r="E2294" s="290" t="s">
        <v>18</v>
      </c>
      <c r="F2294" s="290"/>
      <c r="G2294" s="208" t="s">
        <v>4</v>
      </c>
      <c r="H2294" s="207" t="s">
        <v>5</v>
      </c>
      <c r="I2294" s="207" t="s">
        <v>6</v>
      </c>
      <c r="J2294" s="207" t="s">
        <v>7</v>
      </c>
      <c r="L2294" s="52">
        <f t="shared" si="350"/>
        <v>237</v>
      </c>
      <c r="M2294" s="86" t="str">
        <f t="shared" si="344"/>
        <v/>
      </c>
      <c r="N2294" s="87" t="str">
        <f t="shared" si="345"/>
        <v/>
      </c>
      <c r="O2294" s="87" t="str">
        <f t="shared" si="346"/>
        <v/>
      </c>
      <c r="P2294" s="88" t="str">
        <f t="shared" si="347"/>
        <v/>
      </c>
      <c r="Q2294" s="87" t="str">
        <f t="shared" si="348"/>
        <v/>
      </c>
      <c r="R2294" s="87" t="str">
        <f t="shared" si="349"/>
        <v/>
      </c>
    </row>
    <row r="2295" spans="1:18" ht="25.5" x14ac:dyDescent="0.2">
      <c r="A2295" s="209" t="s">
        <v>19</v>
      </c>
      <c r="B2295" s="210" t="s">
        <v>786</v>
      </c>
      <c r="C2295" s="209" t="s">
        <v>9</v>
      </c>
      <c r="D2295" s="209" t="s">
        <v>787</v>
      </c>
      <c r="E2295" s="291" t="s">
        <v>875</v>
      </c>
      <c r="F2295" s="291"/>
      <c r="G2295" s="211" t="s">
        <v>25</v>
      </c>
      <c r="H2295" s="212">
        <v>1</v>
      </c>
      <c r="I2295" s="213">
        <f>SUMIF(L:L,$L2295,M:M)</f>
        <v>0.22</v>
      </c>
      <c r="J2295" s="213">
        <f>TRUNC(H2295*I2295,2)</f>
        <v>0.22</v>
      </c>
      <c r="L2295" s="52">
        <f t="shared" si="350"/>
        <v>237</v>
      </c>
      <c r="M2295" s="86" t="str">
        <f t="shared" si="344"/>
        <v/>
      </c>
      <c r="N2295" s="87" t="str">
        <f t="shared" si="345"/>
        <v/>
      </c>
      <c r="O2295" s="87" t="str">
        <f t="shared" si="346"/>
        <v/>
      </c>
      <c r="P2295" s="88" t="str">
        <f t="shared" si="347"/>
        <v xml:space="preserve"> 95360 </v>
      </c>
      <c r="Q2295" s="87">
        <f t="shared" si="348"/>
        <v>0.22</v>
      </c>
      <c r="R2295" s="87">
        <f t="shared" si="349"/>
        <v>0</v>
      </c>
    </row>
    <row r="2296" spans="1:18" ht="25.5" customHeight="1" x14ac:dyDescent="0.2">
      <c r="A2296" s="214" t="s">
        <v>28</v>
      </c>
      <c r="B2296" s="215" t="s">
        <v>388</v>
      </c>
      <c r="C2296" s="214" t="str">
        <f>VLOOKUP(B2296,INSUMOS!$A:$I,2,FALSE)</f>
        <v>SINAPI</v>
      </c>
      <c r="D2296" s="214" t="str">
        <f>VLOOKUP(B2296,INSUMOS!$A:$I,3,FALSE)</f>
        <v>OPERADOR DE MAQUINAS E TRATORES DIVERSOS - TERRAPLANAGEM (HORISTA)</v>
      </c>
      <c r="E2296" s="293" t="str">
        <f>VLOOKUP(B2296,INSUMOS!$A:$I,4,FALSE)</f>
        <v>Mão de Obra</v>
      </c>
      <c r="F2296" s="293"/>
      <c r="G2296" s="216" t="str">
        <f>VLOOKUP(B2296,INSUMOS!$A:$I,5,FALSE)</f>
        <v>H</v>
      </c>
      <c r="H2296" s="217">
        <v>1.154E-2</v>
      </c>
      <c r="I2296" s="218">
        <f>VLOOKUP(B2296,INSUMOS!$A:$I,8,FALSE)</f>
        <v>19.09</v>
      </c>
      <c r="J2296" s="218">
        <f>TRUNC(H2296*I2296,2)</f>
        <v>0.22</v>
      </c>
      <c r="L2296" s="52">
        <f t="shared" si="350"/>
        <v>237</v>
      </c>
      <c r="M2296" s="86">
        <f t="shared" si="344"/>
        <v>0.22</v>
      </c>
      <c r="N2296" s="87">
        <f t="shared" si="345"/>
        <v>0.22</v>
      </c>
      <c r="O2296" s="87" t="str">
        <f t="shared" si="346"/>
        <v/>
      </c>
      <c r="P2296" s="88" t="str">
        <f t="shared" si="347"/>
        <v/>
      </c>
      <c r="Q2296" s="87" t="str">
        <f t="shared" si="348"/>
        <v/>
      </c>
      <c r="R2296" s="87" t="str">
        <f t="shared" si="349"/>
        <v/>
      </c>
    </row>
    <row r="2297" spans="1:18" x14ac:dyDescent="0.2">
      <c r="A2297" s="219"/>
      <c r="B2297" s="219"/>
      <c r="C2297" s="219"/>
      <c r="D2297" s="219"/>
      <c r="E2297" s="219"/>
      <c r="F2297" s="220"/>
      <c r="G2297" s="219"/>
      <c r="H2297" s="220"/>
      <c r="I2297" s="219"/>
      <c r="J2297" s="220"/>
      <c r="L2297" s="52">
        <f t="shared" si="350"/>
        <v>237</v>
      </c>
      <c r="M2297" s="86" t="str">
        <f t="shared" si="344"/>
        <v/>
      </c>
      <c r="N2297" s="87" t="str">
        <f t="shared" si="345"/>
        <v/>
      </c>
      <c r="O2297" s="87" t="str">
        <f t="shared" si="346"/>
        <v/>
      </c>
      <c r="P2297" s="88" t="str">
        <f t="shared" si="347"/>
        <v/>
      </c>
      <c r="Q2297" s="87" t="str">
        <f t="shared" si="348"/>
        <v/>
      </c>
      <c r="R2297" s="87" t="str">
        <f t="shared" si="349"/>
        <v/>
      </c>
    </row>
    <row r="2298" spans="1:18" ht="15" thickBot="1" x14ac:dyDescent="0.25">
      <c r="A2298" s="219"/>
      <c r="B2298" s="219"/>
      <c r="C2298" s="219"/>
      <c r="D2298" s="219"/>
      <c r="E2298" s="219"/>
      <c r="F2298" s="220"/>
      <c r="G2298" s="219"/>
      <c r="H2298" s="294"/>
      <c r="I2298" s="294"/>
      <c r="J2298" s="220"/>
      <c r="L2298" s="52">
        <f t="shared" si="350"/>
        <v>237</v>
      </c>
      <c r="M2298" s="86" t="str">
        <f t="shared" si="344"/>
        <v/>
      </c>
      <c r="N2298" s="87" t="str">
        <f t="shared" si="345"/>
        <v/>
      </c>
      <c r="O2298" s="87" t="str">
        <f t="shared" si="346"/>
        <v/>
      </c>
      <c r="P2298" s="88" t="str">
        <f t="shared" si="347"/>
        <v/>
      </c>
      <c r="Q2298" s="87" t="str">
        <f t="shared" si="348"/>
        <v/>
      </c>
      <c r="R2298" s="87" t="str">
        <f t="shared" si="349"/>
        <v/>
      </c>
    </row>
    <row r="2299" spans="1:18" ht="15" thickTop="1" x14ac:dyDescent="0.2">
      <c r="A2299" s="224"/>
      <c r="B2299" s="224"/>
      <c r="C2299" s="224"/>
      <c r="D2299" s="224"/>
      <c r="E2299" s="224"/>
      <c r="F2299" s="224"/>
      <c r="G2299" s="224"/>
      <c r="H2299" s="224"/>
      <c r="I2299" s="224"/>
      <c r="J2299" s="224"/>
      <c r="L2299" s="52">
        <f t="shared" si="350"/>
        <v>237</v>
      </c>
      <c r="M2299" s="86" t="str">
        <f t="shared" si="344"/>
        <v/>
      </c>
      <c r="N2299" s="87" t="str">
        <f t="shared" si="345"/>
        <v/>
      </c>
      <c r="O2299" s="87" t="str">
        <f t="shared" si="346"/>
        <v/>
      </c>
      <c r="P2299" s="88" t="str">
        <f t="shared" si="347"/>
        <v/>
      </c>
      <c r="Q2299" s="87" t="str">
        <f t="shared" si="348"/>
        <v/>
      </c>
      <c r="R2299" s="87" t="str">
        <f t="shared" si="349"/>
        <v/>
      </c>
    </row>
    <row r="2300" spans="1:18" ht="15" x14ac:dyDescent="0.2">
      <c r="A2300" s="206"/>
      <c r="B2300" s="207" t="s">
        <v>1</v>
      </c>
      <c r="C2300" s="206" t="s">
        <v>2</v>
      </c>
      <c r="D2300" s="206" t="s">
        <v>3</v>
      </c>
      <c r="E2300" s="290" t="s">
        <v>18</v>
      </c>
      <c r="F2300" s="290"/>
      <c r="G2300" s="208" t="s">
        <v>4</v>
      </c>
      <c r="H2300" s="207" t="s">
        <v>5</v>
      </c>
      <c r="I2300" s="207" t="s">
        <v>6</v>
      </c>
      <c r="J2300" s="207" t="s">
        <v>7</v>
      </c>
      <c r="L2300" s="52">
        <f t="shared" si="350"/>
        <v>238</v>
      </c>
      <c r="M2300" s="86" t="str">
        <f t="shared" si="344"/>
        <v/>
      </c>
      <c r="N2300" s="87" t="str">
        <f t="shared" si="345"/>
        <v/>
      </c>
      <c r="O2300" s="87" t="str">
        <f t="shared" si="346"/>
        <v/>
      </c>
      <c r="P2300" s="88" t="str">
        <f t="shared" si="347"/>
        <v/>
      </c>
      <c r="Q2300" s="87" t="str">
        <f t="shared" si="348"/>
        <v/>
      </c>
      <c r="R2300" s="87" t="str">
        <f t="shared" si="349"/>
        <v/>
      </c>
    </row>
    <row r="2301" spans="1:18" ht="25.5" x14ac:dyDescent="0.2">
      <c r="A2301" s="209" t="s">
        <v>19</v>
      </c>
      <c r="B2301" s="210" t="s">
        <v>103</v>
      </c>
      <c r="C2301" s="209" t="s">
        <v>9</v>
      </c>
      <c r="D2301" s="209" t="s">
        <v>67</v>
      </c>
      <c r="E2301" s="291" t="s">
        <v>875</v>
      </c>
      <c r="F2301" s="291"/>
      <c r="G2301" s="211" t="s">
        <v>25</v>
      </c>
      <c r="H2301" s="212">
        <v>1</v>
      </c>
      <c r="I2301" s="213">
        <f>SUMIF(L:L,$L2301,M:M)</f>
        <v>0.49</v>
      </c>
      <c r="J2301" s="213">
        <f>TRUNC(H2301*I2301,2)</f>
        <v>0.49</v>
      </c>
      <c r="L2301" s="52">
        <f t="shared" si="350"/>
        <v>238</v>
      </c>
      <c r="M2301" s="86" t="str">
        <f t="shared" si="344"/>
        <v/>
      </c>
      <c r="N2301" s="87" t="str">
        <f t="shared" si="345"/>
        <v/>
      </c>
      <c r="O2301" s="87" t="str">
        <f t="shared" si="346"/>
        <v/>
      </c>
      <c r="P2301" s="88" t="str">
        <f t="shared" si="347"/>
        <v xml:space="preserve"> 95371 </v>
      </c>
      <c r="Q2301" s="87">
        <f t="shared" si="348"/>
        <v>0.49</v>
      </c>
      <c r="R2301" s="87">
        <f t="shared" si="349"/>
        <v>0</v>
      </c>
    </row>
    <row r="2302" spans="1:18" x14ac:dyDescent="0.2">
      <c r="A2302" s="214" t="s">
        <v>28</v>
      </c>
      <c r="B2302" s="215" t="s">
        <v>104</v>
      </c>
      <c r="C2302" s="214" t="str">
        <f>VLOOKUP(B2302,INSUMOS!$A:$I,2,FALSE)</f>
        <v>SINAPI</v>
      </c>
      <c r="D2302" s="214" t="str">
        <f>VLOOKUP(B2302,INSUMOS!$A:$I,3,FALSE)</f>
        <v>PEDREIRO (HORISTA)</v>
      </c>
      <c r="E2302" s="293" t="str">
        <f>VLOOKUP(B2302,INSUMOS!$A:$I,4,FALSE)</f>
        <v>Mão de Obra</v>
      </c>
      <c r="F2302" s="293"/>
      <c r="G2302" s="216" t="str">
        <f>VLOOKUP(B2302,INSUMOS!$A:$I,5,FALSE)</f>
        <v>H</v>
      </c>
      <c r="H2302" s="217">
        <v>2.12E-2</v>
      </c>
      <c r="I2302" s="218">
        <f>VLOOKUP(B2302,INSUMOS!$A:$I,8,FALSE)</f>
        <v>23.15</v>
      </c>
      <c r="J2302" s="218">
        <f>TRUNC(H2302*I2302,2)</f>
        <v>0.49</v>
      </c>
      <c r="L2302" s="52">
        <f t="shared" si="350"/>
        <v>238</v>
      </c>
      <c r="M2302" s="86">
        <f t="shared" si="344"/>
        <v>0.49</v>
      </c>
      <c r="N2302" s="87">
        <f t="shared" si="345"/>
        <v>0.49</v>
      </c>
      <c r="O2302" s="87" t="str">
        <f t="shared" si="346"/>
        <v/>
      </c>
      <c r="P2302" s="88" t="str">
        <f t="shared" si="347"/>
        <v/>
      </c>
      <c r="Q2302" s="87" t="str">
        <f t="shared" si="348"/>
        <v/>
      </c>
      <c r="R2302" s="87" t="str">
        <f t="shared" si="349"/>
        <v/>
      </c>
    </row>
    <row r="2303" spans="1:18" ht="25.5" customHeight="1" x14ac:dyDescent="0.2">
      <c r="A2303" s="219"/>
      <c r="B2303" s="219"/>
      <c r="C2303" s="219"/>
      <c r="D2303" s="219"/>
      <c r="E2303" s="219"/>
      <c r="F2303" s="220"/>
      <c r="G2303" s="219"/>
      <c r="H2303" s="220"/>
      <c r="I2303" s="219"/>
      <c r="J2303" s="220"/>
      <c r="L2303" s="52">
        <f t="shared" si="350"/>
        <v>238</v>
      </c>
      <c r="M2303" s="86" t="str">
        <f t="shared" ref="M2303:M2366" si="351">IF(OR(A2303="Insumo",A2303="Composição Auxiliar"),J2303,"")</f>
        <v/>
      </c>
      <c r="N2303" s="87" t="str">
        <f t="shared" ref="N2303:N2366" si="352">IF(E2303="Mão de Obra",J2303,"")</f>
        <v/>
      </c>
      <c r="O2303" s="87" t="str">
        <f t="shared" ref="O2303:O2366" si="353">IF(N2303&lt;&gt;"","",M2303)</f>
        <v/>
      </c>
      <c r="P2303" s="88" t="str">
        <f t="shared" ref="P2303:P2366" si="354">IF(A2303="Composição",B2303,"")</f>
        <v/>
      </c>
      <c r="Q2303" s="87" t="str">
        <f t="shared" ref="Q2303:Q2366" si="355">IF(P2303&lt;&gt;"",SUMIF(L2303:L2403,L2303,N2303:N2403),"")</f>
        <v/>
      </c>
      <c r="R2303" s="87" t="str">
        <f t="shared" ref="R2303:R2366" si="356">IF(P2303&lt;&gt;"",SUMIF(L2303:L2403,L2303,O2303:O2403),"")</f>
        <v/>
      </c>
    </row>
    <row r="2304" spans="1:18" ht="25.5" customHeight="1" thickBot="1" x14ac:dyDescent="0.25">
      <c r="A2304" s="219"/>
      <c r="B2304" s="219"/>
      <c r="C2304" s="219"/>
      <c r="D2304" s="219"/>
      <c r="E2304" s="219"/>
      <c r="F2304" s="220"/>
      <c r="G2304" s="219"/>
      <c r="H2304" s="294"/>
      <c r="I2304" s="294"/>
      <c r="J2304" s="220"/>
      <c r="L2304" s="52">
        <f t="shared" si="350"/>
        <v>238</v>
      </c>
      <c r="M2304" s="86" t="str">
        <f t="shared" si="351"/>
        <v/>
      </c>
      <c r="N2304" s="87" t="str">
        <f t="shared" si="352"/>
        <v/>
      </c>
      <c r="O2304" s="87" t="str">
        <f t="shared" si="353"/>
        <v/>
      </c>
      <c r="P2304" s="88" t="str">
        <f t="shared" si="354"/>
        <v/>
      </c>
      <c r="Q2304" s="87" t="str">
        <f t="shared" si="355"/>
        <v/>
      </c>
      <c r="R2304" s="87" t="str">
        <f t="shared" si="356"/>
        <v/>
      </c>
    </row>
    <row r="2305" spans="1:18" ht="25.5" customHeight="1" thickTop="1" x14ac:dyDescent="0.2">
      <c r="A2305" s="224"/>
      <c r="B2305" s="224"/>
      <c r="C2305" s="224"/>
      <c r="D2305" s="224"/>
      <c r="E2305" s="224"/>
      <c r="F2305" s="224"/>
      <c r="G2305" s="224"/>
      <c r="H2305" s="224"/>
      <c r="I2305" s="224"/>
      <c r="J2305" s="224"/>
      <c r="L2305" s="52">
        <f t="shared" si="350"/>
        <v>238</v>
      </c>
      <c r="M2305" s="86" t="str">
        <f t="shared" si="351"/>
        <v/>
      </c>
      <c r="N2305" s="87" t="str">
        <f t="shared" si="352"/>
        <v/>
      </c>
      <c r="O2305" s="87" t="str">
        <f t="shared" si="353"/>
        <v/>
      </c>
      <c r="P2305" s="88" t="str">
        <f t="shared" si="354"/>
        <v/>
      </c>
      <c r="Q2305" s="87" t="str">
        <f t="shared" si="355"/>
        <v/>
      </c>
      <c r="R2305" s="87" t="str">
        <f t="shared" si="356"/>
        <v/>
      </c>
    </row>
    <row r="2306" spans="1:18" ht="15" x14ac:dyDescent="0.2">
      <c r="A2306" s="206"/>
      <c r="B2306" s="207" t="s">
        <v>1</v>
      </c>
      <c r="C2306" s="206" t="s">
        <v>2</v>
      </c>
      <c r="D2306" s="206" t="s">
        <v>3</v>
      </c>
      <c r="E2306" s="290" t="s">
        <v>18</v>
      </c>
      <c r="F2306" s="290"/>
      <c r="G2306" s="208" t="s">
        <v>4</v>
      </c>
      <c r="H2306" s="207" t="s">
        <v>5</v>
      </c>
      <c r="I2306" s="207" t="s">
        <v>6</v>
      </c>
      <c r="J2306" s="207" t="s">
        <v>7</v>
      </c>
      <c r="L2306" s="52">
        <f t="shared" si="350"/>
        <v>239</v>
      </c>
      <c r="M2306" s="86" t="str">
        <f t="shared" si="351"/>
        <v/>
      </c>
      <c r="N2306" s="87" t="str">
        <f t="shared" si="352"/>
        <v/>
      </c>
      <c r="O2306" s="87" t="str">
        <f t="shared" si="353"/>
        <v/>
      </c>
      <c r="P2306" s="88" t="str">
        <f t="shared" si="354"/>
        <v/>
      </c>
      <c r="Q2306" s="87" t="str">
        <f t="shared" si="355"/>
        <v/>
      </c>
      <c r="R2306" s="87" t="str">
        <f t="shared" si="356"/>
        <v/>
      </c>
    </row>
    <row r="2307" spans="1:18" ht="25.5" x14ac:dyDescent="0.2">
      <c r="A2307" s="209" t="s">
        <v>19</v>
      </c>
      <c r="B2307" s="210" t="s">
        <v>105</v>
      </c>
      <c r="C2307" s="209" t="s">
        <v>9</v>
      </c>
      <c r="D2307" s="209" t="s">
        <v>66</v>
      </c>
      <c r="E2307" s="291" t="s">
        <v>875</v>
      </c>
      <c r="F2307" s="291"/>
      <c r="G2307" s="211" t="s">
        <v>25</v>
      </c>
      <c r="H2307" s="212">
        <v>1</v>
      </c>
      <c r="I2307" s="213">
        <f>SUMIF(L:L,$L2307,M:M)</f>
        <v>0.34</v>
      </c>
      <c r="J2307" s="213">
        <f>TRUNC(H2307*I2307,2)</f>
        <v>0.34</v>
      </c>
      <c r="L2307" s="52">
        <f t="shared" ref="L2307:L2370" si="357">IF(AND(A2308&lt;&gt;"",A2307=""),L2306+1,L2306)</f>
        <v>239</v>
      </c>
      <c r="M2307" s="86" t="str">
        <f t="shared" si="351"/>
        <v/>
      </c>
      <c r="N2307" s="87" t="str">
        <f t="shared" si="352"/>
        <v/>
      </c>
      <c r="O2307" s="87" t="str">
        <f t="shared" si="353"/>
        <v/>
      </c>
      <c r="P2307" s="88" t="str">
        <f t="shared" si="354"/>
        <v xml:space="preserve"> 95372 </v>
      </c>
      <c r="Q2307" s="87">
        <f t="shared" si="355"/>
        <v>0.34</v>
      </c>
      <c r="R2307" s="87">
        <f t="shared" si="356"/>
        <v>0</v>
      </c>
    </row>
    <row r="2308" spans="1:18" x14ac:dyDescent="0.2">
      <c r="A2308" s="214" t="s">
        <v>28</v>
      </c>
      <c r="B2308" s="215" t="s">
        <v>106</v>
      </c>
      <c r="C2308" s="214" t="str">
        <f>VLOOKUP(B2308,INSUMOS!$A:$I,2,FALSE)</f>
        <v>SINAPI</v>
      </c>
      <c r="D2308" s="214" t="str">
        <f>VLOOKUP(B2308,INSUMOS!$A:$I,3,FALSE)</f>
        <v>PINTOR (HORISTA)</v>
      </c>
      <c r="E2308" s="293" t="str">
        <f>VLOOKUP(B2308,INSUMOS!$A:$I,4,FALSE)</f>
        <v>Mão de Obra</v>
      </c>
      <c r="F2308" s="293"/>
      <c r="G2308" s="216" t="str">
        <f>VLOOKUP(B2308,INSUMOS!$A:$I,5,FALSE)</f>
        <v>H</v>
      </c>
      <c r="H2308" s="217">
        <v>1.4760000000000001E-2</v>
      </c>
      <c r="I2308" s="218">
        <f>VLOOKUP(B2308,INSUMOS!$A:$I,8,FALSE)</f>
        <v>23.15</v>
      </c>
      <c r="J2308" s="218">
        <f>TRUNC(H2308*I2308,2)</f>
        <v>0.34</v>
      </c>
      <c r="L2308" s="52">
        <f t="shared" si="357"/>
        <v>239</v>
      </c>
      <c r="M2308" s="86">
        <f t="shared" si="351"/>
        <v>0.34</v>
      </c>
      <c r="N2308" s="87">
        <f t="shared" si="352"/>
        <v>0.34</v>
      </c>
      <c r="O2308" s="87" t="str">
        <f t="shared" si="353"/>
        <v/>
      </c>
      <c r="P2308" s="88" t="str">
        <f t="shared" si="354"/>
        <v/>
      </c>
      <c r="Q2308" s="87" t="str">
        <f t="shared" si="355"/>
        <v/>
      </c>
      <c r="R2308" s="87" t="str">
        <f t="shared" si="356"/>
        <v/>
      </c>
    </row>
    <row r="2309" spans="1:18" x14ac:dyDescent="0.2">
      <c r="A2309" s="219"/>
      <c r="B2309" s="219"/>
      <c r="C2309" s="219"/>
      <c r="D2309" s="219"/>
      <c r="E2309" s="219"/>
      <c r="F2309" s="220"/>
      <c r="G2309" s="219"/>
      <c r="H2309" s="220"/>
      <c r="I2309" s="219"/>
      <c r="J2309" s="220"/>
      <c r="L2309" s="52">
        <f t="shared" si="357"/>
        <v>239</v>
      </c>
      <c r="M2309" s="86" t="str">
        <f t="shared" si="351"/>
        <v/>
      </c>
      <c r="N2309" s="87" t="str">
        <f t="shared" si="352"/>
        <v/>
      </c>
      <c r="O2309" s="87" t="str">
        <f t="shared" si="353"/>
        <v/>
      </c>
      <c r="P2309" s="88" t="str">
        <f t="shared" si="354"/>
        <v/>
      </c>
      <c r="Q2309" s="87" t="str">
        <f t="shared" si="355"/>
        <v/>
      </c>
      <c r="R2309" s="87" t="str">
        <f t="shared" si="356"/>
        <v/>
      </c>
    </row>
    <row r="2310" spans="1:18" ht="15" thickBot="1" x14ac:dyDescent="0.25">
      <c r="A2310" s="219"/>
      <c r="B2310" s="219"/>
      <c r="C2310" s="219"/>
      <c r="D2310" s="219"/>
      <c r="E2310" s="219"/>
      <c r="F2310" s="220"/>
      <c r="G2310" s="219"/>
      <c r="H2310" s="294"/>
      <c r="I2310" s="294"/>
      <c r="J2310" s="220"/>
      <c r="L2310" s="52">
        <f t="shared" si="357"/>
        <v>239</v>
      </c>
      <c r="M2310" s="86" t="str">
        <f t="shared" si="351"/>
        <v/>
      </c>
      <c r="N2310" s="87" t="str">
        <f t="shared" si="352"/>
        <v/>
      </c>
      <c r="O2310" s="87" t="str">
        <f t="shared" si="353"/>
        <v/>
      </c>
      <c r="P2310" s="88" t="str">
        <f t="shared" si="354"/>
        <v/>
      </c>
      <c r="Q2310" s="87" t="str">
        <f t="shared" si="355"/>
        <v/>
      </c>
      <c r="R2310" s="87" t="str">
        <f t="shared" si="356"/>
        <v/>
      </c>
    </row>
    <row r="2311" spans="1:18" ht="15" thickTop="1" x14ac:dyDescent="0.2">
      <c r="A2311" s="224"/>
      <c r="B2311" s="224"/>
      <c r="C2311" s="224"/>
      <c r="D2311" s="224"/>
      <c r="E2311" s="224"/>
      <c r="F2311" s="224"/>
      <c r="G2311" s="224"/>
      <c r="H2311" s="224"/>
      <c r="I2311" s="224"/>
      <c r="J2311" s="224"/>
      <c r="L2311" s="52">
        <f t="shared" si="357"/>
        <v>239</v>
      </c>
      <c r="M2311" s="86" t="str">
        <f t="shared" si="351"/>
        <v/>
      </c>
      <c r="N2311" s="87" t="str">
        <f t="shared" si="352"/>
        <v/>
      </c>
      <c r="O2311" s="87" t="str">
        <f t="shared" si="353"/>
        <v/>
      </c>
      <c r="P2311" s="88" t="str">
        <f t="shared" si="354"/>
        <v/>
      </c>
      <c r="Q2311" s="87" t="str">
        <f t="shared" si="355"/>
        <v/>
      </c>
      <c r="R2311" s="87" t="str">
        <f t="shared" si="356"/>
        <v/>
      </c>
    </row>
    <row r="2312" spans="1:18" ht="15" x14ac:dyDescent="0.2">
      <c r="A2312" s="206"/>
      <c r="B2312" s="207" t="s">
        <v>1</v>
      </c>
      <c r="C2312" s="206" t="s">
        <v>2</v>
      </c>
      <c r="D2312" s="206" t="s">
        <v>3</v>
      </c>
      <c r="E2312" s="290" t="s">
        <v>18</v>
      </c>
      <c r="F2312" s="290"/>
      <c r="G2312" s="208" t="s">
        <v>4</v>
      </c>
      <c r="H2312" s="207" t="s">
        <v>5</v>
      </c>
      <c r="I2312" s="207" t="s">
        <v>6</v>
      </c>
      <c r="J2312" s="207" t="s">
        <v>7</v>
      </c>
      <c r="L2312" s="52">
        <f t="shared" si="357"/>
        <v>240</v>
      </c>
      <c r="M2312" s="86" t="str">
        <f t="shared" si="351"/>
        <v/>
      </c>
      <c r="N2312" s="87" t="str">
        <f t="shared" si="352"/>
        <v/>
      </c>
      <c r="O2312" s="87" t="str">
        <f t="shared" si="353"/>
        <v/>
      </c>
      <c r="P2312" s="88" t="str">
        <f t="shared" si="354"/>
        <v/>
      </c>
      <c r="Q2312" s="87" t="str">
        <f t="shared" si="355"/>
        <v/>
      </c>
      <c r="R2312" s="87" t="str">
        <f t="shared" si="356"/>
        <v/>
      </c>
    </row>
    <row r="2313" spans="1:18" ht="25.5" x14ac:dyDescent="0.2">
      <c r="A2313" s="209" t="s">
        <v>19</v>
      </c>
      <c r="B2313" s="210" t="s">
        <v>178</v>
      </c>
      <c r="C2313" s="209" t="s">
        <v>9</v>
      </c>
      <c r="D2313" s="209" t="s">
        <v>179</v>
      </c>
      <c r="E2313" s="291" t="s">
        <v>875</v>
      </c>
      <c r="F2313" s="291"/>
      <c r="G2313" s="211" t="s">
        <v>25</v>
      </c>
      <c r="H2313" s="212">
        <v>1</v>
      </c>
      <c r="I2313" s="213">
        <f>SUMIF(L:L,$L2313,M:M)</f>
        <v>0.26</v>
      </c>
      <c r="J2313" s="213">
        <f>TRUNC(H2313*I2313,2)</f>
        <v>0.26</v>
      </c>
      <c r="L2313" s="52">
        <f t="shared" si="357"/>
        <v>240</v>
      </c>
      <c r="M2313" s="86" t="str">
        <f t="shared" si="351"/>
        <v/>
      </c>
      <c r="N2313" s="87" t="str">
        <f t="shared" si="352"/>
        <v/>
      </c>
      <c r="O2313" s="87" t="str">
        <f t="shared" si="353"/>
        <v/>
      </c>
      <c r="P2313" s="88" t="str">
        <f t="shared" si="354"/>
        <v xml:space="preserve"> 95377 </v>
      </c>
      <c r="Q2313" s="87">
        <f t="shared" si="355"/>
        <v>0.26</v>
      </c>
      <c r="R2313" s="87">
        <f t="shared" si="356"/>
        <v>0</v>
      </c>
    </row>
    <row r="2314" spans="1:18" x14ac:dyDescent="0.2">
      <c r="A2314" s="214" t="s">
        <v>28</v>
      </c>
      <c r="B2314" s="215" t="s">
        <v>172</v>
      </c>
      <c r="C2314" s="214" t="str">
        <f>VLOOKUP(B2314,INSUMOS!$A:$I,2,FALSE)</f>
        <v>SINAPI</v>
      </c>
      <c r="D2314" s="214" t="str">
        <f>VLOOKUP(B2314,INSUMOS!$A:$I,3,FALSE)</f>
        <v>SERRALHEIRO (HORISTA)</v>
      </c>
      <c r="E2314" s="293" t="str">
        <f>VLOOKUP(B2314,INSUMOS!$A:$I,4,FALSE)</f>
        <v>Mão de Obra</v>
      </c>
      <c r="F2314" s="293"/>
      <c r="G2314" s="216" t="str">
        <f>VLOOKUP(B2314,INSUMOS!$A:$I,5,FALSE)</f>
        <v>H</v>
      </c>
      <c r="H2314" s="217">
        <v>1.154E-2</v>
      </c>
      <c r="I2314" s="218">
        <f>VLOOKUP(B2314,INSUMOS!$A:$I,8,FALSE)</f>
        <v>23.15</v>
      </c>
      <c r="J2314" s="218">
        <f>TRUNC(H2314*I2314,2)</f>
        <v>0.26</v>
      </c>
      <c r="L2314" s="52">
        <f t="shared" si="357"/>
        <v>240</v>
      </c>
      <c r="M2314" s="86">
        <f t="shared" si="351"/>
        <v>0.26</v>
      </c>
      <c r="N2314" s="87">
        <f t="shared" si="352"/>
        <v>0.26</v>
      </c>
      <c r="O2314" s="87" t="str">
        <f t="shared" si="353"/>
        <v/>
      </c>
      <c r="P2314" s="88" t="str">
        <f t="shared" si="354"/>
        <v/>
      </c>
      <c r="Q2314" s="87" t="str">
        <f t="shared" si="355"/>
        <v/>
      </c>
      <c r="R2314" s="87" t="str">
        <f t="shared" si="356"/>
        <v/>
      </c>
    </row>
    <row r="2315" spans="1:18" x14ac:dyDescent="0.2">
      <c r="A2315" s="219"/>
      <c r="B2315" s="219"/>
      <c r="C2315" s="219"/>
      <c r="D2315" s="219"/>
      <c r="E2315" s="219"/>
      <c r="F2315" s="220"/>
      <c r="G2315" s="219"/>
      <c r="H2315" s="220"/>
      <c r="I2315" s="219"/>
      <c r="J2315" s="220"/>
      <c r="L2315" s="52">
        <f t="shared" si="357"/>
        <v>240</v>
      </c>
      <c r="M2315" s="86" t="str">
        <f t="shared" si="351"/>
        <v/>
      </c>
      <c r="N2315" s="87" t="str">
        <f t="shared" si="352"/>
        <v/>
      </c>
      <c r="O2315" s="87" t="str">
        <f t="shared" si="353"/>
        <v/>
      </c>
      <c r="P2315" s="88" t="str">
        <f t="shared" si="354"/>
        <v/>
      </c>
      <c r="Q2315" s="87" t="str">
        <f t="shared" si="355"/>
        <v/>
      </c>
      <c r="R2315" s="87" t="str">
        <f t="shared" si="356"/>
        <v/>
      </c>
    </row>
    <row r="2316" spans="1:18" ht="15" thickBot="1" x14ac:dyDescent="0.25">
      <c r="A2316" s="219"/>
      <c r="B2316" s="219"/>
      <c r="C2316" s="219"/>
      <c r="D2316" s="219"/>
      <c r="E2316" s="219"/>
      <c r="F2316" s="220"/>
      <c r="G2316" s="219"/>
      <c r="H2316" s="294"/>
      <c r="I2316" s="294"/>
      <c r="J2316" s="220"/>
      <c r="L2316" s="52">
        <f t="shared" si="357"/>
        <v>240</v>
      </c>
      <c r="M2316" s="86" t="str">
        <f t="shared" si="351"/>
        <v/>
      </c>
      <c r="N2316" s="87" t="str">
        <f t="shared" si="352"/>
        <v/>
      </c>
      <c r="O2316" s="87" t="str">
        <f t="shared" si="353"/>
        <v/>
      </c>
      <c r="P2316" s="88" t="str">
        <f t="shared" si="354"/>
        <v/>
      </c>
      <c r="Q2316" s="87" t="str">
        <f t="shared" si="355"/>
        <v/>
      </c>
      <c r="R2316" s="87" t="str">
        <f t="shared" si="356"/>
        <v/>
      </c>
    </row>
    <row r="2317" spans="1:18" ht="15" thickTop="1" x14ac:dyDescent="0.2">
      <c r="A2317" s="224"/>
      <c r="B2317" s="224"/>
      <c r="C2317" s="224"/>
      <c r="D2317" s="224"/>
      <c r="E2317" s="224"/>
      <c r="F2317" s="224"/>
      <c r="G2317" s="224"/>
      <c r="H2317" s="224"/>
      <c r="I2317" s="224"/>
      <c r="J2317" s="224"/>
      <c r="L2317" s="52">
        <f t="shared" si="357"/>
        <v>240</v>
      </c>
      <c r="M2317" s="86" t="str">
        <f t="shared" si="351"/>
        <v/>
      </c>
      <c r="N2317" s="87" t="str">
        <f t="shared" si="352"/>
        <v/>
      </c>
      <c r="O2317" s="87" t="str">
        <f t="shared" si="353"/>
        <v/>
      </c>
      <c r="P2317" s="88" t="str">
        <f t="shared" si="354"/>
        <v/>
      </c>
      <c r="Q2317" s="87" t="str">
        <f t="shared" si="355"/>
        <v/>
      </c>
      <c r="R2317" s="87" t="str">
        <f t="shared" si="356"/>
        <v/>
      </c>
    </row>
    <row r="2318" spans="1:18" ht="25.5" customHeight="1" x14ac:dyDescent="0.2">
      <c r="A2318" s="206"/>
      <c r="B2318" s="207" t="s">
        <v>1</v>
      </c>
      <c r="C2318" s="206" t="s">
        <v>2</v>
      </c>
      <c r="D2318" s="206" t="s">
        <v>3</v>
      </c>
      <c r="E2318" s="290" t="s">
        <v>18</v>
      </c>
      <c r="F2318" s="290"/>
      <c r="G2318" s="208" t="s">
        <v>4</v>
      </c>
      <c r="H2318" s="207" t="s">
        <v>5</v>
      </c>
      <c r="I2318" s="207" t="s">
        <v>6</v>
      </c>
      <c r="J2318" s="207" t="s">
        <v>7</v>
      </c>
      <c r="L2318" s="52">
        <f t="shared" si="357"/>
        <v>241</v>
      </c>
      <c r="M2318" s="86" t="str">
        <f t="shared" si="351"/>
        <v/>
      </c>
      <c r="N2318" s="87" t="str">
        <f t="shared" si="352"/>
        <v/>
      </c>
      <c r="O2318" s="87" t="str">
        <f t="shared" si="353"/>
        <v/>
      </c>
      <c r="P2318" s="88" t="str">
        <f t="shared" si="354"/>
        <v/>
      </c>
      <c r="Q2318" s="87" t="str">
        <f t="shared" si="355"/>
        <v/>
      </c>
      <c r="R2318" s="87" t="str">
        <f t="shared" si="356"/>
        <v/>
      </c>
    </row>
    <row r="2319" spans="1:18" ht="25.5" customHeight="1" x14ac:dyDescent="0.2">
      <c r="A2319" s="209" t="s">
        <v>19</v>
      </c>
      <c r="B2319" s="210" t="s">
        <v>107</v>
      </c>
      <c r="C2319" s="209" t="s">
        <v>9</v>
      </c>
      <c r="D2319" s="209" t="s">
        <v>65</v>
      </c>
      <c r="E2319" s="291" t="s">
        <v>875</v>
      </c>
      <c r="F2319" s="291"/>
      <c r="G2319" s="211" t="s">
        <v>25</v>
      </c>
      <c r="H2319" s="212">
        <v>1</v>
      </c>
      <c r="I2319" s="213">
        <f>SUMIF(L:L,$L2319,M:M)</f>
        <v>0.33</v>
      </c>
      <c r="J2319" s="213">
        <f>TRUNC(H2319*I2319,2)</f>
        <v>0.33</v>
      </c>
      <c r="L2319" s="52">
        <f t="shared" si="357"/>
        <v>241</v>
      </c>
      <c r="M2319" s="86" t="str">
        <f t="shared" si="351"/>
        <v/>
      </c>
      <c r="N2319" s="87" t="str">
        <f t="shared" si="352"/>
        <v/>
      </c>
      <c r="O2319" s="87" t="str">
        <f t="shared" si="353"/>
        <v/>
      </c>
      <c r="P2319" s="88" t="str">
        <f t="shared" si="354"/>
        <v xml:space="preserve"> 95378 </v>
      </c>
      <c r="Q2319" s="87">
        <f t="shared" si="355"/>
        <v>0.33</v>
      </c>
      <c r="R2319" s="87">
        <f t="shared" si="356"/>
        <v>0</v>
      </c>
    </row>
    <row r="2320" spans="1:18" ht="25.5" customHeight="1" x14ac:dyDescent="0.2">
      <c r="A2320" s="214" t="s">
        <v>28</v>
      </c>
      <c r="B2320" s="215" t="s">
        <v>108</v>
      </c>
      <c r="C2320" s="214" t="str">
        <f>VLOOKUP(B2320,INSUMOS!$A:$I,2,FALSE)</f>
        <v>SINAPI</v>
      </c>
      <c r="D2320" s="214" t="str">
        <f>VLOOKUP(B2320,INSUMOS!$A:$I,3,FALSE)</f>
        <v>SERVENTE DE OBRAS (HORISTA)</v>
      </c>
      <c r="E2320" s="293" t="str">
        <f>VLOOKUP(B2320,INSUMOS!$A:$I,4,FALSE)</f>
        <v>Mão de Obra</v>
      </c>
      <c r="F2320" s="293"/>
      <c r="G2320" s="216" t="str">
        <f>VLOOKUP(B2320,INSUMOS!$A:$I,5,FALSE)</f>
        <v>H</v>
      </c>
      <c r="H2320" s="217">
        <v>2.12E-2</v>
      </c>
      <c r="I2320" s="218">
        <f>VLOOKUP(B2320,INSUMOS!$A:$I,8,FALSE)</f>
        <v>15.65</v>
      </c>
      <c r="J2320" s="218">
        <f>TRUNC(H2320*I2320,2)</f>
        <v>0.33</v>
      </c>
      <c r="L2320" s="52">
        <f t="shared" si="357"/>
        <v>241</v>
      </c>
      <c r="M2320" s="86">
        <f t="shared" si="351"/>
        <v>0.33</v>
      </c>
      <c r="N2320" s="87">
        <f t="shared" si="352"/>
        <v>0.33</v>
      </c>
      <c r="O2320" s="87" t="str">
        <f t="shared" si="353"/>
        <v/>
      </c>
      <c r="P2320" s="88" t="str">
        <f t="shared" si="354"/>
        <v/>
      </c>
      <c r="Q2320" s="87" t="str">
        <f t="shared" si="355"/>
        <v/>
      </c>
      <c r="R2320" s="87" t="str">
        <f t="shared" si="356"/>
        <v/>
      </c>
    </row>
    <row r="2321" spans="1:18" x14ac:dyDescent="0.2">
      <c r="A2321" s="219"/>
      <c r="B2321" s="219"/>
      <c r="C2321" s="219"/>
      <c r="D2321" s="219"/>
      <c r="E2321" s="219"/>
      <c r="F2321" s="220"/>
      <c r="G2321" s="219"/>
      <c r="H2321" s="220"/>
      <c r="I2321" s="219"/>
      <c r="J2321" s="220"/>
      <c r="L2321" s="52">
        <f t="shared" si="357"/>
        <v>241</v>
      </c>
      <c r="M2321" s="86" t="str">
        <f t="shared" si="351"/>
        <v/>
      </c>
      <c r="N2321" s="87" t="str">
        <f t="shared" si="352"/>
        <v/>
      </c>
      <c r="O2321" s="87" t="str">
        <f t="shared" si="353"/>
        <v/>
      </c>
      <c r="P2321" s="88" t="str">
        <f t="shared" si="354"/>
        <v/>
      </c>
      <c r="Q2321" s="87" t="str">
        <f t="shared" si="355"/>
        <v/>
      </c>
      <c r="R2321" s="87" t="str">
        <f t="shared" si="356"/>
        <v/>
      </c>
    </row>
    <row r="2322" spans="1:18" ht="15" thickBot="1" x14ac:dyDescent="0.25">
      <c r="A2322" s="219"/>
      <c r="B2322" s="219"/>
      <c r="C2322" s="219"/>
      <c r="D2322" s="219"/>
      <c r="E2322" s="219"/>
      <c r="F2322" s="220"/>
      <c r="G2322" s="219"/>
      <c r="H2322" s="294"/>
      <c r="I2322" s="294"/>
      <c r="J2322" s="220"/>
      <c r="L2322" s="52">
        <f t="shared" si="357"/>
        <v>241</v>
      </c>
      <c r="M2322" s="86" t="str">
        <f t="shared" si="351"/>
        <v/>
      </c>
      <c r="N2322" s="87" t="str">
        <f t="shared" si="352"/>
        <v/>
      </c>
      <c r="O2322" s="87" t="str">
        <f t="shared" si="353"/>
        <v/>
      </c>
      <c r="P2322" s="88" t="str">
        <f t="shared" si="354"/>
        <v/>
      </c>
      <c r="Q2322" s="87" t="str">
        <f t="shared" si="355"/>
        <v/>
      </c>
      <c r="R2322" s="87" t="str">
        <f t="shared" si="356"/>
        <v/>
      </c>
    </row>
    <row r="2323" spans="1:18" ht="15" thickTop="1" x14ac:dyDescent="0.2">
      <c r="A2323" s="224"/>
      <c r="B2323" s="224"/>
      <c r="C2323" s="224"/>
      <c r="D2323" s="224"/>
      <c r="E2323" s="224"/>
      <c r="F2323" s="224"/>
      <c r="G2323" s="224"/>
      <c r="H2323" s="224"/>
      <c r="I2323" s="224"/>
      <c r="J2323" s="224"/>
      <c r="L2323" s="52">
        <f t="shared" si="357"/>
        <v>241</v>
      </c>
      <c r="M2323" s="86" t="str">
        <f t="shared" si="351"/>
        <v/>
      </c>
      <c r="N2323" s="87" t="str">
        <f t="shared" si="352"/>
        <v/>
      </c>
      <c r="O2323" s="87" t="str">
        <f t="shared" si="353"/>
        <v/>
      </c>
      <c r="P2323" s="88" t="str">
        <f t="shared" si="354"/>
        <v/>
      </c>
      <c r="Q2323" s="87" t="str">
        <f t="shared" si="355"/>
        <v/>
      </c>
      <c r="R2323" s="87" t="str">
        <f t="shared" si="356"/>
        <v/>
      </c>
    </row>
    <row r="2324" spans="1:18" ht="15" x14ac:dyDescent="0.2">
      <c r="A2324" s="206"/>
      <c r="B2324" s="207" t="s">
        <v>1</v>
      </c>
      <c r="C2324" s="206" t="s">
        <v>2</v>
      </c>
      <c r="D2324" s="206" t="s">
        <v>3</v>
      </c>
      <c r="E2324" s="290" t="s">
        <v>18</v>
      </c>
      <c r="F2324" s="290"/>
      <c r="G2324" s="208" t="s">
        <v>4</v>
      </c>
      <c r="H2324" s="207" t="s">
        <v>5</v>
      </c>
      <c r="I2324" s="207" t="s">
        <v>6</v>
      </c>
      <c r="J2324" s="207" t="s">
        <v>7</v>
      </c>
      <c r="L2324" s="52">
        <f t="shared" si="357"/>
        <v>242</v>
      </c>
      <c r="M2324" s="86" t="str">
        <f t="shared" si="351"/>
        <v/>
      </c>
      <c r="N2324" s="87" t="str">
        <f t="shared" si="352"/>
        <v/>
      </c>
      <c r="O2324" s="87" t="str">
        <f t="shared" si="353"/>
        <v/>
      </c>
      <c r="P2324" s="88" t="str">
        <f t="shared" si="354"/>
        <v/>
      </c>
      <c r="Q2324" s="87" t="str">
        <f t="shared" si="355"/>
        <v/>
      </c>
      <c r="R2324" s="87" t="str">
        <f t="shared" si="356"/>
        <v/>
      </c>
    </row>
    <row r="2325" spans="1:18" ht="25.5" x14ac:dyDescent="0.2">
      <c r="A2325" s="209" t="s">
        <v>19</v>
      </c>
      <c r="B2325" s="210" t="s">
        <v>788</v>
      </c>
      <c r="C2325" s="209" t="s">
        <v>9</v>
      </c>
      <c r="D2325" s="209" t="s">
        <v>789</v>
      </c>
      <c r="E2325" s="291" t="s">
        <v>875</v>
      </c>
      <c r="F2325" s="291"/>
      <c r="G2325" s="211" t="s">
        <v>25</v>
      </c>
      <c r="H2325" s="212">
        <v>1</v>
      </c>
      <c r="I2325" s="213">
        <f>SUMIF(L:L,$L2325,M:M)</f>
        <v>0.26</v>
      </c>
      <c r="J2325" s="213">
        <f>TRUNC(H2325*I2325,2)</f>
        <v>0.26</v>
      </c>
      <c r="L2325" s="52">
        <f t="shared" si="357"/>
        <v>242</v>
      </c>
      <c r="M2325" s="86" t="str">
        <f t="shared" si="351"/>
        <v/>
      </c>
      <c r="N2325" s="87" t="str">
        <f t="shared" si="352"/>
        <v/>
      </c>
      <c r="O2325" s="87" t="str">
        <f t="shared" si="353"/>
        <v/>
      </c>
      <c r="P2325" s="88" t="str">
        <f t="shared" si="354"/>
        <v xml:space="preserve"> 95379 </v>
      </c>
      <c r="Q2325" s="87">
        <f t="shared" si="355"/>
        <v>0.26</v>
      </c>
      <c r="R2325" s="87">
        <f t="shared" si="356"/>
        <v>0</v>
      </c>
    </row>
    <row r="2326" spans="1:18" ht="38.25" customHeight="1" x14ac:dyDescent="0.2">
      <c r="A2326" s="214" t="s">
        <v>28</v>
      </c>
      <c r="B2326" s="215" t="s">
        <v>360</v>
      </c>
      <c r="C2326" s="214" t="str">
        <f>VLOOKUP(B2326,INSUMOS!$A:$I,2,FALSE)</f>
        <v>SINAPI</v>
      </c>
      <c r="D2326" s="214" t="str">
        <f>VLOOKUP(B2326,INSUMOS!$A:$I,3,FALSE)</f>
        <v>SOLDADOR (HORISTA)</v>
      </c>
      <c r="E2326" s="293" t="str">
        <f>VLOOKUP(B2326,INSUMOS!$A:$I,4,FALSE)</f>
        <v>Mão de Obra</v>
      </c>
      <c r="F2326" s="293"/>
      <c r="G2326" s="216" t="str">
        <f>VLOOKUP(B2326,INSUMOS!$A:$I,5,FALSE)</f>
        <v>H</v>
      </c>
      <c r="H2326" s="217">
        <v>1.154E-2</v>
      </c>
      <c r="I2326" s="218">
        <f>VLOOKUP(B2326,INSUMOS!$A:$I,8,FALSE)</f>
        <v>23.15</v>
      </c>
      <c r="J2326" s="218">
        <f>TRUNC(H2326*I2326,2)</f>
        <v>0.26</v>
      </c>
      <c r="L2326" s="52">
        <f t="shared" si="357"/>
        <v>242</v>
      </c>
      <c r="M2326" s="86">
        <f t="shared" si="351"/>
        <v>0.26</v>
      </c>
      <c r="N2326" s="87">
        <f t="shared" si="352"/>
        <v>0.26</v>
      </c>
      <c r="O2326" s="87" t="str">
        <f t="shared" si="353"/>
        <v/>
      </c>
      <c r="P2326" s="88" t="str">
        <f t="shared" si="354"/>
        <v/>
      </c>
      <c r="Q2326" s="87" t="str">
        <f t="shared" si="355"/>
        <v/>
      </c>
      <c r="R2326" s="87" t="str">
        <f t="shared" si="356"/>
        <v/>
      </c>
    </row>
    <row r="2327" spans="1:18" ht="25.5" customHeight="1" x14ac:dyDescent="0.2">
      <c r="A2327" s="219"/>
      <c r="B2327" s="219"/>
      <c r="C2327" s="219"/>
      <c r="D2327" s="219"/>
      <c r="E2327" s="219"/>
      <c r="F2327" s="220"/>
      <c r="G2327" s="219"/>
      <c r="H2327" s="220"/>
      <c r="I2327" s="219"/>
      <c r="J2327" s="220"/>
      <c r="L2327" s="52">
        <f t="shared" si="357"/>
        <v>242</v>
      </c>
      <c r="M2327" s="86" t="str">
        <f t="shared" si="351"/>
        <v/>
      </c>
      <c r="N2327" s="87" t="str">
        <f t="shared" si="352"/>
        <v/>
      </c>
      <c r="O2327" s="87" t="str">
        <f t="shared" si="353"/>
        <v/>
      </c>
      <c r="P2327" s="88" t="str">
        <f t="shared" si="354"/>
        <v/>
      </c>
      <c r="Q2327" s="87" t="str">
        <f t="shared" si="355"/>
        <v/>
      </c>
      <c r="R2327" s="87" t="str">
        <f t="shared" si="356"/>
        <v/>
      </c>
    </row>
    <row r="2328" spans="1:18" ht="25.5" customHeight="1" thickBot="1" x14ac:dyDescent="0.25">
      <c r="A2328" s="219"/>
      <c r="B2328" s="219"/>
      <c r="C2328" s="219"/>
      <c r="D2328" s="219"/>
      <c r="E2328" s="219"/>
      <c r="F2328" s="220"/>
      <c r="G2328" s="219"/>
      <c r="H2328" s="294"/>
      <c r="I2328" s="294"/>
      <c r="J2328" s="220"/>
      <c r="L2328" s="52">
        <f t="shared" si="357"/>
        <v>242</v>
      </c>
      <c r="M2328" s="86" t="str">
        <f t="shared" si="351"/>
        <v/>
      </c>
      <c r="N2328" s="87" t="str">
        <f t="shared" si="352"/>
        <v/>
      </c>
      <c r="O2328" s="87" t="str">
        <f t="shared" si="353"/>
        <v/>
      </c>
      <c r="P2328" s="88" t="str">
        <f t="shared" si="354"/>
        <v/>
      </c>
      <c r="Q2328" s="87" t="str">
        <f t="shared" si="355"/>
        <v/>
      </c>
      <c r="R2328" s="87" t="str">
        <f t="shared" si="356"/>
        <v/>
      </c>
    </row>
    <row r="2329" spans="1:18" ht="15" thickTop="1" x14ac:dyDescent="0.2">
      <c r="A2329" s="224"/>
      <c r="B2329" s="224"/>
      <c r="C2329" s="224"/>
      <c r="D2329" s="224"/>
      <c r="E2329" s="224"/>
      <c r="F2329" s="224"/>
      <c r="G2329" s="224"/>
      <c r="H2329" s="224"/>
      <c r="I2329" s="224"/>
      <c r="J2329" s="224"/>
      <c r="L2329" s="52">
        <f t="shared" si="357"/>
        <v>242</v>
      </c>
      <c r="M2329" s="86" t="str">
        <f t="shared" si="351"/>
        <v/>
      </c>
      <c r="N2329" s="87" t="str">
        <f t="shared" si="352"/>
        <v/>
      </c>
      <c r="O2329" s="87" t="str">
        <f t="shared" si="353"/>
        <v/>
      </c>
      <c r="P2329" s="88" t="str">
        <f t="shared" si="354"/>
        <v/>
      </c>
      <c r="Q2329" s="87" t="str">
        <f t="shared" si="355"/>
        <v/>
      </c>
      <c r="R2329" s="87" t="str">
        <f t="shared" si="356"/>
        <v/>
      </c>
    </row>
    <row r="2330" spans="1:18" ht="15" x14ac:dyDescent="0.2">
      <c r="A2330" s="206"/>
      <c r="B2330" s="207" t="s">
        <v>1</v>
      </c>
      <c r="C2330" s="206" t="s">
        <v>2</v>
      </c>
      <c r="D2330" s="206" t="s">
        <v>3</v>
      </c>
      <c r="E2330" s="290" t="s">
        <v>18</v>
      </c>
      <c r="F2330" s="290"/>
      <c r="G2330" s="208" t="s">
        <v>4</v>
      </c>
      <c r="H2330" s="207" t="s">
        <v>5</v>
      </c>
      <c r="I2330" s="207" t="s">
        <v>6</v>
      </c>
      <c r="J2330" s="207" t="s">
        <v>7</v>
      </c>
      <c r="L2330" s="52">
        <f t="shared" si="357"/>
        <v>243</v>
      </c>
      <c r="M2330" s="86" t="str">
        <f t="shared" si="351"/>
        <v/>
      </c>
      <c r="N2330" s="87" t="str">
        <f t="shared" si="352"/>
        <v/>
      </c>
      <c r="O2330" s="87" t="str">
        <f t="shared" si="353"/>
        <v/>
      </c>
      <c r="P2330" s="88" t="str">
        <f t="shared" si="354"/>
        <v/>
      </c>
      <c r="Q2330" s="87" t="str">
        <f t="shared" si="355"/>
        <v/>
      </c>
      <c r="R2330" s="87" t="str">
        <f t="shared" si="356"/>
        <v/>
      </c>
    </row>
    <row r="2331" spans="1:18" ht="25.5" x14ac:dyDescent="0.2">
      <c r="A2331" s="209" t="s">
        <v>19</v>
      </c>
      <c r="B2331" s="210" t="s">
        <v>310</v>
      </c>
      <c r="C2331" s="209" t="s">
        <v>9</v>
      </c>
      <c r="D2331" s="209" t="s">
        <v>311</v>
      </c>
      <c r="E2331" s="291" t="s">
        <v>875</v>
      </c>
      <c r="F2331" s="291"/>
      <c r="G2331" s="211" t="s">
        <v>25</v>
      </c>
      <c r="H2331" s="212">
        <v>1</v>
      </c>
      <c r="I2331" s="213">
        <f>SUMIF(L:L,$L2331,M:M)</f>
        <v>0.26</v>
      </c>
      <c r="J2331" s="213">
        <f>TRUNC(H2331*I2331,2)</f>
        <v>0.26</v>
      </c>
      <c r="L2331" s="52">
        <f t="shared" si="357"/>
        <v>243</v>
      </c>
      <c r="M2331" s="86" t="str">
        <f t="shared" si="351"/>
        <v/>
      </c>
      <c r="N2331" s="87" t="str">
        <f t="shared" si="352"/>
        <v/>
      </c>
      <c r="O2331" s="87" t="str">
        <f t="shared" si="353"/>
        <v/>
      </c>
      <c r="P2331" s="88" t="str">
        <f t="shared" si="354"/>
        <v xml:space="preserve"> 95385 </v>
      </c>
      <c r="Q2331" s="87">
        <f t="shared" si="355"/>
        <v>0.26</v>
      </c>
      <c r="R2331" s="87">
        <f t="shared" si="356"/>
        <v>0</v>
      </c>
    </row>
    <row r="2332" spans="1:18" x14ac:dyDescent="0.2">
      <c r="A2332" s="214" t="s">
        <v>28</v>
      </c>
      <c r="B2332" s="215" t="s">
        <v>268</v>
      </c>
      <c r="C2332" s="214" t="str">
        <f>VLOOKUP(B2332,INSUMOS!$A:$I,2,FALSE)</f>
        <v>SINAPI</v>
      </c>
      <c r="D2332" s="214" t="str">
        <f>VLOOKUP(B2332,INSUMOS!$A:$I,3,FALSE)</f>
        <v>TELHADOR / TELHADISTA (HORISTA)</v>
      </c>
      <c r="E2332" s="293" t="str">
        <f>VLOOKUP(B2332,INSUMOS!$A:$I,4,FALSE)</f>
        <v>Mão de Obra</v>
      </c>
      <c r="F2332" s="293"/>
      <c r="G2332" s="216" t="str">
        <f>VLOOKUP(B2332,INSUMOS!$A:$I,5,FALSE)</f>
        <v>H</v>
      </c>
      <c r="H2332" s="217">
        <v>1.154E-2</v>
      </c>
      <c r="I2332" s="218">
        <f>VLOOKUP(B2332,INSUMOS!$A:$I,8,FALSE)</f>
        <v>22.85</v>
      </c>
      <c r="J2332" s="218">
        <f>TRUNC(H2332*I2332,2)</f>
        <v>0.26</v>
      </c>
      <c r="L2332" s="52">
        <f t="shared" si="357"/>
        <v>243</v>
      </c>
      <c r="M2332" s="86">
        <f t="shared" si="351"/>
        <v>0.26</v>
      </c>
      <c r="N2332" s="87">
        <f t="shared" si="352"/>
        <v>0.26</v>
      </c>
      <c r="O2332" s="87" t="str">
        <f t="shared" si="353"/>
        <v/>
      </c>
      <c r="P2332" s="88" t="str">
        <f t="shared" si="354"/>
        <v/>
      </c>
      <c r="Q2332" s="87" t="str">
        <f t="shared" si="355"/>
        <v/>
      </c>
      <c r="R2332" s="87" t="str">
        <f t="shared" si="356"/>
        <v/>
      </c>
    </row>
    <row r="2333" spans="1:18" x14ac:dyDescent="0.2">
      <c r="A2333" s="219"/>
      <c r="B2333" s="219"/>
      <c r="C2333" s="219"/>
      <c r="D2333" s="219"/>
      <c r="E2333" s="219"/>
      <c r="F2333" s="220"/>
      <c r="G2333" s="219"/>
      <c r="H2333" s="220"/>
      <c r="I2333" s="219"/>
      <c r="J2333" s="220"/>
      <c r="L2333" s="52">
        <f t="shared" si="357"/>
        <v>243</v>
      </c>
      <c r="M2333" s="86" t="str">
        <f t="shared" si="351"/>
        <v/>
      </c>
      <c r="N2333" s="87" t="str">
        <f t="shared" si="352"/>
        <v/>
      </c>
      <c r="O2333" s="87" t="str">
        <f t="shared" si="353"/>
        <v/>
      </c>
      <c r="P2333" s="88" t="str">
        <f t="shared" si="354"/>
        <v/>
      </c>
      <c r="Q2333" s="87" t="str">
        <f t="shared" si="355"/>
        <v/>
      </c>
      <c r="R2333" s="87" t="str">
        <f t="shared" si="356"/>
        <v/>
      </c>
    </row>
    <row r="2334" spans="1:18" ht="38.25" customHeight="1" thickBot="1" x14ac:dyDescent="0.25">
      <c r="A2334" s="219"/>
      <c r="B2334" s="219"/>
      <c r="C2334" s="219"/>
      <c r="D2334" s="219"/>
      <c r="E2334" s="219"/>
      <c r="F2334" s="220"/>
      <c r="G2334" s="219"/>
      <c r="H2334" s="294"/>
      <c r="I2334" s="294"/>
      <c r="J2334" s="220"/>
      <c r="L2334" s="52">
        <f t="shared" si="357"/>
        <v>243</v>
      </c>
      <c r="M2334" s="86" t="str">
        <f t="shared" si="351"/>
        <v/>
      </c>
      <c r="N2334" s="87" t="str">
        <f t="shared" si="352"/>
        <v/>
      </c>
      <c r="O2334" s="87" t="str">
        <f t="shared" si="353"/>
        <v/>
      </c>
      <c r="P2334" s="88" t="str">
        <f t="shared" si="354"/>
        <v/>
      </c>
      <c r="Q2334" s="87" t="str">
        <f t="shared" si="355"/>
        <v/>
      </c>
      <c r="R2334" s="87" t="str">
        <f t="shared" si="356"/>
        <v/>
      </c>
    </row>
    <row r="2335" spans="1:18" ht="25.5" customHeight="1" thickTop="1" x14ac:dyDescent="0.2">
      <c r="A2335" s="224"/>
      <c r="B2335" s="224"/>
      <c r="C2335" s="224"/>
      <c r="D2335" s="224"/>
      <c r="E2335" s="224"/>
      <c r="F2335" s="224"/>
      <c r="G2335" s="224"/>
      <c r="H2335" s="224"/>
      <c r="I2335" s="224"/>
      <c r="J2335" s="224"/>
      <c r="L2335" s="52">
        <f t="shared" si="357"/>
        <v>243</v>
      </c>
      <c r="M2335" s="86" t="str">
        <f t="shared" si="351"/>
        <v/>
      </c>
      <c r="N2335" s="87" t="str">
        <f t="shared" si="352"/>
        <v/>
      </c>
      <c r="O2335" s="87" t="str">
        <f t="shared" si="353"/>
        <v/>
      </c>
      <c r="P2335" s="88" t="str">
        <f t="shared" si="354"/>
        <v/>
      </c>
      <c r="Q2335" s="87" t="str">
        <f t="shared" si="355"/>
        <v/>
      </c>
      <c r="R2335" s="87" t="str">
        <f t="shared" si="356"/>
        <v/>
      </c>
    </row>
    <row r="2336" spans="1:18" ht="25.5" customHeight="1" x14ac:dyDescent="0.2">
      <c r="A2336" s="206"/>
      <c r="B2336" s="207" t="s">
        <v>1</v>
      </c>
      <c r="C2336" s="206" t="s">
        <v>2</v>
      </c>
      <c r="D2336" s="206" t="s">
        <v>3</v>
      </c>
      <c r="E2336" s="290" t="s">
        <v>18</v>
      </c>
      <c r="F2336" s="290"/>
      <c r="G2336" s="208" t="s">
        <v>4</v>
      </c>
      <c r="H2336" s="207" t="s">
        <v>5</v>
      </c>
      <c r="I2336" s="207" t="s">
        <v>6</v>
      </c>
      <c r="J2336" s="207" t="s">
        <v>7</v>
      </c>
      <c r="L2336" s="52">
        <f t="shared" si="357"/>
        <v>244</v>
      </c>
      <c r="M2336" s="86" t="str">
        <f t="shared" si="351"/>
        <v/>
      </c>
      <c r="N2336" s="87" t="str">
        <f t="shared" si="352"/>
        <v/>
      </c>
      <c r="O2336" s="87" t="str">
        <f t="shared" si="353"/>
        <v/>
      </c>
      <c r="P2336" s="88" t="str">
        <f t="shared" si="354"/>
        <v/>
      </c>
      <c r="Q2336" s="87" t="str">
        <f t="shared" si="355"/>
        <v/>
      </c>
      <c r="R2336" s="87" t="str">
        <f t="shared" si="356"/>
        <v/>
      </c>
    </row>
    <row r="2337" spans="1:18" ht="38.25" x14ac:dyDescent="0.2">
      <c r="A2337" s="209" t="s">
        <v>19</v>
      </c>
      <c r="B2337" s="210" t="s">
        <v>1490</v>
      </c>
      <c r="C2337" s="209" t="s">
        <v>9</v>
      </c>
      <c r="D2337" s="209" t="s">
        <v>1491</v>
      </c>
      <c r="E2337" s="291" t="s">
        <v>884</v>
      </c>
      <c r="F2337" s="291"/>
      <c r="G2337" s="211" t="s">
        <v>12</v>
      </c>
      <c r="H2337" s="212">
        <v>1</v>
      </c>
      <c r="I2337" s="213">
        <f>SUMIF(L:L,$L2337,M:M)</f>
        <v>19.77</v>
      </c>
      <c r="J2337" s="213">
        <f>TRUNC(H2337*I2337,2)</f>
        <v>19.77</v>
      </c>
      <c r="L2337" s="52">
        <f t="shared" si="357"/>
        <v>244</v>
      </c>
      <c r="M2337" s="86" t="str">
        <f t="shared" si="351"/>
        <v/>
      </c>
      <c r="N2337" s="87" t="str">
        <f t="shared" si="352"/>
        <v/>
      </c>
      <c r="O2337" s="87" t="str">
        <f t="shared" si="353"/>
        <v/>
      </c>
      <c r="P2337" s="88" t="str">
        <f t="shared" si="354"/>
        <v xml:space="preserve"> 91911 </v>
      </c>
      <c r="Q2337" s="87">
        <f t="shared" si="355"/>
        <v>0</v>
      </c>
      <c r="R2337" s="87">
        <f t="shared" si="356"/>
        <v>19.77</v>
      </c>
    </row>
    <row r="2338" spans="1:18" ht="25.5" x14ac:dyDescent="0.2">
      <c r="A2338" s="225" t="s">
        <v>21</v>
      </c>
      <c r="B2338" s="226" t="s">
        <v>220</v>
      </c>
      <c r="C2338" s="225" t="s">
        <v>9</v>
      </c>
      <c r="D2338" s="225" t="s">
        <v>221</v>
      </c>
      <c r="E2338" s="292" t="s">
        <v>875</v>
      </c>
      <c r="F2338" s="292"/>
      <c r="G2338" s="227" t="s">
        <v>25</v>
      </c>
      <c r="H2338" s="228">
        <v>0.27200000000000002</v>
      </c>
      <c r="I2338" s="229">
        <f>SUMIFS(J:J,A:A,"Composição",B:B,$B2338)</f>
        <v>33.25</v>
      </c>
      <c r="J2338" s="229">
        <f>TRUNC(H2338*I2338,2)</f>
        <v>9.0399999999999991</v>
      </c>
      <c r="L2338" s="52">
        <f t="shared" si="357"/>
        <v>244</v>
      </c>
      <c r="M2338" s="86">
        <f t="shared" si="351"/>
        <v>9.0399999999999991</v>
      </c>
      <c r="N2338" s="87" t="str">
        <f t="shared" si="352"/>
        <v/>
      </c>
      <c r="O2338" s="87">
        <f t="shared" si="353"/>
        <v>9.0399999999999991</v>
      </c>
      <c r="P2338" s="88" t="str">
        <f t="shared" si="354"/>
        <v/>
      </c>
      <c r="Q2338" s="87" t="str">
        <f t="shared" si="355"/>
        <v/>
      </c>
      <c r="R2338" s="87" t="str">
        <f t="shared" si="356"/>
        <v/>
      </c>
    </row>
    <row r="2339" spans="1:18" ht="25.5" x14ac:dyDescent="0.2">
      <c r="A2339" s="225" t="s">
        <v>21</v>
      </c>
      <c r="B2339" s="226" t="s">
        <v>205</v>
      </c>
      <c r="C2339" s="225" t="s">
        <v>9</v>
      </c>
      <c r="D2339" s="225" t="s">
        <v>206</v>
      </c>
      <c r="E2339" s="292" t="s">
        <v>875</v>
      </c>
      <c r="F2339" s="292"/>
      <c r="G2339" s="227" t="s">
        <v>25</v>
      </c>
      <c r="H2339" s="228">
        <v>0.27200000000000002</v>
      </c>
      <c r="I2339" s="229">
        <f>SUMIFS(J:J,A:A,"Composição",B:B,$B2339)</f>
        <v>26.42</v>
      </c>
      <c r="J2339" s="229">
        <f>TRUNC(H2339*I2339,2)</f>
        <v>7.18</v>
      </c>
      <c r="L2339" s="52">
        <f t="shared" si="357"/>
        <v>244</v>
      </c>
      <c r="M2339" s="86">
        <f t="shared" si="351"/>
        <v>7.18</v>
      </c>
      <c r="N2339" s="87" t="str">
        <f t="shared" si="352"/>
        <v/>
      </c>
      <c r="O2339" s="87">
        <f t="shared" si="353"/>
        <v>7.18</v>
      </c>
      <c r="P2339" s="88" t="str">
        <f t="shared" si="354"/>
        <v/>
      </c>
      <c r="Q2339" s="87" t="str">
        <f t="shared" si="355"/>
        <v/>
      </c>
      <c r="R2339" s="87" t="str">
        <f t="shared" si="356"/>
        <v/>
      </c>
    </row>
    <row r="2340" spans="1:18" ht="25.5" x14ac:dyDescent="0.2">
      <c r="A2340" s="214" t="s">
        <v>28</v>
      </c>
      <c r="B2340" s="215" t="s">
        <v>2073</v>
      </c>
      <c r="C2340" s="214" t="str">
        <f>VLOOKUP(B2340,INSUMOS!$A:$I,2,FALSE)</f>
        <v>SINAPI</v>
      </c>
      <c r="D2340" s="214" t="str">
        <f>VLOOKUP(B2340,INSUMOS!$A:$I,3,FALSE)</f>
        <v>CURVA 90 GRAUS, LONGA, DE PVC RIGIDO ROSCAVEL, DE 1/2", PARA ELETRODUTO</v>
      </c>
      <c r="E2340" s="293" t="str">
        <f>VLOOKUP(B2340,INSUMOS!$A:$I,4,FALSE)</f>
        <v>Material</v>
      </c>
      <c r="F2340" s="293"/>
      <c r="G2340" s="216" t="str">
        <f>VLOOKUP(B2340,INSUMOS!$A:$I,5,FALSE)</f>
        <v>UN</v>
      </c>
      <c r="H2340" s="217">
        <v>1</v>
      </c>
      <c r="I2340" s="218">
        <f>VLOOKUP(B2340,INSUMOS!$A:$I,8,FALSE)</f>
        <v>3.55</v>
      </c>
      <c r="J2340" s="218">
        <f>TRUNC(H2340*I2340,2)</f>
        <v>3.55</v>
      </c>
      <c r="L2340" s="52">
        <f t="shared" si="357"/>
        <v>244</v>
      </c>
      <c r="M2340" s="86">
        <f t="shared" si="351"/>
        <v>3.55</v>
      </c>
      <c r="N2340" s="87" t="str">
        <f t="shared" si="352"/>
        <v/>
      </c>
      <c r="O2340" s="87">
        <f t="shared" si="353"/>
        <v>3.55</v>
      </c>
      <c r="P2340" s="88" t="str">
        <f t="shared" si="354"/>
        <v/>
      </c>
      <c r="Q2340" s="87" t="str">
        <f t="shared" si="355"/>
        <v/>
      </c>
      <c r="R2340" s="87" t="str">
        <f t="shared" si="356"/>
        <v/>
      </c>
    </row>
    <row r="2341" spans="1:18" x14ac:dyDescent="0.2">
      <c r="A2341" s="219"/>
      <c r="B2341" s="219"/>
      <c r="C2341" s="219"/>
      <c r="D2341" s="219"/>
      <c r="E2341" s="219"/>
      <c r="F2341" s="220"/>
      <c r="G2341" s="219"/>
      <c r="H2341" s="220"/>
      <c r="I2341" s="219"/>
      <c r="J2341" s="220"/>
      <c r="L2341" s="52">
        <f t="shared" si="357"/>
        <v>244</v>
      </c>
      <c r="M2341" s="86" t="str">
        <f t="shared" si="351"/>
        <v/>
      </c>
      <c r="N2341" s="87" t="str">
        <f t="shared" si="352"/>
        <v/>
      </c>
      <c r="O2341" s="87" t="str">
        <f t="shared" si="353"/>
        <v/>
      </c>
      <c r="P2341" s="88" t="str">
        <f t="shared" si="354"/>
        <v/>
      </c>
      <c r="Q2341" s="87" t="str">
        <f t="shared" si="355"/>
        <v/>
      </c>
      <c r="R2341" s="87" t="str">
        <f t="shared" si="356"/>
        <v/>
      </c>
    </row>
    <row r="2342" spans="1:18" ht="15" thickBot="1" x14ac:dyDescent="0.25">
      <c r="A2342" s="219"/>
      <c r="B2342" s="219"/>
      <c r="C2342" s="219"/>
      <c r="D2342" s="219"/>
      <c r="E2342" s="219"/>
      <c r="F2342" s="220"/>
      <c r="G2342" s="219"/>
      <c r="H2342" s="294"/>
      <c r="I2342" s="294"/>
      <c r="J2342" s="220"/>
      <c r="L2342" s="52">
        <f t="shared" si="357"/>
        <v>244</v>
      </c>
      <c r="M2342" s="86" t="str">
        <f t="shared" si="351"/>
        <v/>
      </c>
      <c r="N2342" s="87" t="str">
        <f t="shared" si="352"/>
        <v/>
      </c>
      <c r="O2342" s="87" t="str">
        <f t="shared" si="353"/>
        <v/>
      </c>
      <c r="P2342" s="88" t="str">
        <f t="shared" si="354"/>
        <v/>
      </c>
      <c r="Q2342" s="87" t="str">
        <f t="shared" si="355"/>
        <v/>
      </c>
      <c r="R2342" s="87" t="str">
        <f t="shared" si="356"/>
        <v/>
      </c>
    </row>
    <row r="2343" spans="1:18" ht="15" thickTop="1" x14ac:dyDescent="0.2">
      <c r="A2343" s="224"/>
      <c r="B2343" s="224"/>
      <c r="C2343" s="224"/>
      <c r="D2343" s="224"/>
      <c r="E2343" s="224"/>
      <c r="F2343" s="224"/>
      <c r="G2343" s="224"/>
      <c r="H2343" s="224"/>
      <c r="I2343" s="224"/>
      <c r="J2343" s="224"/>
      <c r="L2343" s="52">
        <f t="shared" si="357"/>
        <v>244</v>
      </c>
      <c r="M2343" s="86" t="str">
        <f t="shared" si="351"/>
        <v/>
      </c>
      <c r="N2343" s="87" t="str">
        <f t="shared" si="352"/>
        <v/>
      </c>
      <c r="O2343" s="87" t="str">
        <f t="shared" si="353"/>
        <v/>
      </c>
      <c r="P2343" s="88" t="str">
        <f t="shared" si="354"/>
        <v/>
      </c>
      <c r="Q2343" s="87" t="str">
        <f t="shared" si="355"/>
        <v/>
      </c>
      <c r="R2343" s="87" t="str">
        <f t="shared" si="356"/>
        <v/>
      </c>
    </row>
    <row r="2344" spans="1:18" ht="15" x14ac:dyDescent="0.2">
      <c r="A2344" s="206"/>
      <c r="B2344" s="207" t="s">
        <v>1</v>
      </c>
      <c r="C2344" s="206" t="s">
        <v>2</v>
      </c>
      <c r="D2344" s="206" t="s">
        <v>3</v>
      </c>
      <c r="E2344" s="290" t="s">
        <v>18</v>
      </c>
      <c r="F2344" s="290"/>
      <c r="G2344" s="208" t="s">
        <v>4</v>
      </c>
      <c r="H2344" s="207" t="s">
        <v>5</v>
      </c>
      <c r="I2344" s="207" t="s">
        <v>6</v>
      </c>
      <c r="J2344" s="207" t="s">
        <v>7</v>
      </c>
      <c r="L2344" s="52">
        <f t="shared" si="357"/>
        <v>245</v>
      </c>
      <c r="M2344" s="86" t="str">
        <f t="shared" si="351"/>
        <v/>
      </c>
      <c r="N2344" s="87" t="str">
        <f t="shared" si="352"/>
        <v/>
      </c>
      <c r="O2344" s="87" t="str">
        <f t="shared" si="353"/>
        <v/>
      </c>
      <c r="P2344" s="88" t="str">
        <f t="shared" si="354"/>
        <v/>
      </c>
      <c r="Q2344" s="87" t="str">
        <f t="shared" si="355"/>
        <v/>
      </c>
      <c r="R2344" s="87" t="str">
        <f t="shared" si="356"/>
        <v/>
      </c>
    </row>
    <row r="2345" spans="1:18" ht="14.25" customHeight="1" x14ac:dyDescent="0.2">
      <c r="A2345" s="209" t="s">
        <v>19</v>
      </c>
      <c r="B2345" s="210" t="s">
        <v>1578</v>
      </c>
      <c r="C2345" s="209" t="s">
        <v>9</v>
      </c>
      <c r="D2345" s="209" t="s">
        <v>1579</v>
      </c>
      <c r="E2345" s="291" t="s">
        <v>884</v>
      </c>
      <c r="F2345" s="291"/>
      <c r="G2345" s="211" t="s">
        <v>12</v>
      </c>
      <c r="H2345" s="212">
        <v>1</v>
      </c>
      <c r="I2345" s="213">
        <f>SUMIF(L:L,$L2345,M:M)</f>
        <v>15.88</v>
      </c>
      <c r="J2345" s="213">
        <f>TRUNC(H2345*I2345,2)</f>
        <v>15.88</v>
      </c>
      <c r="L2345" s="52">
        <f t="shared" si="357"/>
        <v>245</v>
      </c>
      <c r="M2345" s="86" t="str">
        <f t="shared" si="351"/>
        <v/>
      </c>
      <c r="N2345" s="87" t="str">
        <f t="shared" si="352"/>
        <v/>
      </c>
      <c r="O2345" s="87" t="str">
        <f t="shared" si="353"/>
        <v/>
      </c>
      <c r="P2345" s="88" t="str">
        <f t="shared" si="354"/>
        <v xml:space="preserve"> 91890 </v>
      </c>
      <c r="Q2345" s="87">
        <f t="shared" si="355"/>
        <v>0</v>
      </c>
      <c r="R2345" s="87">
        <f t="shared" si="356"/>
        <v>15.88</v>
      </c>
    </row>
    <row r="2346" spans="1:18" ht="14.25" customHeight="1" x14ac:dyDescent="0.2">
      <c r="A2346" s="225" t="s">
        <v>21</v>
      </c>
      <c r="B2346" s="226" t="s">
        <v>220</v>
      </c>
      <c r="C2346" s="225" t="s">
        <v>9</v>
      </c>
      <c r="D2346" s="225" t="s">
        <v>221</v>
      </c>
      <c r="E2346" s="292" t="s">
        <v>875</v>
      </c>
      <c r="F2346" s="292"/>
      <c r="G2346" s="227" t="s">
        <v>25</v>
      </c>
      <c r="H2346" s="228">
        <v>0.20599999999999999</v>
      </c>
      <c r="I2346" s="229">
        <f>SUMIFS(J:J,A:A,"Composição",B:B,$B2346)</f>
        <v>33.25</v>
      </c>
      <c r="J2346" s="229">
        <f>TRUNC(H2346*I2346,2)</f>
        <v>6.84</v>
      </c>
      <c r="L2346" s="52">
        <f t="shared" si="357"/>
        <v>245</v>
      </c>
      <c r="M2346" s="86">
        <f t="shared" si="351"/>
        <v>6.84</v>
      </c>
      <c r="N2346" s="87" t="str">
        <f t="shared" si="352"/>
        <v/>
      </c>
      <c r="O2346" s="87">
        <f t="shared" si="353"/>
        <v>6.84</v>
      </c>
      <c r="P2346" s="88" t="str">
        <f t="shared" si="354"/>
        <v/>
      </c>
      <c r="Q2346" s="87" t="str">
        <f t="shared" si="355"/>
        <v/>
      </c>
      <c r="R2346" s="87" t="str">
        <f t="shared" si="356"/>
        <v/>
      </c>
    </row>
    <row r="2347" spans="1:18" ht="25.5" x14ac:dyDescent="0.2">
      <c r="A2347" s="225" t="s">
        <v>21</v>
      </c>
      <c r="B2347" s="226" t="s">
        <v>205</v>
      </c>
      <c r="C2347" s="225" t="s">
        <v>9</v>
      </c>
      <c r="D2347" s="225" t="s">
        <v>206</v>
      </c>
      <c r="E2347" s="292" t="s">
        <v>875</v>
      </c>
      <c r="F2347" s="292"/>
      <c r="G2347" s="227" t="s">
        <v>25</v>
      </c>
      <c r="H2347" s="228">
        <v>0.20599999999999999</v>
      </c>
      <c r="I2347" s="229">
        <f>SUMIFS(J:J,A:A,"Composição",B:B,$B2347)</f>
        <v>26.42</v>
      </c>
      <c r="J2347" s="229">
        <f>TRUNC(H2347*I2347,2)</f>
        <v>5.44</v>
      </c>
      <c r="L2347" s="52">
        <f t="shared" si="357"/>
        <v>245</v>
      </c>
      <c r="M2347" s="86">
        <f t="shared" si="351"/>
        <v>5.44</v>
      </c>
      <c r="N2347" s="87" t="str">
        <f t="shared" si="352"/>
        <v/>
      </c>
      <c r="O2347" s="87">
        <f t="shared" si="353"/>
        <v>5.44</v>
      </c>
      <c r="P2347" s="88" t="str">
        <f t="shared" si="354"/>
        <v/>
      </c>
      <c r="Q2347" s="87" t="str">
        <f t="shared" si="355"/>
        <v/>
      </c>
      <c r="R2347" s="87" t="str">
        <f t="shared" si="356"/>
        <v/>
      </c>
    </row>
    <row r="2348" spans="1:18" ht="25.5" x14ac:dyDescent="0.2">
      <c r="A2348" s="214" t="s">
        <v>28</v>
      </c>
      <c r="B2348" s="215" t="s">
        <v>2075</v>
      </c>
      <c r="C2348" s="214" t="str">
        <f>VLOOKUP(B2348,INSUMOS!$A:$I,2,FALSE)</f>
        <v>SINAPI</v>
      </c>
      <c r="D2348" s="214" t="str">
        <f>VLOOKUP(B2348,INSUMOS!$A:$I,3,FALSE)</f>
        <v>CURVA 90 GRAUS, LONGA, DE PVC RIGIDO ROSCAVEL, DE 3/4", PARA ELETRODUTO</v>
      </c>
      <c r="E2348" s="293" t="str">
        <f>VLOOKUP(B2348,INSUMOS!$A:$I,4,FALSE)</f>
        <v>Material</v>
      </c>
      <c r="F2348" s="293"/>
      <c r="G2348" s="216" t="str">
        <f>VLOOKUP(B2348,INSUMOS!$A:$I,5,FALSE)</f>
        <v>UN</v>
      </c>
      <c r="H2348" s="217">
        <v>1</v>
      </c>
      <c r="I2348" s="218">
        <f>VLOOKUP(B2348,INSUMOS!$A:$I,8,FALSE)</f>
        <v>3.6</v>
      </c>
      <c r="J2348" s="218">
        <f>TRUNC(H2348*I2348,2)</f>
        <v>3.6</v>
      </c>
      <c r="L2348" s="52">
        <f t="shared" si="357"/>
        <v>245</v>
      </c>
      <c r="M2348" s="86">
        <f t="shared" si="351"/>
        <v>3.6</v>
      </c>
      <c r="N2348" s="87" t="str">
        <f t="shared" si="352"/>
        <v/>
      </c>
      <c r="O2348" s="87">
        <f t="shared" si="353"/>
        <v>3.6</v>
      </c>
      <c r="P2348" s="88" t="str">
        <f t="shared" si="354"/>
        <v/>
      </c>
      <c r="Q2348" s="87" t="str">
        <f t="shared" si="355"/>
        <v/>
      </c>
      <c r="R2348" s="87" t="str">
        <f t="shared" si="356"/>
        <v/>
      </c>
    </row>
    <row r="2349" spans="1:18" x14ac:dyDescent="0.2">
      <c r="A2349" s="219"/>
      <c r="B2349" s="219"/>
      <c r="C2349" s="219"/>
      <c r="D2349" s="219"/>
      <c r="E2349" s="219"/>
      <c r="F2349" s="220"/>
      <c r="G2349" s="219"/>
      <c r="H2349" s="220"/>
      <c r="I2349" s="219"/>
      <c r="J2349" s="220"/>
      <c r="L2349" s="52">
        <f t="shared" si="357"/>
        <v>245</v>
      </c>
      <c r="M2349" s="86" t="str">
        <f t="shared" si="351"/>
        <v/>
      </c>
      <c r="N2349" s="87" t="str">
        <f t="shared" si="352"/>
        <v/>
      </c>
      <c r="O2349" s="87" t="str">
        <f t="shared" si="353"/>
        <v/>
      </c>
      <c r="P2349" s="88" t="str">
        <f t="shared" si="354"/>
        <v/>
      </c>
      <c r="Q2349" s="87" t="str">
        <f t="shared" si="355"/>
        <v/>
      </c>
      <c r="R2349" s="87" t="str">
        <f t="shared" si="356"/>
        <v/>
      </c>
    </row>
    <row r="2350" spans="1:18" ht="15" thickBot="1" x14ac:dyDescent="0.25">
      <c r="A2350" s="219"/>
      <c r="B2350" s="219"/>
      <c r="C2350" s="219"/>
      <c r="D2350" s="219"/>
      <c r="E2350" s="219"/>
      <c r="F2350" s="220"/>
      <c r="G2350" s="219"/>
      <c r="H2350" s="294"/>
      <c r="I2350" s="294"/>
      <c r="J2350" s="220"/>
      <c r="L2350" s="52">
        <f t="shared" si="357"/>
        <v>245</v>
      </c>
      <c r="M2350" s="86" t="str">
        <f t="shared" si="351"/>
        <v/>
      </c>
      <c r="N2350" s="87" t="str">
        <f t="shared" si="352"/>
        <v/>
      </c>
      <c r="O2350" s="87" t="str">
        <f t="shared" si="353"/>
        <v/>
      </c>
      <c r="P2350" s="88" t="str">
        <f t="shared" si="354"/>
        <v/>
      </c>
      <c r="Q2350" s="87" t="str">
        <f t="shared" si="355"/>
        <v/>
      </c>
      <c r="R2350" s="87" t="str">
        <f t="shared" si="356"/>
        <v/>
      </c>
    </row>
    <row r="2351" spans="1:18" ht="25.5" customHeight="1" thickTop="1" x14ac:dyDescent="0.2">
      <c r="A2351" s="224"/>
      <c r="B2351" s="224"/>
      <c r="C2351" s="224"/>
      <c r="D2351" s="224"/>
      <c r="E2351" s="224"/>
      <c r="F2351" s="224"/>
      <c r="G2351" s="224"/>
      <c r="H2351" s="224"/>
      <c r="I2351" s="224"/>
      <c r="J2351" s="224"/>
      <c r="L2351" s="52">
        <f t="shared" si="357"/>
        <v>245</v>
      </c>
      <c r="M2351" s="86" t="str">
        <f t="shared" si="351"/>
        <v/>
      </c>
      <c r="N2351" s="87" t="str">
        <f t="shared" si="352"/>
        <v/>
      </c>
      <c r="O2351" s="87" t="str">
        <f t="shared" si="353"/>
        <v/>
      </c>
      <c r="P2351" s="88" t="str">
        <f t="shared" si="354"/>
        <v/>
      </c>
      <c r="Q2351" s="87" t="str">
        <f t="shared" si="355"/>
        <v/>
      </c>
      <c r="R2351" s="87" t="str">
        <f t="shared" si="356"/>
        <v/>
      </c>
    </row>
    <row r="2352" spans="1:18" ht="25.5" customHeight="1" x14ac:dyDescent="0.2">
      <c r="A2352" s="206"/>
      <c r="B2352" s="207" t="s">
        <v>1</v>
      </c>
      <c r="C2352" s="206" t="s">
        <v>2</v>
      </c>
      <c r="D2352" s="206" t="s">
        <v>3</v>
      </c>
      <c r="E2352" s="290" t="s">
        <v>18</v>
      </c>
      <c r="F2352" s="290"/>
      <c r="G2352" s="208" t="s">
        <v>4</v>
      </c>
      <c r="H2352" s="207" t="s">
        <v>5</v>
      </c>
      <c r="I2352" s="207" t="s">
        <v>6</v>
      </c>
      <c r="J2352" s="207" t="s">
        <v>7</v>
      </c>
      <c r="L2352" s="52">
        <f t="shared" si="357"/>
        <v>246</v>
      </c>
      <c r="M2352" s="86" t="str">
        <f t="shared" si="351"/>
        <v/>
      </c>
      <c r="N2352" s="87" t="str">
        <f t="shared" si="352"/>
        <v/>
      </c>
      <c r="O2352" s="87" t="str">
        <f t="shared" si="353"/>
        <v/>
      </c>
      <c r="P2352" s="88" t="str">
        <f t="shared" si="354"/>
        <v/>
      </c>
      <c r="Q2352" s="87" t="str">
        <f t="shared" si="355"/>
        <v/>
      </c>
      <c r="R2352" s="87" t="str">
        <f t="shared" si="356"/>
        <v/>
      </c>
    </row>
    <row r="2353" spans="1:18" ht="25.5" customHeight="1" x14ac:dyDescent="0.2">
      <c r="A2353" s="209" t="s">
        <v>19</v>
      </c>
      <c r="B2353" s="210" t="s">
        <v>1525</v>
      </c>
      <c r="C2353" s="209" t="s">
        <v>9</v>
      </c>
      <c r="D2353" s="209" t="s">
        <v>1526</v>
      </c>
      <c r="E2353" s="291" t="s">
        <v>914</v>
      </c>
      <c r="F2353" s="291"/>
      <c r="G2353" s="211" t="s">
        <v>12</v>
      </c>
      <c r="H2353" s="212">
        <v>1</v>
      </c>
      <c r="I2353" s="213">
        <f>SUMIF(L:L,$L2353,M:M)</f>
        <v>46.41</v>
      </c>
      <c r="J2353" s="213">
        <f t="shared" ref="J2353:J2358" si="358">TRUNC(H2353*I2353,2)</f>
        <v>46.41</v>
      </c>
      <c r="L2353" s="52">
        <f t="shared" si="357"/>
        <v>246</v>
      </c>
      <c r="M2353" s="86" t="str">
        <f t="shared" si="351"/>
        <v/>
      </c>
      <c r="N2353" s="87" t="str">
        <f t="shared" si="352"/>
        <v/>
      </c>
      <c r="O2353" s="87" t="str">
        <f t="shared" si="353"/>
        <v/>
      </c>
      <c r="P2353" s="88" t="str">
        <f t="shared" si="354"/>
        <v xml:space="preserve"> 89748 </v>
      </c>
      <c r="Q2353" s="87">
        <f t="shared" si="355"/>
        <v>0</v>
      </c>
      <c r="R2353" s="87">
        <f t="shared" si="356"/>
        <v>46.41</v>
      </c>
    </row>
    <row r="2354" spans="1:18" ht="25.5" x14ac:dyDescent="0.2">
      <c r="A2354" s="225" t="s">
        <v>21</v>
      </c>
      <c r="B2354" s="226" t="s">
        <v>214</v>
      </c>
      <c r="C2354" s="225" t="s">
        <v>9</v>
      </c>
      <c r="D2354" s="225" t="s">
        <v>215</v>
      </c>
      <c r="E2354" s="292" t="s">
        <v>875</v>
      </c>
      <c r="F2354" s="292"/>
      <c r="G2354" s="227" t="s">
        <v>25</v>
      </c>
      <c r="H2354" s="228">
        <v>0.19259999999999999</v>
      </c>
      <c r="I2354" s="229">
        <f>SUMIFS(J:J,A:A,"Composição",B:B,$B2354)</f>
        <v>32.270000000000003</v>
      </c>
      <c r="J2354" s="229">
        <f t="shared" si="358"/>
        <v>6.21</v>
      </c>
      <c r="L2354" s="52">
        <f t="shared" si="357"/>
        <v>246</v>
      </c>
      <c r="M2354" s="86">
        <f t="shared" si="351"/>
        <v>6.21</v>
      </c>
      <c r="N2354" s="87" t="str">
        <f t="shared" si="352"/>
        <v/>
      </c>
      <c r="O2354" s="87">
        <f t="shared" si="353"/>
        <v>6.21</v>
      </c>
      <c r="P2354" s="88" t="str">
        <f t="shared" si="354"/>
        <v/>
      </c>
      <c r="Q2354" s="87" t="str">
        <f t="shared" si="355"/>
        <v/>
      </c>
      <c r="R2354" s="87" t="str">
        <f t="shared" si="356"/>
        <v/>
      </c>
    </row>
    <row r="2355" spans="1:18" ht="25.5" x14ac:dyDescent="0.2">
      <c r="A2355" s="225" t="s">
        <v>21</v>
      </c>
      <c r="B2355" s="226" t="s">
        <v>209</v>
      </c>
      <c r="C2355" s="225" t="s">
        <v>9</v>
      </c>
      <c r="D2355" s="225" t="s">
        <v>210</v>
      </c>
      <c r="E2355" s="292" t="s">
        <v>875</v>
      </c>
      <c r="F2355" s="292"/>
      <c r="G2355" s="227" t="s">
        <v>25</v>
      </c>
      <c r="H2355" s="228">
        <v>0.19259999999999999</v>
      </c>
      <c r="I2355" s="229">
        <f>SUMIFS(J:J,A:A,"Composição",B:B,$B2355)</f>
        <v>25.57</v>
      </c>
      <c r="J2355" s="229">
        <f t="shared" si="358"/>
        <v>4.92</v>
      </c>
      <c r="L2355" s="52">
        <f t="shared" si="357"/>
        <v>246</v>
      </c>
      <c r="M2355" s="86">
        <f t="shared" si="351"/>
        <v>4.92</v>
      </c>
      <c r="N2355" s="87" t="str">
        <f t="shared" si="352"/>
        <v/>
      </c>
      <c r="O2355" s="87">
        <f t="shared" si="353"/>
        <v>4.92</v>
      </c>
      <c r="P2355" s="88" t="str">
        <f t="shared" si="354"/>
        <v/>
      </c>
      <c r="Q2355" s="87" t="str">
        <f t="shared" si="355"/>
        <v/>
      </c>
      <c r="R2355" s="87" t="str">
        <f t="shared" si="356"/>
        <v/>
      </c>
    </row>
    <row r="2356" spans="1:18" x14ac:dyDescent="0.2">
      <c r="A2356" s="214" t="s">
        <v>28</v>
      </c>
      <c r="B2356" s="215" t="s">
        <v>479</v>
      </c>
      <c r="C2356" s="214" t="str">
        <f>VLOOKUP(B2356,INSUMOS!$A:$I,2,FALSE)</f>
        <v>SINAPI</v>
      </c>
      <c r="D2356" s="214" t="str">
        <f>VLOOKUP(B2356,INSUMOS!$A:$I,3,FALSE)</f>
        <v>ANEL BORRACHA PARA TUBO ESGOTO PREDIAL, DN 100 MM (NBR 5688)</v>
      </c>
      <c r="E2356" s="293" t="str">
        <f>VLOOKUP(B2356,INSUMOS!$A:$I,4,FALSE)</f>
        <v>Material</v>
      </c>
      <c r="F2356" s="293"/>
      <c r="G2356" s="216" t="str">
        <f>VLOOKUP(B2356,INSUMOS!$A:$I,5,FALSE)</f>
        <v>UN</v>
      </c>
      <c r="H2356" s="217">
        <v>2</v>
      </c>
      <c r="I2356" s="218">
        <f>VLOOKUP(B2356,INSUMOS!$A:$I,8,FALSE)</f>
        <v>2.76</v>
      </c>
      <c r="J2356" s="218">
        <f t="shared" si="358"/>
        <v>5.52</v>
      </c>
      <c r="L2356" s="52">
        <f t="shared" si="357"/>
        <v>246</v>
      </c>
      <c r="M2356" s="86">
        <f t="shared" si="351"/>
        <v>5.52</v>
      </c>
      <c r="N2356" s="87" t="str">
        <f t="shared" si="352"/>
        <v/>
      </c>
      <c r="O2356" s="87">
        <f t="shared" si="353"/>
        <v>5.52</v>
      </c>
      <c r="P2356" s="88" t="str">
        <f t="shared" si="354"/>
        <v/>
      </c>
      <c r="Q2356" s="87" t="str">
        <f t="shared" si="355"/>
        <v/>
      </c>
      <c r="R2356" s="87" t="str">
        <f t="shared" si="356"/>
        <v/>
      </c>
    </row>
    <row r="2357" spans="1:18" x14ac:dyDescent="0.2">
      <c r="A2357" s="214" t="s">
        <v>28</v>
      </c>
      <c r="B2357" s="215" t="s">
        <v>2077</v>
      </c>
      <c r="C2357" s="214" t="str">
        <f>VLOOKUP(B2357,INSUMOS!$A:$I,2,FALSE)</f>
        <v>SINAPI</v>
      </c>
      <c r="D2357" s="214" t="str">
        <f>VLOOKUP(B2357,INSUMOS!$A:$I,3,FALSE)</f>
        <v>CURVA PVC CURTA 90 GRAUS, DN 100 MM, PARA ESGOTO PREDIAL</v>
      </c>
      <c r="E2357" s="293" t="str">
        <f>VLOOKUP(B2357,INSUMOS!$A:$I,4,FALSE)</f>
        <v>Material</v>
      </c>
      <c r="F2357" s="293"/>
      <c r="G2357" s="216" t="str">
        <f>VLOOKUP(B2357,INSUMOS!$A:$I,5,FALSE)</f>
        <v>UN</v>
      </c>
      <c r="H2357" s="217">
        <v>1</v>
      </c>
      <c r="I2357" s="218">
        <f>VLOOKUP(B2357,INSUMOS!$A:$I,8,FALSE)</f>
        <v>26.08</v>
      </c>
      <c r="J2357" s="218">
        <f t="shared" si="358"/>
        <v>26.08</v>
      </c>
      <c r="L2357" s="52">
        <f t="shared" si="357"/>
        <v>246</v>
      </c>
      <c r="M2357" s="86">
        <f t="shared" si="351"/>
        <v>26.08</v>
      </c>
      <c r="N2357" s="87" t="str">
        <f t="shared" si="352"/>
        <v/>
      </c>
      <c r="O2357" s="87">
        <f t="shared" si="353"/>
        <v>26.08</v>
      </c>
      <c r="P2357" s="88" t="str">
        <f t="shared" si="354"/>
        <v/>
      </c>
      <c r="Q2357" s="87" t="str">
        <f t="shared" si="355"/>
        <v/>
      </c>
      <c r="R2357" s="87" t="str">
        <f t="shared" si="356"/>
        <v/>
      </c>
    </row>
    <row r="2358" spans="1:18" ht="38.25" x14ac:dyDescent="0.2">
      <c r="A2358" s="214" t="s">
        <v>28</v>
      </c>
      <c r="B2358" s="215" t="s">
        <v>455</v>
      </c>
      <c r="C2358" s="214" t="str">
        <f>VLOOKUP(B2358,INSUMOS!$A:$I,2,FALSE)</f>
        <v>SINAPI</v>
      </c>
      <c r="D2358" s="214" t="str">
        <f>VLOOKUP(B2358,INSUMOS!$A:$I,3,FALSE)</f>
        <v>PASTA LUBRIFICANTE PARA TUBOS E CONEXOES COM JUNTA ELASTICA, EMBALAGEM DE *400* GR (USO EM PVC, ACO, POLIETILENO E OUTROS)</v>
      </c>
      <c r="E2358" s="293" t="str">
        <f>VLOOKUP(B2358,INSUMOS!$A:$I,4,FALSE)</f>
        <v>Material</v>
      </c>
      <c r="F2358" s="293"/>
      <c r="G2358" s="216" t="str">
        <f>VLOOKUP(B2358,INSUMOS!$A:$I,5,FALSE)</f>
        <v>UN</v>
      </c>
      <c r="H2358" s="217">
        <v>0.115</v>
      </c>
      <c r="I2358" s="218">
        <f>VLOOKUP(B2358,INSUMOS!$A:$I,8,FALSE)</f>
        <v>32.07</v>
      </c>
      <c r="J2358" s="218">
        <f t="shared" si="358"/>
        <v>3.68</v>
      </c>
      <c r="L2358" s="52">
        <f t="shared" si="357"/>
        <v>246</v>
      </c>
      <c r="M2358" s="86">
        <f t="shared" si="351"/>
        <v>3.68</v>
      </c>
      <c r="N2358" s="87" t="str">
        <f t="shared" si="352"/>
        <v/>
      </c>
      <c r="O2358" s="87">
        <f t="shared" si="353"/>
        <v>3.68</v>
      </c>
      <c r="P2358" s="88" t="str">
        <f t="shared" si="354"/>
        <v/>
      </c>
      <c r="Q2358" s="87" t="str">
        <f t="shared" si="355"/>
        <v/>
      </c>
      <c r="R2358" s="87" t="str">
        <f t="shared" si="356"/>
        <v/>
      </c>
    </row>
    <row r="2359" spans="1:18" x14ac:dyDescent="0.2">
      <c r="A2359" s="219"/>
      <c r="B2359" s="219"/>
      <c r="C2359" s="219"/>
      <c r="D2359" s="219"/>
      <c r="E2359" s="219"/>
      <c r="F2359" s="220"/>
      <c r="G2359" s="219"/>
      <c r="H2359" s="220"/>
      <c r="I2359" s="219"/>
      <c r="J2359" s="220"/>
      <c r="L2359" s="52">
        <f t="shared" si="357"/>
        <v>246</v>
      </c>
      <c r="M2359" s="86" t="str">
        <f t="shared" si="351"/>
        <v/>
      </c>
      <c r="N2359" s="87" t="str">
        <f t="shared" si="352"/>
        <v/>
      </c>
      <c r="O2359" s="87" t="str">
        <f t="shared" si="353"/>
        <v/>
      </c>
      <c r="P2359" s="88" t="str">
        <f t="shared" si="354"/>
        <v/>
      </c>
      <c r="Q2359" s="87" t="str">
        <f t="shared" si="355"/>
        <v/>
      </c>
      <c r="R2359" s="87" t="str">
        <f t="shared" si="356"/>
        <v/>
      </c>
    </row>
    <row r="2360" spans="1:18" ht="25.5" customHeight="1" thickBot="1" x14ac:dyDescent="0.25">
      <c r="A2360" s="219"/>
      <c r="B2360" s="219"/>
      <c r="C2360" s="219"/>
      <c r="D2360" s="219"/>
      <c r="E2360" s="219"/>
      <c r="F2360" s="220"/>
      <c r="G2360" s="219"/>
      <c r="H2360" s="294"/>
      <c r="I2360" s="294"/>
      <c r="J2360" s="220"/>
      <c r="L2360" s="52">
        <f t="shared" si="357"/>
        <v>246</v>
      </c>
      <c r="M2360" s="86" t="str">
        <f t="shared" si="351"/>
        <v/>
      </c>
      <c r="N2360" s="87" t="str">
        <f t="shared" si="352"/>
        <v/>
      </c>
      <c r="O2360" s="87" t="str">
        <f t="shared" si="353"/>
        <v/>
      </c>
      <c r="P2360" s="88" t="str">
        <f t="shared" si="354"/>
        <v/>
      </c>
      <c r="Q2360" s="87" t="str">
        <f t="shared" si="355"/>
        <v/>
      </c>
      <c r="R2360" s="87" t="str">
        <f t="shared" si="356"/>
        <v/>
      </c>
    </row>
    <row r="2361" spans="1:18" ht="25.5" customHeight="1" thickTop="1" x14ac:dyDescent="0.2">
      <c r="A2361" s="224"/>
      <c r="B2361" s="224"/>
      <c r="C2361" s="224"/>
      <c r="D2361" s="224"/>
      <c r="E2361" s="224"/>
      <c r="F2361" s="224"/>
      <c r="G2361" s="224"/>
      <c r="H2361" s="224"/>
      <c r="I2361" s="224"/>
      <c r="J2361" s="224"/>
      <c r="L2361" s="52">
        <f t="shared" si="357"/>
        <v>246</v>
      </c>
      <c r="M2361" s="86" t="str">
        <f t="shared" si="351"/>
        <v/>
      </c>
      <c r="N2361" s="87" t="str">
        <f t="shared" si="352"/>
        <v/>
      </c>
      <c r="O2361" s="87" t="str">
        <f t="shared" si="353"/>
        <v/>
      </c>
      <c r="P2361" s="88" t="str">
        <f t="shared" si="354"/>
        <v/>
      </c>
      <c r="Q2361" s="87" t="str">
        <f t="shared" si="355"/>
        <v/>
      </c>
      <c r="R2361" s="87" t="str">
        <f t="shared" si="356"/>
        <v/>
      </c>
    </row>
    <row r="2362" spans="1:18" ht="15" x14ac:dyDescent="0.2">
      <c r="A2362" s="206"/>
      <c r="B2362" s="207" t="s">
        <v>1</v>
      </c>
      <c r="C2362" s="206" t="s">
        <v>2</v>
      </c>
      <c r="D2362" s="206" t="s">
        <v>3</v>
      </c>
      <c r="E2362" s="290" t="s">
        <v>18</v>
      </c>
      <c r="F2362" s="290"/>
      <c r="G2362" s="208" t="s">
        <v>4</v>
      </c>
      <c r="H2362" s="207" t="s">
        <v>5</v>
      </c>
      <c r="I2362" s="207" t="s">
        <v>6</v>
      </c>
      <c r="J2362" s="207" t="s">
        <v>7</v>
      </c>
      <c r="L2362" s="52">
        <f t="shared" si="357"/>
        <v>247</v>
      </c>
      <c r="M2362" s="86" t="str">
        <f t="shared" si="351"/>
        <v/>
      </c>
      <c r="N2362" s="87" t="str">
        <f t="shared" si="352"/>
        <v/>
      </c>
      <c r="O2362" s="87" t="str">
        <f t="shared" si="353"/>
        <v/>
      </c>
      <c r="P2362" s="88" t="str">
        <f t="shared" si="354"/>
        <v/>
      </c>
      <c r="Q2362" s="87" t="str">
        <f t="shared" si="355"/>
        <v/>
      </c>
      <c r="R2362" s="87" t="str">
        <f t="shared" si="356"/>
        <v/>
      </c>
    </row>
    <row r="2363" spans="1:18" ht="25.5" x14ac:dyDescent="0.2">
      <c r="A2363" s="209" t="s">
        <v>19</v>
      </c>
      <c r="B2363" s="210" t="s">
        <v>1748</v>
      </c>
      <c r="C2363" s="209" t="s">
        <v>9</v>
      </c>
      <c r="D2363" s="209" t="s">
        <v>1749</v>
      </c>
      <c r="E2363" s="291" t="s">
        <v>893</v>
      </c>
      <c r="F2363" s="291"/>
      <c r="G2363" s="211" t="s">
        <v>41</v>
      </c>
      <c r="H2363" s="212">
        <v>1</v>
      </c>
      <c r="I2363" s="213">
        <f>SUMIF(L:L,$L2363,M:M)</f>
        <v>10.96</v>
      </c>
      <c r="J2363" s="213">
        <f>TRUNC(H2363*I2363,2)</f>
        <v>10.96</v>
      </c>
      <c r="L2363" s="52">
        <f t="shared" si="357"/>
        <v>247</v>
      </c>
      <c r="M2363" s="86" t="str">
        <f t="shared" si="351"/>
        <v/>
      </c>
      <c r="N2363" s="87" t="str">
        <f t="shared" si="352"/>
        <v/>
      </c>
      <c r="O2363" s="87" t="str">
        <f t="shared" si="353"/>
        <v/>
      </c>
      <c r="P2363" s="88" t="str">
        <f t="shared" si="354"/>
        <v xml:space="preserve"> 95282 </v>
      </c>
      <c r="Q2363" s="87">
        <f t="shared" si="355"/>
        <v>0</v>
      </c>
      <c r="R2363" s="87">
        <f t="shared" si="356"/>
        <v>10.96</v>
      </c>
    </row>
    <row r="2364" spans="1:18" ht="25.5" x14ac:dyDescent="0.2">
      <c r="A2364" s="225" t="s">
        <v>21</v>
      </c>
      <c r="B2364" s="226" t="s">
        <v>2079</v>
      </c>
      <c r="C2364" s="225" t="s">
        <v>9</v>
      </c>
      <c r="D2364" s="225" t="s">
        <v>2080</v>
      </c>
      <c r="E2364" s="292" t="s">
        <v>942</v>
      </c>
      <c r="F2364" s="292"/>
      <c r="G2364" s="227" t="s">
        <v>25</v>
      </c>
      <c r="H2364" s="228">
        <v>1</v>
      </c>
      <c r="I2364" s="229">
        <f>SUMIFS(J:J,A:A,"Composição",B:B,$B2364)</f>
        <v>9.3699999999999992</v>
      </c>
      <c r="J2364" s="229">
        <f>TRUNC(H2364*I2364,2)</f>
        <v>9.3699999999999992</v>
      </c>
      <c r="L2364" s="52">
        <f t="shared" si="357"/>
        <v>247</v>
      </c>
      <c r="M2364" s="86">
        <f t="shared" si="351"/>
        <v>9.3699999999999992</v>
      </c>
      <c r="N2364" s="87" t="str">
        <f t="shared" si="352"/>
        <v/>
      </c>
      <c r="O2364" s="87">
        <f t="shared" si="353"/>
        <v>9.3699999999999992</v>
      </c>
      <c r="P2364" s="88" t="str">
        <f t="shared" si="354"/>
        <v/>
      </c>
      <c r="Q2364" s="87" t="str">
        <f t="shared" si="355"/>
        <v/>
      </c>
      <c r="R2364" s="87" t="str">
        <f t="shared" si="356"/>
        <v/>
      </c>
    </row>
    <row r="2365" spans="1:18" ht="25.5" x14ac:dyDescent="0.2">
      <c r="A2365" s="225" t="s">
        <v>21</v>
      </c>
      <c r="B2365" s="226" t="s">
        <v>2081</v>
      </c>
      <c r="C2365" s="225" t="s">
        <v>9</v>
      </c>
      <c r="D2365" s="225" t="s">
        <v>2082</v>
      </c>
      <c r="E2365" s="292" t="s">
        <v>942</v>
      </c>
      <c r="F2365" s="292"/>
      <c r="G2365" s="227" t="s">
        <v>25</v>
      </c>
      <c r="H2365" s="228">
        <v>1</v>
      </c>
      <c r="I2365" s="229">
        <f>SUMIFS(J:J,A:A,"Composição",B:B,$B2365)</f>
        <v>0.15</v>
      </c>
      <c r="J2365" s="229">
        <f>TRUNC(H2365*I2365,2)</f>
        <v>0.15</v>
      </c>
      <c r="L2365" s="52">
        <f t="shared" si="357"/>
        <v>247</v>
      </c>
      <c r="M2365" s="86">
        <f t="shared" si="351"/>
        <v>0.15</v>
      </c>
      <c r="N2365" s="87" t="str">
        <f t="shared" si="352"/>
        <v/>
      </c>
      <c r="O2365" s="87">
        <f t="shared" si="353"/>
        <v>0.15</v>
      </c>
      <c r="P2365" s="88" t="str">
        <f t="shared" si="354"/>
        <v/>
      </c>
      <c r="Q2365" s="87" t="str">
        <f t="shared" si="355"/>
        <v/>
      </c>
      <c r="R2365" s="87" t="str">
        <f t="shared" si="356"/>
        <v/>
      </c>
    </row>
    <row r="2366" spans="1:18" ht="25.5" x14ac:dyDescent="0.2">
      <c r="A2366" s="225" t="s">
        <v>21</v>
      </c>
      <c r="B2366" s="226" t="s">
        <v>2083</v>
      </c>
      <c r="C2366" s="225" t="s">
        <v>9</v>
      </c>
      <c r="D2366" s="225" t="s">
        <v>2084</v>
      </c>
      <c r="E2366" s="292" t="s">
        <v>942</v>
      </c>
      <c r="F2366" s="292"/>
      <c r="G2366" s="227" t="s">
        <v>25</v>
      </c>
      <c r="H2366" s="228">
        <v>1</v>
      </c>
      <c r="I2366" s="229">
        <f>SUMIFS(J:J,A:A,"Composição",B:B,$B2366)</f>
        <v>0.73</v>
      </c>
      <c r="J2366" s="229">
        <f>TRUNC(H2366*I2366,2)</f>
        <v>0.73</v>
      </c>
      <c r="L2366" s="52">
        <f t="shared" si="357"/>
        <v>247</v>
      </c>
      <c r="M2366" s="86">
        <f t="shared" si="351"/>
        <v>0.73</v>
      </c>
      <c r="N2366" s="87" t="str">
        <f t="shared" si="352"/>
        <v/>
      </c>
      <c r="O2366" s="87">
        <f t="shared" si="353"/>
        <v>0.73</v>
      </c>
      <c r="P2366" s="88" t="str">
        <f t="shared" si="354"/>
        <v/>
      </c>
      <c r="Q2366" s="87" t="str">
        <f t="shared" si="355"/>
        <v/>
      </c>
      <c r="R2366" s="87" t="str">
        <f t="shared" si="356"/>
        <v/>
      </c>
    </row>
    <row r="2367" spans="1:18" ht="25.5" customHeight="1" x14ac:dyDescent="0.2">
      <c r="A2367" s="225" t="s">
        <v>21</v>
      </c>
      <c r="B2367" s="226" t="s">
        <v>2085</v>
      </c>
      <c r="C2367" s="225" t="s">
        <v>9</v>
      </c>
      <c r="D2367" s="225" t="s">
        <v>2086</v>
      </c>
      <c r="E2367" s="292" t="s">
        <v>942</v>
      </c>
      <c r="F2367" s="292"/>
      <c r="G2367" s="227" t="s">
        <v>25</v>
      </c>
      <c r="H2367" s="228">
        <v>1</v>
      </c>
      <c r="I2367" s="229">
        <f>SUMIFS(J:J,A:A,"Composição",B:B,$B2367)</f>
        <v>0.71</v>
      </c>
      <c r="J2367" s="229">
        <f>TRUNC(H2367*I2367,2)</f>
        <v>0.71</v>
      </c>
      <c r="L2367" s="52">
        <f t="shared" si="357"/>
        <v>247</v>
      </c>
      <c r="M2367" s="86">
        <f t="shared" ref="M2367:M2430" si="359">IF(OR(A2367="Insumo",A2367="Composição Auxiliar"),J2367,"")</f>
        <v>0.71</v>
      </c>
      <c r="N2367" s="87" t="str">
        <f t="shared" ref="N2367:N2430" si="360">IF(E2367="Mão de Obra",J2367,"")</f>
        <v/>
      </c>
      <c r="O2367" s="87">
        <f t="shared" ref="O2367:O2430" si="361">IF(N2367&lt;&gt;"","",M2367)</f>
        <v>0.71</v>
      </c>
      <c r="P2367" s="88" t="str">
        <f t="shared" ref="P2367:P2430" si="362">IF(A2367="Composição",B2367,"")</f>
        <v/>
      </c>
      <c r="Q2367" s="87" t="str">
        <f t="shared" ref="Q2367:Q2430" si="363">IF(P2367&lt;&gt;"",SUMIF(L2367:L2467,L2367,N2367:N2467),"")</f>
        <v/>
      </c>
      <c r="R2367" s="87" t="str">
        <f t="shared" ref="R2367:R2430" si="364">IF(P2367&lt;&gt;"",SUMIF(L2367:L2467,L2367,O2367:O2467),"")</f>
        <v/>
      </c>
    </row>
    <row r="2368" spans="1:18" ht="25.5" customHeight="1" x14ac:dyDescent="0.2">
      <c r="A2368" s="219"/>
      <c r="B2368" s="219"/>
      <c r="C2368" s="219"/>
      <c r="D2368" s="219"/>
      <c r="E2368" s="219"/>
      <c r="F2368" s="220"/>
      <c r="G2368" s="219"/>
      <c r="H2368" s="220"/>
      <c r="I2368" s="219"/>
      <c r="J2368" s="220"/>
      <c r="L2368" s="52">
        <f t="shared" si="357"/>
        <v>247</v>
      </c>
      <c r="M2368" s="86" t="str">
        <f t="shared" si="359"/>
        <v/>
      </c>
      <c r="N2368" s="87" t="str">
        <f t="shared" si="360"/>
        <v/>
      </c>
      <c r="O2368" s="87" t="str">
        <f t="shared" si="361"/>
        <v/>
      </c>
      <c r="P2368" s="88" t="str">
        <f t="shared" si="362"/>
        <v/>
      </c>
      <c r="Q2368" s="87" t="str">
        <f t="shared" si="363"/>
        <v/>
      </c>
      <c r="R2368" s="87" t="str">
        <f t="shared" si="364"/>
        <v/>
      </c>
    </row>
    <row r="2369" spans="1:18" ht="25.5" customHeight="1" thickBot="1" x14ac:dyDescent="0.25">
      <c r="A2369" s="219"/>
      <c r="B2369" s="219"/>
      <c r="C2369" s="219"/>
      <c r="D2369" s="219"/>
      <c r="E2369" s="219"/>
      <c r="F2369" s="220"/>
      <c r="G2369" s="219"/>
      <c r="H2369" s="294"/>
      <c r="I2369" s="294"/>
      <c r="J2369" s="220"/>
      <c r="L2369" s="52">
        <f t="shared" si="357"/>
        <v>247</v>
      </c>
      <c r="M2369" s="86" t="str">
        <f t="shared" si="359"/>
        <v/>
      </c>
      <c r="N2369" s="87" t="str">
        <f t="shared" si="360"/>
        <v/>
      </c>
      <c r="O2369" s="87" t="str">
        <f t="shared" si="361"/>
        <v/>
      </c>
      <c r="P2369" s="88" t="str">
        <f t="shared" si="362"/>
        <v/>
      </c>
      <c r="Q2369" s="87" t="str">
        <f t="shared" si="363"/>
        <v/>
      </c>
      <c r="R2369" s="87" t="str">
        <f t="shared" si="364"/>
        <v/>
      </c>
    </row>
    <row r="2370" spans="1:18" ht="15" thickTop="1" x14ac:dyDescent="0.2">
      <c r="A2370" s="224"/>
      <c r="B2370" s="224"/>
      <c r="C2370" s="224"/>
      <c r="D2370" s="224"/>
      <c r="E2370" s="224"/>
      <c r="F2370" s="224"/>
      <c r="G2370" s="224"/>
      <c r="H2370" s="224"/>
      <c r="I2370" s="224"/>
      <c r="J2370" s="224"/>
      <c r="L2370" s="52">
        <f t="shared" si="357"/>
        <v>247</v>
      </c>
      <c r="M2370" s="86" t="str">
        <f t="shared" si="359"/>
        <v/>
      </c>
      <c r="N2370" s="87" t="str">
        <f t="shared" si="360"/>
        <v/>
      </c>
      <c r="O2370" s="87" t="str">
        <f t="shared" si="361"/>
        <v/>
      </c>
      <c r="P2370" s="88" t="str">
        <f t="shared" si="362"/>
        <v/>
      </c>
      <c r="Q2370" s="87" t="str">
        <f t="shared" si="363"/>
        <v/>
      </c>
      <c r="R2370" s="87" t="str">
        <f t="shared" si="364"/>
        <v/>
      </c>
    </row>
    <row r="2371" spans="1:18" ht="15" x14ac:dyDescent="0.2">
      <c r="A2371" s="206"/>
      <c r="B2371" s="207" t="s">
        <v>1</v>
      </c>
      <c r="C2371" s="206" t="s">
        <v>2</v>
      </c>
      <c r="D2371" s="206" t="s">
        <v>3</v>
      </c>
      <c r="E2371" s="290" t="s">
        <v>18</v>
      </c>
      <c r="F2371" s="290"/>
      <c r="G2371" s="208" t="s">
        <v>4</v>
      </c>
      <c r="H2371" s="207" t="s">
        <v>5</v>
      </c>
      <c r="I2371" s="207" t="s">
        <v>6</v>
      </c>
      <c r="J2371" s="207" t="s">
        <v>7</v>
      </c>
      <c r="L2371" s="52">
        <f t="shared" ref="L2371:L2434" si="365">IF(AND(A2372&lt;&gt;"",A2371=""),L2370+1,L2370)</f>
        <v>248</v>
      </c>
      <c r="M2371" s="86" t="str">
        <f t="shared" si="359"/>
        <v/>
      </c>
      <c r="N2371" s="87" t="str">
        <f t="shared" si="360"/>
        <v/>
      </c>
      <c r="O2371" s="87" t="str">
        <f t="shared" si="361"/>
        <v/>
      </c>
      <c r="P2371" s="88" t="str">
        <f t="shared" si="362"/>
        <v/>
      </c>
      <c r="Q2371" s="87" t="str">
        <f t="shared" si="363"/>
        <v/>
      </c>
      <c r="R2371" s="87" t="str">
        <f t="shared" si="364"/>
        <v/>
      </c>
    </row>
    <row r="2372" spans="1:18" ht="25.5" x14ac:dyDescent="0.2">
      <c r="A2372" s="209" t="s">
        <v>19</v>
      </c>
      <c r="B2372" s="210" t="s">
        <v>2083</v>
      </c>
      <c r="C2372" s="209" t="s">
        <v>9</v>
      </c>
      <c r="D2372" s="209" t="s">
        <v>2084</v>
      </c>
      <c r="E2372" s="291" t="s">
        <v>942</v>
      </c>
      <c r="F2372" s="291"/>
      <c r="G2372" s="211" t="s">
        <v>25</v>
      </c>
      <c r="H2372" s="212">
        <v>1</v>
      </c>
      <c r="I2372" s="213">
        <f>SUMIF(L:L,$L2372,M:M)</f>
        <v>0.73</v>
      </c>
      <c r="J2372" s="213">
        <f>TRUNC(H2372*I2372,2)</f>
        <v>0.73</v>
      </c>
      <c r="L2372" s="52">
        <f t="shared" si="365"/>
        <v>248</v>
      </c>
      <c r="M2372" s="86" t="str">
        <f t="shared" si="359"/>
        <v/>
      </c>
      <c r="N2372" s="87" t="str">
        <f t="shared" si="360"/>
        <v/>
      </c>
      <c r="O2372" s="87" t="str">
        <f t="shared" si="361"/>
        <v/>
      </c>
      <c r="P2372" s="88" t="str">
        <f t="shared" si="362"/>
        <v xml:space="preserve"> 95278 </v>
      </c>
      <c r="Q2372" s="87">
        <f t="shared" si="363"/>
        <v>0</v>
      </c>
      <c r="R2372" s="87">
        <f t="shared" si="364"/>
        <v>0.73</v>
      </c>
    </row>
    <row r="2373" spans="1:18" ht="25.5" x14ac:dyDescent="0.2">
      <c r="A2373" s="214" t="s">
        <v>28</v>
      </c>
      <c r="B2373" s="215" t="s">
        <v>2087</v>
      </c>
      <c r="C2373" s="214" t="str">
        <f>VLOOKUP(B2373,INSUMOS!$A:$I,2,FALSE)</f>
        <v>SINAPI</v>
      </c>
      <c r="D2373" s="214" t="str">
        <f>VLOOKUP(B2373,INSUMOS!$A:$I,3,FALSE)</f>
        <v>ALISADORA DE CONCRETO COM MOTOR A GASOLINA DE 5,5 HP, PESO COM MOTOR DE 78 KG, 4 PAS</v>
      </c>
      <c r="E2373" s="293" t="str">
        <f>VLOOKUP(B2373,INSUMOS!$A:$I,4,FALSE)</f>
        <v>Equipamento para Aquisição Permanente</v>
      </c>
      <c r="F2373" s="293"/>
      <c r="G2373" s="216" t="str">
        <f>VLOOKUP(B2373,INSUMOS!$A:$I,5,FALSE)</f>
        <v>UN</v>
      </c>
      <c r="H2373" s="217">
        <v>7.2000000000000002E-5</v>
      </c>
      <c r="I2373" s="218">
        <f>VLOOKUP(B2373,INSUMOS!$A:$I,8,FALSE)</f>
        <v>10193.450000000001</v>
      </c>
      <c r="J2373" s="218">
        <f>TRUNC(H2373*I2373,2)</f>
        <v>0.73</v>
      </c>
      <c r="L2373" s="52">
        <f t="shared" si="365"/>
        <v>248</v>
      </c>
      <c r="M2373" s="86">
        <f t="shared" si="359"/>
        <v>0.73</v>
      </c>
      <c r="N2373" s="87" t="str">
        <f t="shared" si="360"/>
        <v/>
      </c>
      <c r="O2373" s="87">
        <f t="shared" si="361"/>
        <v>0.73</v>
      </c>
      <c r="P2373" s="88" t="str">
        <f t="shared" si="362"/>
        <v/>
      </c>
      <c r="Q2373" s="87" t="str">
        <f t="shared" si="363"/>
        <v/>
      </c>
      <c r="R2373" s="87" t="str">
        <f t="shared" si="364"/>
        <v/>
      </c>
    </row>
    <row r="2374" spans="1:18" x14ac:dyDescent="0.2">
      <c r="A2374" s="219"/>
      <c r="B2374" s="219"/>
      <c r="C2374" s="219"/>
      <c r="D2374" s="219"/>
      <c r="E2374" s="219"/>
      <c r="F2374" s="220"/>
      <c r="G2374" s="219"/>
      <c r="H2374" s="220"/>
      <c r="I2374" s="219"/>
      <c r="J2374" s="220"/>
      <c r="L2374" s="52">
        <f t="shared" si="365"/>
        <v>248</v>
      </c>
      <c r="M2374" s="86" t="str">
        <f t="shared" si="359"/>
        <v/>
      </c>
      <c r="N2374" s="87" t="str">
        <f t="shared" si="360"/>
        <v/>
      </c>
      <c r="O2374" s="87" t="str">
        <f t="shared" si="361"/>
        <v/>
      </c>
      <c r="P2374" s="88" t="str">
        <f t="shared" si="362"/>
        <v/>
      </c>
      <c r="Q2374" s="87" t="str">
        <f t="shared" si="363"/>
        <v/>
      </c>
      <c r="R2374" s="87" t="str">
        <f t="shared" si="364"/>
        <v/>
      </c>
    </row>
    <row r="2375" spans="1:18" ht="25.5" customHeight="1" thickBot="1" x14ac:dyDescent="0.25">
      <c r="A2375" s="219"/>
      <c r="B2375" s="219"/>
      <c r="C2375" s="219"/>
      <c r="D2375" s="219"/>
      <c r="E2375" s="219"/>
      <c r="F2375" s="220"/>
      <c r="G2375" s="219"/>
      <c r="H2375" s="294"/>
      <c r="I2375" s="294"/>
      <c r="J2375" s="220"/>
      <c r="L2375" s="52">
        <f t="shared" si="365"/>
        <v>248</v>
      </c>
      <c r="M2375" s="86" t="str">
        <f t="shared" si="359"/>
        <v/>
      </c>
      <c r="N2375" s="87" t="str">
        <f t="shared" si="360"/>
        <v/>
      </c>
      <c r="O2375" s="87" t="str">
        <f t="shared" si="361"/>
        <v/>
      </c>
      <c r="P2375" s="88" t="str">
        <f t="shared" si="362"/>
        <v/>
      </c>
      <c r="Q2375" s="87" t="str">
        <f t="shared" si="363"/>
        <v/>
      </c>
      <c r="R2375" s="87" t="str">
        <f t="shared" si="364"/>
        <v/>
      </c>
    </row>
    <row r="2376" spans="1:18" ht="25.5" customHeight="1" thickTop="1" x14ac:dyDescent="0.2">
      <c r="A2376" s="224"/>
      <c r="B2376" s="224"/>
      <c r="C2376" s="224"/>
      <c r="D2376" s="224"/>
      <c r="E2376" s="224"/>
      <c r="F2376" s="224"/>
      <c r="G2376" s="224"/>
      <c r="H2376" s="224"/>
      <c r="I2376" s="224"/>
      <c r="J2376" s="224"/>
      <c r="L2376" s="52">
        <f t="shared" si="365"/>
        <v>248</v>
      </c>
      <c r="M2376" s="86" t="str">
        <f t="shared" si="359"/>
        <v/>
      </c>
      <c r="N2376" s="87" t="str">
        <f t="shared" si="360"/>
        <v/>
      </c>
      <c r="O2376" s="87" t="str">
        <f t="shared" si="361"/>
        <v/>
      </c>
      <c r="P2376" s="88" t="str">
        <f t="shared" si="362"/>
        <v/>
      </c>
      <c r="Q2376" s="87" t="str">
        <f t="shared" si="363"/>
        <v/>
      </c>
      <c r="R2376" s="87" t="str">
        <f t="shared" si="364"/>
        <v/>
      </c>
    </row>
    <row r="2377" spans="1:18" ht="25.5" customHeight="1" x14ac:dyDescent="0.2">
      <c r="A2377" s="206"/>
      <c r="B2377" s="207" t="s">
        <v>1</v>
      </c>
      <c r="C2377" s="206" t="s">
        <v>2</v>
      </c>
      <c r="D2377" s="206" t="s">
        <v>3</v>
      </c>
      <c r="E2377" s="290" t="s">
        <v>18</v>
      </c>
      <c r="F2377" s="290"/>
      <c r="G2377" s="208" t="s">
        <v>4</v>
      </c>
      <c r="H2377" s="207" t="s">
        <v>5</v>
      </c>
      <c r="I2377" s="207" t="s">
        <v>6</v>
      </c>
      <c r="J2377" s="207" t="s">
        <v>7</v>
      </c>
      <c r="L2377" s="52">
        <f t="shared" si="365"/>
        <v>249</v>
      </c>
      <c r="M2377" s="86" t="str">
        <f t="shared" si="359"/>
        <v/>
      </c>
      <c r="N2377" s="87" t="str">
        <f t="shared" si="360"/>
        <v/>
      </c>
      <c r="O2377" s="87" t="str">
        <f t="shared" si="361"/>
        <v/>
      </c>
      <c r="P2377" s="88" t="str">
        <f t="shared" si="362"/>
        <v/>
      </c>
      <c r="Q2377" s="87" t="str">
        <f t="shared" si="363"/>
        <v/>
      </c>
      <c r="R2377" s="87" t="str">
        <f t="shared" si="364"/>
        <v/>
      </c>
    </row>
    <row r="2378" spans="1:18" ht="25.5" x14ac:dyDescent="0.2">
      <c r="A2378" s="209" t="s">
        <v>19</v>
      </c>
      <c r="B2378" s="210" t="s">
        <v>2081</v>
      </c>
      <c r="C2378" s="209" t="s">
        <v>9</v>
      </c>
      <c r="D2378" s="209" t="s">
        <v>2082</v>
      </c>
      <c r="E2378" s="291" t="s">
        <v>942</v>
      </c>
      <c r="F2378" s="291"/>
      <c r="G2378" s="211" t="s">
        <v>25</v>
      </c>
      <c r="H2378" s="212">
        <v>1</v>
      </c>
      <c r="I2378" s="213">
        <f>SUMIF(L:L,$L2378,M:M)</f>
        <v>0.15</v>
      </c>
      <c r="J2378" s="213">
        <f>TRUNC(H2378*I2378,2)</f>
        <v>0.15</v>
      </c>
      <c r="L2378" s="52">
        <f t="shared" si="365"/>
        <v>249</v>
      </c>
      <c r="M2378" s="86" t="str">
        <f t="shared" si="359"/>
        <v/>
      </c>
      <c r="N2378" s="87" t="str">
        <f t="shared" si="360"/>
        <v/>
      </c>
      <c r="O2378" s="87" t="str">
        <f t="shared" si="361"/>
        <v/>
      </c>
      <c r="P2378" s="88" t="str">
        <f t="shared" si="362"/>
        <v xml:space="preserve"> 95279 </v>
      </c>
      <c r="Q2378" s="87">
        <f t="shared" si="363"/>
        <v>0</v>
      </c>
      <c r="R2378" s="87">
        <f t="shared" si="364"/>
        <v>0.15</v>
      </c>
    </row>
    <row r="2379" spans="1:18" ht="25.5" x14ac:dyDescent="0.2">
      <c r="A2379" s="214" t="s">
        <v>28</v>
      </c>
      <c r="B2379" s="215" t="s">
        <v>2087</v>
      </c>
      <c r="C2379" s="214" t="str">
        <f>VLOOKUP(B2379,INSUMOS!$A:$I,2,FALSE)</f>
        <v>SINAPI</v>
      </c>
      <c r="D2379" s="214" t="str">
        <f>VLOOKUP(B2379,INSUMOS!$A:$I,3,FALSE)</f>
        <v>ALISADORA DE CONCRETO COM MOTOR A GASOLINA DE 5,5 HP, PESO COM MOTOR DE 78 KG, 4 PAS</v>
      </c>
      <c r="E2379" s="293" t="str">
        <f>VLOOKUP(B2379,INSUMOS!$A:$I,4,FALSE)</f>
        <v>Equipamento para Aquisição Permanente</v>
      </c>
      <c r="F2379" s="293"/>
      <c r="G2379" s="216" t="str">
        <f>VLOOKUP(B2379,INSUMOS!$A:$I,5,FALSE)</f>
        <v>UN</v>
      </c>
      <c r="H2379" s="217">
        <v>1.4800000000000001E-5</v>
      </c>
      <c r="I2379" s="218">
        <f>VLOOKUP(B2379,INSUMOS!$A:$I,8,FALSE)</f>
        <v>10193.450000000001</v>
      </c>
      <c r="J2379" s="218">
        <f>TRUNC(H2379*I2379,2)</f>
        <v>0.15</v>
      </c>
      <c r="L2379" s="52">
        <f t="shared" si="365"/>
        <v>249</v>
      </c>
      <c r="M2379" s="86">
        <f t="shared" si="359"/>
        <v>0.15</v>
      </c>
      <c r="N2379" s="87" t="str">
        <f t="shared" si="360"/>
        <v/>
      </c>
      <c r="O2379" s="87">
        <f t="shared" si="361"/>
        <v>0.15</v>
      </c>
      <c r="P2379" s="88" t="str">
        <f t="shared" si="362"/>
        <v/>
      </c>
      <c r="Q2379" s="87" t="str">
        <f t="shared" si="363"/>
        <v/>
      </c>
      <c r="R2379" s="87" t="str">
        <f t="shared" si="364"/>
        <v/>
      </c>
    </row>
    <row r="2380" spans="1:18" x14ac:dyDescent="0.2">
      <c r="A2380" s="219"/>
      <c r="B2380" s="219"/>
      <c r="C2380" s="219"/>
      <c r="D2380" s="219"/>
      <c r="E2380" s="219"/>
      <c r="F2380" s="220"/>
      <c r="G2380" s="219"/>
      <c r="H2380" s="220"/>
      <c r="I2380" s="219"/>
      <c r="J2380" s="220"/>
      <c r="L2380" s="52">
        <f t="shared" si="365"/>
        <v>249</v>
      </c>
      <c r="M2380" s="86" t="str">
        <f t="shared" si="359"/>
        <v/>
      </c>
      <c r="N2380" s="87" t="str">
        <f t="shared" si="360"/>
        <v/>
      </c>
      <c r="O2380" s="87" t="str">
        <f t="shared" si="361"/>
        <v/>
      </c>
      <c r="P2380" s="88" t="str">
        <f t="shared" si="362"/>
        <v/>
      </c>
      <c r="Q2380" s="87" t="str">
        <f t="shared" si="363"/>
        <v/>
      </c>
      <c r="R2380" s="87" t="str">
        <f t="shared" si="364"/>
        <v/>
      </c>
    </row>
    <row r="2381" spans="1:18" ht="15" thickBot="1" x14ac:dyDescent="0.25">
      <c r="A2381" s="219"/>
      <c r="B2381" s="219"/>
      <c r="C2381" s="219"/>
      <c r="D2381" s="219"/>
      <c r="E2381" s="219"/>
      <c r="F2381" s="220"/>
      <c r="G2381" s="219"/>
      <c r="H2381" s="294"/>
      <c r="I2381" s="294"/>
      <c r="J2381" s="220"/>
      <c r="L2381" s="52">
        <f t="shared" si="365"/>
        <v>249</v>
      </c>
      <c r="M2381" s="86" t="str">
        <f t="shared" si="359"/>
        <v/>
      </c>
      <c r="N2381" s="87" t="str">
        <f t="shared" si="360"/>
        <v/>
      </c>
      <c r="O2381" s="87" t="str">
        <f t="shared" si="361"/>
        <v/>
      </c>
      <c r="P2381" s="88" t="str">
        <f t="shared" si="362"/>
        <v/>
      </c>
      <c r="Q2381" s="87" t="str">
        <f t="shared" si="363"/>
        <v/>
      </c>
      <c r="R2381" s="87" t="str">
        <f t="shared" si="364"/>
        <v/>
      </c>
    </row>
    <row r="2382" spans="1:18" ht="15" thickTop="1" x14ac:dyDescent="0.2">
      <c r="A2382" s="224"/>
      <c r="B2382" s="224"/>
      <c r="C2382" s="224"/>
      <c r="D2382" s="224"/>
      <c r="E2382" s="224"/>
      <c r="F2382" s="224"/>
      <c r="G2382" s="224"/>
      <c r="H2382" s="224"/>
      <c r="I2382" s="224"/>
      <c r="J2382" s="224"/>
      <c r="L2382" s="52">
        <f t="shared" si="365"/>
        <v>249</v>
      </c>
      <c r="M2382" s="86" t="str">
        <f t="shared" si="359"/>
        <v/>
      </c>
      <c r="N2382" s="87" t="str">
        <f t="shared" si="360"/>
        <v/>
      </c>
      <c r="O2382" s="87" t="str">
        <f t="shared" si="361"/>
        <v/>
      </c>
      <c r="P2382" s="88" t="str">
        <f t="shared" si="362"/>
        <v/>
      </c>
      <c r="Q2382" s="87" t="str">
        <f t="shared" si="363"/>
        <v/>
      </c>
      <c r="R2382" s="87" t="str">
        <f t="shared" si="364"/>
        <v/>
      </c>
    </row>
    <row r="2383" spans="1:18" ht="25.5" customHeight="1" x14ac:dyDescent="0.2">
      <c r="A2383" s="206"/>
      <c r="B2383" s="207" t="s">
        <v>1</v>
      </c>
      <c r="C2383" s="206" t="s">
        <v>2</v>
      </c>
      <c r="D2383" s="206" t="s">
        <v>3</v>
      </c>
      <c r="E2383" s="290" t="s">
        <v>18</v>
      </c>
      <c r="F2383" s="290"/>
      <c r="G2383" s="208" t="s">
        <v>4</v>
      </c>
      <c r="H2383" s="207" t="s">
        <v>5</v>
      </c>
      <c r="I2383" s="207" t="s">
        <v>6</v>
      </c>
      <c r="J2383" s="207" t="s">
        <v>7</v>
      </c>
      <c r="L2383" s="52">
        <f t="shared" si="365"/>
        <v>250</v>
      </c>
      <c r="M2383" s="86" t="str">
        <f t="shared" si="359"/>
        <v/>
      </c>
      <c r="N2383" s="87" t="str">
        <f t="shared" si="360"/>
        <v/>
      </c>
      <c r="O2383" s="87" t="str">
        <f t="shared" si="361"/>
        <v/>
      </c>
      <c r="P2383" s="88" t="str">
        <f t="shared" si="362"/>
        <v/>
      </c>
      <c r="Q2383" s="87" t="str">
        <f t="shared" si="363"/>
        <v/>
      </c>
      <c r="R2383" s="87" t="str">
        <f t="shared" si="364"/>
        <v/>
      </c>
    </row>
    <row r="2384" spans="1:18" ht="25.5" customHeight="1" x14ac:dyDescent="0.2">
      <c r="A2384" s="209" t="s">
        <v>19</v>
      </c>
      <c r="B2384" s="210" t="s">
        <v>2085</v>
      </c>
      <c r="C2384" s="209" t="s">
        <v>9</v>
      </c>
      <c r="D2384" s="209" t="s">
        <v>2086</v>
      </c>
      <c r="E2384" s="291" t="s">
        <v>942</v>
      </c>
      <c r="F2384" s="291"/>
      <c r="G2384" s="211" t="s">
        <v>25</v>
      </c>
      <c r="H2384" s="212">
        <v>1</v>
      </c>
      <c r="I2384" s="213">
        <f>SUMIF(L:L,$L2384,M:M)</f>
        <v>0.71</v>
      </c>
      <c r="J2384" s="213">
        <f>TRUNC(H2384*I2384,2)</f>
        <v>0.71</v>
      </c>
      <c r="L2384" s="52">
        <f t="shared" si="365"/>
        <v>250</v>
      </c>
      <c r="M2384" s="86" t="str">
        <f t="shared" si="359"/>
        <v/>
      </c>
      <c r="N2384" s="87" t="str">
        <f t="shared" si="360"/>
        <v/>
      </c>
      <c r="O2384" s="87" t="str">
        <f t="shared" si="361"/>
        <v/>
      </c>
      <c r="P2384" s="88" t="str">
        <f t="shared" si="362"/>
        <v xml:space="preserve"> 95280 </v>
      </c>
      <c r="Q2384" s="87">
        <f t="shared" si="363"/>
        <v>0</v>
      </c>
      <c r="R2384" s="87">
        <f t="shared" si="364"/>
        <v>0.71</v>
      </c>
    </row>
    <row r="2385" spans="1:18" ht="25.5" customHeight="1" x14ac:dyDescent="0.2">
      <c r="A2385" s="214" t="s">
        <v>28</v>
      </c>
      <c r="B2385" s="215" t="s">
        <v>2087</v>
      </c>
      <c r="C2385" s="214" t="str">
        <f>VLOOKUP(B2385,INSUMOS!$A:$I,2,FALSE)</f>
        <v>SINAPI</v>
      </c>
      <c r="D2385" s="214" t="str">
        <f>VLOOKUP(B2385,INSUMOS!$A:$I,3,FALSE)</f>
        <v>ALISADORA DE CONCRETO COM MOTOR A GASOLINA DE 5,5 HP, PESO COM MOTOR DE 78 KG, 4 PAS</v>
      </c>
      <c r="E2385" s="293" t="str">
        <f>VLOOKUP(B2385,INSUMOS!$A:$I,4,FALSE)</f>
        <v>Equipamento para Aquisição Permanente</v>
      </c>
      <c r="F2385" s="293"/>
      <c r="G2385" s="216" t="str">
        <f>VLOOKUP(B2385,INSUMOS!$A:$I,5,FALSE)</f>
        <v>UN</v>
      </c>
      <c r="H2385" s="217">
        <v>6.9999999999999994E-5</v>
      </c>
      <c r="I2385" s="218">
        <f>VLOOKUP(B2385,INSUMOS!$A:$I,8,FALSE)</f>
        <v>10193.450000000001</v>
      </c>
      <c r="J2385" s="218">
        <f>TRUNC(H2385*I2385,2)</f>
        <v>0.71</v>
      </c>
      <c r="L2385" s="52">
        <f t="shared" si="365"/>
        <v>250</v>
      </c>
      <c r="M2385" s="86">
        <f t="shared" si="359"/>
        <v>0.71</v>
      </c>
      <c r="N2385" s="87" t="str">
        <f t="shared" si="360"/>
        <v/>
      </c>
      <c r="O2385" s="87">
        <f t="shared" si="361"/>
        <v>0.71</v>
      </c>
      <c r="P2385" s="88" t="str">
        <f t="shared" si="362"/>
        <v/>
      </c>
      <c r="Q2385" s="87" t="str">
        <f t="shared" si="363"/>
        <v/>
      </c>
      <c r="R2385" s="87" t="str">
        <f t="shared" si="364"/>
        <v/>
      </c>
    </row>
    <row r="2386" spans="1:18" x14ac:dyDescent="0.2">
      <c r="A2386" s="219"/>
      <c r="B2386" s="219"/>
      <c r="C2386" s="219"/>
      <c r="D2386" s="219"/>
      <c r="E2386" s="219"/>
      <c r="F2386" s="220"/>
      <c r="G2386" s="219"/>
      <c r="H2386" s="220"/>
      <c r="I2386" s="219"/>
      <c r="J2386" s="220"/>
      <c r="L2386" s="52">
        <f t="shared" si="365"/>
        <v>250</v>
      </c>
      <c r="M2386" s="86" t="str">
        <f t="shared" si="359"/>
        <v/>
      </c>
      <c r="N2386" s="87" t="str">
        <f t="shared" si="360"/>
        <v/>
      </c>
      <c r="O2386" s="87" t="str">
        <f t="shared" si="361"/>
        <v/>
      </c>
      <c r="P2386" s="88" t="str">
        <f t="shared" si="362"/>
        <v/>
      </c>
      <c r="Q2386" s="87" t="str">
        <f t="shared" si="363"/>
        <v/>
      </c>
      <c r="R2386" s="87" t="str">
        <f t="shared" si="364"/>
        <v/>
      </c>
    </row>
    <row r="2387" spans="1:18" ht="15" thickBot="1" x14ac:dyDescent="0.25">
      <c r="A2387" s="219"/>
      <c r="B2387" s="219"/>
      <c r="C2387" s="219"/>
      <c r="D2387" s="219"/>
      <c r="E2387" s="219"/>
      <c r="F2387" s="220"/>
      <c r="G2387" s="219"/>
      <c r="H2387" s="294"/>
      <c r="I2387" s="294"/>
      <c r="J2387" s="220"/>
      <c r="L2387" s="52">
        <f t="shared" si="365"/>
        <v>250</v>
      </c>
      <c r="M2387" s="86" t="str">
        <f t="shared" si="359"/>
        <v/>
      </c>
      <c r="N2387" s="87" t="str">
        <f t="shared" si="360"/>
        <v/>
      </c>
      <c r="O2387" s="87" t="str">
        <f t="shared" si="361"/>
        <v/>
      </c>
      <c r="P2387" s="88" t="str">
        <f t="shared" si="362"/>
        <v/>
      </c>
      <c r="Q2387" s="87" t="str">
        <f t="shared" si="363"/>
        <v/>
      </c>
      <c r="R2387" s="87" t="str">
        <f t="shared" si="364"/>
        <v/>
      </c>
    </row>
    <row r="2388" spans="1:18" ht="15" thickTop="1" x14ac:dyDescent="0.2">
      <c r="A2388" s="224"/>
      <c r="B2388" s="224"/>
      <c r="C2388" s="224"/>
      <c r="D2388" s="224"/>
      <c r="E2388" s="224"/>
      <c r="F2388" s="224"/>
      <c r="G2388" s="224"/>
      <c r="H2388" s="224"/>
      <c r="I2388" s="224"/>
      <c r="J2388" s="224"/>
      <c r="L2388" s="52">
        <f t="shared" si="365"/>
        <v>250</v>
      </c>
      <c r="M2388" s="86" t="str">
        <f t="shared" si="359"/>
        <v/>
      </c>
      <c r="N2388" s="87" t="str">
        <f t="shared" si="360"/>
        <v/>
      </c>
      <c r="O2388" s="87" t="str">
        <f t="shared" si="361"/>
        <v/>
      </c>
      <c r="P2388" s="88" t="str">
        <f t="shared" si="362"/>
        <v/>
      </c>
      <c r="Q2388" s="87" t="str">
        <f t="shared" si="363"/>
        <v/>
      </c>
      <c r="R2388" s="87" t="str">
        <f t="shared" si="364"/>
        <v/>
      </c>
    </row>
    <row r="2389" spans="1:18" ht="15" x14ac:dyDescent="0.2">
      <c r="A2389" s="206"/>
      <c r="B2389" s="207" t="s">
        <v>1</v>
      </c>
      <c r="C2389" s="206" t="s">
        <v>2</v>
      </c>
      <c r="D2389" s="206" t="s">
        <v>3</v>
      </c>
      <c r="E2389" s="290" t="s">
        <v>18</v>
      </c>
      <c r="F2389" s="290"/>
      <c r="G2389" s="208" t="s">
        <v>4</v>
      </c>
      <c r="H2389" s="207" t="s">
        <v>5</v>
      </c>
      <c r="I2389" s="207" t="s">
        <v>6</v>
      </c>
      <c r="J2389" s="207" t="s">
        <v>7</v>
      </c>
      <c r="L2389" s="52">
        <f t="shared" si="365"/>
        <v>251</v>
      </c>
      <c r="M2389" s="86" t="str">
        <f t="shared" si="359"/>
        <v/>
      </c>
      <c r="N2389" s="87" t="str">
        <f t="shared" si="360"/>
        <v/>
      </c>
      <c r="O2389" s="87" t="str">
        <f t="shared" si="361"/>
        <v/>
      </c>
      <c r="P2389" s="88" t="str">
        <f t="shared" si="362"/>
        <v/>
      </c>
      <c r="Q2389" s="87" t="str">
        <f t="shared" si="363"/>
        <v/>
      </c>
      <c r="R2389" s="87" t="str">
        <f t="shared" si="364"/>
        <v/>
      </c>
    </row>
    <row r="2390" spans="1:18" ht="25.5" x14ac:dyDescent="0.2">
      <c r="A2390" s="209" t="s">
        <v>19</v>
      </c>
      <c r="B2390" s="210" t="s">
        <v>2079</v>
      </c>
      <c r="C2390" s="209" t="s">
        <v>9</v>
      </c>
      <c r="D2390" s="209" t="s">
        <v>2080</v>
      </c>
      <c r="E2390" s="291" t="s">
        <v>942</v>
      </c>
      <c r="F2390" s="291"/>
      <c r="G2390" s="211" t="s">
        <v>25</v>
      </c>
      <c r="H2390" s="212">
        <v>1</v>
      </c>
      <c r="I2390" s="213">
        <f>SUMIF(L:L,$L2390,M:M)</f>
        <v>9.3699999999999992</v>
      </c>
      <c r="J2390" s="213">
        <f>TRUNC(H2390*I2390,2)</f>
        <v>9.3699999999999992</v>
      </c>
      <c r="L2390" s="52">
        <f t="shared" si="365"/>
        <v>251</v>
      </c>
      <c r="M2390" s="86" t="str">
        <f t="shared" si="359"/>
        <v/>
      </c>
      <c r="N2390" s="87" t="str">
        <f t="shared" si="360"/>
        <v/>
      </c>
      <c r="O2390" s="87" t="str">
        <f t="shared" si="361"/>
        <v/>
      </c>
      <c r="P2390" s="88" t="str">
        <f t="shared" si="362"/>
        <v xml:space="preserve"> 95281 </v>
      </c>
      <c r="Q2390" s="87">
        <f t="shared" si="363"/>
        <v>0</v>
      </c>
      <c r="R2390" s="87">
        <f t="shared" si="364"/>
        <v>9.3699999999999992</v>
      </c>
    </row>
    <row r="2391" spans="1:18" x14ac:dyDescent="0.2">
      <c r="A2391" s="214" t="s">
        <v>28</v>
      </c>
      <c r="B2391" s="215" t="s">
        <v>508</v>
      </c>
      <c r="C2391" s="214" t="str">
        <f>VLOOKUP(B2391,INSUMOS!$A:$I,2,FALSE)</f>
        <v>SINAPI</v>
      </c>
      <c r="D2391" s="214" t="str">
        <f>VLOOKUP(B2391,INSUMOS!$A:$I,3,FALSE)</f>
        <v>GASOLINA COMUM</v>
      </c>
      <c r="E2391" s="293" t="str">
        <f>VLOOKUP(B2391,INSUMOS!$A:$I,4,FALSE)</f>
        <v>Material</v>
      </c>
      <c r="F2391" s="293"/>
      <c r="G2391" s="216" t="str">
        <f>VLOOKUP(B2391,INSUMOS!$A:$I,5,FALSE)</f>
        <v>L</v>
      </c>
      <c r="H2391" s="217">
        <v>1.44</v>
      </c>
      <c r="I2391" s="218">
        <f>VLOOKUP(B2391,INSUMOS!$A:$I,8,FALSE)</f>
        <v>6.51</v>
      </c>
      <c r="J2391" s="218">
        <f>TRUNC(H2391*I2391,2)</f>
        <v>9.3699999999999992</v>
      </c>
      <c r="L2391" s="52">
        <f t="shared" si="365"/>
        <v>251</v>
      </c>
      <c r="M2391" s="86">
        <f t="shared" si="359"/>
        <v>9.3699999999999992</v>
      </c>
      <c r="N2391" s="87" t="str">
        <f t="shared" si="360"/>
        <v/>
      </c>
      <c r="O2391" s="87">
        <f t="shared" si="361"/>
        <v>9.3699999999999992</v>
      </c>
      <c r="P2391" s="88" t="str">
        <f t="shared" si="362"/>
        <v/>
      </c>
      <c r="Q2391" s="87" t="str">
        <f t="shared" si="363"/>
        <v/>
      </c>
      <c r="R2391" s="87" t="str">
        <f t="shared" si="364"/>
        <v/>
      </c>
    </row>
    <row r="2392" spans="1:18" ht="25.5" customHeight="1" x14ac:dyDescent="0.2">
      <c r="A2392" s="219"/>
      <c r="B2392" s="219"/>
      <c r="C2392" s="219"/>
      <c r="D2392" s="219"/>
      <c r="E2392" s="219"/>
      <c r="F2392" s="220"/>
      <c r="G2392" s="219"/>
      <c r="H2392" s="220"/>
      <c r="I2392" s="219"/>
      <c r="J2392" s="220"/>
      <c r="L2392" s="52">
        <f t="shared" si="365"/>
        <v>251</v>
      </c>
      <c r="M2392" s="86" t="str">
        <f t="shared" si="359"/>
        <v/>
      </c>
      <c r="N2392" s="87" t="str">
        <f t="shared" si="360"/>
        <v/>
      </c>
      <c r="O2392" s="87" t="str">
        <f t="shared" si="361"/>
        <v/>
      </c>
      <c r="P2392" s="88" t="str">
        <f t="shared" si="362"/>
        <v/>
      </c>
      <c r="Q2392" s="87" t="str">
        <f t="shared" si="363"/>
        <v/>
      </c>
      <c r="R2392" s="87" t="str">
        <f t="shared" si="364"/>
        <v/>
      </c>
    </row>
    <row r="2393" spans="1:18" ht="25.5" customHeight="1" thickBot="1" x14ac:dyDescent="0.25">
      <c r="A2393" s="219"/>
      <c r="B2393" s="219"/>
      <c r="C2393" s="219"/>
      <c r="D2393" s="219"/>
      <c r="E2393" s="219"/>
      <c r="F2393" s="220"/>
      <c r="G2393" s="219"/>
      <c r="H2393" s="294"/>
      <c r="I2393" s="294"/>
      <c r="J2393" s="220"/>
      <c r="L2393" s="52">
        <f t="shared" si="365"/>
        <v>251</v>
      </c>
      <c r="M2393" s="86" t="str">
        <f t="shared" si="359"/>
        <v/>
      </c>
      <c r="N2393" s="87" t="str">
        <f t="shared" si="360"/>
        <v/>
      </c>
      <c r="O2393" s="87" t="str">
        <f t="shared" si="361"/>
        <v/>
      </c>
      <c r="P2393" s="88" t="str">
        <f t="shared" si="362"/>
        <v/>
      </c>
      <c r="Q2393" s="87" t="str">
        <f t="shared" si="363"/>
        <v/>
      </c>
      <c r="R2393" s="87" t="str">
        <f t="shared" si="364"/>
        <v/>
      </c>
    </row>
    <row r="2394" spans="1:18" ht="15" thickTop="1" x14ac:dyDescent="0.2">
      <c r="A2394" s="224"/>
      <c r="B2394" s="224"/>
      <c r="C2394" s="224"/>
      <c r="D2394" s="224"/>
      <c r="E2394" s="224"/>
      <c r="F2394" s="224"/>
      <c r="G2394" s="224"/>
      <c r="H2394" s="224"/>
      <c r="I2394" s="224"/>
      <c r="J2394" s="224"/>
      <c r="L2394" s="52">
        <f t="shared" si="365"/>
        <v>251</v>
      </c>
      <c r="M2394" s="86" t="str">
        <f t="shared" si="359"/>
        <v/>
      </c>
      <c r="N2394" s="87" t="str">
        <f t="shared" si="360"/>
        <v/>
      </c>
      <c r="O2394" s="87" t="str">
        <f t="shared" si="361"/>
        <v/>
      </c>
      <c r="P2394" s="88" t="str">
        <f t="shared" si="362"/>
        <v/>
      </c>
      <c r="Q2394" s="87" t="str">
        <f t="shared" si="363"/>
        <v/>
      </c>
      <c r="R2394" s="87" t="str">
        <f t="shared" si="364"/>
        <v/>
      </c>
    </row>
    <row r="2395" spans="1:18" ht="15" x14ac:dyDescent="0.2">
      <c r="A2395" s="206"/>
      <c r="B2395" s="207" t="s">
        <v>1</v>
      </c>
      <c r="C2395" s="206" t="s">
        <v>2</v>
      </c>
      <c r="D2395" s="206" t="s">
        <v>3</v>
      </c>
      <c r="E2395" s="290" t="s">
        <v>18</v>
      </c>
      <c r="F2395" s="290"/>
      <c r="G2395" s="208" t="s">
        <v>4</v>
      </c>
      <c r="H2395" s="207" t="s">
        <v>5</v>
      </c>
      <c r="I2395" s="207" t="s">
        <v>6</v>
      </c>
      <c r="J2395" s="207" t="s">
        <v>7</v>
      </c>
      <c r="L2395" s="52">
        <f t="shared" si="365"/>
        <v>252</v>
      </c>
      <c r="M2395" s="86" t="str">
        <f t="shared" si="359"/>
        <v/>
      </c>
      <c r="N2395" s="87" t="str">
        <f t="shared" si="360"/>
        <v/>
      </c>
      <c r="O2395" s="87" t="str">
        <f t="shared" si="361"/>
        <v/>
      </c>
      <c r="P2395" s="88" t="str">
        <f t="shared" si="362"/>
        <v/>
      </c>
      <c r="Q2395" s="87" t="str">
        <f t="shared" si="363"/>
        <v/>
      </c>
      <c r="R2395" s="87" t="str">
        <f t="shared" si="364"/>
        <v/>
      </c>
    </row>
    <row r="2396" spans="1:18" x14ac:dyDescent="0.2">
      <c r="A2396" s="209" t="s">
        <v>19</v>
      </c>
      <c r="B2396" s="210" t="s">
        <v>591</v>
      </c>
      <c r="C2396" s="209" t="s">
        <v>9</v>
      </c>
      <c r="D2396" s="209" t="s">
        <v>592</v>
      </c>
      <c r="E2396" s="291" t="s">
        <v>24</v>
      </c>
      <c r="F2396" s="291"/>
      <c r="G2396" s="211" t="s">
        <v>25</v>
      </c>
      <c r="H2396" s="212">
        <v>1</v>
      </c>
      <c r="I2396" s="213">
        <f>SUMIF(L:L,$L2396,M:M)</f>
        <v>10.35</v>
      </c>
      <c r="J2396" s="213">
        <f t="shared" ref="J2396:J2402" si="366">TRUNC(H2396*I2396,2)</f>
        <v>10.35</v>
      </c>
      <c r="L2396" s="52">
        <f t="shared" si="365"/>
        <v>252</v>
      </c>
      <c r="M2396" s="86" t="str">
        <f t="shared" si="359"/>
        <v/>
      </c>
      <c r="N2396" s="87" t="str">
        <f t="shared" si="360"/>
        <v/>
      </c>
      <c r="O2396" s="87" t="str">
        <f t="shared" si="361"/>
        <v/>
      </c>
      <c r="P2396" s="88" t="str">
        <f t="shared" si="362"/>
        <v xml:space="preserve"> 90773 </v>
      </c>
      <c r="Q2396" s="87">
        <f t="shared" si="363"/>
        <v>8.17</v>
      </c>
      <c r="R2396" s="87">
        <f t="shared" si="364"/>
        <v>2.1800000000000002</v>
      </c>
    </row>
    <row r="2397" spans="1:18" ht="25.5" x14ac:dyDescent="0.2">
      <c r="A2397" s="225" t="s">
        <v>21</v>
      </c>
      <c r="B2397" s="226" t="s">
        <v>778</v>
      </c>
      <c r="C2397" s="225" t="s">
        <v>9</v>
      </c>
      <c r="D2397" s="225" t="s">
        <v>779</v>
      </c>
      <c r="E2397" s="292" t="s">
        <v>24</v>
      </c>
      <c r="F2397" s="292"/>
      <c r="G2397" s="227" t="s">
        <v>25</v>
      </c>
      <c r="H2397" s="228">
        <v>1</v>
      </c>
      <c r="I2397" s="229">
        <f>SUMIFS(J:J,A:A,"Composição",B:B,$B2397)</f>
        <v>0.04</v>
      </c>
      <c r="J2397" s="229">
        <f t="shared" si="366"/>
        <v>0.04</v>
      </c>
      <c r="L2397" s="52">
        <f t="shared" si="365"/>
        <v>252</v>
      </c>
      <c r="M2397" s="86">
        <f t="shared" si="359"/>
        <v>0.04</v>
      </c>
      <c r="N2397" s="87" t="str">
        <f t="shared" si="360"/>
        <v/>
      </c>
      <c r="O2397" s="87">
        <f t="shared" si="361"/>
        <v>0.04</v>
      </c>
      <c r="P2397" s="88" t="str">
        <f t="shared" si="362"/>
        <v/>
      </c>
      <c r="Q2397" s="87" t="str">
        <f t="shared" si="363"/>
        <v/>
      </c>
      <c r="R2397" s="87" t="str">
        <f t="shared" si="364"/>
        <v/>
      </c>
    </row>
    <row r="2398" spans="1:18" ht="25.5" x14ac:dyDescent="0.2">
      <c r="A2398" s="214" t="s">
        <v>28</v>
      </c>
      <c r="B2398" s="215" t="s">
        <v>282</v>
      </c>
      <c r="C2398" s="214" t="str">
        <f>VLOOKUP(B2398,INSUMOS!$A:$I,2,FALSE)</f>
        <v>SINAPI</v>
      </c>
      <c r="D2398" s="214" t="str">
        <f>VLOOKUP(B2398,INSUMOS!$A:$I,3,FALSE)</f>
        <v>EPI - FAMILIA TOPOGRAFO - HORISTA (ENCARGOS COMPLEMENTARES - COLETADO CAIXA)</v>
      </c>
      <c r="E2398" s="293" t="str">
        <f>VLOOKUP(B2398,INSUMOS!$A:$I,4,FALSE)</f>
        <v>Encargos Complementares</v>
      </c>
      <c r="F2398" s="293"/>
      <c r="G2398" s="216" t="str">
        <f>VLOOKUP(B2398,INSUMOS!$A:$I,5,FALSE)</f>
        <v>H</v>
      </c>
      <c r="H2398" s="217">
        <v>1</v>
      </c>
      <c r="I2398" s="218">
        <f>VLOOKUP(B2398,INSUMOS!$A:$I,8,FALSE)</f>
        <v>0.64</v>
      </c>
      <c r="J2398" s="218">
        <f t="shared" si="366"/>
        <v>0.64</v>
      </c>
      <c r="L2398" s="52">
        <f t="shared" si="365"/>
        <v>252</v>
      </c>
      <c r="M2398" s="86">
        <f t="shared" si="359"/>
        <v>0.64</v>
      </c>
      <c r="N2398" s="87" t="str">
        <f t="shared" si="360"/>
        <v/>
      </c>
      <c r="O2398" s="87">
        <f t="shared" si="361"/>
        <v>0.64</v>
      </c>
      <c r="P2398" s="88" t="str">
        <f t="shared" si="362"/>
        <v/>
      </c>
      <c r="Q2398" s="87" t="str">
        <f t="shared" si="363"/>
        <v/>
      </c>
      <c r="R2398" s="87" t="str">
        <f t="shared" si="364"/>
        <v/>
      </c>
    </row>
    <row r="2399" spans="1:18" ht="25.5" customHeight="1" x14ac:dyDescent="0.2">
      <c r="A2399" s="214" t="s">
        <v>28</v>
      </c>
      <c r="B2399" s="215" t="s">
        <v>453</v>
      </c>
      <c r="C2399" s="214" t="str">
        <f>VLOOKUP(B2399,INSUMOS!$A:$I,2,FALSE)</f>
        <v>SINAPI</v>
      </c>
      <c r="D2399" s="214" t="str">
        <f>VLOOKUP(B2399,INSUMOS!$A:$I,3,FALSE)</f>
        <v>DESENHISTA COPISTA (HORISTA)</v>
      </c>
      <c r="E2399" s="293" t="str">
        <f>VLOOKUP(B2399,INSUMOS!$A:$I,4,FALSE)</f>
        <v>Mão de Obra</v>
      </c>
      <c r="F2399" s="293"/>
      <c r="G2399" s="216" t="str">
        <f>VLOOKUP(B2399,INSUMOS!$A:$I,5,FALSE)</f>
        <v>H</v>
      </c>
      <c r="H2399" s="217">
        <v>1</v>
      </c>
      <c r="I2399" s="218">
        <f>VLOOKUP(B2399,INSUMOS!$A:$I,8,FALSE)</f>
        <v>8.17</v>
      </c>
      <c r="J2399" s="218">
        <f t="shared" si="366"/>
        <v>8.17</v>
      </c>
      <c r="L2399" s="52">
        <f t="shared" si="365"/>
        <v>252</v>
      </c>
      <c r="M2399" s="86">
        <f t="shared" si="359"/>
        <v>8.17</v>
      </c>
      <c r="N2399" s="87">
        <f t="shared" si="360"/>
        <v>8.17</v>
      </c>
      <c r="O2399" s="87" t="str">
        <f t="shared" si="361"/>
        <v/>
      </c>
      <c r="P2399" s="88" t="str">
        <f t="shared" si="362"/>
        <v/>
      </c>
      <c r="Q2399" s="87" t="str">
        <f t="shared" si="363"/>
        <v/>
      </c>
      <c r="R2399" s="87" t="str">
        <f t="shared" si="364"/>
        <v/>
      </c>
    </row>
    <row r="2400" spans="1:18" ht="25.5" customHeight="1" x14ac:dyDescent="0.2">
      <c r="A2400" s="214" t="s">
        <v>28</v>
      </c>
      <c r="B2400" s="215" t="s">
        <v>81</v>
      </c>
      <c r="C2400" s="214" t="str">
        <f>VLOOKUP(B2400,INSUMOS!$A:$I,2,FALSE)</f>
        <v>SINAPI</v>
      </c>
      <c r="D2400" s="214" t="str">
        <f>VLOOKUP(B2400,INSUMOS!$A:$I,3,FALSE)</f>
        <v>EXAMES - HORISTA (COLETADO CAIXA - ENCARGOS COMPLEMENTARES)</v>
      </c>
      <c r="E2400" s="293" t="str">
        <f>VLOOKUP(B2400,INSUMOS!$A:$I,4,FALSE)</f>
        <v>Encargos Complementares</v>
      </c>
      <c r="F2400" s="293"/>
      <c r="G2400" s="216" t="str">
        <f>VLOOKUP(B2400,INSUMOS!$A:$I,5,FALSE)</f>
        <v>H</v>
      </c>
      <c r="H2400" s="217">
        <v>1</v>
      </c>
      <c r="I2400" s="218">
        <f>VLOOKUP(B2400,INSUMOS!$A:$I,8,FALSE)</f>
        <v>1.31</v>
      </c>
      <c r="J2400" s="218">
        <f t="shared" si="366"/>
        <v>1.31</v>
      </c>
      <c r="L2400" s="52">
        <f t="shared" si="365"/>
        <v>252</v>
      </c>
      <c r="M2400" s="86">
        <f t="shared" si="359"/>
        <v>1.31</v>
      </c>
      <c r="N2400" s="87" t="str">
        <f t="shared" si="360"/>
        <v/>
      </c>
      <c r="O2400" s="87">
        <f t="shared" si="361"/>
        <v>1.31</v>
      </c>
      <c r="P2400" s="88" t="str">
        <f t="shared" si="362"/>
        <v/>
      </c>
      <c r="Q2400" s="87" t="str">
        <f t="shared" si="363"/>
        <v/>
      </c>
      <c r="R2400" s="87" t="str">
        <f t="shared" si="364"/>
        <v/>
      </c>
    </row>
    <row r="2401" spans="1:18" ht="25.5" customHeight="1" x14ac:dyDescent="0.2">
      <c r="A2401" s="214" t="s">
        <v>28</v>
      </c>
      <c r="B2401" s="215" t="s">
        <v>83</v>
      </c>
      <c r="C2401" s="214" t="str">
        <f>VLOOKUP(B2401,INSUMOS!$A:$I,2,FALSE)</f>
        <v>SINAPI</v>
      </c>
      <c r="D2401" s="214" t="str">
        <f>VLOOKUP(B2401,INSUMOS!$A:$I,3,FALSE)</f>
        <v>SEGURO - HORISTA (COLETADO CAIXA - ENCARGOS COMPLEMENTARES)</v>
      </c>
      <c r="E2401" s="293" t="str">
        <f>VLOOKUP(B2401,INSUMOS!$A:$I,4,FALSE)</f>
        <v>Encargos Complementares</v>
      </c>
      <c r="F2401" s="293"/>
      <c r="G2401" s="216" t="str">
        <f>VLOOKUP(B2401,INSUMOS!$A:$I,5,FALSE)</f>
        <v>H</v>
      </c>
      <c r="H2401" s="217">
        <v>1</v>
      </c>
      <c r="I2401" s="218">
        <f>VLOOKUP(B2401,INSUMOS!$A:$I,8,FALSE)</f>
        <v>0.11</v>
      </c>
      <c r="J2401" s="218">
        <f t="shared" si="366"/>
        <v>0.11</v>
      </c>
      <c r="L2401" s="52">
        <f t="shared" si="365"/>
        <v>252</v>
      </c>
      <c r="M2401" s="86">
        <f t="shared" si="359"/>
        <v>0.11</v>
      </c>
      <c r="N2401" s="87" t="str">
        <f t="shared" si="360"/>
        <v/>
      </c>
      <c r="O2401" s="87">
        <f t="shared" si="361"/>
        <v>0.11</v>
      </c>
      <c r="P2401" s="88" t="str">
        <f t="shared" si="362"/>
        <v/>
      </c>
      <c r="Q2401" s="87" t="str">
        <f t="shared" si="363"/>
        <v/>
      </c>
      <c r="R2401" s="87" t="str">
        <f t="shared" si="364"/>
        <v/>
      </c>
    </row>
    <row r="2402" spans="1:18" ht="25.5" x14ac:dyDescent="0.2">
      <c r="A2402" s="214" t="s">
        <v>28</v>
      </c>
      <c r="B2402" s="215" t="s">
        <v>287</v>
      </c>
      <c r="C2402" s="214" t="str">
        <f>VLOOKUP(B2402,INSUMOS!$A:$I,2,FALSE)</f>
        <v>SINAPI</v>
      </c>
      <c r="D2402" s="214" t="str">
        <f>VLOOKUP(B2402,INSUMOS!$A:$I,3,FALSE)</f>
        <v>FERRAMENTAS - FAMILIA TOPOGRAFO - HORISTA (ENCARGOS COMPLEMENTARES - COLETADO CAIXA)</v>
      </c>
      <c r="E2402" s="293" t="str">
        <f>VLOOKUP(B2402,INSUMOS!$A:$I,4,FALSE)</f>
        <v>Encargos Complementares</v>
      </c>
      <c r="F2402" s="293"/>
      <c r="G2402" s="216" t="str">
        <f>VLOOKUP(B2402,INSUMOS!$A:$I,5,FALSE)</f>
        <v>H</v>
      </c>
      <c r="H2402" s="217">
        <v>1</v>
      </c>
      <c r="I2402" s="218">
        <f>VLOOKUP(B2402,INSUMOS!$A:$I,8,FALSE)</f>
        <v>0.08</v>
      </c>
      <c r="J2402" s="218">
        <f t="shared" si="366"/>
        <v>0.08</v>
      </c>
      <c r="L2402" s="52">
        <f t="shared" si="365"/>
        <v>252</v>
      </c>
      <c r="M2402" s="86">
        <f t="shared" si="359"/>
        <v>0.08</v>
      </c>
      <c r="N2402" s="87" t="str">
        <f t="shared" si="360"/>
        <v/>
      </c>
      <c r="O2402" s="87">
        <f t="shared" si="361"/>
        <v>0.08</v>
      </c>
      <c r="P2402" s="88" t="str">
        <f t="shared" si="362"/>
        <v/>
      </c>
      <c r="Q2402" s="87" t="str">
        <f t="shared" si="363"/>
        <v/>
      </c>
      <c r="R2402" s="87" t="str">
        <f t="shared" si="364"/>
        <v/>
      </c>
    </row>
    <row r="2403" spans="1:18" x14ac:dyDescent="0.2">
      <c r="A2403" s="219"/>
      <c r="B2403" s="219"/>
      <c r="C2403" s="219"/>
      <c r="D2403" s="219"/>
      <c r="E2403" s="219"/>
      <c r="F2403" s="220"/>
      <c r="G2403" s="219"/>
      <c r="H2403" s="220"/>
      <c r="I2403" s="219"/>
      <c r="J2403" s="220"/>
      <c r="L2403" s="52">
        <f t="shared" si="365"/>
        <v>252</v>
      </c>
      <c r="M2403" s="86" t="str">
        <f t="shared" si="359"/>
        <v/>
      </c>
      <c r="N2403" s="87" t="str">
        <f t="shared" si="360"/>
        <v/>
      </c>
      <c r="O2403" s="87" t="str">
        <f t="shared" si="361"/>
        <v/>
      </c>
      <c r="P2403" s="88" t="str">
        <f t="shared" si="362"/>
        <v/>
      </c>
      <c r="Q2403" s="87" t="str">
        <f t="shared" si="363"/>
        <v/>
      </c>
      <c r="R2403" s="87" t="str">
        <f t="shared" si="364"/>
        <v/>
      </c>
    </row>
    <row r="2404" spans="1:18" ht="15" thickBot="1" x14ac:dyDescent="0.25">
      <c r="A2404" s="219"/>
      <c r="B2404" s="219"/>
      <c r="C2404" s="219"/>
      <c r="D2404" s="219"/>
      <c r="E2404" s="219"/>
      <c r="F2404" s="220"/>
      <c r="G2404" s="219"/>
      <c r="H2404" s="294"/>
      <c r="I2404" s="294"/>
      <c r="J2404" s="220"/>
      <c r="L2404" s="52">
        <f t="shared" si="365"/>
        <v>252</v>
      </c>
      <c r="M2404" s="86" t="str">
        <f t="shared" si="359"/>
        <v/>
      </c>
      <c r="N2404" s="87" t="str">
        <f t="shared" si="360"/>
        <v/>
      </c>
      <c r="O2404" s="87" t="str">
        <f t="shared" si="361"/>
        <v/>
      </c>
      <c r="P2404" s="88" t="str">
        <f t="shared" si="362"/>
        <v/>
      </c>
      <c r="Q2404" s="87" t="str">
        <f t="shared" si="363"/>
        <v/>
      </c>
      <c r="R2404" s="87" t="str">
        <f t="shared" si="364"/>
        <v/>
      </c>
    </row>
    <row r="2405" spans="1:18" ht="15" thickTop="1" x14ac:dyDescent="0.2">
      <c r="A2405" s="224"/>
      <c r="B2405" s="224"/>
      <c r="C2405" s="224"/>
      <c r="D2405" s="224"/>
      <c r="E2405" s="224"/>
      <c r="F2405" s="224"/>
      <c r="G2405" s="224"/>
      <c r="H2405" s="224"/>
      <c r="I2405" s="224"/>
      <c r="J2405" s="224"/>
      <c r="L2405" s="52">
        <f t="shared" si="365"/>
        <v>252</v>
      </c>
      <c r="M2405" s="86" t="str">
        <f t="shared" si="359"/>
        <v/>
      </c>
      <c r="N2405" s="87" t="str">
        <f t="shared" si="360"/>
        <v/>
      </c>
      <c r="O2405" s="87" t="str">
        <f t="shared" si="361"/>
        <v/>
      </c>
      <c r="P2405" s="88" t="str">
        <f t="shared" si="362"/>
        <v/>
      </c>
      <c r="Q2405" s="87" t="str">
        <f t="shared" si="363"/>
        <v/>
      </c>
      <c r="R2405" s="87" t="str">
        <f t="shared" si="364"/>
        <v/>
      </c>
    </row>
    <row r="2406" spans="1:18" ht="15" customHeight="1" x14ac:dyDescent="0.2">
      <c r="A2406" s="206"/>
      <c r="B2406" s="207" t="s">
        <v>1</v>
      </c>
      <c r="C2406" s="206" t="s">
        <v>2</v>
      </c>
      <c r="D2406" s="206" t="s">
        <v>3</v>
      </c>
      <c r="E2406" s="290" t="s">
        <v>18</v>
      </c>
      <c r="F2406" s="290"/>
      <c r="G2406" s="208" t="s">
        <v>4</v>
      </c>
      <c r="H2406" s="207" t="s">
        <v>5</v>
      </c>
      <c r="I2406" s="207" t="s">
        <v>6</v>
      </c>
      <c r="J2406" s="207" t="s">
        <v>7</v>
      </c>
      <c r="L2406" s="52">
        <f t="shared" si="365"/>
        <v>253</v>
      </c>
      <c r="M2406" s="86" t="str">
        <f t="shared" si="359"/>
        <v/>
      </c>
      <c r="N2406" s="87" t="str">
        <f t="shared" si="360"/>
        <v/>
      </c>
      <c r="O2406" s="87" t="str">
        <f t="shared" si="361"/>
        <v/>
      </c>
      <c r="P2406" s="88" t="str">
        <f t="shared" si="362"/>
        <v/>
      </c>
      <c r="Q2406" s="87" t="str">
        <f t="shared" si="363"/>
        <v/>
      </c>
      <c r="R2406" s="87" t="str">
        <f t="shared" si="364"/>
        <v/>
      </c>
    </row>
    <row r="2407" spans="1:18" ht="25.5" x14ac:dyDescent="0.2">
      <c r="A2407" s="209" t="s">
        <v>19</v>
      </c>
      <c r="B2407" s="210" t="s">
        <v>1474</v>
      </c>
      <c r="C2407" s="209" t="s">
        <v>9</v>
      </c>
      <c r="D2407" s="209" t="s">
        <v>1475</v>
      </c>
      <c r="E2407" s="291" t="s">
        <v>921</v>
      </c>
      <c r="F2407" s="291"/>
      <c r="G2407" s="211" t="s">
        <v>12</v>
      </c>
      <c r="H2407" s="212">
        <v>1</v>
      </c>
      <c r="I2407" s="213">
        <f>SUMIF(L:L,$L2407,M:M)</f>
        <v>40.08</v>
      </c>
      <c r="J2407" s="213">
        <f>TRUNC(H2407*I2407,2)</f>
        <v>40.08</v>
      </c>
      <c r="L2407" s="52">
        <f t="shared" si="365"/>
        <v>253</v>
      </c>
      <c r="M2407" s="86" t="str">
        <f t="shared" si="359"/>
        <v/>
      </c>
      <c r="N2407" s="87" t="str">
        <f t="shared" si="360"/>
        <v/>
      </c>
      <c r="O2407" s="87" t="str">
        <f t="shared" si="361"/>
        <v/>
      </c>
      <c r="P2407" s="88" t="str">
        <f t="shared" si="362"/>
        <v xml:space="preserve"> 101891 </v>
      </c>
      <c r="Q2407" s="87">
        <f t="shared" si="363"/>
        <v>0</v>
      </c>
      <c r="R2407" s="87">
        <f t="shared" si="364"/>
        <v>40.08</v>
      </c>
    </row>
    <row r="2408" spans="1:18" ht="14.25" customHeight="1" x14ac:dyDescent="0.2">
      <c r="A2408" s="225" t="s">
        <v>21</v>
      </c>
      <c r="B2408" s="226" t="s">
        <v>220</v>
      </c>
      <c r="C2408" s="225" t="s">
        <v>9</v>
      </c>
      <c r="D2408" s="225" t="s">
        <v>221</v>
      </c>
      <c r="E2408" s="292" t="s">
        <v>875</v>
      </c>
      <c r="F2408" s="292"/>
      <c r="G2408" s="227" t="s">
        <v>25</v>
      </c>
      <c r="H2408" s="228">
        <v>0.12714</v>
      </c>
      <c r="I2408" s="229">
        <f>SUMIFS(J:J,A:A,"Composição",B:B,$B2408)</f>
        <v>33.25</v>
      </c>
      <c r="J2408" s="229">
        <f>TRUNC(H2408*I2408,2)</f>
        <v>4.22</v>
      </c>
      <c r="L2408" s="52">
        <f t="shared" si="365"/>
        <v>253</v>
      </c>
      <c r="M2408" s="86">
        <f t="shared" si="359"/>
        <v>4.22</v>
      </c>
      <c r="N2408" s="87" t="str">
        <f t="shared" si="360"/>
        <v/>
      </c>
      <c r="O2408" s="87">
        <f t="shared" si="361"/>
        <v>4.22</v>
      </c>
      <c r="P2408" s="88" t="str">
        <f t="shared" si="362"/>
        <v/>
      </c>
      <c r="Q2408" s="87" t="str">
        <f t="shared" si="363"/>
        <v/>
      </c>
      <c r="R2408" s="87" t="str">
        <f t="shared" si="364"/>
        <v/>
      </c>
    </row>
    <row r="2409" spans="1:18" ht="25.5" customHeight="1" x14ac:dyDescent="0.2">
      <c r="A2409" s="225" t="s">
        <v>21</v>
      </c>
      <c r="B2409" s="226" t="s">
        <v>205</v>
      </c>
      <c r="C2409" s="225" t="s">
        <v>9</v>
      </c>
      <c r="D2409" s="225" t="s">
        <v>206</v>
      </c>
      <c r="E2409" s="292" t="s">
        <v>875</v>
      </c>
      <c r="F2409" s="292"/>
      <c r="G2409" s="227" t="s">
        <v>25</v>
      </c>
      <c r="H2409" s="228">
        <v>0.12714</v>
      </c>
      <c r="I2409" s="229">
        <f>SUMIFS(J:J,A:A,"Composição",B:B,$B2409)</f>
        <v>26.42</v>
      </c>
      <c r="J2409" s="229">
        <f>TRUNC(H2409*I2409,2)</f>
        <v>3.35</v>
      </c>
      <c r="L2409" s="52">
        <f t="shared" si="365"/>
        <v>253</v>
      </c>
      <c r="M2409" s="86">
        <f t="shared" si="359"/>
        <v>3.35</v>
      </c>
      <c r="N2409" s="87" t="str">
        <f t="shared" si="360"/>
        <v/>
      </c>
      <c r="O2409" s="87">
        <f t="shared" si="361"/>
        <v>3.35</v>
      </c>
      <c r="P2409" s="88" t="str">
        <f t="shared" si="362"/>
        <v/>
      </c>
      <c r="Q2409" s="87" t="str">
        <f t="shared" si="363"/>
        <v/>
      </c>
      <c r="R2409" s="87" t="str">
        <f t="shared" si="364"/>
        <v/>
      </c>
    </row>
    <row r="2410" spans="1:18" ht="14.25" customHeight="1" x14ac:dyDescent="0.2">
      <c r="A2410" s="214" t="s">
        <v>28</v>
      </c>
      <c r="B2410" s="215" t="s">
        <v>2089</v>
      </c>
      <c r="C2410" s="214" t="str">
        <f>VLOOKUP(B2410,INSUMOS!$A:$I,2,FALSE)</f>
        <v>SINAPI</v>
      </c>
      <c r="D2410" s="214" t="str">
        <f>VLOOKUP(B2410,INSUMOS!$A:$I,3,FALSE)</f>
        <v>DISJUNTOR TIPO NEMA, MONOPOLAR 35 ATE 50 A, TENSAO MAXIMA DE 240 V</v>
      </c>
      <c r="E2410" s="293" t="str">
        <f>VLOOKUP(B2410,INSUMOS!$A:$I,4,FALSE)</f>
        <v>Material</v>
      </c>
      <c r="F2410" s="293"/>
      <c r="G2410" s="216" t="str">
        <f>VLOOKUP(B2410,INSUMOS!$A:$I,5,FALSE)</f>
        <v>UN</v>
      </c>
      <c r="H2410" s="217">
        <v>1</v>
      </c>
      <c r="I2410" s="218">
        <f>VLOOKUP(B2410,INSUMOS!$A:$I,8,FALSE)</f>
        <v>30.6</v>
      </c>
      <c r="J2410" s="218">
        <f>TRUNC(H2410*I2410,2)</f>
        <v>30.6</v>
      </c>
      <c r="L2410" s="52">
        <f t="shared" si="365"/>
        <v>253</v>
      </c>
      <c r="M2410" s="86">
        <f t="shared" si="359"/>
        <v>30.6</v>
      </c>
      <c r="N2410" s="87" t="str">
        <f t="shared" si="360"/>
        <v/>
      </c>
      <c r="O2410" s="87">
        <f t="shared" si="361"/>
        <v>30.6</v>
      </c>
      <c r="P2410" s="88" t="str">
        <f t="shared" si="362"/>
        <v/>
      </c>
      <c r="Q2410" s="87" t="str">
        <f t="shared" si="363"/>
        <v/>
      </c>
      <c r="R2410" s="87" t="str">
        <f t="shared" si="364"/>
        <v/>
      </c>
    </row>
    <row r="2411" spans="1:18" ht="25.5" x14ac:dyDescent="0.2">
      <c r="A2411" s="214" t="s">
        <v>28</v>
      </c>
      <c r="B2411" s="215" t="s">
        <v>570</v>
      </c>
      <c r="C2411" s="214" t="str">
        <f>VLOOKUP(B2411,INSUMOS!$A:$I,2,FALSE)</f>
        <v>SINAPI</v>
      </c>
      <c r="D2411" s="214" t="str">
        <f>VLOOKUP(B2411,INSUMOS!$A:$I,3,FALSE)</f>
        <v>TERMINAL A COMPRESSAO EM COBRE ESTANHADO PARA CABO 10 MM2, 1 FURO E 1 COMPRESSAO, PARA PARAFUSO DE FIXACAO M6</v>
      </c>
      <c r="E2411" s="293" t="str">
        <f>VLOOKUP(B2411,INSUMOS!$A:$I,4,FALSE)</f>
        <v>Material</v>
      </c>
      <c r="F2411" s="293"/>
      <c r="G2411" s="216" t="str">
        <f>VLOOKUP(B2411,INSUMOS!$A:$I,5,FALSE)</f>
        <v>UN</v>
      </c>
      <c r="H2411" s="217">
        <v>1</v>
      </c>
      <c r="I2411" s="218">
        <f>VLOOKUP(B2411,INSUMOS!$A:$I,8,FALSE)</f>
        <v>1.91</v>
      </c>
      <c r="J2411" s="218">
        <f>TRUNC(H2411*I2411,2)</f>
        <v>1.91</v>
      </c>
      <c r="L2411" s="52">
        <f t="shared" si="365"/>
        <v>253</v>
      </c>
      <c r="M2411" s="86">
        <f t="shared" si="359"/>
        <v>1.91</v>
      </c>
      <c r="N2411" s="87" t="str">
        <f t="shared" si="360"/>
        <v/>
      </c>
      <c r="O2411" s="87">
        <f t="shared" si="361"/>
        <v>1.91</v>
      </c>
      <c r="P2411" s="88" t="str">
        <f t="shared" si="362"/>
        <v/>
      </c>
      <c r="Q2411" s="87" t="str">
        <f t="shared" si="363"/>
        <v/>
      </c>
      <c r="R2411" s="87" t="str">
        <f t="shared" si="364"/>
        <v/>
      </c>
    </row>
    <row r="2412" spans="1:18" x14ac:dyDescent="0.2">
      <c r="A2412" s="219"/>
      <c r="B2412" s="219"/>
      <c r="C2412" s="219"/>
      <c r="D2412" s="219"/>
      <c r="E2412" s="219"/>
      <c r="F2412" s="220"/>
      <c r="G2412" s="219"/>
      <c r="H2412" s="220"/>
      <c r="I2412" s="219"/>
      <c r="J2412" s="220"/>
      <c r="L2412" s="52">
        <f t="shared" si="365"/>
        <v>253</v>
      </c>
      <c r="M2412" s="86" t="str">
        <f t="shared" si="359"/>
        <v/>
      </c>
      <c r="N2412" s="87" t="str">
        <f t="shared" si="360"/>
        <v/>
      </c>
      <c r="O2412" s="87" t="str">
        <f t="shared" si="361"/>
        <v/>
      </c>
      <c r="P2412" s="88" t="str">
        <f t="shared" si="362"/>
        <v/>
      </c>
      <c r="Q2412" s="87" t="str">
        <f t="shared" si="363"/>
        <v/>
      </c>
      <c r="R2412" s="87" t="str">
        <f t="shared" si="364"/>
        <v/>
      </c>
    </row>
    <row r="2413" spans="1:18" ht="15" thickBot="1" x14ac:dyDescent="0.25">
      <c r="A2413" s="219"/>
      <c r="B2413" s="219"/>
      <c r="C2413" s="219"/>
      <c r="D2413" s="219"/>
      <c r="E2413" s="219"/>
      <c r="F2413" s="220"/>
      <c r="G2413" s="219"/>
      <c r="H2413" s="294"/>
      <c r="I2413" s="294"/>
      <c r="J2413" s="220"/>
      <c r="L2413" s="52">
        <f t="shared" si="365"/>
        <v>253</v>
      </c>
      <c r="M2413" s="86" t="str">
        <f t="shared" si="359"/>
        <v/>
      </c>
      <c r="N2413" s="87" t="str">
        <f t="shared" si="360"/>
        <v/>
      </c>
      <c r="O2413" s="87" t="str">
        <f t="shared" si="361"/>
        <v/>
      </c>
      <c r="P2413" s="88" t="str">
        <f t="shared" si="362"/>
        <v/>
      </c>
      <c r="Q2413" s="87" t="str">
        <f t="shared" si="363"/>
        <v/>
      </c>
      <c r="R2413" s="87" t="str">
        <f t="shared" si="364"/>
        <v/>
      </c>
    </row>
    <row r="2414" spans="1:18" ht="15" thickTop="1" x14ac:dyDescent="0.2">
      <c r="A2414" s="224"/>
      <c r="B2414" s="224"/>
      <c r="C2414" s="224"/>
      <c r="D2414" s="224"/>
      <c r="E2414" s="224"/>
      <c r="F2414" s="224"/>
      <c r="G2414" s="224"/>
      <c r="H2414" s="224"/>
      <c r="I2414" s="224"/>
      <c r="J2414" s="224"/>
      <c r="L2414" s="52">
        <f t="shared" si="365"/>
        <v>253</v>
      </c>
      <c r="M2414" s="86" t="str">
        <f t="shared" si="359"/>
        <v/>
      </c>
      <c r="N2414" s="87" t="str">
        <f t="shared" si="360"/>
        <v/>
      </c>
      <c r="O2414" s="87" t="str">
        <f t="shared" si="361"/>
        <v/>
      </c>
      <c r="P2414" s="88" t="str">
        <f t="shared" si="362"/>
        <v/>
      </c>
      <c r="Q2414" s="87" t="str">
        <f t="shared" si="363"/>
        <v/>
      </c>
      <c r="R2414" s="87" t="str">
        <f t="shared" si="364"/>
        <v/>
      </c>
    </row>
    <row r="2415" spans="1:18" ht="15" x14ac:dyDescent="0.2">
      <c r="A2415" s="206"/>
      <c r="B2415" s="207" t="s">
        <v>1</v>
      </c>
      <c r="C2415" s="206" t="s">
        <v>2</v>
      </c>
      <c r="D2415" s="206" t="s">
        <v>3</v>
      </c>
      <c r="E2415" s="290" t="s">
        <v>18</v>
      </c>
      <c r="F2415" s="290"/>
      <c r="G2415" s="208" t="s">
        <v>4</v>
      </c>
      <c r="H2415" s="207" t="s">
        <v>5</v>
      </c>
      <c r="I2415" s="207" t="s">
        <v>6</v>
      </c>
      <c r="J2415" s="207" t="s">
        <v>7</v>
      </c>
      <c r="L2415" s="52">
        <f t="shared" si="365"/>
        <v>254</v>
      </c>
      <c r="M2415" s="86" t="str">
        <f t="shared" si="359"/>
        <v/>
      </c>
      <c r="N2415" s="87" t="str">
        <f t="shared" si="360"/>
        <v/>
      </c>
      <c r="O2415" s="87" t="str">
        <f t="shared" si="361"/>
        <v/>
      </c>
      <c r="P2415" s="88" t="str">
        <f t="shared" si="362"/>
        <v/>
      </c>
      <c r="Q2415" s="87" t="str">
        <f t="shared" si="363"/>
        <v/>
      </c>
      <c r="R2415" s="87" t="str">
        <f t="shared" si="364"/>
        <v/>
      </c>
    </row>
    <row r="2416" spans="1:18" x14ac:dyDescent="0.2">
      <c r="A2416" s="209" t="s">
        <v>19</v>
      </c>
      <c r="B2416" s="210" t="s">
        <v>220</v>
      </c>
      <c r="C2416" s="209" t="s">
        <v>9</v>
      </c>
      <c r="D2416" s="209" t="s">
        <v>221</v>
      </c>
      <c r="E2416" s="291" t="s">
        <v>875</v>
      </c>
      <c r="F2416" s="291"/>
      <c r="G2416" s="211" t="s">
        <v>25</v>
      </c>
      <c r="H2416" s="212">
        <v>1</v>
      </c>
      <c r="I2416" s="213">
        <f>SUMIF(L:L,$L2416,M:M)</f>
        <v>33.25</v>
      </c>
      <c r="J2416" s="213">
        <f t="shared" ref="J2416:J2424" si="367">TRUNC(H2416*I2416,2)</f>
        <v>33.25</v>
      </c>
      <c r="L2416" s="52">
        <f t="shared" si="365"/>
        <v>254</v>
      </c>
      <c r="M2416" s="86" t="str">
        <f t="shared" si="359"/>
        <v/>
      </c>
      <c r="N2416" s="87" t="str">
        <f t="shared" si="360"/>
        <v/>
      </c>
      <c r="O2416" s="87" t="str">
        <f t="shared" si="361"/>
        <v/>
      </c>
      <c r="P2416" s="88" t="str">
        <f t="shared" si="362"/>
        <v xml:space="preserve"> 88264 </v>
      </c>
      <c r="Q2416" s="87">
        <f t="shared" si="363"/>
        <v>23.15</v>
      </c>
      <c r="R2416" s="87">
        <f t="shared" si="364"/>
        <v>10.1</v>
      </c>
    </row>
    <row r="2417" spans="1:18" ht="25.5" x14ac:dyDescent="0.2">
      <c r="A2417" s="225" t="s">
        <v>21</v>
      </c>
      <c r="B2417" s="226" t="s">
        <v>216</v>
      </c>
      <c r="C2417" s="225" t="s">
        <v>9</v>
      </c>
      <c r="D2417" s="225" t="s">
        <v>217</v>
      </c>
      <c r="E2417" s="292" t="s">
        <v>875</v>
      </c>
      <c r="F2417" s="292"/>
      <c r="G2417" s="227" t="s">
        <v>25</v>
      </c>
      <c r="H2417" s="228">
        <v>1</v>
      </c>
      <c r="I2417" s="229">
        <f>SUMIFS(J:J,A:A,"Composição",B:B,$B2417)</f>
        <v>0.86</v>
      </c>
      <c r="J2417" s="229">
        <f t="shared" si="367"/>
        <v>0.86</v>
      </c>
      <c r="L2417" s="52">
        <f t="shared" si="365"/>
        <v>254</v>
      </c>
      <c r="M2417" s="86">
        <f t="shared" si="359"/>
        <v>0.86</v>
      </c>
      <c r="N2417" s="87" t="str">
        <f t="shared" si="360"/>
        <v/>
      </c>
      <c r="O2417" s="87">
        <f t="shared" si="361"/>
        <v>0.86</v>
      </c>
      <c r="P2417" s="88" t="str">
        <f t="shared" si="362"/>
        <v/>
      </c>
      <c r="Q2417" s="87" t="str">
        <f t="shared" si="363"/>
        <v/>
      </c>
      <c r="R2417" s="87" t="str">
        <f t="shared" si="364"/>
        <v/>
      </c>
    </row>
    <row r="2418" spans="1:18" ht="25.5" x14ac:dyDescent="0.2">
      <c r="A2418" s="214" t="s">
        <v>28</v>
      </c>
      <c r="B2418" s="215" t="s">
        <v>196</v>
      </c>
      <c r="C2418" s="214" t="str">
        <f>VLOOKUP(B2418,INSUMOS!$A:$I,2,FALSE)</f>
        <v>SINAPI</v>
      </c>
      <c r="D2418" s="214" t="str">
        <f>VLOOKUP(B2418,INSUMOS!$A:$I,3,FALSE)</f>
        <v>FERRAMENTAS - FAMILIA ELETRICISTA - HORISTA (ENCARGOS COMPLEMENTARES - COLETADO CAIXA)</v>
      </c>
      <c r="E2418" s="293" t="str">
        <f>VLOOKUP(B2418,INSUMOS!$A:$I,4,FALSE)</f>
        <v>Encargos Complementares</v>
      </c>
      <c r="F2418" s="293"/>
      <c r="G2418" s="216" t="str">
        <f>VLOOKUP(B2418,INSUMOS!$A:$I,5,FALSE)</f>
        <v>H</v>
      </c>
      <c r="H2418" s="217">
        <v>1</v>
      </c>
      <c r="I2418" s="218">
        <f>VLOOKUP(B2418,INSUMOS!$A:$I,8,FALSE)</f>
        <v>0.83</v>
      </c>
      <c r="J2418" s="218">
        <f t="shared" si="367"/>
        <v>0.83</v>
      </c>
      <c r="L2418" s="52">
        <f t="shared" si="365"/>
        <v>254</v>
      </c>
      <c r="M2418" s="86">
        <f t="shared" si="359"/>
        <v>0.83</v>
      </c>
      <c r="N2418" s="87" t="str">
        <f t="shared" si="360"/>
        <v/>
      </c>
      <c r="O2418" s="87">
        <f t="shared" si="361"/>
        <v>0.83</v>
      </c>
      <c r="P2418" s="88" t="str">
        <f t="shared" si="362"/>
        <v/>
      </c>
      <c r="Q2418" s="87" t="str">
        <f t="shared" si="363"/>
        <v/>
      </c>
      <c r="R2418" s="87" t="str">
        <f t="shared" si="364"/>
        <v/>
      </c>
    </row>
    <row r="2419" spans="1:18" ht="25.5" x14ac:dyDescent="0.2">
      <c r="A2419" s="214" t="s">
        <v>28</v>
      </c>
      <c r="B2419" s="215" t="s">
        <v>81</v>
      </c>
      <c r="C2419" s="214" t="str">
        <f>VLOOKUP(B2419,INSUMOS!$A:$I,2,FALSE)</f>
        <v>SINAPI</v>
      </c>
      <c r="D2419" s="214" t="str">
        <f>VLOOKUP(B2419,INSUMOS!$A:$I,3,FALSE)</f>
        <v>EXAMES - HORISTA (COLETADO CAIXA - ENCARGOS COMPLEMENTARES)</v>
      </c>
      <c r="E2419" s="293" t="str">
        <f>VLOOKUP(B2419,INSUMOS!$A:$I,4,FALSE)</f>
        <v>Encargos Complementares</v>
      </c>
      <c r="F2419" s="293"/>
      <c r="G2419" s="216" t="str">
        <f>VLOOKUP(B2419,INSUMOS!$A:$I,5,FALSE)</f>
        <v>H</v>
      </c>
      <c r="H2419" s="217">
        <v>1</v>
      </c>
      <c r="I2419" s="218">
        <f>VLOOKUP(B2419,INSUMOS!$A:$I,8,FALSE)</f>
        <v>1.31</v>
      </c>
      <c r="J2419" s="218">
        <f t="shared" si="367"/>
        <v>1.31</v>
      </c>
      <c r="L2419" s="52">
        <f t="shared" si="365"/>
        <v>254</v>
      </c>
      <c r="M2419" s="86">
        <f t="shared" si="359"/>
        <v>1.31</v>
      </c>
      <c r="N2419" s="87" t="str">
        <f t="shared" si="360"/>
        <v/>
      </c>
      <c r="O2419" s="87">
        <f t="shared" si="361"/>
        <v>1.31</v>
      </c>
      <c r="P2419" s="88" t="str">
        <f t="shared" si="362"/>
        <v/>
      </c>
      <c r="Q2419" s="87" t="str">
        <f t="shared" si="363"/>
        <v/>
      </c>
      <c r="R2419" s="87" t="str">
        <f t="shared" si="364"/>
        <v/>
      </c>
    </row>
    <row r="2420" spans="1:18" ht="25.5" x14ac:dyDescent="0.2">
      <c r="A2420" s="214" t="s">
        <v>28</v>
      </c>
      <c r="B2420" s="215" t="s">
        <v>83</v>
      </c>
      <c r="C2420" s="214" t="str">
        <f>VLOOKUP(B2420,INSUMOS!$A:$I,2,FALSE)</f>
        <v>SINAPI</v>
      </c>
      <c r="D2420" s="214" t="str">
        <f>VLOOKUP(B2420,INSUMOS!$A:$I,3,FALSE)</f>
        <v>SEGURO - HORISTA (COLETADO CAIXA - ENCARGOS COMPLEMENTARES)</v>
      </c>
      <c r="E2420" s="293" t="str">
        <f>VLOOKUP(B2420,INSUMOS!$A:$I,4,FALSE)</f>
        <v>Encargos Complementares</v>
      </c>
      <c r="F2420" s="293"/>
      <c r="G2420" s="216" t="str">
        <f>VLOOKUP(B2420,INSUMOS!$A:$I,5,FALSE)</f>
        <v>H</v>
      </c>
      <c r="H2420" s="217">
        <v>1</v>
      </c>
      <c r="I2420" s="218">
        <f>VLOOKUP(B2420,INSUMOS!$A:$I,8,FALSE)</f>
        <v>0.11</v>
      </c>
      <c r="J2420" s="218">
        <f t="shared" si="367"/>
        <v>0.11</v>
      </c>
      <c r="L2420" s="52">
        <f t="shared" si="365"/>
        <v>254</v>
      </c>
      <c r="M2420" s="86">
        <f t="shared" si="359"/>
        <v>0.11</v>
      </c>
      <c r="N2420" s="87" t="str">
        <f t="shared" si="360"/>
        <v/>
      </c>
      <c r="O2420" s="87">
        <f t="shared" si="361"/>
        <v>0.11</v>
      </c>
      <c r="P2420" s="88" t="str">
        <f t="shared" si="362"/>
        <v/>
      </c>
      <c r="Q2420" s="87" t="str">
        <f t="shared" si="363"/>
        <v/>
      </c>
      <c r="R2420" s="87" t="str">
        <f t="shared" si="364"/>
        <v/>
      </c>
    </row>
    <row r="2421" spans="1:18" ht="14.25" customHeight="1" x14ac:dyDescent="0.2">
      <c r="A2421" s="214" t="s">
        <v>28</v>
      </c>
      <c r="B2421" s="215" t="s">
        <v>192</v>
      </c>
      <c r="C2421" s="214" t="str">
        <f>VLOOKUP(B2421,INSUMOS!$A:$I,2,FALSE)</f>
        <v>SINAPI</v>
      </c>
      <c r="D2421" s="214" t="str">
        <f>VLOOKUP(B2421,INSUMOS!$A:$I,3,FALSE)</f>
        <v>EPI - FAMILIA ELETRICISTA - HORISTA (ENCARGOS COMPLEMENTARES - COLETADO CAIXA)</v>
      </c>
      <c r="E2421" s="293" t="str">
        <f>VLOOKUP(B2421,INSUMOS!$A:$I,4,FALSE)</f>
        <v>Encargos Complementares</v>
      </c>
      <c r="F2421" s="293"/>
      <c r="G2421" s="216" t="str">
        <f>VLOOKUP(B2421,INSUMOS!$A:$I,5,FALSE)</f>
        <v>H</v>
      </c>
      <c r="H2421" s="217">
        <v>1</v>
      </c>
      <c r="I2421" s="218">
        <f>VLOOKUP(B2421,INSUMOS!$A:$I,8,FALSE)</f>
        <v>1.18</v>
      </c>
      <c r="J2421" s="218">
        <f t="shared" si="367"/>
        <v>1.18</v>
      </c>
      <c r="L2421" s="52">
        <f t="shared" si="365"/>
        <v>254</v>
      </c>
      <c r="M2421" s="86">
        <f t="shared" si="359"/>
        <v>1.18</v>
      </c>
      <c r="N2421" s="87" t="str">
        <f t="shared" si="360"/>
        <v/>
      </c>
      <c r="O2421" s="87">
        <f t="shared" si="361"/>
        <v>1.18</v>
      </c>
      <c r="P2421" s="88" t="str">
        <f t="shared" si="362"/>
        <v/>
      </c>
      <c r="Q2421" s="87" t="str">
        <f t="shared" si="363"/>
        <v/>
      </c>
      <c r="R2421" s="87" t="str">
        <f t="shared" si="364"/>
        <v/>
      </c>
    </row>
    <row r="2422" spans="1:18" ht="25.5" customHeight="1" x14ac:dyDescent="0.2">
      <c r="A2422" s="214" t="s">
        <v>28</v>
      </c>
      <c r="B2422" s="215" t="s">
        <v>79</v>
      </c>
      <c r="C2422" s="214" t="str">
        <f>VLOOKUP(B2422,INSUMOS!$A:$I,2,FALSE)</f>
        <v>SINAPI</v>
      </c>
      <c r="D2422" s="214" t="str">
        <f>VLOOKUP(B2422,INSUMOS!$A:$I,3,FALSE)</f>
        <v>ALIMENTACAO - HORISTA (COLETADO CAIXA - ENCARGOS COMPLEMENTARES)</v>
      </c>
      <c r="E2422" s="293" t="str">
        <f>VLOOKUP(B2422,INSUMOS!$A:$I,4,FALSE)</f>
        <v>Encargos Complementares</v>
      </c>
      <c r="F2422" s="293"/>
      <c r="G2422" s="216" t="str">
        <f>VLOOKUP(B2422,INSUMOS!$A:$I,5,FALSE)</f>
        <v>H</v>
      </c>
      <c r="H2422" s="217">
        <v>1</v>
      </c>
      <c r="I2422" s="218">
        <f>VLOOKUP(B2422,INSUMOS!$A:$I,8,FALSE)</f>
        <v>4.29</v>
      </c>
      <c r="J2422" s="218">
        <f t="shared" si="367"/>
        <v>4.29</v>
      </c>
      <c r="L2422" s="52">
        <f t="shared" si="365"/>
        <v>254</v>
      </c>
      <c r="M2422" s="86">
        <f t="shared" si="359"/>
        <v>4.29</v>
      </c>
      <c r="N2422" s="87" t="str">
        <f t="shared" si="360"/>
        <v/>
      </c>
      <c r="O2422" s="87">
        <f t="shared" si="361"/>
        <v>4.29</v>
      </c>
      <c r="P2422" s="88" t="str">
        <f t="shared" si="362"/>
        <v/>
      </c>
      <c r="Q2422" s="87" t="str">
        <f t="shared" si="363"/>
        <v/>
      </c>
      <c r="R2422" s="87" t="str">
        <f t="shared" si="364"/>
        <v/>
      </c>
    </row>
    <row r="2423" spans="1:18" ht="14.25" customHeight="1" x14ac:dyDescent="0.2">
      <c r="A2423" s="214" t="s">
        <v>28</v>
      </c>
      <c r="B2423" s="215" t="s">
        <v>84</v>
      </c>
      <c r="C2423" s="214" t="str">
        <f>VLOOKUP(B2423,INSUMOS!$A:$I,2,FALSE)</f>
        <v>SINAPI</v>
      </c>
      <c r="D2423" s="214" t="str">
        <f>VLOOKUP(B2423,INSUMOS!$A:$I,3,FALSE)</f>
        <v>TRANSPORTE - HORISTA (COLETADO CAIXA - ENCARGOS COMPLEMENTARES)</v>
      </c>
      <c r="E2423" s="293" t="str">
        <f>VLOOKUP(B2423,INSUMOS!$A:$I,4,FALSE)</f>
        <v>Encargos Complementares</v>
      </c>
      <c r="F2423" s="293"/>
      <c r="G2423" s="216" t="str">
        <f>VLOOKUP(B2423,INSUMOS!$A:$I,5,FALSE)</f>
        <v>H</v>
      </c>
      <c r="H2423" s="217">
        <v>1</v>
      </c>
      <c r="I2423" s="218">
        <f>VLOOKUP(B2423,INSUMOS!$A:$I,8,FALSE)</f>
        <v>1.52</v>
      </c>
      <c r="J2423" s="218">
        <f t="shared" si="367"/>
        <v>1.52</v>
      </c>
      <c r="L2423" s="52">
        <f t="shared" si="365"/>
        <v>254</v>
      </c>
      <c r="M2423" s="86">
        <f t="shared" si="359"/>
        <v>1.52</v>
      </c>
      <c r="N2423" s="87" t="str">
        <f t="shared" si="360"/>
        <v/>
      </c>
      <c r="O2423" s="87">
        <f t="shared" si="361"/>
        <v>1.52</v>
      </c>
      <c r="P2423" s="88" t="str">
        <f t="shared" si="362"/>
        <v/>
      </c>
      <c r="Q2423" s="87" t="str">
        <f t="shared" si="363"/>
        <v/>
      </c>
      <c r="R2423" s="87" t="str">
        <f t="shared" si="364"/>
        <v/>
      </c>
    </row>
    <row r="2424" spans="1:18" x14ac:dyDescent="0.2">
      <c r="A2424" s="214" t="s">
        <v>28</v>
      </c>
      <c r="B2424" s="215" t="s">
        <v>184</v>
      </c>
      <c r="C2424" s="214" t="str">
        <f>VLOOKUP(B2424,INSUMOS!$A:$I,2,FALSE)</f>
        <v>SINAPI</v>
      </c>
      <c r="D2424" s="214" t="str">
        <f>VLOOKUP(B2424,INSUMOS!$A:$I,3,FALSE)</f>
        <v>ELETRICISTA (HORISTA)</v>
      </c>
      <c r="E2424" s="293" t="str">
        <f>VLOOKUP(B2424,INSUMOS!$A:$I,4,FALSE)</f>
        <v>Mão de Obra</v>
      </c>
      <c r="F2424" s="293"/>
      <c r="G2424" s="216" t="str">
        <f>VLOOKUP(B2424,INSUMOS!$A:$I,5,FALSE)</f>
        <v>H</v>
      </c>
      <c r="H2424" s="217">
        <v>1</v>
      </c>
      <c r="I2424" s="218">
        <f>VLOOKUP(B2424,INSUMOS!$A:$I,8,FALSE)</f>
        <v>23.15</v>
      </c>
      <c r="J2424" s="218">
        <f t="shared" si="367"/>
        <v>23.15</v>
      </c>
      <c r="L2424" s="52">
        <f t="shared" si="365"/>
        <v>254</v>
      </c>
      <c r="M2424" s="86">
        <f t="shared" si="359"/>
        <v>23.15</v>
      </c>
      <c r="N2424" s="87">
        <f t="shared" si="360"/>
        <v>23.15</v>
      </c>
      <c r="O2424" s="87" t="str">
        <f t="shared" si="361"/>
        <v/>
      </c>
      <c r="P2424" s="88" t="str">
        <f t="shared" si="362"/>
        <v/>
      </c>
      <c r="Q2424" s="87" t="str">
        <f t="shared" si="363"/>
        <v/>
      </c>
      <c r="R2424" s="87" t="str">
        <f t="shared" si="364"/>
        <v/>
      </c>
    </row>
    <row r="2425" spans="1:18" x14ac:dyDescent="0.2">
      <c r="A2425" s="219"/>
      <c r="B2425" s="219"/>
      <c r="C2425" s="219"/>
      <c r="D2425" s="219"/>
      <c r="E2425" s="219"/>
      <c r="F2425" s="220"/>
      <c r="G2425" s="219"/>
      <c r="H2425" s="220"/>
      <c r="I2425" s="219"/>
      <c r="J2425" s="220"/>
      <c r="L2425" s="52">
        <f t="shared" si="365"/>
        <v>254</v>
      </c>
      <c r="M2425" s="86" t="str">
        <f t="shared" si="359"/>
        <v/>
      </c>
      <c r="N2425" s="87" t="str">
        <f t="shared" si="360"/>
        <v/>
      </c>
      <c r="O2425" s="87" t="str">
        <f t="shared" si="361"/>
        <v/>
      </c>
      <c r="P2425" s="88" t="str">
        <f t="shared" si="362"/>
        <v/>
      </c>
      <c r="Q2425" s="87" t="str">
        <f t="shared" si="363"/>
        <v/>
      </c>
      <c r="R2425" s="87" t="str">
        <f t="shared" si="364"/>
        <v/>
      </c>
    </row>
    <row r="2426" spans="1:18" ht="15" thickBot="1" x14ac:dyDescent="0.25">
      <c r="A2426" s="219"/>
      <c r="B2426" s="219"/>
      <c r="C2426" s="219"/>
      <c r="D2426" s="219"/>
      <c r="E2426" s="219"/>
      <c r="F2426" s="220"/>
      <c r="G2426" s="219"/>
      <c r="H2426" s="294"/>
      <c r="I2426" s="294"/>
      <c r="J2426" s="220"/>
      <c r="L2426" s="52">
        <f t="shared" si="365"/>
        <v>254</v>
      </c>
      <c r="M2426" s="86" t="str">
        <f t="shared" si="359"/>
        <v/>
      </c>
      <c r="N2426" s="87" t="str">
        <f t="shared" si="360"/>
        <v/>
      </c>
      <c r="O2426" s="87" t="str">
        <f t="shared" si="361"/>
        <v/>
      </c>
      <c r="P2426" s="88" t="str">
        <f t="shared" si="362"/>
        <v/>
      </c>
      <c r="Q2426" s="87" t="str">
        <f t="shared" si="363"/>
        <v/>
      </c>
      <c r="R2426" s="87" t="str">
        <f t="shared" si="364"/>
        <v/>
      </c>
    </row>
    <row r="2427" spans="1:18" ht="15" thickTop="1" x14ac:dyDescent="0.2">
      <c r="A2427" s="224"/>
      <c r="B2427" s="224"/>
      <c r="C2427" s="224"/>
      <c r="D2427" s="224"/>
      <c r="E2427" s="224"/>
      <c r="F2427" s="224"/>
      <c r="G2427" s="224"/>
      <c r="H2427" s="224"/>
      <c r="I2427" s="224"/>
      <c r="J2427" s="224"/>
      <c r="L2427" s="52">
        <f t="shared" si="365"/>
        <v>254</v>
      </c>
      <c r="M2427" s="86" t="str">
        <f t="shared" si="359"/>
        <v/>
      </c>
      <c r="N2427" s="87" t="str">
        <f t="shared" si="360"/>
        <v/>
      </c>
      <c r="O2427" s="87" t="str">
        <f t="shared" si="361"/>
        <v/>
      </c>
      <c r="P2427" s="88" t="str">
        <f t="shared" si="362"/>
        <v/>
      </c>
      <c r="Q2427" s="87" t="str">
        <f t="shared" si="363"/>
        <v/>
      </c>
      <c r="R2427" s="87" t="str">
        <f t="shared" si="364"/>
        <v/>
      </c>
    </row>
    <row r="2428" spans="1:18" ht="15" x14ac:dyDescent="0.2">
      <c r="A2428" s="206"/>
      <c r="B2428" s="207" t="s">
        <v>1</v>
      </c>
      <c r="C2428" s="206" t="s">
        <v>2</v>
      </c>
      <c r="D2428" s="206" t="s">
        <v>3</v>
      </c>
      <c r="E2428" s="290" t="s">
        <v>18</v>
      </c>
      <c r="F2428" s="290"/>
      <c r="G2428" s="208" t="s">
        <v>4</v>
      </c>
      <c r="H2428" s="207" t="s">
        <v>5</v>
      </c>
      <c r="I2428" s="207" t="s">
        <v>6</v>
      </c>
      <c r="J2428" s="207" t="s">
        <v>7</v>
      </c>
      <c r="L2428" s="52">
        <f t="shared" si="365"/>
        <v>255</v>
      </c>
      <c r="M2428" s="86" t="str">
        <f t="shared" si="359"/>
        <v/>
      </c>
      <c r="N2428" s="87" t="str">
        <f t="shared" si="360"/>
        <v/>
      </c>
      <c r="O2428" s="87" t="str">
        <f t="shared" si="361"/>
        <v/>
      </c>
      <c r="P2428" s="88" t="str">
        <f t="shared" si="362"/>
        <v/>
      </c>
      <c r="Q2428" s="87" t="str">
        <f t="shared" si="363"/>
        <v/>
      </c>
      <c r="R2428" s="87" t="str">
        <f t="shared" si="364"/>
        <v/>
      </c>
    </row>
    <row r="2429" spans="1:18" ht="38.25" x14ac:dyDescent="0.2">
      <c r="A2429" s="209" t="s">
        <v>19</v>
      </c>
      <c r="B2429" s="210" t="s">
        <v>664</v>
      </c>
      <c r="C2429" s="209" t="s">
        <v>9</v>
      </c>
      <c r="D2429" s="209" t="s">
        <v>665</v>
      </c>
      <c r="E2429" s="291" t="s">
        <v>884</v>
      </c>
      <c r="F2429" s="291"/>
      <c r="G2429" s="211" t="s">
        <v>14</v>
      </c>
      <c r="H2429" s="212">
        <v>1</v>
      </c>
      <c r="I2429" s="213">
        <f>SUMIF(L:L,$L2429,M:M)</f>
        <v>10.440000000000001</v>
      </c>
      <c r="J2429" s="213">
        <f>TRUNC(H2429*I2429,2)</f>
        <v>10.44</v>
      </c>
      <c r="L2429" s="52">
        <f t="shared" si="365"/>
        <v>255</v>
      </c>
      <c r="M2429" s="86" t="str">
        <f t="shared" si="359"/>
        <v/>
      </c>
      <c r="N2429" s="87" t="str">
        <f t="shared" si="360"/>
        <v/>
      </c>
      <c r="O2429" s="87" t="str">
        <f t="shared" si="361"/>
        <v/>
      </c>
      <c r="P2429" s="88" t="str">
        <f t="shared" si="362"/>
        <v xml:space="preserve"> 91852 </v>
      </c>
      <c r="Q2429" s="87">
        <f t="shared" si="363"/>
        <v>0</v>
      </c>
      <c r="R2429" s="87">
        <f t="shared" si="364"/>
        <v>10.440000000000001</v>
      </c>
    </row>
    <row r="2430" spans="1:18" ht="25.5" x14ac:dyDescent="0.2">
      <c r="A2430" s="225" t="s">
        <v>21</v>
      </c>
      <c r="B2430" s="226" t="s">
        <v>220</v>
      </c>
      <c r="C2430" s="225" t="s">
        <v>9</v>
      </c>
      <c r="D2430" s="225" t="s">
        <v>221</v>
      </c>
      <c r="E2430" s="292" t="s">
        <v>875</v>
      </c>
      <c r="F2430" s="292"/>
      <c r="G2430" s="227" t="s">
        <v>25</v>
      </c>
      <c r="H2430" s="228">
        <v>0.124</v>
      </c>
      <c r="I2430" s="229">
        <f>SUMIFS(J:J,A:A,"Composição",B:B,$B2430)</f>
        <v>33.25</v>
      </c>
      <c r="J2430" s="229">
        <f>TRUNC(H2430*I2430,2)</f>
        <v>4.12</v>
      </c>
      <c r="L2430" s="52">
        <f t="shared" si="365"/>
        <v>255</v>
      </c>
      <c r="M2430" s="86">
        <f t="shared" si="359"/>
        <v>4.12</v>
      </c>
      <c r="N2430" s="87" t="str">
        <f t="shared" si="360"/>
        <v/>
      </c>
      <c r="O2430" s="87">
        <f t="shared" si="361"/>
        <v>4.12</v>
      </c>
      <c r="P2430" s="88" t="str">
        <f t="shared" si="362"/>
        <v/>
      </c>
      <c r="Q2430" s="87" t="str">
        <f t="shared" si="363"/>
        <v/>
      </c>
      <c r="R2430" s="87" t="str">
        <f t="shared" si="364"/>
        <v/>
      </c>
    </row>
    <row r="2431" spans="1:18" ht="25.5" x14ac:dyDescent="0.2">
      <c r="A2431" s="225" t="s">
        <v>21</v>
      </c>
      <c r="B2431" s="226" t="s">
        <v>205</v>
      </c>
      <c r="C2431" s="225" t="s">
        <v>9</v>
      </c>
      <c r="D2431" s="225" t="s">
        <v>206</v>
      </c>
      <c r="E2431" s="292" t="s">
        <v>875</v>
      </c>
      <c r="F2431" s="292"/>
      <c r="G2431" s="227" t="s">
        <v>25</v>
      </c>
      <c r="H2431" s="228">
        <v>0.124</v>
      </c>
      <c r="I2431" s="229">
        <f>SUMIFS(J:J,A:A,"Composição",B:B,$B2431)</f>
        <v>26.42</v>
      </c>
      <c r="J2431" s="229">
        <f>TRUNC(H2431*I2431,2)</f>
        <v>3.27</v>
      </c>
      <c r="L2431" s="52">
        <f t="shared" si="365"/>
        <v>255</v>
      </c>
      <c r="M2431" s="86">
        <f t="shared" ref="M2431:M2494" si="368">IF(OR(A2431="Insumo",A2431="Composição Auxiliar"),J2431,"")</f>
        <v>3.27</v>
      </c>
      <c r="N2431" s="87" t="str">
        <f t="shared" ref="N2431:N2494" si="369">IF(E2431="Mão de Obra",J2431,"")</f>
        <v/>
      </c>
      <c r="O2431" s="87">
        <f t="shared" ref="O2431:O2494" si="370">IF(N2431&lt;&gt;"","",M2431)</f>
        <v>3.27</v>
      </c>
      <c r="P2431" s="88" t="str">
        <f t="shared" ref="P2431:P2494" si="371">IF(A2431="Composição",B2431,"")</f>
        <v/>
      </c>
      <c r="Q2431" s="87" t="str">
        <f t="shared" ref="Q2431:Q2494" si="372">IF(P2431&lt;&gt;"",SUMIF(L2431:L2531,L2431,N2431:N2531),"")</f>
        <v/>
      </c>
      <c r="R2431" s="87" t="str">
        <f t="shared" ref="R2431:R2494" si="373">IF(P2431&lt;&gt;"",SUMIF(L2431:L2531,L2431,O2431:O2531),"")</f>
        <v/>
      </c>
    </row>
    <row r="2432" spans="1:18" x14ac:dyDescent="0.2">
      <c r="A2432" s="214" t="s">
        <v>28</v>
      </c>
      <c r="B2432" s="215" t="s">
        <v>584</v>
      </c>
      <c r="C2432" s="214" t="str">
        <f>VLOOKUP(B2432,INSUMOS!$A:$I,2,FALSE)</f>
        <v>SINAPI</v>
      </c>
      <c r="D2432" s="214" t="str">
        <f>VLOOKUP(B2432,INSUMOS!$A:$I,3,FALSE)</f>
        <v>ELETRODUTO PVC FLEXIVEL CORRUGADO, COR AMARELA, DE 20 MM</v>
      </c>
      <c r="E2432" s="293" t="str">
        <f>VLOOKUP(B2432,INSUMOS!$A:$I,4,FALSE)</f>
        <v>Material</v>
      </c>
      <c r="F2432" s="293"/>
      <c r="G2432" s="216" t="str">
        <f>VLOOKUP(B2432,INSUMOS!$A:$I,5,FALSE)</f>
        <v>M</v>
      </c>
      <c r="H2432" s="217">
        <v>1.0169999999999999</v>
      </c>
      <c r="I2432" s="218">
        <f>VLOOKUP(B2432,INSUMOS!$A:$I,8,FALSE)</f>
        <v>3</v>
      </c>
      <c r="J2432" s="218">
        <f>TRUNC(H2432*I2432,2)</f>
        <v>3.05</v>
      </c>
      <c r="L2432" s="52">
        <f t="shared" si="365"/>
        <v>255</v>
      </c>
      <c r="M2432" s="86">
        <f t="shared" si="368"/>
        <v>3.05</v>
      </c>
      <c r="N2432" s="87" t="str">
        <f t="shared" si="369"/>
        <v/>
      </c>
      <c r="O2432" s="87">
        <f t="shared" si="370"/>
        <v>3.05</v>
      </c>
      <c r="P2432" s="88" t="str">
        <f t="shared" si="371"/>
        <v/>
      </c>
      <c r="Q2432" s="87" t="str">
        <f t="shared" si="372"/>
        <v/>
      </c>
      <c r="R2432" s="87" t="str">
        <f t="shared" si="373"/>
        <v/>
      </c>
    </row>
    <row r="2433" spans="1:18" x14ac:dyDescent="0.2">
      <c r="A2433" s="219"/>
      <c r="B2433" s="219"/>
      <c r="C2433" s="219"/>
      <c r="D2433" s="219"/>
      <c r="E2433" s="219"/>
      <c r="F2433" s="220"/>
      <c r="G2433" s="219"/>
      <c r="H2433" s="220"/>
      <c r="I2433" s="219"/>
      <c r="J2433" s="220"/>
      <c r="L2433" s="52">
        <f t="shared" si="365"/>
        <v>255</v>
      </c>
      <c r="M2433" s="86" t="str">
        <f t="shared" si="368"/>
        <v/>
      </c>
      <c r="N2433" s="87" t="str">
        <f t="shared" si="369"/>
        <v/>
      </c>
      <c r="O2433" s="87" t="str">
        <f t="shared" si="370"/>
        <v/>
      </c>
      <c r="P2433" s="88" t="str">
        <f t="shared" si="371"/>
        <v/>
      </c>
      <c r="Q2433" s="87" t="str">
        <f t="shared" si="372"/>
        <v/>
      </c>
      <c r="R2433" s="87" t="str">
        <f t="shared" si="373"/>
        <v/>
      </c>
    </row>
    <row r="2434" spans="1:18" ht="25.5" customHeight="1" thickBot="1" x14ac:dyDescent="0.25">
      <c r="A2434" s="219"/>
      <c r="B2434" s="219"/>
      <c r="C2434" s="219"/>
      <c r="D2434" s="219"/>
      <c r="E2434" s="219"/>
      <c r="F2434" s="220"/>
      <c r="G2434" s="219"/>
      <c r="H2434" s="294"/>
      <c r="I2434" s="294"/>
      <c r="J2434" s="220"/>
      <c r="L2434" s="52">
        <f t="shared" si="365"/>
        <v>255</v>
      </c>
      <c r="M2434" s="86" t="str">
        <f t="shared" si="368"/>
        <v/>
      </c>
      <c r="N2434" s="87" t="str">
        <f t="shared" si="369"/>
        <v/>
      </c>
      <c r="O2434" s="87" t="str">
        <f t="shared" si="370"/>
        <v/>
      </c>
      <c r="P2434" s="88" t="str">
        <f t="shared" si="371"/>
        <v/>
      </c>
      <c r="Q2434" s="87" t="str">
        <f t="shared" si="372"/>
        <v/>
      </c>
      <c r="R2434" s="87" t="str">
        <f t="shared" si="373"/>
        <v/>
      </c>
    </row>
    <row r="2435" spans="1:18" ht="25.5" customHeight="1" thickTop="1" x14ac:dyDescent="0.2">
      <c r="A2435" s="224"/>
      <c r="B2435" s="224"/>
      <c r="C2435" s="224"/>
      <c r="D2435" s="224"/>
      <c r="E2435" s="224"/>
      <c r="F2435" s="224"/>
      <c r="G2435" s="224"/>
      <c r="H2435" s="224"/>
      <c r="I2435" s="224"/>
      <c r="J2435" s="224"/>
      <c r="L2435" s="52">
        <f t="shared" ref="L2435:L2498" si="374">IF(AND(A2436&lt;&gt;"",A2435=""),L2434+1,L2434)</f>
        <v>255</v>
      </c>
      <c r="M2435" s="86" t="str">
        <f t="shared" si="368"/>
        <v/>
      </c>
      <c r="N2435" s="87" t="str">
        <f t="shared" si="369"/>
        <v/>
      </c>
      <c r="O2435" s="87" t="str">
        <f t="shared" si="370"/>
        <v/>
      </c>
      <c r="P2435" s="88" t="str">
        <f t="shared" si="371"/>
        <v/>
      </c>
      <c r="Q2435" s="87" t="str">
        <f t="shared" si="372"/>
        <v/>
      </c>
      <c r="R2435" s="87" t="str">
        <f t="shared" si="373"/>
        <v/>
      </c>
    </row>
    <row r="2436" spans="1:18" ht="15" x14ac:dyDescent="0.2">
      <c r="A2436" s="206"/>
      <c r="B2436" s="207" t="s">
        <v>1</v>
      </c>
      <c r="C2436" s="206" t="s">
        <v>2</v>
      </c>
      <c r="D2436" s="206" t="s">
        <v>3</v>
      </c>
      <c r="E2436" s="290" t="s">
        <v>18</v>
      </c>
      <c r="F2436" s="290"/>
      <c r="G2436" s="208" t="s">
        <v>4</v>
      </c>
      <c r="H2436" s="207" t="s">
        <v>5</v>
      </c>
      <c r="I2436" s="207" t="s">
        <v>6</v>
      </c>
      <c r="J2436" s="207" t="s">
        <v>7</v>
      </c>
      <c r="L2436" s="52">
        <f t="shared" si="374"/>
        <v>256</v>
      </c>
      <c r="M2436" s="86" t="str">
        <f t="shared" si="368"/>
        <v/>
      </c>
      <c r="N2436" s="87" t="str">
        <f t="shared" si="369"/>
        <v/>
      </c>
      <c r="O2436" s="87" t="str">
        <f t="shared" si="370"/>
        <v/>
      </c>
      <c r="P2436" s="88" t="str">
        <f t="shared" si="371"/>
        <v/>
      </c>
      <c r="Q2436" s="87" t="str">
        <f t="shared" si="372"/>
        <v/>
      </c>
      <c r="R2436" s="87" t="str">
        <f t="shared" si="373"/>
        <v/>
      </c>
    </row>
    <row r="2437" spans="1:18" ht="38.25" x14ac:dyDescent="0.2">
      <c r="A2437" s="209" t="s">
        <v>19</v>
      </c>
      <c r="B2437" s="210" t="s">
        <v>627</v>
      </c>
      <c r="C2437" s="209" t="s">
        <v>9</v>
      </c>
      <c r="D2437" s="209" t="s">
        <v>628</v>
      </c>
      <c r="E2437" s="291" t="s">
        <v>884</v>
      </c>
      <c r="F2437" s="291"/>
      <c r="G2437" s="211" t="s">
        <v>14</v>
      </c>
      <c r="H2437" s="212">
        <v>1</v>
      </c>
      <c r="I2437" s="213">
        <f>SUMIF(L:L,$L2437,M:M)</f>
        <v>11.309999999999999</v>
      </c>
      <c r="J2437" s="213">
        <f>TRUNC(H2437*I2437,2)</f>
        <v>11.31</v>
      </c>
      <c r="L2437" s="52">
        <f t="shared" si="374"/>
        <v>256</v>
      </c>
      <c r="M2437" s="86" t="str">
        <f t="shared" si="368"/>
        <v/>
      </c>
      <c r="N2437" s="87" t="str">
        <f t="shared" si="369"/>
        <v/>
      </c>
      <c r="O2437" s="87" t="str">
        <f t="shared" si="370"/>
        <v/>
      </c>
      <c r="P2437" s="88" t="str">
        <f t="shared" si="371"/>
        <v xml:space="preserve"> 91862 </v>
      </c>
      <c r="Q2437" s="87">
        <f t="shared" si="372"/>
        <v>0</v>
      </c>
      <c r="R2437" s="87">
        <f t="shared" si="373"/>
        <v>11.309999999999999</v>
      </c>
    </row>
    <row r="2438" spans="1:18" ht="25.5" x14ac:dyDescent="0.2">
      <c r="A2438" s="225" t="s">
        <v>21</v>
      </c>
      <c r="B2438" s="226" t="s">
        <v>220</v>
      </c>
      <c r="C2438" s="225" t="s">
        <v>9</v>
      </c>
      <c r="D2438" s="225" t="s">
        <v>221</v>
      </c>
      <c r="E2438" s="292" t="s">
        <v>875</v>
      </c>
      <c r="F2438" s="292"/>
      <c r="G2438" s="227" t="s">
        <v>25</v>
      </c>
      <c r="H2438" s="228">
        <v>0.105</v>
      </c>
      <c r="I2438" s="229">
        <f>SUMIFS(J:J,A:A,"Composição",B:B,$B2438)</f>
        <v>33.25</v>
      </c>
      <c r="J2438" s="229">
        <f>TRUNC(H2438*I2438,2)</f>
        <v>3.49</v>
      </c>
      <c r="L2438" s="52">
        <f t="shared" si="374"/>
        <v>256</v>
      </c>
      <c r="M2438" s="86">
        <f t="shared" si="368"/>
        <v>3.49</v>
      </c>
      <c r="N2438" s="87" t="str">
        <f t="shared" si="369"/>
        <v/>
      </c>
      <c r="O2438" s="87">
        <f t="shared" si="370"/>
        <v>3.49</v>
      </c>
      <c r="P2438" s="88" t="str">
        <f t="shared" si="371"/>
        <v/>
      </c>
      <c r="Q2438" s="87" t="str">
        <f t="shared" si="372"/>
        <v/>
      </c>
      <c r="R2438" s="87" t="str">
        <f t="shared" si="373"/>
        <v/>
      </c>
    </row>
    <row r="2439" spans="1:18" ht="25.5" x14ac:dyDescent="0.2">
      <c r="A2439" s="225" t="s">
        <v>21</v>
      </c>
      <c r="B2439" s="226" t="s">
        <v>205</v>
      </c>
      <c r="C2439" s="225" t="s">
        <v>9</v>
      </c>
      <c r="D2439" s="225" t="s">
        <v>206</v>
      </c>
      <c r="E2439" s="292" t="s">
        <v>875</v>
      </c>
      <c r="F2439" s="292"/>
      <c r="G2439" s="227" t="s">
        <v>25</v>
      </c>
      <c r="H2439" s="228">
        <v>0.105</v>
      </c>
      <c r="I2439" s="229">
        <f>SUMIFS(J:J,A:A,"Composição",B:B,$B2439)</f>
        <v>26.42</v>
      </c>
      <c r="J2439" s="229">
        <f>TRUNC(H2439*I2439,2)</f>
        <v>2.77</v>
      </c>
      <c r="L2439" s="52">
        <f t="shared" si="374"/>
        <v>256</v>
      </c>
      <c r="M2439" s="86">
        <f t="shared" si="368"/>
        <v>2.77</v>
      </c>
      <c r="N2439" s="87" t="str">
        <f t="shared" si="369"/>
        <v/>
      </c>
      <c r="O2439" s="87">
        <f t="shared" si="370"/>
        <v>2.77</v>
      </c>
      <c r="P2439" s="88" t="str">
        <f t="shared" si="371"/>
        <v/>
      </c>
      <c r="Q2439" s="87" t="str">
        <f t="shared" si="372"/>
        <v/>
      </c>
      <c r="R2439" s="87" t="str">
        <f t="shared" si="373"/>
        <v/>
      </c>
    </row>
    <row r="2440" spans="1:18" x14ac:dyDescent="0.2">
      <c r="A2440" s="214" t="s">
        <v>28</v>
      </c>
      <c r="B2440" s="215" t="s">
        <v>492</v>
      </c>
      <c r="C2440" s="214" t="str">
        <f>VLOOKUP(B2440,INSUMOS!$A:$I,2,FALSE)</f>
        <v>SINAPI</v>
      </c>
      <c r="D2440" s="214" t="str">
        <f>VLOOKUP(B2440,INSUMOS!$A:$I,3,FALSE)</f>
        <v>ELETRODUTO DE PVC RIGIDO ROSCAVEL DE 1/2", SEM LUVA</v>
      </c>
      <c r="E2440" s="293" t="str">
        <f>VLOOKUP(B2440,INSUMOS!$A:$I,4,FALSE)</f>
        <v>Material</v>
      </c>
      <c r="F2440" s="293"/>
      <c r="G2440" s="216" t="str">
        <f>VLOOKUP(B2440,INSUMOS!$A:$I,5,FALSE)</f>
        <v>M</v>
      </c>
      <c r="H2440" s="217">
        <v>1.0169999999999999</v>
      </c>
      <c r="I2440" s="218">
        <f>VLOOKUP(B2440,INSUMOS!$A:$I,8,FALSE)</f>
        <v>4.97</v>
      </c>
      <c r="J2440" s="218">
        <f>TRUNC(H2440*I2440,2)</f>
        <v>5.05</v>
      </c>
      <c r="L2440" s="52">
        <f t="shared" si="374"/>
        <v>256</v>
      </c>
      <c r="M2440" s="86">
        <f t="shared" si="368"/>
        <v>5.05</v>
      </c>
      <c r="N2440" s="87" t="str">
        <f t="shared" si="369"/>
        <v/>
      </c>
      <c r="O2440" s="87">
        <f t="shared" si="370"/>
        <v>5.05</v>
      </c>
      <c r="P2440" s="88" t="str">
        <f t="shared" si="371"/>
        <v/>
      </c>
      <c r="Q2440" s="87" t="str">
        <f t="shared" si="372"/>
        <v/>
      </c>
      <c r="R2440" s="87" t="str">
        <f t="shared" si="373"/>
        <v/>
      </c>
    </row>
    <row r="2441" spans="1:18" x14ac:dyDescent="0.2">
      <c r="A2441" s="219"/>
      <c r="B2441" s="219"/>
      <c r="C2441" s="219"/>
      <c r="D2441" s="219"/>
      <c r="E2441" s="219"/>
      <c r="F2441" s="220"/>
      <c r="G2441" s="219"/>
      <c r="H2441" s="220"/>
      <c r="I2441" s="219"/>
      <c r="J2441" s="220"/>
      <c r="L2441" s="52">
        <f t="shared" si="374"/>
        <v>256</v>
      </c>
      <c r="M2441" s="86" t="str">
        <f t="shared" si="368"/>
        <v/>
      </c>
      <c r="N2441" s="87" t="str">
        <f t="shared" si="369"/>
        <v/>
      </c>
      <c r="O2441" s="87" t="str">
        <f t="shared" si="370"/>
        <v/>
      </c>
      <c r="P2441" s="88" t="str">
        <f t="shared" si="371"/>
        <v/>
      </c>
      <c r="Q2441" s="87" t="str">
        <f t="shared" si="372"/>
        <v/>
      </c>
      <c r="R2441" s="87" t="str">
        <f t="shared" si="373"/>
        <v/>
      </c>
    </row>
    <row r="2442" spans="1:18" ht="14.25" customHeight="1" thickBot="1" x14ac:dyDescent="0.25">
      <c r="A2442" s="219"/>
      <c r="B2442" s="219"/>
      <c r="C2442" s="219"/>
      <c r="D2442" s="219"/>
      <c r="E2442" s="219"/>
      <c r="F2442" s="220"/>
      <c r="G2442" s="219"/>
      <c r="H2442" s="294"/>
      <c r="I2442" s="294"/>
      <c r="J2442" s="220"/>
      <c r="L2442" s="52">
        <f t="shared" si="374"/>
        <v>256</v>
      </c>
      <c r="M2442" s="86" t="str">
        <f t="shared" si="368"/>
        <v/>
      </c>
      <c r="N2442" s="87" t="str">
        <f t="shared" si="369"/>
        <v/>
      </c>
      <c r="O2442" s="87" t="str">
        <f t="shared" si="370"/>
        <v/>
      </c>
      <c r="P2442" s="88" t="str">
        <f t="shared" si="371"/>
        <v/>
      </c>
      <c r="Q2442" s="87" t="str">
        <f t="shared" si="372"/>
        <v/>
      </c>
      <c r="R2442" s="87" t="str">
        <f t="shared" si="373"/>
        <v/>
      </c>
    </row>
    <row r="2443" spans="1:18" ht="15" thickTop="1" x14ac:dyDescent="0.2">
      <c r="A2443" s="224"/>
      <c r="B2443" s="224"/>
      <c r="C2443" s="224"/>
      <c r="D2443" s="224"/>
      <c r="E2443" s="224"/>
      <c r="F2443" s="224"/>
      <c r="G2443" s="224"/>
      <c r="H2443" s="224"/>
      <c r="I2443" s="224"/>
      <c r="J2443" s="224"/>
      <c r="L2443" s="52">
        <f t="shared" si="374"/>
        <v>256</v>
      </c>
      <c r="M2443" s="86" t="str">
        <f t="shared" si="368"/>
        <v/>
      </c>
      <c r="N2443" s="87" t="str">
        <f t="shared" si="369"/>
        <v/>
      </c>
      <c r="O2443" s="87" t="str">
        <f t="shared" si="370"/>
        <v/>
      </c>
      <c r="P2443" s="88" t="str">
        <f t="shared" si="371"/>
        <v/>
      </c>
      <c r="Q2443" s="87" t="str">
        <f t="shared" si="372"/>
        <v/>
      </c>
      <c r="R2443" s="87" t="str">
        <f t="shared" si="373"/>
        <v/>
      </c>
    </row>
    <row r="2444" spans="1:18" ht="15" x14ac:dyDescent="0.2">
      <c r="A2444" s="206"/>
      <c r="B2444" s="207" t="s">
        <v>1</v>
      </c>
      <c r="C2444" s="206" t="s">
        <v>2</v>
      </c>
      <c r="D2444" s="206" t="s">
        <v>3</v>
      </c>
      <c r="E2444" s="290" t="s">
        <v>18</v>
      </c>
      <c r="F2444" s="290"/>
      <c r="G2444" s="208" t="s">
        <v>4</v>
      </c>
      <c r="H2444" s="207" t="s">
        <v>5</v>
      </c>
      <c r="I2444" s="207" t="s">
        <v>6</v>
      </c>
      <c r="J2444" s="207" t="s">
        <v>7</v>
      </c>
      <c r="L2444" s="52">
        <f t="shared" si="374"/>
        <v>257</v>
      </c>
      <c r="M2444" s="86" t="str">
        <f t="shared" si="368"/>
        <v/>
      </c>
      <c r="N2444" s="87" t="str">
        <f t="shared" si="369"/>
        <v/>
      </c>
      <c r="O2444" s="87" t="str">
        <f t="shared" si="370"/>
        <v/>
      </c>
      <c r="P2444" s="88" t="str">
        <f t="shared" si="371"/>
        <v/>
      </c>
      <c r="Q2444" s="87" t="str">
        <f t="shared" si="372"/>
        <v/>
      </c>
      <c r="R2444" s="87" t="str">
        <f t="shared" si="373"/>
        <v/>
      </c>
    </row>
    <row r="2445" spans="1:18" ht="38.25" x14ac:dyDescent="0.2">
      <c r="A2445" s="209" t="s">
        <v>19</v>
      </c>
      <c r="B2445" s="210" t="s">
        <v>629</v>
      </c>
      <c r="C2445" s="209" t="s">
        <v>9</v>
      </c>
      <c r="D2445" s="209" t="s">
        <v>630</v>
      </c>
      <c r="E2445" s="291" t="s">
        <v>884</v>
      </c>
      <c r="F2445" s="291"/>
      <c r="G2445" s="211" t="s">
        <v>14</v>
      </c>
      <c r="H2445" s="212">
        <v>1</v>
      </c>
      <c r="I2445" s="213">
        <f>SUMIF(L:L,$L2445,M:M)</f>
        <v>14.760000000000002</v>
      </c>
      <c r="J2445" s="213">
        <f>TRUNC(H2445*I2445,2)</f>
        <v>14.76</v>
      </c>
      <c r="L2445" s="52">
        <f t="shared" si="374"/>
        <v>257</v>
      </c>
      <c r="M2445" s="86" t="str">
        <f t="shared" si="368"/>
        <v/>
      </c>
      <c r="N2445" s="87" t="str">
        <f t="shared" si="369"/>
        <v/>
      </c>
      <c r="O2445" s="87" t="str">
        <f t="shared" si="370"/>
        <v/>
      </c>
      <c r="P2445" s="88" t="str">
        <f t="shared" si="371"/>
        <v xml:space="preserve"> 91870 </v>
      </c>
      <c r="Q2445" s="87">
        <f t="shared" si="372"/>
        <v>0</v>
      </c>
      <c r="R2445" s="87">
        <f t="shared" si="373"/>
        <v>14.760000000000002</v>
      </c>
    </row>
    <row r="2446" spans="1:18" ht="25.5" x14ac:dyDescent="0.2">
      <c r="A2446" s="225" t="s">
        <v>21</v>
      </c>
      <c r="B2446" s="226" t="s">
        <v>220</v>
      </c>
      <c r="C2446" s="225" t="s">
        <v>9</v>
      </c>
      <c r="D2446" s="225" t="s">
        <v>221</v>
      </c>
      <c r="E2446" s="292" t="s">
        <v>875</v>
      </c>
      <c r="F2446" s="292"/>
      <c r="G2446" s="227" t="s">
        <v>25</v>
      </c>
      <c r="H2446" s="228">
        <v>0.16300000000000001</v>
      </c>
      <c r="I2446" s="229">
        <f>SUMIFS(J:J,A:A,"Composição",B:B,$B2446)</f>
        <v>33.25</v>
      </c>
      <c r="J2446" s="229">
        <f>TRUNC(H2446*I2446,2)</f>
        <v>5.41</v>
      </c>
      <c r="L2446" s="52">
        <f t="shared" si="374"/>
        <v>257</v>
      </c>
      <c r="M2446" s="86">
        <f t="shared" si="368"/>
        <v>5.41</v>
      </c>
      <c r="N2446" s="87" t="str">
        <f t="shared" si="369"/>
        <v/>
      </c>
      <c r="O2446" s="87">
        <f t="shared" si="370"/>
        <v>5.41</v>
      </c>
      <c r="P2446" s="88" t="str">
        <f t="shared" si="371"/>
        <v/>
      </c>
      <c r="Q2446" s="87" t="str">
        <f t="shared" si="372"/>
        <v/>
      </c>
      <c r="R2446" s="87" t="str">
        <f t="shared" si="373"/>
        <v/>
      </c>
    </row>
    <row r="2447" spans="1:18" ht="14.25" customHeight="1" x14ac:dyDescent="0.2">
      <c r="A2447" s="225" t="s">
        <v>21</v>
      </c>
      <c r="B2447" s="226" t="s">
        <v>205</v>
      </c>
      <c r="C2447" s="225" t="s">
        <v>9</v>
      </c>
      <c r="D2447" s="225" t="s">
        <v>206</v>
      </c>
      <c r="E2447" s="292" t="s">
        <v>875</v>
      </c>
      <c r="F2447" s="292"/>
      <c r="G2447" s="227" t="s">
        <v>25</v>
      </c>
      <c r="H2447" s="228">
        <v>0.16300000000000001</v>
      </c>
      <c r="I2447" s="229">
        <f>SUMIFS(J:J,A:A,"Composição",B:B,$B2447)</f>
        <v>26.42</v>
      </c>
      <c r="J2447" s="229">
        <f>TRUNC(H2447*I2447,2)</f>
        <v>4.3</v>
      </c>
      <c r="L2447" s="52">
        <f t="shared" si="374"/>
        <v>257</v>
      </c>
      <c r="M2447" s="86">
        <f t="shared" si="368"/>
        <v>4.3</v>
      </c>
      <c r="N2447" s="87" t="str">
        <f t="shared" si="369"/>
        <v/>
      </c>
      <c r="O2447" s="87">
        <f t="shared" si="370"/>
        <v>4.3</v>
      </c>
      <c r="P2447" s="88" t="str">
        <f t="shared" si="371"/>
        <v/>
      </c>
      <c r="Q2447" s="87" t="str">
        <f t="shared" si="372"/>
        <v/>
      </c>
      <c r="R2447" s="87" t="str">
        <f t="shared" si="373"/>
        <v/>
      </c>
    </row>
    <row r="2448" spans="1:18" ht="25.5" customHeight="1" x14ac:dyDescent="0.2">
      <c r="A2448" s="214" t="s">
        <v>28</v>
      </c>
      <c r="B2448" s="215" t="s">
        <v>492</v>
      </c>
      <c r="C2448" s="214" t="str">
        <f>VLOOKUP(B2448,INSUMOS!$A:$I,2,FALSE)</f>
        <v>SINAPI</v>
      </c>
      <c r="D2448" s="214" t="str">
        <f>VLOOKUP(B2448,INSUMOS!$A:$I,3,FALSE)</f>
        <v>ELETRODUTO DE PVC RIGIDO ROSCAVEL DE 1/2", SEM LUVA</v>
      </c>
      <c r="E2448" s="293" t="str">
        <f>VLOOKUP(B2448,INSUMOS!$A:$I,4,FALSE)</f>
        <v>Material</v>
      </c>
      <c r="F2448" s="293"/>
      <c r="G2448" s="216" t="str">
        <f>VLOOKUP(B2448,INSUMOS!$A:$I,5,FALSE)</f>
        <v>M</v>
      </c>
      <c r="H2448" s="217">
        <v>1.0169999999999999</v>
      </c>
      <c r="I2448" s="218">
        <f>VLOOKUP(B2448,INSUMOS!$A:$I,8,FALSE)</f>
        <v>4.97</v>
      </c>
      <c r="J2448" s="218">
        <f>TRUNC(H2448*I2448,2)</f>
        <v>5.05</v>
      </c>
      <c r="L2448" s="52">
        <f t="shared" si="374"/>
        <v>257</v>
      </c>
      <c r="M2448" s="86">
        <f t="shared" si="368"/>
        <v>5.05</v>
      </c>
      <c r="N2448" s="87" t="str">
        <f t="shared" si="369"/>
        <v/>
      </c>
      <c r="O2448" s="87">
        <f t="shared" si="370"/>
        <v>5.05</v>
      </c>
      <c r="P2448" s="88" t="str">
        <f t="shared" si="371"/>
        <v/>
      </c>
      <c r="Q2448" s="87" t="str">
        <f t="shared" si="372"/>
        <v/>
      </c>
      <c r="R2448" s="87" t="str">
        <f t="shared" si="373"/>
        <v/>
      </c>
    </row>
    <row r="2449" spans="1:18" ht="14.25" customHeight="1" x14ac:dyDescent="0.2">
      <c r="A2449" s="219"/>
      <c r="B2449" s="219"/>
      <c r="C2449" s="219"/>
      <c r="D2449" s="219"/>
      <c r="E2449" s="219"/>
      <c r="F2449" s="220"/>
      <c r="G2449" s="219"/>
      <c r="H2449" s="220"/>
      <c r="I2449" s="219"/>
      <c r="J2449" s="220"/>
      <c r="L2449" s="52">
        <f t="shared" si="374"/>
        <v>257</v>
      </c>
      <c r="M2449" s="86" t="str">
        <f t="shared" si="368"/>
        <v/>
      </c>
      <c r="N2449" s="87" t="str">
        <f t="shared" si="369"/>
        <v/>
      </c>
      <c r="O2449" s="87" t="str">
        <f t="shared" si="370"/>
        <v/>
      </c>
      <c r="P2449" s="88" t="str">
        <f t="shared" si="371"/>
        <v/>
      </c>
      <c r="Q2449" s="87" t="str">
        <f t="shared" si="372"/>
        <v/>
      </c>
      <c r="R2449" s="87" t="str">
        <f t="shared" si="373"/>
        <v/>
      </c>
    </row>
    <row r="2450" spans="1:18" ht="15" thickBot="1" x14ac:dyDescent="0.25">
      <c r="A2450" s="219"/>
      <c r="B2450" s="219"/>
      <c r="C2450" s="219"/>
      <c r="D2450" s="219"/>
      <c r="E2450" s="219"/>
      <c r="F2450" s="220"/>
      <c r="G2450" s="219"/>
      <c r="H2450" s="294"/>
      <c r="I2450" s="294"/>
      <c r="J2450" s="220"/>
      <c r="L2450" s="52">
        <f t="shared" si="374"/>
        <v>257</v>
      </c>
      <c r="M2450" s="86" t="str">
        <f t="shared" si="368"/>
        <v/>
      </c>
      <c r="N2450" s="87" t="str">
        <f t="shared" si="369"/>
        <v/>
      </c>
      <c r="O2450" s="87" t="str">
        <f t="shared" si="370"/>
        <v/>
      </c>
      <c r="P2450" s="88" t="str">
        <f t="shared" si="371"/>
        <v/>
      </c>
      <c r="Q2450" s="87" t="str">
        <f t="shared" si="372"/>
        <v/>
      </c>
      <c r="R2450" s="87" t="str">
        <f t="shared" si="373"/>
        <v/>
      </c>
    </row>
    <row r="2451" spans="1:18" ht="15" thickTop="1" x14ac:dyDescent="0.2">
      <c r="A2451" s="224"/>
      <c r="B2451" s="224"/>
      <c r="C2451" s="224"/>
      <c r="D2451" s="224"/>
      <c r="E2451" s="224"/>
      <c r="F2451" s="224"/>
      <c r="G2451" s="224"/>
      <c r="H2451" s="224"/>
      <c r="I2451" s="224"/>
      <c r="J2451" s="224"/>
      <c r="L2451" s="52">
        <f t="shared" si="374"/>
        <v>257</v>
      </c>
      <c r="M2451" s="86" t="str">
        <f t="shared" si="368"/>
        <v/>
      </c>
      <c r="N2451" s="87" t="str">
        <f t="shared" si="369"/>
        <v/>
      </c>
      <c r="O2451" s="87" t="str">
        <f t="shared" si="370"/>
        <v/>
      </c>
      <c r="P2451" s="88" t="str">
        <f t="shared" si="371"/>
        <v/>
      </c>
      <c r="Q2451" s="87" t="str">
        <f t="shared" si="372"/>
        <v/>
      </c>
      <c r="R2451" s="87" t="str">
        <f t="shared" si="373"/>
        <v/>
      </c>
    </row>
    <row r="2452" spans="1:18" ht="15" x14ac:dyDescent="0.2">
      <c r="A2452" s="206"/>
      <c r="B2452" s="207" t="s">
        <v>1</v>
      </c>
      <c r="C2452" s="206" t="s">
        <v>2</v>
      </c>
      <c r="D2452" s="206" t="s">
        <v>3</v>
      </c>
      <c r="E2452" s="290" t="s">
        <v>18</v>
      </c>
      <c r="F2452" s="290"/>
      <c r="G2452" s="208" t="s">
        <v>4</v>
      </c>
      <c r="H2452" s="207" t="s">
        <v>5</v>
      </c>
      <c r="I2452" s="207" t="s">
        <v>6</v>
      </c>
      <c r="J2452" s="207" t="s">
        <v>7</v>
      </c>
      <c r="L2452" s="52">
        <f t="shared" si="374"/>
        <v>258</v>
      </c>
      <c r="M2452" s="86" t="str">
        <f t="shared" si="368"/>
        <v/>
      </c>
      <c r="N2452" s="87" t="str">
        <f t="shared" si="369"/>
        <v/>
      </c>
      <c r="O2452" s="87" t="str">
        <f t="shared" si="370"/>
        <v/>
      </c>
      <c r="P2452" s="88" t="str">
        <f t="shared" si="371"/>
        <v/>
      </c>
      <c r="Q2452" s="87" t="str">
        <f t="shared" si="372"/>
        <v/>
      </c>
      <c r="R2452" s="87" t="str">
        <f t="shared" si="373"/>
        <v/>
      </c>
    </row>
    <row r="2453" spans="1:18" ht="38.25" x14ac:dyDescent="0.2">
      <c r="A2453" s="209" t="s">
        <v>19</v>
      </c>
      <c r="B2453" s="210" t="s">
        <v>662</v>
      </c>
      <c r="C2453" s="209" t="s">
        <v>9</v>
      </c>
      <c r="D2453" s="209" t="s">
        <v>663</v>
      </c>
      <c r="E2453" s="291" t="s">
        <v>884</v>
      </c>
      <c r="F2453" s="291"/>
      <c r="G2453" s="211" t="s">
        <v>14</v>
      </c>
      <c r="H2453" s="212">
        <v>1</v>
      </c>
      <c r="I2453" s="213">
        <f>SUMIF(L:L,$L2453,M:M)</f>
        <v>13.379999999999999</v>
      </c>
      <c r="J2453" s="213">
        <f>TRUNC(H2453*I2453,2)</f>
        <v>13.38</v>
      </c>
      <c r="L2453" s="52">
        <f t="shared" si="374"/>
        <v>258</v>
      </c>
      <c r="M2453" s="86" t="str">
        <f t="shared" si="368"/>
        <v/>
      </c>
      <c r="N2453" s="87" t="str">
        <f t="shared" si="369"/>
        <v/>
      </c>
      <c r="O2453" s="87" t="str">
        <f t="shared" si="370"/>
        <v/>
      </c>
      <c r="P2453" s="88" t="str">
        <f t="shared" si="371"/>
        <v xml:space="preserve"> 91863 </v>
      </c>
      <c r="Q2453" s="87">
        <f t="shared" si="372"/>
        <v>0</v>
      </c>
      <c r="R2453" s="87">
        <f t="shared" si="373"/>
        <v>13.379999999999999</v>
      </c>
    </row>
    <row r="2454" spans="1:18" ht="25.5" x14ac:dyDescent="0.2">
      <c r="A2454" s="225" t="s">
        <v>21</v>
      </c>
      <c r="B2454" s="226" t="s">
        <v>205</v>
      </c>
      <c r="C2454" s="225" t="s">
        <v>9</v>
      </c>
      <c r="D2454" s="225" t="s">
        <v>206</v>
      </c>
      <c r="E2454" s="292" t="s">
        <v>875</v>
      </c>
      <c r="F2454" s="292"/>
      <c r="G2454" s="227" t="s">
        <v>25</v>
      </c>
      <c r="H2454" s="228">
        <v>0.11899999999999999</v>
      </c>
      <c r="I2454" s="229">
        <f>SUMIFS(J:J,A:A,"Composição",B:B,$B2454)</f>
        <v>26.42</v>
      </c>
      <c r="J2454" s="229">
        <f>TRUNC(H2454*I2454,2)</f>
        <v>3.14</v>
      </c>
      <c r="L2454" s="52">
        <f t="shared" si="374"/>
        <v>258</v>
      </c>
      <c r="M2454" s="86">
        <f t="shared" si="368"/>
        <v>3.14</v>
      </c>
      <c r="N2454" s="87" t="str">
        <f t="shared" si="369"/>
        <v/>
      </c>
      <c r="O2454" s="87">
        <f t="shared" si="370"/>
        <v>3.14</v>
      </c>
      <c r="P2454" s="88" t="str">
        <f t="shared" si="371"/>
        <v/>
      </c>
      <c r="Q2454" s="87" t="str">
        <f t="shared" si="372"/>
        <v/>
      </c>
      <c r="R2454" s="87" t="str">
        <f t="shared" si="373"/>
        <v/>
      </c>
    </row>
    <row r="2455" spans="1:18" ht="25.5" x14ac:dyDescent="0.2">
      <c r="A2455" s="225" t="s">
        <v>21</v>
      </c>
      <c r="B2455" s="226" t="s">
        <v>220</v>
      </c>
      <c r="C2455" s="225" t="s">
        <v>9</v>
      </c>
      <c r="D2455" s="225" t="s">
        <v>221</v>
      </c>
      <c r="E2455" s="292" t="s">
        <v>875</v>
      </c>
      <c r="F2455" s="292"/>
      <c r="G2455" s="227" t="s">
        <v>25</v>
      </c>
      <c r="H2455" s="228">
        <v>0.11899999999999999</v>
      </c>
      <c r="I2455" s="229">
        <f>SUMIFS(J:J,A:A,"Composição",B:B,$B2455)</f>
        <v>33.25</v>
      </c>
      <c r="J2455" s="229">
        <f>TRUNC(H2455*I2455,2)</f>
        <v>3.95</v>
      </c>
      <c r="L2455" s="52">
        <f t="shared" si="374"/>
        <v>258</v>
      </c>
      <c r="M2455" s="86">
        <f t="shared" si="368"/>
        <v>3.95</v>
      </c>
      <c r="N2455" s="87" t="str">
        <f t="shared" si="369"/>
        <v/>
      </c>
      <c r="O2455" s="87">
        <f t="shared" si="370"/>
        <v>3.95</v>
      </c>
      <c r="P2455" s="88" t="str">
        <f t="shared" si="371"/>
        <v/>
      </c>
      <c r="Q2455" s="87" t="str">
        <f t="shared" si="372"/>
        <v/>
      </c>
      <c r="R2455" s="87" t="str">
        <f t="shared" si="373"/>
        <v/>
      </c>
    </row>
    <row r="2456" spans="1:18" x14ac:dyDescent="0.2">
      <c r="A2456" s="214" t="s">
        <v>28</v>
      </c>
      <c r="B2456" s="215" t="s">
        <v>567</v>
      </c>
      <c r="C2456" s="214" t="str">
        <f>VLOOKUP(B2456,INSUMOS!$A:$I,2,FALSE)</f>
        <v>SINAPI</v>
      </c>
      <c r="D2456" s="214" t="str">
        <f>VLOOKUP(B2456,INSUMOS!$A:$I,3,FALSE)</f>
        <v>ELETRODUTO DE PVC RIGIDO ROSCAVEL DE 3/4", SEM LUVA</v>
      </c>
      <c r="E2456" s="293" t="str">
        <f>VLOOKUP(B2456,INSUMOS!$A:$I,4,FALSE)</f>
        <v>Material</v>
      </c>
      <c r="F2456" s="293"/>
      <c r="G2456" s="216" t="str">
        <f>VLOOKUP(B2456,INSUMOS!$A:$I,5,FALSE)</f>
        <v>M</v>
      </c>
      <c r="H2456" s="217">
        <v>1.0169999999999999</v>
      </c>
      <c r="I2456" s="218">
        <f>VLOOKUP(B2456,INSUMOS!$A:$I,8,FALSE)</f>
        <v>6.19</v>
      </c>
      <c r="J2456" s="218">
        <f>TRUNC(H2456*I2456,2)</f>
        <v>6.29</v>
      </c>
      <c r="L2456" s="52">
        <f t="shared" si="374"/>
        <v>258</v>
      </c>
      <c r="M2456" s="86">
        <f t="shared" si="368"/>
        <v>6.29</v>
      </c>
      <c r="N2456" s="87" t="str">
        <f t="shared" si="369"/>
        <v/>
      </c>
      <c r="O2456" s="87">
        <f t="shared" si="370"/>
        <v>6.29</v>
      </c>
      <c r="P2456" s="88" t="str">
        <f t="shared" si="371"/>
        <v/>
      </c>
      <c r="Q2456" s="87" t="str">
        <f t="shared" si="372"/>
        <v/>
      </c>
      <c r="R2456" s="87" t="str">
        <f t="shared" si="373"/>
        <v/>
      </c>
    </row>
    <row r="2457" spans="1:18" x14ac:dyDescent="0.2">
      <c r="A2457" s="219"/>
      <c r="B2457" s="219"/>
      <c r="C2457" s="219"/>
      <c r="D2457" s="219"/>
      <c r="E2457" s="219"/>
      <c r="F2457" s="220"/>
      <c r="G2457" s="219"/>
      <c r="H2457" s="220"/>
      <c r="I2457" s="219"/>
      <c r="J2457" s="220"/>
      <c r="L2457" s="52">
        <f t="shared" si="374"/>
        <v>258</v>
      </c>
      <c r="M2457" s="86" t="str">
        <f t="shared" si="368"/>
        <v/>
      </c>
      <c r="N2457" s="87" t="str">
        <f t="shared" si="369"/>
        <v/>
      </c>
      <c r="O2457" s="87" t="str">
        <f t="shared" si="370"/>
        <v/>
      </c>
      <c r="P2457" s="88" t="str">
        <f t="shared" si="371"/>
        <v/>
      </c>
      <c r="Q2457" s="87" t="str">
        <f t="shared" si="372"/>
        <v/>
      </c>
      <c r="R2457" s="87" t="str">
        <f t="shared" si="373"/>
        <v/>
      </c>
    </row>
    <row r="2458" spans="1:18" ht="15" thickBot="1" x14ac:dyDescent="0.25">
      <c r="A2458" s="219"/>
      <c r="B2458" s="219"/>
      <c r="C2458" s="219"/>
      <c r="D2458" s="219"/>
      <c r="E2458" s="219"/>
      <c r="F2458" s="220"/>
      <c r="G2458" s="219"/>
      <c r="H2458" s="294"/>
      <c r="I2458" s="294"/>
      <c r="J2458" s="220"/>
      <c r="L2458" s="52">
        <f t="shared" si="374"/>
        <v>258</v>
      </c>
      <c r="M2458" s="86" t="str">
        <f t="shared" si="368"/>
        <v/>
      </c>
      <c r="N2458" s="87" t="str">
        <f t="shared" si="369"/>
        <v/>
      </c>
      <c r="O2458" s="87" t="str">
        <f t="shared" si="370"/>
        <v/>
      </c>
      <c r="P2458" s="88" t="str">
        <f t="shared" si="371"/>
        <v/>
      </c>
      <c r="Q2458" s="87" t="str">
        <f t="shared" si="372"/>
        <v/>
      </c>
      <c r="R2458" s="87" t="str">
        <f t="shared" si="373"/>
        <v/>
      </c>
    </row>
    <row r="2459" spans="1:18" ht="15" thickTop="1" x14ac:dyDescent="0.2">
      <c r="A2459" s="224"/>
      <c r="B2459" s="224"/>
      <c r="C2459" s="224"/>
      <c r="D2459" s="224"/>
      <c r="E2459" s="224"/>
      <c r="F2459" s="224"/>
      <c r="G2459" s="224"/>
      <c r="H2459" s="224"/>
      <c r="I2459" s="224"/>
      <c r="J2459" s="224"/>
      <c r="L2459" s="52">
        <f t="shared" si="374"/>
        <v>258</v>
      </c>
      <c r="M2459" s="86" t="str">
        <f t="shared" si="368"/>
        <v/>
      </c>
      <c r="N2459" s="87" t="str">
        <f t="shared" si="369"/>
        <v/>
      </c>
      <c r="O2459" s="87" t="str">
        <f t="shared" si="370"/>
        <v/>
      </c>
      <c r="P2459" s="88" t="str">
        <f t="shared" si="371"/>
        <v/>
      </c>
      <c r="Q2459" s="87" t="str">
        <f t="shared" si="372"/>
        <v/>
      </c>
      <c r="R2459" s="87" t="str">
        <f t="shared" si="373"/>
        <v/>
      </c>
    </row>
    <row r="2460" spans="1:18" ht="14.25" customHeight="1" x14ac:dyDescent="0.2">
      <c r="A2460" s="206"/>
      <c r="B2460" s="207" t="s">
        <v>1</v>
      </c>
      <c r="C2460" s="206" t="s">
        <v>2</v>
      </c>
      <c r="D2460" s="206" t="s">
        <v>3</v>
      </c>
      <c r="E2460" s="290" t="s">
        <v>18</v>
      </c>
      <c r="F2460" s="290"/>
      <c r="G2460" s="208" t="s">
        <v>4</v>
      </c>
      <c r="H2460" s="207" t="s">
        <v>5</v>
      </c>
      <c r="I2460" s="207" t="s">
        <v>6</v>
      </c>
      <c r="J2460" s="207" t="s">
        <v>7</v>
      </c>
      <c r="L2460" s="52">
        <f t="shared" si="374"/>
        <v>259</v>
      </c>
      <c r="M2460" s="86" t="str">
        <f t="shared" si="368"/>
        <v/>
      </c>
      <c r="N2460" s="87" t="str">
        <f t="shared" si="369"/>
        <v/>
      </c>
      <c r="O2460" s="87" t="str">
        <f t="shared" si="370"/>
        <v/>
      </c>
      <c r="P2460" s="88" t="str">
        <f t="shared" si="371"/>
        <v/>
      </c>
      <c r="Q2460" s="87" t="str">
        <f t="shared" si="372"/>
        <v/>
      </c>
      <c r="R2460" s="87" t="str">
        <f t="shared" si="373"/>
        <v/>
      </c>
    </row>
    <row r="2461" spans="1:18" ht="25.5" customHeight="1" x14ac:dyDescent="0.2">
      <c r="A2461" s="209" t="s">
        <v>19</v>
      </c>
      <c r="B2461" s="210" t="s">
        <v>1576</v>
      </c>
      <c r="C2461" s="209" t="s">
        <v>9</v>
      </c>
      <c r="D2461" s="209" t="s">
        <v>1577</v>
      </c>
      <c r="E2461" s="291" t="s">
        <v>884</v>
      </c>
      <c r="F2461" s="291"/>
      <c r="G2461" s="211" t="s">
        <v>14</v>
      </c>
      <c r="H2461" s="212">
        <v>1</v>
      </c>
      <c r="I2461" s="213">
        <f>SUMIF(L:L,$L2461,M:M)</f>
        <v>16.84</v>
      </c>
      <c r="J2461" s="213">
        <f>TRUNC(H2461*I2461,2)</f>
        <v>16.84</v>
      </c>
      <c r="L2461" s="52">
        <f t="shared" si="374"/>
        <v>259</v>
      </c>
      <c r="M2461" s="86" t="str">
        <f t="shared" si="368"/>
        <v/>
      </c>
      <c r="N2461" s="87" t="str">
        <f t="shared" si="369"/>
        <v/>
      </c>
      <c r="O2461" s="87" t="str">
        <f t="shared" si="370"/>
        <v/>
      </c>
      <c r="P2461" s="88" t="str">
        <f t="shared" si="371"/>
        <v xml:space="preserve"> 91871 </v>
      </c>
      <c r="Q2461" s="87">
        <f t="shared" si="372"/>
        <v>0</v>
      </c>
      <c r="R2461" s="87">
        <f t="shared" si="373"/>
        <v>16.84</v>
      </c>
    </row>
    <row r="2462" spans="1:18" ht="14.25" customHeight="1" x14ac:dyDescent="0.2">
      <c r="A2462" s="225" t="s">
        <v>21</v>
      </c>
      <c r="B2462" s="226" t="s">
        <v>220</v>
      </c>
      <c r="C2462" s="225" t="s">
        <v>9</v>
      </c>
      <c r="D2462" s="225" t="s">
        <v>221</v>
      </c>
      <c r="E2462" s="292" t="s">
        <v>875</v>
      </c>
      <c r="F2462" s="292"/>
      <c r="G2462" s="227" t="s">
        <v>25</v>
      </c>
      <c r="H2462" s="228">
        <v>0.17699999999999999</v>
      </c>
      <c r="I2462" s="229">
        <f>SUMIFS(J:J,A:A,"Composição",B:B,$B2462)</f>
        <v>33.25</v>
      </c>
      <c r="J2462" s="229">
        <f>TRUNC(H2462*I2462,2)</f>
        <v>5.88</v>
      </c>
      <c r="L2462" s="52">
        <f t="shared" si="374"/>
        <v>259</v>
      </c>
      <c r="M2462" s="86">
        <f t="shared" si="368"/>
        <v>5.88</v>
      </c>
      <c r="N2462" s="87" t="str">
        <f t="shared" si="369"/>
        <v/>
      </c>
      <c r="O2462" s="87">
        <f t="shared" si="370"/>
        <v>5.88</v>
      </c>
      <c r="P2462" s="88" t="str">
        <f t="shared" si="371"/>
        <v/>
      </c>
      <c r="Q2462" s="87" t="str">
        <f t="shared" si="372"/>
        <v/>
      </c>
      <c r="R2462" s="87" t="str">
        <f t="shared" si="373"/>
        <v/>
      </c>
    </row>
    <row r="2463" spans="1:18" ht="25.5" x14ac:dyDescent="0.2">
      <c r="A2463" s="225" t="s">
        <v>21</v>
      </c>
      <c r="B2463" s="226" t="s">
        <v>205</v>
      </c>
      <c r="C2463" s="225" t="s">
        <v>9</v>
      </c>
      <c r="D2463" s="225" t="s">
        <v>206</v>
      </c>
      <c r="E2463" s="292" t="s">
        <v>875</v>
      </c>
      <c r="F2463" s="292"/>
      <c r="G2463" s="227" t="s">
        <v>25</v>
      </c>
      <c r="H2463" s="228">
        <v>0.17699999999999999</v>
      </c>
      <c r="I2463" s="229">
        <f>SUMIFS(J:J,A:A,"Composição",B:B,$B2463)</f>
        <v>26.42</v>
      </c>
      <c r="J2463" s="229">
        <f>TRUNC(H2463*I2463,2)</f>
        <v>4.67</v>
      </c>
      <c r="L2463" s="52">
        <f t="shared" si="374"/>
        <v>259</v>
      </c>
      <c r="M2463" s="86">
        <f t="shared" si="368"/>
        <v>4.67</v>
      </c>
      <c r="N2463" s="87" t="str">
        <f t="shared" si="369"/>
        <v/>
      </c>
      <c r="O2463" s="87">
        <f t="shared" si="370"/>
        <v>4.67</v>
      </c>
      <c r="P2463" s="88" t="str">
        <f t="shared" si="371"/>
        <v/>
      </c>
      <c r="Q2463" s="87" t="str">
        <f t="shared" si="372"/>
        <v/>
      </c>
      <c r="R2463" s="87" t="str">
        <f t="shared" si="373"/>
        <v/>
      </c>
    </row>
    <row r="2464" spans="1:18" x14ac:dyDescent="0.2">
      <c r="A2464" s="214" t="s">
        <v>28</v>
      </c>
      <c r="B2464" s="215" t="s">
        <v>567</v>
      </c>
      <c r="C2464" s="214" t="str">
        <f>VLOOKUP(B2464,INSUMOS!$A:$I,2,FALSE)</f>
        <v>SINAPI</v>
      </c>
      <c r="D2464" s="214" t="str">
        <f>VLOOKUP(B2464,INSUMOS!$A:$I,3,FALSE)</f>
        <v>ELETRODUTO DE PVC RIGIDO ROSCAVEL DE 3/4", SEM LUVA</v>
      </c>
      <c r="E2464" s="293" t="str">
        <f>VLOOKUP(B2464,INSUMOS!$A:$I,4,FALSE)</f>
        <v>Material</v>
      </c>
      <c r="F2464" s="293"/>
      <c r="G2464" s="216" t="str">
        <f>VLOOKUP(B2464,INSUMOS!$A:$I,5,FALSE)</f>
        <v>M</v>
      </c>
      <c r="H2464" s="217">
        <v>1.0169999999999999</v>
      </c>
      <c r="I2464" s="218">
        <f>VLOOKUP(B2464,INSUMOS!$A:$I,8,FALSE)</f>
        <v>6.19</v>
      </c>
      <c r="J2464" s="218">
        <f>TRUNC(H2464*I2464,2)</f>
        <v>6.29</v>
      </c>
      <c r="L2464" s="52">
        <f t="shared" si="374"/>
        <v>259</v>
      </c>
      <c r="M2464" s="86">
        <f t="shared" si="368"/>
        <v>6.29</v>
      </c>
      <c r="N2464" s="87" t="str">
        <f t="shared" si="369"/>
        <v/>
      </c>
      <c r="O2464" s="87">
        <f t="shared" si="370"/>
        <v>6.29</v>
      </c>
      <c r="P2464" s="88" t="str">
        <f t="shared" si="371"/>
        <v/>
      </c>
      <c r="Q2464" s="87" t="str">
        <f t="shared" si="372"/>
        <v/>
      </c>
      <c r="R2464" s="87" t="str">
        <f t="shared" si="373"/>
        <v/>
      </c>
    </row>
    <row r="2465" spans="1:18" x14ac:dyDescent="0.2">
      <c r="A2465" s="219"/>
      <c r="B2465" s="219"/>
      <c r="C2465" s="219"/>
      <c r="D2465" s="219"/>
      <c r="E2465" s="219"/>
      <c r="F2465" s="220"/>
      <c r="G2465" s="219"/>
      <c r="H2465" s="220"/>
      <c r="I2465" s="219"/>
      <c r="J2465" s="220"/>
      <c r="L2465" s="52">
        <f t="shared" si="374"/>
        <v>259</v>
      </c>
      <c r="M2465" s="86" t="str">
        <f t="shared" si="368"/>
        <v/>
      </c>
      <c r="N2465" s="87" t="str">
        <f t="shared" si="369"/>
        <v/>
      </c>
      <c r="O2465" s="87" t="str">
        <f t="shared" si="370"/>
        <v/>
      </c>
      <c r="P2465" s="88" t="str">
        <f t="shared" si="371"/>
        <v/>
      </c>
      <c r="Q2465" s="87" t="str">
        <f t="shared" si="372"/>
        <v/>
      </c>
      <c r="R2465" s="87" t="str">
        <f t="shared" si="373"/>
        <v/>
      </c>
    </row>
    <row r="2466" spans="1:18" ht="15" thickBot="1" x14ac:dyDescent="0.25">
      <c r="A2466" s="219"/>
      <c r="B2466" s="219"/>
      <c r="C2466" s="219"/>
      <c r="D2466" s="219"/>
      <c r="E2466" s="219"/>
      <c r="F2466" s="220"/>
      <c r="G2466" s="219"/>
      <c r="H2466" s="294"/>
      <c r="I2466" s="294"/>
      <c r="J2466" s="220"/>
      <c r="L2466" s="52">
        <f t="shared" si="374"/>
        <v>259</v>
      </c>
      <c r="M2466" s="86" t="str">
        <f t="shared" si="368"/>
        <v/>
      </c>
      <c r="N2466" s="87" t="str">
        <f t="shared" si="369"/>
        <v/>
      </c>
      <c r="O2466" s="87" t="str">
        <f t="shared" si="370"/>
        <v/>
      </c>
      <c r="P2466" s="88" t="str">
        <f t="shared" si="371"/>
        <v/>
      </c>
      <c r="Q2466" s="87" t="str">
        <f t="shared" si="372"/>
        <v/>
      </c>
      <c r="R2466" s="87" t="str">
        <f t="shared" si="373"/>
        <v/>
      </c>
    </row>
    <row r="2467" spans="1:18" ht="15" thickTop="1" x14ac:dyDescent="0.2">
      <c r="A2467" s="224"/>
      <c r="B2467" s="224"/>
      <c r="C2467" s="224"/>
      <c r="D2467" s="224"/>
      <c r="E2467" s="224"/>
      <c r="F2467" s="224"/>
      <c r="G2467" s="224"/>
      <c r="H2467" s="224"/>
      <c r="I2467" s="224"/>
      <c r="J2467" s="224"/>
      <c r="L2467" s="52">
        <f t="shared" si="374"/>
        <v>259</v>
      </c>
      <c r="M2467" s="86" t="str">
        <f t="shared" si="368"/>
        <v/>
      </c>
      <c r="N2467" s="87" t="str">
        <f t="shared" si="369"/>
        <v/>
      </c>
      <c r="O2467" s="87" t="str">
        <f t="shared" si="370"/>
        <v/>
      </c>
      <c r="P2467" s="88" t="str">
        <f t="shared" si="371"/>
        <v/>
      </c>
      <c r="Q2467" s="87" t="str">
        <f t="shared" si="372"/>
        <v/>
      </c>
      <c r="R2467" s="87" t="str">
        <f t="shared" si="373"/>
        <v/>
      </c>
    </row>
    <row r="2468" spans="1:18" ht="15" x14ac:dyDescent="0.2">
      <c r="A2468" s="206"/>
      <c r="B2468" s="207" t="s">
        <v>1</v>
      </c>
      <c r="C2468" s="206" t="s">
        <v>2</v>
      </c>
      <c r="D2468" s="206" t="s">
        <v>3</v>
      </c>
      <c r="E2468" s="290" t="s">
        <v>18</v>
      </c>
      <c r="F2468" s="290"/>
      <c r="G2468" s="208" t="s">
        <v>4</v>
      </c>
      <c r="H2468" s="207" t="s">
        <v>5</v>
      </c>
      <c r="I2468" s="207" t="s">
        <v>6</v>
      </c>
      <c r="J2468" s="207" t="s">
        <v>7</v>
      </c>
      <c r="L2468" s="52">
        <f t="shared" si="374"/>
        <v>260</v>
      </c>
      <c r="M2468" s="86" t="str">
        <f t="shared" si="368"/>
        <v/>
      </c>
      <c r="N2468" s="87" t="str">
        <f t="shared" si="369"/>
        <v/>
      </c>
      <c r="O2468" s="87" t="str">
        <f t="shared" si="370"/>
        <v/>
      </c>
      <c r="P2468" s="88" t="str">
        <f t="shared" si="371"/>
        <v/>
      </c>
      <c r="Q2468" s="87" t="str">
        <f t="shared" si="372"/>
        <v/>
      </c>
      <c r="R2468" s="87" t="str">
        <f t="shared" si="373"/>
        <v/>
      </c>
    </row>
    <row r="2469" spans="1:18" ht="38.25" x14ac:dyDescent="0.2">
      <c r="A2469" s="209" t="s">
        <v>19</v>
      </c>
      <c r="B2469" s="210" t="s">
        <v>1588</v>
      </c>
      <c r="C2469" s="209" t="s">
        <v>9</v>
      </c>
      <c r="D2469" s="209" t="s">
        <v>1589</v>
      </c>
      <c r="E2469" s="291" t="s">
        <v>1590</v>
      </c>
      <c r="F2469" s="291"/>
      <c r="G2469" s="211" t="s">
        <v>10</v>
      </c>
      <c r="H2469" s="212">
        <v>1</v>
      </c>
      <c r="I2469" s="213">
        <f>SUMIF(L:L,$L2469,M:M)</f>
        <v>70.41</v>
      </c>
      <c r="J2469" s="213">
        <f>TRUNC(H2469*I2469,2)</f>
        <v>70.41</v>
      </c>
      <c r="L2469" s="52">
        <f t="shared" si="374"/>
        <v>260</v>
      </c>
      <c r="M2469" s="86" t="str">
        <f t="shared" si="368"/>
        <v/>
      </c>
      <c r="N2469" s="87" t="str">
        <f t="shared" si="369"/>
        <v/>
      </c>
      <c r="O2469" s="87" t="str">
        <f t="shared" si="370"/>
        <v/>
      </c>
      <c r="P2469" s="88" t="str">
        <f t="shared" si="371"/>
        <v xml:space="preserve"> 87777 </v>
      </c>
      <c r="Q2469" s="87">
        <f t="shared" si="372"/>
        <v>0</v>
      </c>
      <c r="R2469" s="87">
        <f t="shared" si="373"/>
        <v>70.41</v>
      </c>
    </row>
    <row r="2470" spans="1:18" ht="25.5" x14ac:dyDescent="0.2">
      <c r="A2470" s="225" t="s">
        <v>21</v>
      </c>
      <c r="B2470" s="226" t="s">
        <v>45</v>
      </c>
      <c r="C2470" s="225" t="s">
        <v>9</v>
      </c>
      <c r="D2470" s="225" t="s">
        <v>46</v>
      </c>
      <c r="E2470" s="292" t="s">
        <v>875</v>
      </c>
      <c r="F2470" s="292"/>
      <c r="G2470" s="227" t="s">
        <v>25</v>
      </c>
      <c r="H2470" s="228">
        <v>0.67900000000000005</v>
      </c>
      <c r="I2470" s="229">
        <f>SUMIFS(J:J,A:A,"Composição",B:B,$B2470)</f>
        <v>32.840000000000003</v>
      </c>
      <c r="J2470" s="229">
        <f>TRUNC(H2470*I2470,2)</f>
        <v>22.29</v>
      </c>
      <c r="L2470" s="52">
        <f t="shared" si="374"/>
        <v>260</v>
      </c>
      <c r="M2470" s="86">
        <f t="shared" si="368"/>
        <v>22.29</v>
      </c>
      <c r="N2470" s="87" t="str">
        <f t="shared" si="369"/>
        <v/>
      </c>
      <c r="O2470" s="87">
        <f t="shared" si="370"/>
        <v>22.29</v>
      </c>
      <c r="P2470" s="88" t="str">
        <f t="shared" si="371"/>
        <v/>
      </c>
      <c r="Q2470" s="87" t="str">
        <f t="shared" si="372"/>
        <v/>
      </c>
      <c r="R2470" s="87" t="str">
        <f t="shared" si="373"/>
        <v/>
      </c>
    </row>
    <row r="2471" spans="1:18" ht="25.5" x14ac:dyDescent="0.2">
      <c r="A2471" s="225" t="s">
        <v>21</v>
      </c>
      <c r="B2471" s="226" t="s">
        <v>26</v>
      </c>
      <c r="C2471" s="225" t="s">
        <v>9</v>
      </c>
      <c r="D2471" s="225" t="s">
        <v>27</v>
      </c>
      <c r="E2471" s="292" t="s">
        <v>875</v>
      </c>
      <c r="F2471" s="292"/>
      <c r="G2471" s="227" t="s">
        <v>25</v>
      </c>
      <c r="H2471" s="228">
        <v>0.67900000000000005</v>
      </c>
      <c r="I2471" s="229">
        <f>SUMIFS(J:J,A:A,"Composição",B:B,$B2471)</f>
        <v>25.11</v>
      </c>
      <c r="J2471" s="229">
        <f>TRUNC(H2471*I2471,2)</f>
        <v>17.04</v>
      </c>
      <c r="L2471" s="52">
        <f t="shared" si="374"/>
        <v>260</v>
      </c>
      <c r="M2471" s="86">
        <f t="shared" si="368"/>
        <v>17.04</v>
      </c>
      <c r="N2471" s="87" t="str">
        <f t="shared" si="369"/>
        <v/>
      </c>
      <c r="O2471" s="87">
        <f t="shared" si="370"/>
        <v>17.04</v>
      </c>
      <c r="P2471" s="88" t="str">
        <f t="shared" si="371"/>
        <v/>
      </c>
      <c r="Q2471" s="87" t="str">
        <f t="shared" si="372"/>
        <v/>
      </c>
      <c r="R2471" s="87" t="str">
        <f t="shared" si="373"/>
        <v/>
      </c>
    </row>
    <row r="2472" spans="1:18" ht="38.25" x14ac:dyDescent="0.2">
      <c r="A2472" s="225" t="s">
        <v>21</v>
      </c>
      <c r="B2472" s="226" t="s">
        <v>1995</v>
      </c>
      <c r="C2472" s="225" t="s">
        <v>9</v>
      </c>
      <c r="D2472" s="225" t="s">
        <v>1996</v>
      </c>
      <c r="E2472" s="292" t="s">
        <v>706</v>
      </c>
      <c r="F2472" s="292"/>
      <c r="G2472" s="227" t="s">
        <v>17</v>
      </c>
      <c r="H2472" s="228">
        <v>3.1399999999999997E-2</v>
      </c>
      <c r="I2472" s="229">
        <f>SUMIFS(J:J,A:A,"Composição",B:B,$B2472)</f>
        <v>923.09</v>
      </c>
      <c r="J2472" s="229">
        <f>TRUNC(H2472*I2472,2)</f>
        <v>28.98</v>
      </c>
      <c r="L2472" s="52">
        <f t="shared" si="374"/>
        <v>260</v>
      </c>
      <c r="M2472" s="86">
        <f t="shared" si="368"/>
        <v>28.98</v>
      </c>
      <c r="N2472" s="87" t="str">
        <f t="shared" si="369"/>
        <v/>
      </c>
      <c r="O2472" s="87">
        <f t="shared" si="370"/>
        <v>28.98</v>
      </c>
      <c r="P2472" s="88" t="str">
        <f t="shared" si="371"/>
        <v/>
      </c>
      <c r="Q2472" s="87" t="str">
        <f t="shared" si="372"/>
        <v/>
      </c>
      <c r="R2472" s="87" t="str">
        <f t="shared" si="373"/>
        <v/>
      </c>
    </row>
    <row r="2473" spans="1:18" ht="14.25" customHeight="1" x14ac:dyDescent="0.2">
      <c r="A2473" s="214" t="s">
        <v>28</v>
      </c>
      <c r="B2473" s="215" t="s">
        <v>2093</v>
      </c>
      <c r="C2473" s="214" t="str">
        <f>VLOOKUP(B2473,INSUMOS!$A:$I,2,FALSE)</f>
        <v>SINAPI</v>
      </c>
      <c r="D2473" s="214" t="str">
        <f>VLOOKUP(B2473,INSUMOS!$A:$I,3,FALSE)</f>
        <v>TELA DE ACO SOLDADA GALVANIZADA/ZINCADA PARA ALVENARIA, FIO D = *1,24 MM, MALHA 25 X 25 MM</v>
      </c>
      <c r="E2473" s="293" t="str">
        <f>VLOOKUP(B2473,INSUMOS!$A:$I,4,FALSE)</f>
        <v>Material</v>
      </c>
      <c r="F2473" s="293"/>
      <c r="G2473" s="216" t="str">
        <f>VLOOKUP(B2473,INSUMOS!$A:$I,5,FALSE)</f>
        <v>m²</v>
      </c>
      <c r="H2473" s="217">
        <v>0.13880000000000001</v>
      </c>
      <c r="I2473" s="218">
        <f>VLOOKUP(B2473,INSUMOS!$A:$I,8,FALSE)</f>
        <v>15.2</v>
      </c>
      <c r="J2473" s="218">
        <f>TRUNC(H2473*I2473,2)</f>
        <v>2.1</v>
      </c>
      <c r="L2473" s="52">
        <f t="shared" si="374"/>
        <v>260</v>
      </c>
      <c r="M2473" s="86">
        <f t="shared" si="368"/>
        <v>2.1</v>
      </c>
      <c r="N2473" s="87" t="str">
        <f t="shared" si="369"/>
        <v/>
      </c>
      <c r="O2473" s="87">
        <f t="shared" si="370"/>
        <v>2.1</v>
      </c>
      <c r="P2473" s="88" t="str">
        <f t="shared" si="371"/>
        <v/>
      </c>
      <c r="Q2473" s="87" t="str">
        <f t="shared" si="372"/>
        <v/>
      </c>
      <c r="R2473" s="87" t="str">
        <f t="shared" si="373"/>
        <v/>
      </c>
    </row>
    <row r="2474" spans="1:18" ht="25.5" customHeight="1" x14ac:dyDescent="0.2">
      <c r="A2474" s="219"/>
      <c r="B2474" s="219"/>
      <c r="C2474" s="219"/>
      <c r="D2474" s="219"/>
      <c r="E2474" s="219"/>
      <c r="F2474" s="220"/>
      <c r="G2474" s="219"/>
      <c r="H2474" s="220"/>
      <c r="I2474" s="219"/>
      <c r="J2474" s="220"/>
      <c r="L2474" s="52">
        <f t="shared" si="374"/>
        <v>260</v>
      </c>
      <c r="M2474" s="86" t="str">
        <f t="shared" si="368"/>
        <v/>
      </c>
      <c r="N2474" s="87" t="str">
        <f t="shared" si="369"/>
        <v/>
      </c>
      <c r="O2474" s="87" t="str">
        <f t="shared" si="370"/>
        <v/>
      </c>
      <c r="P2474" s="88" t="str">
        <f t="shared" si="371"/>
        <v/>
      </c>
      <c r="Q2474" s="87" t="str">
        <f t="shared" si="372"/>
        <v/>
      </c>
      <c r="R2474" s="87" t="str">
        <f t="shared" si="373"/>
        <v/>
      </c>
    </row>
    <row r="2475" spans="1:18" ht="14.25" customHeight="1" thickBot="1" x14ac:dyDescent="0.25">
      <c r="A2475" s="219"/>
      <c r="B2475" s="219"/>
      <c r="C2475" s="219"/>
      <c r="D2475" s="219"/>
      <c r="E2475" s="219"/>
      <c r="F2475" s="220"/>
      <c r="G2475" s="219"/>
      <c r="H2475" s="294"/>
      <c r="I2475" s="294"/>
      <c r="J2475" s="220"/>
      <c r="L2475" s="52">
        <f t="shared" si="374"/>
        <v>260</v>
      </c>
      <c r="M2475" s="86" t="str">
        <f t="shared" si="368"/>
        <v/>
      </c>
      <c r="N2475" s="87" t="str">
        <f t="shared" si="369"/>
        <v/>
      </c>
      <c r="O2475" s="87" t="str">
        <f t="shared" si="370"/>
        <v/>
      </c>
      <c r="P2475" s="88" t="str">
        <f t="shared" si="371"/>
        <v/>
      </c>
      <c r="Q2475" s="87" t="str">
        <f t="shared" si="372"/>
        <v/>
      </c>
      <c r="R2475" s="87" t="str">
        <f t="shared" si="373"/>
        <v/>
      </c>
    </row>
    <row r="2476" spans="1:18" ht="15" thickTop="1" x14ac:dyDescent="0.2">
      <c r="A2476" s="224"/>
      <c r="B2476" s="224"/>
      <c r="C2476" s="224"/>
      <c r="D2476" s="224"/>
      <c r="E2476" s="224"/>
      <c r="F2476" s="224"/>
      <c r="G2476" s="224"/>
      <c r="H2476" s="224"/>
      <c r="I2476" s="224"/>
      <c r="J2476" s="224"/>
      <c r="L2476" s="52">
        <f t="shared" si="374"/>
        <v>260</v>
      </c>
      <c r="M2476" s="86" t="str">
        <f t="shared" si="368"/>
        <v/>
      </c>
      <c r="N2476" s="87" t="str">
        <f t="shared" si="369"/>
        <v/>
      </c>
      <c r="O2476" s="87" t="str">
        <f t="shared" si="370"/>
        <v/>
      </c>
      <c r="P2476" s="88" t="str">
        <f t="shared" si="371"/>
        <v/>
      </c>
      <c r="Q2476" s="87" t="str">
        <f t="shared" si="372"/>
        <v/>
      </c>
      <c r="R2476" s="87" t="str">
        <f t="shared" si="373"/>
        <v/>
      </c>
    </row>
    <row r="2477" spans="1:18" ht="15" x14ac:dyDescent="0.2">
      <c r="A2477" s="206"/>
      <c r="B2477" s="207" t="s">
        <v>1</v>
      </c>
      <c r="C2477" s="206" t="s">
        <v>2</v>
      </c>
      <c r="D2477" s="206" t="s">
        <v>3</v>
      </c>
      <c r="E2477" s="290" t="s">
        <v>18</v>
      </c>
      <c r="F2477" s="290"/>
      <c r="G2477" s="208" t="s">
        <v>4</v>
      </c>
      <c r="H2477" s="207" t="s">
        <v>5</v>
      </c>
      <c r="I2477" s="207" t="s">
        <v>6</v>
      </c>
      <c r="J2477" s="207" t="s">
        <v>7</v>
      </c>
      <c r="L2477" s="52">
        <f t="shared" si="374"/>
        <v>261</v>
      </c>
      <c r="M2477" s="86" t="str">
        <f t="shared" si="368"/>
        <v/>
      </c>
      <c r="N2477" s="87" t="str">
        <f t="shared" si="369"/>
        <v/>
      </c>
      <c r="O2477" s="87" t="str">
        <f t="shared" si="370"/>
        <v/>
      </c>
      <c r="P2477" s="88" t="str">
        <f t="shared" si="371"/>
        <v/>
      </c>
      <c r="Q2477" s="87" t="str">
        <f t="shared" si="372"/>
        <v/>
      </c>
      <c r="R2477" s="87" t="str">
        <f t="shared" si="373"/>
        <v/>
      </c>
    </row>
    <row r="2478" spans="1:18" ht="38.25" x14ac:dyDescent="0.2">
      <c r="A2478" s="209" t="s">
        <v>19</v>
      </c>
      <c r="B2478" s="210" t="s">
        <v>1968</v>
      </c>
      <c r="C2478" s="209" t="s">
        <v>9</v>
      </c>
      <c r="D2478" s="209" t="s">
        <v>1969</v>
      </c>
      <c r="E2478" s="291" t="s">
        <v>1481</v>
      </c>
      <c r="F2478" s="291"/>
      <c r="G2478" s="211" t="s">
        <v>10</v>
      </c>
      <c r="H2478" s="212">
        <v>1</v>
      </c>
      <c r="I2478" s="213">
        <f>SUMIF(L:L,$L2478,M:M)</f>
        <v>43.72</v>
      </c>
      <c r="J2478" s="213">
        <f>TRUNC(H2478*I2478,2)</f>
        <v>43.72</v>
      </c>
      <c r="L2478" s="52">
        <f t="shared" si="374"/>
        <v>261</v>
      </c>
      <c r="M2478" s="86" t="str">
        <f t="shared" si="368"/>
        <v/>
      </c>
      <c r="N2478" s="87" t="str">
        <f t="shared" si="369"/>
        <v/>
      </c>
      <c r="O2478" s="87" t="str">
        <f t="shared" si="370"/>
        <v/>
      </c>
      <c r="P2478" s="88" t="str">
        <f t="shared" si="371"/>
        <v xml:space="preserve"> 87531 </v>
      </c>
      <c r="Q2478" s="87">
        <f t="shared" si="372"/>
        <v>0</v>
      </c>
      <c r="R2478" s="87">
        <f t="shared" si="373"/>
        <v>43.72</v>
      </c>
    </row>
    <row r="2479" spans="1:18" ht="51" x14ac:dyDescent="0.2">
      <c r="A2479" s="225" t="s">
        <v>21</v>
      </c>
      <c r="B2479" s="226" t="s">
        <v>700</v>
      </c>
      <c r="C2479" s="225" t="s">
        <v>9</v>
      </c>
      <c r="D2479" s="225" t="s">
        <v>701</v>
      </c>
      <c r="E2479" s="292" t="s">
        <v>706</v>
      </c>
      <c r="F2479" s="292"/>
      <c r="G2479" s="227" t="s">
        <v>17</v>
      </c>
      <c r="H2479" s="228">
        <v>3.04E-2</v>
      </c>
      <c r="I2479" s="229">
        <f>SUMIFS(J:J,A:A,"Composição",B:B,$B2479)</f>
        <v>781.52</v>
      </c>
      <c r="J2479" s="229">
        <f>TRUNC(H2479*I2479,2)</f>
        <v>23.75</v>
      </c>
      <c r="L2479" s="52">
        <f t="shared" si="374"/>
        <v>261</v>
      </c>
      <c r="M2479" s="86">
        <f t="shared" si="368"/>
        <v>23.75</v>
      </c>
      <c r="N2479" s="87" t="str">
        <f t="shared" si="369"/>
        <v/>
      </c>
      <c r="O2479" s="87">
        <f t="shared" si="370"/>
        <v>23.75</v>
      </c>
      <c r="P2479" s="88" t="str">
        <f t="shared" si="371"/>
        <v/>
      </c>
      <c r="Q2479" s="87" t="str">
        <f t="shared" si="372"/>
        <v/>
      </c>
      <c r="R2479" s="87" t="str">
        <f t="shared" si="373"/>
        <v/>
      </c>
    </row>
    <row r="2480" spans="1:18" ht="25.5" x14ac:dyDescent="0.2">
      <c r="A2480" s="225" t="s">
        <v>21</v>
      </c>
      <c r="B2480" s="226" t="s">
        <v>45</v>
      </c>
      <c r="C2480" s="225" t="s">
        <v>9</v>
      </c>
      <c r="D2480" s="225" t="s">
        <v>46</v>
      </c>
      <c r="E2480" s="292" t="s">
        <v>875</v>
      </c>
      <c r="F2480" s="292"/>
      <c r="G2480" s="227" t="s">
        <v>25</v>
      </c>
      <c r="H2480" s="228">
        <v>0.44019999999999998</v>
      </c>
      <c r="I2480" s="229">
        <f>SUMIFS(J:J,A:A,"Composição",B:B,$B2480)</f>
        <v>32.840000000000003</v>
      </c>
      <c r="J2480" s="229">
        <f>TRUNC(H2480*I2480,2)</f>
        <v>14.45</v>
      </c>
      <c r="L2480" s="52">
        <f t="shared" si="374"/>
        <v>261</v>
      </c>
      <c r="M2480" s="86">
        <f t="shared" si="368"/>
        <v>14.45</v>
      </c>
      <c r="N2480" s="87" t="str">
        <f t="shared" si="369"/>
        <v/>
      </c>
      <c r="O2480" s="87">
        <f t="shared" si="370"/>
        <v>14.45</v>
      </c>
      <c r="P2480" s="88" t="str">
        <f t="shared" si="371"/>
        <v/>
      </c>
      <c r="Q2480" s="87" t="str">
        <f t="shared" si="372"/>
        <v/>
      </c>
      <c r="R2480" s="87" t="str">
        <f t="shared" si="373"/>
        <v/>
      </c>
    </row>
    <row r="2481" spans="1:18" ht="25.5" x14ac:dyDescent="0.2">
      <c r="A2481" s="225" t="s">
        <v>21</v>
      </c>
      <c r="B2481" s="226" t="s">
        <v>26</v>
      </c>
      <c r="C2481" s="225" t="s">
        <v>9</v>
      </c>
      <c r="D2481" s="225" t="s">
        <v>27</v>
      </c>
      <c r="E2481" s="292" t="s">
        <v>875</v>
      </c>
      <c r="F2481" s="292"/>
      <c r="G2481" s="227" t="s">
        <v>25</v>
      </c>
      <c r="H2481" s="228">
        <v>0.22009999999999999</v>
      </c>
      <c r="I2481" s="229">
        <f>SUMIFS(J:J,A:A,"Composição",B:B,$B2481)</f>
        <v>25.11</v>
      </c>
      <c r="J2481" s="229">
        <f>TRUNC(H2481*I2481,2)</f>
        <v>5.52</v>
      </c>
      <c r="L2481" s="52">
        <f t="shared" si="374"/>
        <v>261</v>
      </c>
      <c r="M2481" s="86">
        <f t="shared" si="368"/>
        <v>5.52</v>
      </c>
      <c r="N2481" s="87" t="str">
        <f t="shared" si="369"/>
        <v/>
      </c>
      <c r="O2481" s="87">
        <f t="shared" si="370"/>
        <v>5.52</v>
      </c>
      <c r="P2481" s="88" t="str">
        <f t="shared" si="371"/>
        <v/>
      </c>
      <c r="Q2481" s="87" t="str">
        <f t="shared" si="372"/>
        <v/>
      </c>
      <c r="R2481" s="87" t="str">
        <f t="shared" si="373"/>
        <v/>
      </c>
    </row>
    <row r="2482" spans="1:18" x14ac:dyDescent="0.2">
      <c r="A2482" s="219"/>
      <c r="B2482" s="219"/>
      <c r="C2482" s="219"/>
      <c r="D2482" s="219"/>
      <c r="E2482" s="219"/>
      <c r="F2482" s="220"/>
      <c r="G2482" s="219"/>
      <c r="H2482" s="220"/>
      <c r="I2482" s="219"/>
      <c r="J2482" s="220"/>
      <c r="L2482" s="52">
        <f t="shared" si="374"/>
        <v>261</v>
      </c>
      <c r="M2482" s="86" t="str">
        <f t="shared" si="368"/>
        <v/>
      </c>
      <c r="N2482" s="87" t="str">
        <f t="shared" si="369"/>
        <v/>
      </c>
      <c r="O2482" s="87" t="str">
        <f t="shared" si="370"/>
        <v/>
      </c>
      <c r="P2482" s="88" t="str">
        <f t="shared" si="371"/>
        <v/>
      </c>
      <c r="Q2482" s="87" t="str">
        <f t="shared" si="372"/>
        <v/>
      </c>
      <c r="R2482" s="87" t="str">
        <f t="shared" si="373"/>
        <v/>
      </c>
    </row>
    <row r="2483" spans="1:18" ht="15" thickBot="1" x14ac:dyDescent="0.25">
      <c r="A2483" s="219"/>
      <c r="B2483" s="219"/>
      <c r="C2483" s="219"/>
      <c r="D2483" s="219"/>
      <c r="E2483" s="219"/>
      <c r="F2483" s="220"/>
      <c r="G2483" s="219"/>
      <c r="H2483" s="294"/>
      <c r="I2483" s="294"/>
      <c r="J2483" s="220"/>
      <c r="L2483" s="52">
        <f t="shared" si="374"/>
        <v>261</v>
      </c>
      <c r="M2483" s="86" t="str">
        <f t="shared" si="368"/>
        <v/>
      </c>
      <c r="N2483" s="87" t="str">
        <f t="shared" si="369"/>
        <v/>
      </c>
      <c r="O2483" s="87" t="str">
        <f t="shared" si="370"/>
        <v/>
      </c>
      <c r="P2483" s="88" t="str">
        <f t="shared" si="371"/>
        <v/>
      </c>
      <c r="Q2483" s="87" t="str">
        <f t="shared" si="372"/>
        <v/>
      </c>
      <c r="R2483" s="87" t="str">
        <f t="shared" si="373"/>
        <v/>
      </c>
    </row>
    <row r="2484" spans="1:18" ht="15" thickTop="1" x14ac:dyDescent="0.2">
      <c r="A2484" s="224"/>
      <c r="B2484" s="224"/>
      <c r="C2484" s="224"/>
      <c r="D2484" s="224"/>
      <c r="E2484" s="224"/>
      <c r="F2484" s="224"/>
      <c r="G2484" s="224"/>
      <c r="H2484" s="224"/>
      <c r="I2484" s="224"/>
      <c r="J2484" s="224"/>
      <c r="L2484" s="52">
        <f t="shared" si="374"/>
        <v>261</v>
      </c>
      <c r="M2484" s="86" t="str">
        <f t="shared" si="368"/>
        <v/>
      </c>
      <c r="N2484" s="87" t="str">
        <f t="shared" si="369"/>
        <v/>
      </c>
      <c r="O2484" s="87" t="str">
        <f t="shared" si="370"/>
        <v/>
      </c>
      <c r="P2484" s="88" t="str">
        <f t="shared" si="371"/>
        <v/>
      </c>
      <c r="Q2484" s="87" t="str">
        <f t="shared" si="372"/>
        <v/>
      </c>
      <c r="R2484" s="87" t="str">
        <f t="shared" si="373"/>
        <v/>
      </c>
    </row>
    <row r="2485" spans="1:18" ht="15" x14ac:dyDescent="0.2">
      <c r="A2485" s="206"/>
      <c r="B2485" s="207" t="s">
        <v>1</v>
      </c>
      <c r="C2485" s="206" t="s">
        <v>2</v>
      </c>
      <c r="D2485" s="206" t="s">
        <v>3</v>
      </c>
      <c r="E2485" s="290" t="s">
        <v>18</v>
      </c>
      <c r="F2485" s="290"/>
      <c r="G2485" s="208" t="s">
        <v>4</v>
      </c>
      <c r="H2485" s="207" t="s">
        <v>5</v>
      </c>
      <c r="I2485" s="207" t="s">
        <v>6</v>
      </c>
      <c r="J2485" s="207" t="s">
        <v>7</v>
      </c>
      <c r="L2485" s="52">
        <f t="shared" si="374"/>
        <v>262</v>
      </c>
      <c r="M2485" s="86" t="str">
        <f t="shared" si="368"/>
        <v/>
      </c>
      <c r="N2485" s="87" t="str">
        <f t="shared" si="369"/>
        <v/>
      </c>
      <c r="O2485" s="87" t="str">
        <f t="shared" si="370"/>
        <v/>
      </c>
      <c r="P2485" s="88" t="str">
        <f t="shared" si="371"/>
        <v/>
      </c>
      <c r="Q2485" s="87" t="str">
        <f t="shared" si="372"/>
        <v/>
      </c>
      <c r="R2485" s="87" t="str">
        <f t="shared" si="373"/>
        <v/>
      </c>
    </row>
    <row r="2486" spans="1:18" ht="38.25" x14ac:dyDescent="0.2">
      <c r="A2486" s="209" t="s">
        <v>19</v>
      </c>
      <c r="B2486" s="210" t="s">
        <v>1966</v>
      </c>
      <c r="C2486" s="209" t="s">
        <v>9</v>
      </c>
      <c r="D2486" s="209" t="s">
        <v>1967</v>
      </c>
      <c r="E2486" s="291" t="s">
        <v>1481</v>
      </c>
      <c r="F2486" s="291"/>
      <c r="G2486" s="211" t="s">
        <v>10</v>
      </c>
      <c r="H2486" s="212">
        <v>1</v>
      </c>
      <c r="I2486" s="213">
        <f>SUMIF(L:L,$L2486,M:M)</f>
        <v>48.77</v>
      </c>
      <c r="J2486" s="213">
        <f>TRUNC(H2486*I2486,2)</f>
        <v>48.77</v>
      </c>
      <c r="L2486" s="52">
        <f t="shared" si="374"/>
        <v>262</v>
      </c>
      <c r="M2486" s="86" t="str">
        <f t="shared" si="368"/>
        <v/>
      </c>
      <c r="N2486" s="87" t="str">
        <f t="shared" si="369"/>
        <v/>
      </c>
      <c r="O2486" s="87" t="str">
        <f t="shared" si="370"/>
        <v/>
      </c>
      <c r="P2486" s="88" t="str">
        <f t="shared" si="371"/>
        <v xml:space="preserve"> 87527 </v>
      </c>
      <c r="Q2486" s="87">
        <f t="shared" si="372"/>
        <v>0</v>
      </c>
      <c r="R2486" s="87">
        <f t="shared" si="373"/>
        <v>48.77</v>
      </c>
    </row>
    <row r="2487" spans="1:18" ht="25.5" x14ac:dyDescent="0.2">
      <c r="A2487" s="225" t="s">
        <v>21</v>
      </c>
      <c r="B2487" s="226" t="s">
        <v>45</v>
      </c>
      <c r="C2487" s="225" t="s">
        <v>9</v>
      </c>
      <c r="D2487" s="225" t="s">
        <v>46</v>
      </c>
      <c r="E2487" s="292" t="s">
        <v>875</v>
      </c>
      <c r="F2487" s="292"/>
      <c r="G2487" s="227" t="s">
        <v>25</v>
      </c>
      <c r="H2487" s="228">
        <v>0.5514</v>
      </c>
      <c r="I2487" s="229">
        <f>SUMIFS(J:J,A:A,"Composição",B:B,$B2487)</f>
        <v>32.840000000000003</v>
      </c>
      <c r="J2487" s="229">
        <f>TRUNC(H2487*I2487,2)</f>
        <v>18.100000000000001</v>
      </c>
      <c r="L2487" s="52">
        <f t="shared" si="374"/>
        <v>262</v>
      </c>
      <c r="M2487" s="86">
        <f t="shared" si="368"/>
        <v>18.100000000000001</v>
      </c>
      <c r="N2487" s="87" t="str">
        <f t="shared" si="369"/>
        <v/>
      </c>
      <c r="O2487" s="87">
        <f t="shared" si="370"/>
        <v>18.100000000000001</v>
      </c>
      <c r="P2487" s="88" t="str">
        <f t="shared" si="371"/>
        <v/>
      </c>
      <c r="Q2487" s="87" t="str">
        <f t="shared" si="372"/>
        <v/>
      </c>
      <c r="R2487" s="87" t="str">
        <f t="shared" si="373"/>
        <v/>
      </c>
    </row>
    <row r="2488" spans="1:18" ht="25.5" customHeight="1" x14ac:dyDescent="0.2">
      <c r="A2488" s="225" t="s">
        <v>21</v>
      </c>
      <c r="B2488" s="226" t="s">
        <v>26</v>
      </c>
      <c r="C2488" s="225" t="s">
        <v>9</v>
      </c>
      <c r="D2488" s="225" t="s">
        <v>27</v>
      </c>
      <c r="E2488" s="292" t="s">
        <v>875</v>
      </c>
      <c r="F2488" s="292"/>
      <c r="G2488" s="227" t="s">
        <v>25</v>
      </c>
      <c r="H2488" s="228">
        <v>0.2757</v>
      </c>
      <c r="I2488" s="229">
        <f>SUMIFS(J:J,A:A,"Composição",B:B,$B2488)</f>
        <v>25.11</v>
      </c>
      <c r="J2488" s="229">
        <f>TRUNC(H2488*I2488,2)</f>
        <v>6.92</v>
      </c>
      <c r="L2488" s="52">
        <f t="shared" si="374"/>
        <v>262</v>
      </c>
      <c r="M2488" s="86">
        <f t="shared" si="368"/>
        <v>6.92</v>
      </c>
      <c r="N2488" s="87" t="str">
        <f t="shared" si="369"/>
        <v/>
      </c>
      <c r="O2488" s="87">
        <f t="shared" si="370"/>
        <v>6.92</v>
      </c>
      <c r="P2488" s="88" t="str">
        <f t="shared" si="371"/>
        <v/>
      </c>
      <c r="Q2488" s="87" t="str">
        <f t="shared" si="372"/>
        <v/>
      </c>
      <c r="R2488" s="87" t="str">
        <f t="shared" si="373"/>
        <v/>
      </c>
    </row>
    <row r="2489" spans="1:18" ht="25.5" customHeight="1" x14ac:dyDescent="0.2">
      <c r="A2489" s="225" t="s">
        <v>21</v>
      </c>
      <c r="B2489" s="226" t="s">
        <v>700</v>
      </c>
      <c r="C2489" s="225" t="s">
        <v>9</v>
      </c>
      <c r="D2489" s="225" t="s">
        <v>701</v>
      </c>
      <c r="E2489" s="292" t="s">
        <v>706</v>
      </c>
      <c r="F2489" s="292"/>
      <c r="G2489" s="227" t="s">
        <v>17</v>
      </c>
      <c r="H2489" s="228">
        <v>3.04E-2</v>
      </c>
      <c r="I2489" s="229">
        <f>SUMIFS(J:J,A:A,"Composição",B:B,$B2489)</f>
        <v>781.52</v>
      </c>
      <c r="J2489" s="229">
        <f>TRUNC(H2489*I2489,2)</f>
        <v>23.75</v>
      </c>
      <c r="L2489" s="52">
        <f t="shared" si="374"/>
        <v>262</v>
      </c>
      <c r="M2489" s="86">
        <f t="shared" si="368"/>
        <v>23.75</v>
      </c>
      <c r="N2489" s="87" t="str">
        <f t="shared" si="369"/>
        <v/>
      </c>
      <c r="O2489" s="87">
        <f t="shared" si="370"/>
        <v>23.75</v>
      </c>
      <c r="P2489" s="88" t="str">
        <f t="shared" si="371"/>
        <v/>
      </c>
      <c r="Q2489" s="87" t="str">
        <f t="shared" si="372"/>
        <v/>
      </c>
      <c r="R2489" s="87" t="str">
        <f t="shared" si="373"/>
        <v/>
      </c>
    </row>
    <row r="2490" spans="1:18" x14ac:dyDescent="0.2">
      <c r="A2490" s="219"/>
      <c r="B2490" s="219"/>
      <c r="C2490" s="219"/>
      <c r="D2490" s="219"/>
      <c r="E2490" s="219"/>
      <c r="F2490" s="220"/>
      <c r="G2490" s="219"/>
      <c r="H2490" s="220"/>
      <c r="I2490" s="219"/>
      <c r="J2490" s="220"/>
      <c r="L2490" s="52">
        <f t="shared" si="374"/>
        <v>262</v>
      </c>
      <c r="M2490" s="86" t="str">
        <f t="shared" si="368"/>
        <v/>
      </c>
      <c r="N2490" s="87" t="str">
        <f t="shared" si="369"/>
        <v/>
      </c>
      <c r="O2490" s="87" t="str">
        <f t="shared" si="370"/>
        <v/>
      </c>
      <c r="P2490" s="88" t="str">
        <f t="shared" si="371"/>
        <v/>
      </c>
      <c r="Q2490" s="87" t="str">
        <f t="shared" si="372"/>
        <v/>
      </c>
      <c r="R2490" s="87" t="str">
        <f t="shared" si="373"/>
        <v/>
      </c>
    </row>
    <row r="2491" spans="1:18" ht="15" thickBot="1" x14ac:dyDescent="0.25">
      <c r="A2491" s="219"/>
      <c r="B2491" s="219"/>
      <c r="C2491" s="219"/>
      <c r="D2491" s="219"/>
      <c r="E2491" s="219"/>
      <c r="F2491" s="220"/>
      <c r="G2491" s="219"/>
      <c r="H2491" s="294"/>
      <c r="I2491" s="294"/>
      <c r="J2491" s="220"/>
      <c r="L2491" s="52">
        <f t="shared" si="374"/>
        <v>262</v>
      </c>
      <c r="M2491" s="86" t="str">
        <f t="shared" si="368"/>
        <v/>
      </c>
      <c r="N2491" s="87" t="str">
        <f t="shared" si="369"/>
        <v/>
      </c>
      <c r="O2491" s="87" t="str">
        <f t="shared" si="370"/>
        <v/>
      </c>
      <c r="P2491" s="88" t="str">
        <f t="shared" si="371"/>
        <v/>
      </c>
      <c r="Q2491" s="87" t="str">
        <f t="shared" si="372"/>
        <v/>
      </c>
      <c r="R2491" s="87" t="str">
        <f t="shared" si="373"/>
        <v/>
      </c>
    </row>
    <row r="2492" spans="1:18" ht="15" thickTop="1" x14ac:dyDescent="0.2">
      <c r="A2492" s="224"/>
      <c r="B2492" s="224"/>
      <c r="C2492" s="224"/>
      <c r="D2492" s="224"/>
      <c r="E2492" s="224"/>
      <c r="F2492" s="224"/>
      <c r="G2492" s="224"/>
      <c r="H2492" s="224"/>
      <c r="I2492" s="224"/>
      <c r="J2492" s="224"/>
      <c r="L2492" s="52">
        <f t="shared" si="374"/>
        <v>262</v>
      </c>
      <c r="M2492" s="86" t="str">
        <f t="shared" si="368"/>
        <v/>
      </c>
      <c r="N2492" s="87" t="str">
        <f t="shared" si="369"/>
        <v/>
      </c>
      <c r="O2492" s="87" t="str">
        <f t="shared" si="370"/>
        <v/>
      </c>
      <c r="P2492" s="88" t="str">
        <f t="shared" si="371"/>
        <v/>
      </c>
      <c r="Q2492" s="87" t="str">
        <f t="shared" si="372"/>
        <v/>
      </c>
      <c r="R2492" s="87" t="str">
        <f t="shared" si="373"/>
        <v/>
      </c>
    </row>
    <row r="2493" spans="1:18" ht="15" x14ac:dyDescent="0.2">
      <c r="A2493" s="206"/>
      <c r="B2493" s="207" t="s">
        <v>1</v>
      </c>
      <c r="C2493" s="206" t="s">
        <v>2</v>
      </c>
      <c r="D2493" s="206" t="s">
        <v>3</v>
      </c>
      <c r="E2493" s="290" t="s">
        <v>18</v>
      </c>
      <c r="F2493" s="290"/>
      <c r="G2493" s="208" t="s">
        <v>4</v>
      </c>
      <c r="H2493" s="207" t="s">
        <v>5</v>
      </c>
      <c r="I2493" s="207" t="s">
        <v>6</v>
      </c>
      <c r="J2493" s="207" t="s">
        <v>7</v>
      </c>
      <c r="L2493" s="52">
        <f t="shared" si="374"/>
        <v>263</v>
      </c>
      <c r="M2493" s="86" t="str">
        <f t="shared" si="368"/>
        <v/>
      </c>
      <c r="N2493" s="87" t="str">
        <f t="shared" si="369"/>
        <v/>
      </c>
      <c r="O2493" s="87" t="str">
        <f t="shared" si="370"/>
        <v/>
      </c>
      <c r="P2493" s="88" t="str">
        <f t="shared" si="371"/>
        <v/>
      </c>
      <c r="Q2493" s="87" t="str">
        <f t="shared" si="372"/>
        <v/>
      </c>
      <c r="R2493" s="87" t="str">
        <f t="shared" si="373"/>
        <v/>
      </c>
    </row>
    <row r="2494" spans="1:18" ht="38.25" x14ac:dyDescent="0.2">
      <c r="A2494" s="209" t="s">
        <v>19</v>
      </c>
      <c r="B2494" s="210" t="s">
        <v>950</v>
      </c>
      <c r="C2494" s="209" t="s">
        <v>9</v>
      </c>
      <c r="D2494" s="209" t="s">
        <v>951</v>
      </c>
      <c r="E2494" s="291" t="s">
        <v>947</v>
      </c>
      <c r="F2494" s="291"/>
      <c r="G2494" s="211" t="s">
        <v>12</v>
      </c>
      <c r="H2494" s="212">
        <v>1</v>
      </c>
      <c r="I2494" s="213">
        <f>SUMIF(L:L,$L2494,M:M)</f>
        <v>90.13000000000001</v>
      </c>
      <c r="J2494" s="213">
        <f t="shared" ref="J2494:J2501" si="375">TRUNC(H2494*I2494,2)</f>
        <v>90.13</v>
      </c>
      <c r="L2494" s="52">
        <f t="shared" si="374"/>
        <v>263</v>
      </c>
      <c r="M2494" s="86" t="str">
        <f t="shared" si="368"/>
        <v/>
      </c>
      <c r="N2494" s="87" t="str">
        <f t="shared" si="369"/>
        <v/>
      </c>
      <c r="O2494" s="87" t="str">
        <f t="shared" si="370"/>
        <v/>
      </c>
      <c r="P2494" s="88" t="str">
        <f t="shared" si="371"/>
        <v xml:space="preserve"> 97251 </v>
      </c>
      <c r="Q2494" s="87">
        <f t="shared" si="372"/>
        <v>0</v>
      </c>
      <c r="R2494" s="87">
        <f t="shared" si="373"/>
        <v>90.13000000000001</v>
      </c>
    </row>
    <row r="2495" spans="1:18" ht="25.5" x14ac:dyDescent="0.2">
      <c r="A2495" s="225" t="s">
        <v>21</v>
      </c>
      <c r="B2495" s="226" t="s">
        <v>205</v>
      </c>
      <c r="C2495" s="225" t="s">
        <v>9</v>
      </c>
      <c r="D2495" s="225" t="s">
        <v>206</v>
      </c>
      <c r="E2495" s="292" t="s">
        <v>875</v>
      </c>
      <c r="F2495" s="292"/>
      <c r="G2495" s="227" t="s">
        <v>25</v>
      </c>
      <c r="H2495" s="228">
        <v>0.25569999999999998</v>
      </c>
      <c r="I2495" s="229">
        <f>SUMIFS(J:J,A:A,"Composição",B:B,$B2495)</f>
        <v>26.42</v>
      </c>
      <c r="J2495" s="229">
        <f t="shared" si="375"/>
        <v>6.75</v>
      </c>
      <c r="L2495" s="52">
        <f t="shared" si="374"/>
        <v>263</v>
      </c>
      <c r="M2495" s="86">
        <f t="shared" ref="M2495:M2558" si="376">IF(OR(A2495="Insumo",A2495="Composição Auxiliar"),J2495,"")</f>
        <v>6.75</v>
      </c>
      <c r="N2495" s="87" t="str">
        <f t="shared" ref="N2495:N2558" si="377">IF(E2495="Mão de Obra",J2495,"")</f>
        <v/>
      </c>
      <c r="O2495" s="87">
        <f t="shared" ref="O2495:O2558" si="378">IF(N2495&lt;&gt;"","",M2495)</f>
        <v>6.75</v>
      </c>
      <c r="P2495" s="88" t="str">
        <f t="shared" ref="P2495:P2558" si="379">IF(A2495="Composição",B2495,"")</f>
        <v/>
      </c>
      <c r="Q2495" s="87" t="str">
        <f t="shared" ref="Q2495:Q2509" si="380">IF(P2495&lt;&gt;"",SUMIF(L2495:L2595,L2495,N2495:N2595),"")</f>
        <v/>
      </c>
      <c r="R2495" s="87" t="str">
        <f t="shared" ref="R2495:R2509" si="381">IF(P2495&lt;&gt;"",SUMIF(L2495:L2595,L2495,O2495:O2595),"")</f>
        <v/>
      </c>
    </row>
    <row r="2496" spans="1:18" ht="25.5" customHeight="1" x14ac:dyDescent="0.2">
      <c r="A2496" s="225" t="s">
        <v>21</v>
      </c>
      <c r="B2496" s="226" t="s">
        <v>220</v>
      </c>
      <c r="C2496" s="225" t="s">
        <v>9</v>
      </c>
      <c r="D2496" s="225" t="s">
        <v>221</v>
      </c>
      <c r="E2496" s="292" t="s">
        <v>875</v>
      </c>
      <c r="F2496" s="292"/>
      <c r="G2496" s="227" t="s">
        <v>25</v>
      </c>
      <c r="H2496" s="228">
        <v>0.25569999999999998</v>
      </c>
      <c r="I2496" s="229">
        <f>SUMIFS(J:J,A:A,"Composição",B:B,$B2496)</f>
        <v>33.25</v>
      </c>
      <c r="J2496" s="229">
        <f t="shared" si="375"/>
        <v>8.5</v>
      </c>
      <c r="L2496" s="52">
        <f t="shared" si="374"/>
        <v>263</v>
      </c>
      <c r="M2496" s="86">
        <f t="shared" si="376"/>
        <v>8.5</v>
      </c>
      <c r="N2496" s="87" t="str">
        <f t="shared" si="377"/>
        <v/>
      </c>
      <c r="O2496" s="87">
        <f t="shared" si="378"/>
        <v>8.5</v>
      </c>
      <c r="P2496" s="88" t="str">
        <f t="shared" si="379"/>
        <v/>
      </c>
      <c r="Q2496" s="87" t="str">
        <f t="shared" si="380"/>
        <v/>
      </c>
      <c r="R2496" s="87" t="str">
        <f t="shared" si="381"/>
        <v/>
      </c>
    </row>
    <row r="2497" spans="1:18" ht="25.5" x14ac:dyDescent="0.2">
      <c r="A2497" s="214" t="s">
        <v>28</v>
      </c>
      <c r="B2497" s="215" t="s">
        <v>2095</v>
      </c>
      <c r="C2497" s="214" t="str">
        <f>VLOOKUP(B2497,INSUMOS!$A:$I,2,FALSE)</f>
        <v>SINAPI</v>
      </c>
      <c r="D2497" s="214" t="str">
        <f>VLOOKUP(B2497,INSUMOS!$A:$I,3,FALSE)</f>
        <v>EMENDA INTERNA, TIPO U, BASE LISA, PARA ELETROCALHA, EM CHAPA DE ACO GALVANIZADO ESPESSURA #22, 100 X 50 MM (L X A)</v>
      </c>
      <c r="E2497" s="293" t="str">
        <f>VLOOKUP(B2497,INSUMOS!$A:$I,4,FALSE)</f>
        <v>Material</v>
      </c>
      <c r="F2497" s="293"/>
      <c r="G2497" s="216" t="str">
        <f>VLOOKUP(B2497,INSUMOS!$A:$I,5,FALSE)</f>
        <v>UN</v>
      </c>
      <c r="H2497" s="217">
        <v>1</v>
      </c>
      <c r="I2497" s="218">
        <f>VLOOKUP(B2497,INSUMOS!$A:$I,8,FALSE)</f>
        <v>3.05</v>
      </c>
      <c r="J2497" s="218">
        <f t="shared" si="375"/>
        <v>3.05</v>
      </c>
      <c r="L2497" s="52">
        <f t="shared" si="374"/>
        <v>263</v>
      </c>
      <c r="M2497" s="86">
        <f t="shared" si="376"/>
        <v>3.05</v>
      </c>
      <c r="N2497" s="87" t="str">
        <f t="shared" si="377"/>
        <v/>
      </c>
      <c r="O2497" s="87">
        <f t="shared" si="378"/>
        <v>3.05</v>
      </c>
      <c r="P2497" s="88" t="str">
        <f t="shared" si="379"/>
        <v/>
      </c>
      <c r="Q2497" s="87" t="str">
        <f t="shared" si="380"/>
        <v/>
      </c>
      <c r="R2497" s="87" t="str">
        <f t="shared" si="381"/>
        <v/>
      </c>
    </row>
    <row r="2498" spans="1:18" ht="25.5" x14ac:dyDescent="0.2">
      <c r="A2498" s="214" t="s">
        <v>28</v>
      </c>
      <c r="B2498" s="215" t="s">
        <v>970</v>
      </c>
      <c r="C2498" s="214" t="str">
        <f>VLOOKUP(B2498,INSUMOS!$A:$I,2,FALSE)</f>
        <v>SINAPI</v>
      </c>
      <c r="D2498" s="214" t="str">
        <f>VLOOKUP(B2498,INSUMOS!$A:$I,3,FALSE)</f>
        <v>ARRUELA EM ACO GALVANIZADO, DIAMETRO EXTERNO = 35MM, ESPESSURA = 3MM, DIAMETRO DO FURO= 18MM</v>
      </c>
      <c r="E2498" s="293" t="str">
        <f>VLOOKUP(B2498,INSUMOS!$A:$I,4,FALSE)</f>
        <v>Material</v>
      </c>
      <c r="F2498" s="293"/>
      <c r="G2498" s="216" t="str">
        <f>VLOOKUP(B2498,INSUMOS!$A:$I,5,FALSE)</f>
        <v>UN</v>
      </c>
      <c r="H2498" s="217">
        <v>33.6</v>
      </c>
      <c r="I2498" s="218">
        <f>VLOOKUP(B2498,INSUMOS!$A:$I,8,FALSE)</f>
        <v>1.63</v>
      </c>
      <c r="J2498" s="218">
        <f t="shared" si="375"/>
        <v>54.76</v>
      </c>
      <c r="L2498" s="52">
        <f t="shared" si="374"/>
        <v>263</v>
      </c>
      <c r="M2498" s="86">
        <f t="shared" si="376"/>
        <v>54.76</v>
      </c>
      <c r="N2498" s="87" t="str">
        <f t="shared" si="377"/>
        <v/>
      </c>
      <c r="O2498" s="87">
        <f t="shared" si="378"/>
        <v>54.76</v>
      </c>
      <c r="P2498" s="88" t="str">
        <f t="shared" si="379"/>
        <v/>
      </c>
      <c r="Q2498" s="87" t="str">
        <f t="shared" si="380"/>
        <v/>
      </c>
      <c r="R2498" s="87" t="str">
        <f t="shared" si="381"/>
        <v/>
      </c>
    </row>
    <row r="2499" spans="1:18" ht="25.5" x14ac:dyDescent="0.2">
      <c r="A2499" s="214" t="s">
        <v>28</v>
      </c>
      <c r="B2499" s="215" t="s">
        <v>2097</v>
      </c>
      <c r="C2499" s="214" t="str">
        <f>VLOOKUP(B2499,INSUMOS!$A:$I,2,FALSE)</f>
        <v>SINAPI</v>
      </c>
      <c r="D2499" s="214" t="str">
        <f>VLOOKUP(B2499,INSUMOS!$A:$I,3,FALSE)</f>
        <v>PARAFUSO, EM ACO ZINCADO, CABECA LENTILHA AUTOTRAVANTE DIAMETRO 5/16" X 1"</v>
      </c>
      <c r="E2499" s="293" t="str">
        <f>VLOOKUP(B2499,INSUMOS!$A:$I,4,FALSE)</f>
        <v>Material</v>
      </c>
      <c r="F2499" s="293"/>
      <c r="G2499" s="216" t="str">
        <f>VLOOKUP(B2499,INSUMOS!$A:$I,5,FALSE)</f>
        <v>UN</v>
      </c>
      <c r="H2499" s="217">
        <v>16.8</v>
      </c>
      <c r="I2499" s="218">
        <f>VLOOKUP(B2499,INSUMOS!$A:$I,8,FALSE)</f>
        <v>0.45</v>
      </c>
      <c r="J2499" s="218">
        <f t="shared" si="375"/>
        <v>7.56</v>
      </c>
      <c r="L2499" s="52">
        <f t="shared" ref="L2499:L2562" si="382">IF(AND(A2500&lt;&gt;"",A2499=""),L2498+1,L2498)</f>
        <v>263</v>
      </c>
      <c r="M2499" s="86">
        <f t="shared" si="376"/>
        <v>7.56</v>
      </c>
      <c r="N2499" s="87" t="str">
        <f t="shared" si="377"/>
        <v/>
      </c>
      <c r="O2499" s="87">
        <f t="shared" si="378"/>
        <v>7.56</v>
      </c>
      <c r="P2499" s="88" t="str">
        <f t="shared" si="379"/>
        <v/>
      </c>
      <c r="Q2499" s="87" t="str">
        <f t="shared" si="380"/>
        <v/>
      </c>
      <c r="R2499" s="87" t="str">
        <f t="shared" si="381"/>
        <v/>
      </c>
    </row>
    <row r="2500" spans="1:18" ht="25.5" x14ac:dyDescent="0.2">
      <c r="A2500" s="214" t="s">
        <v>28</v>
      </c>
      <c r="B2500" s="215" t="s">
        <v>2099</v>
      </c>
      <c r="C2500" s="214" t="str">
        <f>VLOOKUP(B2500,INSUMOS!$A:$I,2,FALSE)</f>
        <v>SINAPI</v>
      </c>
      <c r="D2500" s="214" t="str">
        <f>VLOOKUP(B2500,INSUMOS!$A:$I,3,FALSE)</f>
        <v>TALA PARA EMENDA DE ELETROCALHA, SIMPLES / RETA, LISA OU PERFURADA, EM CHAPA DE ACO GALVANIZADO #22, ALTURA 50 MM</v>
      </c>
      <c r="E2500" s="293" t="str">
        <f>VLOOKUP(B2500,INSUMOS!$A:$I,4,FALSE)</f>
        <v>Material</v>
      </c>
      <c r="F2500" s="293"/>
      <c r="G2500" s="216" t="str">
        <f>VLOOKUP(B2500,INSUMOS!$A:$I,5,FALSE)</f>
        <v>UN</v>
      </c>
      <c r="H2500" s="217">
        <v>4</v>
      </c>
      <c r="I2500" s="218">
        <f>VLOOKUP(B2500,INSUMOS!$A:$I,8,FALSE)</f>
        <v>1.1599999999999999</v>
      </c>
      <c r="J2500" s="218">
        <f t="shared" si="375"/>
        <v>4.6399999999999997</v>
      </c>
      <c r="L2500" s="52">
        <f t="shared" si="382"/>
        <v>263</v>
      </c>
      <c r="M2500" s="86">
        <f t="shared" si="376"/>
        <v>4.6399999999999997</v>
      </c>
      <c r="N2500" s="87" t="str">
        <f t="shared" si="377"/>
        <v/>
      </c>
      <c r="O2500" s="87">
        <f t="shared" si="378"/>
        <v>4.6399999999999997</v>
      </c>
      <c r="P2500" s="88" t="str">
        <f t="shared" si="379"/>
        <v/>
      </c>
      <c r="Q2500" s="87" t="str">
        <f t="shared" si="380"/>
        <v/>
      </c>
      <c r="R2500" s="87" t="str">
        <f t="shared" si="381"/>
        <v/>
      </c>
    </row>
    <row r="2501" spans="1:18" x14ac:dyDescent="0.2">
      <c r="A2501" s="214" t="s">
        <v>28</v>
      </c>
      <c r="B2501" s="215" t="s">
        <v>417</v>
      </c>
      <c r="C2501" s="214" t="str">
        <f>VLOOKUP(B2501,INSUMOS!$A:$I,2,FALSE)</f>
        <v>SINAPI</v>
      </c>
      <c r="D2501" s="214" t="str">
        <f>VLOOKUP(B2501,INSUMOS!$A:$I,3,FALSE)</f>
        <v>PORCA ZINCADA, SEXTAVADA, DIAMETRO 1/4"</v>
      </c>
      <c r="E2501" s="293" t="str">
        <f>VLOOKUP(B2501,INSUMOS!$A:$I,4,FALSE)</f>
        <v>Material</v>
      </c>
      <c r="F2501" s="293"/>
      <c r="G2501" s="216" t="str">
        <f>VLOOKUP(B2501,INSUMOS!$A:$I,5,FALSE)</f>
        <v>UN</v>
      </c>
      <c r="H2501" s="217">
        <v>16.8</v>
      </c>
      <c r="I2501" s="218">
        <f>VLOOKUP(B2501,INSUMOS!$A:$I,8,FALSE)</f>
        <v>0.28999999999999998</v>
      </c>
      <c r="J2501" s="218">
        <f t="shared" si="375"/>
        <v>4.87</v>
      </c>
      <c r="L2501" s="52">
        <f t="shared" si="382"/>
        <v>263</v>
      </c>
      <c r="M2501" s="86">
        <f t="shared" si="376"/>
        <v>4.87</v>
      </c>
      <c r="N2501" s="87" t="str">
        <f t="shared" si="377"/>
        <v/>
      </c>
      <c r="O2501" s="87">
        <f t="shared" si="378"/>
        <v>4.87</v>
      </c>
      <c r="P2501" s="88" t="str">
        <f t="shared" si="379"/>
        <v/>
      </c>
      <c r="Q2501" s="87" t="str">
        <f t="shared" si="380"/>
        <v/>
      </c>
      <c r="R2501" s="87" t="str">
        <f t="shared" si="381"/>
        <v/>
      </c>
    </row>
    <row r="2502" spans="1:18" x14ac:dyDescent="0.2">
      <c r="A2502" s="219"/>
      <c r="B2502" s="219"/>
      <c r="C2502" s="219"/>
      <c r="D2502" s="219"/>
      <c r="E2502" s="219"/>
      <c r="F2502" s="220"/>
      <c r="G2502" s="219"/>
      <c r="H2502" s="220"/>
      <c r="I2502" s="219"/>
      <c r="J2502" s="220"/>
      <c r="L2502" s="52">
        <f t="shared" si="382"/>
        <v>263</v>
      </c>
      <c r="M2502" s="86" t="str">
        <f t="shared" si="376"/>
        <v/>
      </c>
      <c r="N2502" s="87" t="str">
        <f t="shared" si="377"/>
        <v/>
      </c>
      <c r="O2502" s="87" t="str">
        <f t="shared" si="378"/>
        <v/>
      </c>
      <c r="P2502" s="88" t="str">
        <f t="shared" si="379"/>
        <v/>
      </c>
      <c r="Q2502" s="87" t="str">
        <f t="shared" si="380"/>
        <v/>
      </c>
      <c r="R2502" s="87" t="str">
        <f t="shared" si="381"/>
        <v/>
      </c>
    </row>
    <row r="2503" spans="1:18" ht="15" thickBot="1" x14ac:dyDescent="0.25">
      <c r="A2503" s="219"/>
      <c r="B2503" s="219"/>
      <c r="C2503" s="219"/>
      <c r="D2503" s="219"/>
      <c r="E2503" s="219"/>
      <c r="F2503" s="220"/>
      <c r="G2503" s="219"/>
      <c r="H2503" s="294"/>
      <c r="I2503" s="294"/>
      <c r="J2503" s="220"/>
      <c r="L2503" s="52">
        <f t="shared" si="382"/>
        <v>263</v>
      </c>
      <c r="M2503" s="86" t="str">
        <f t="shared" si="376"/>
        <v/>
      </c>
      <c r="N2503" s="87" t="str">
        <f t="shared" si="377"/>
        <v/>
      </c>
      <c r="O2503" s="87" t="str">
        <f t="shared" si="378"/>
        <v/>
      </c>
      <c r="P2503" s="88" t="str">
        <f t="shared" si="379"/>
        <v/>
      </c>
      <c r="Q2503" s="87" t="str">
        <f t="shared" si="380"/>
        <v/>
      </c>
      <c r="R2503" s="87" t="str">
        <f t="shared" si="381"/>
        <v/>
      </c>
    </row>
    <row r="2504" spans="1:18" ht="15" thickTop="1" x14ac:dyDescent="0.2">
      <c r="A2504" s="224"/>
      <c r="B2504" s="224"/>
      <c r="C2504" s="224"/>
      <c r="D2504" s="224"/>
      <c r="E2504" s="224"/>
      <c r="F2504" s="224"/>
      <c r="G2504" s="224"/>
      <c r="H2504" s="224"/>
      <c r="I2504" s="224"/>
      <c r="J2504" s="224"/>
      <c r="L2504" s="52">
        <f t="shared" si="382"/>
        <v>263</v>
      </c>
      <c r="M2504" s="86" t="str">
        <f t="shared" si="376"/>
        <v/>
      </c>
      <c r="N2504" s="87" t="str">
        <f t="shared" si="377"/>
        <v/>
      </c>
      <c r="O2504" s="87" t="str">
        <f t="shared" si="378"/>
        <v/>
      </c>
      <c r="P2504" s="88" t="str">
        <f t="shared" si="379"/>
        <v/>
      </c>
      <c r="Q2504" s="87" t="str">
        <f t="shared" si="380"/>
        <v/>
      </c>
      <c r="R2504" s="87" t="str">
        <f t="shared" si="381"/>
        <v/>
      </c>
    </row>
    <row r="2505" spans="1:18" ht="25.5" customHeight="1" x14ac:dyDescent="0.2">
      <c r="A2505" s="206"/>
      <c r="B2505" s="207" t="s">
        <v>1</v>
      </c>
      <c r="C2505" s="206" t="s">
        <v>2</v>
      </c>
      <c r="D2505" s="206" t="s">
        <v>3</v>
      </c>
      <c r="E2505" s="290" t="s">
        <v>18</v>
      </c>
      <c r="F2505" s="290"/>
      <c r="G2505" s="208" t="s">
        <v>4</v>
      </c>
      <c r="H2505" s="207" t="s">
        <v>5</v>
      </c>
      <c r="I2505" s="207" t="s">
        <v>6</v>
      </c>
      <c r="J2505" s="207" t="s">
        <v>7</v>
      </c>
      <c r="L2505" s="52">
        <f t="shared" si="382"/>
        <v>264</v>
      </c>
      <c r="M2505" s="86" t="str">
        <f t="shared" si="376"/>
        <v/>
      </c>
      <c r="N2505" s="87" t="str">
        <f t="shared" si="377"/>
        <v/>
      </c>
      <c r="O2505" s="87" t="str">
        <f t="shared" si="378"/>
        <v/>
      </c>
      <c r="P2505" s="88" t="str">
        <f t="shared" si="379"/>
        <v/>
      </c>
      <c r="Q2505" s="87" t="str">
        <f t="shared" si="380"/>
        <v/>
      </c>
      <c r="R2505" s="87" t="str">
        <f t="shared" si="381"/>
        <v/>
      </c>
    </row>
    <row r="2506" spans="1:18" ht="38.25" customHeight="1" x14ac:dyDescent="0.2">
      <c r="A2506" s="209" t="s">
        <v>19</v>
      </c>
      <c r="B2506" s="210" t="s">
        <v>954</v>
      </c>
      <c r="C2506" s="209" t="s">
        <v>9</v>
      </c>
      <c r="D2506" s="209" t="s">
        <v>955</v>
      </c>
      <c r="E2506" s="291" t="s">
        <v>947</v>
      </c>
      <c r="F2506" s="291"/>
      <c r="G2506" s="211" t="s">
        <v>12</v>
      </c>
      <c r="H2506" s="212">
        <v>1</v>
      </c>
      <c r="I2506" s="213">
        <f>SUMIF(L:L,$L2506,M:M)</f>
        <v>85.77</v>
      </c>
      <c r="J2506" s="213">
        <f t="shared" ref="J2506:J2513" si="383">TRUNC(H2506*I2506,2)</f>
        <v>85.77</v>
      </c>
      <c r="L2506" s="52">
        <f t="shared" si="382"/>
        <v>264</v>
      </c>
      <c r="M2506" s="86" t="str">
        <f t="shared" si="376"/>
        <v/>
      </c>
      <c r="N2506" s="87" t="str">
        <f t="shared" si="377"/>
        <v/>
      </c>
      <c r="O2506" s="87" t="str">
        <f t="shared" si="378"/>
        <v/>
      </c>
      <c r="P2506" s="88" t="str">
        <f t="shared" si="379"/>
        <v xml:space="preserve"> 97249 </v>
      </c>
      <c r="Q2506" s="87">
        <f t="shared" si="380"/>
        <v>0</v>
      </c>
      <c r="R2506" s="87">
        <f t="shared" si="381"/>
        <v>85.77</v>
      </c>
    </row>
    <row r="2507" spans="1:18" ht="38.25" customHeight="1" x14ac:dyDescent="0.2">
      <c r="A2507" s="225" t="s">
        <v>21</v>
      </c>
      <c r="B2507" s="226" t="s">
        <v>205</v>
      </c>
      <c r="C2507" s="225" t="s">
        <v>9</v>
      </c>
      <c r="D2507" s="225" t="s">
        <v>206</v>
      </c>
      <c r="E2507" s="292" t="s">
        <v>875</v>
      </c>
      <c r="F2507" s="292"/>
      <c r="G2507" s="227" t="s">
        <v>25</v>
      </c>
      <c r="H2507" s="228">
        <v>0.18790000000000001</v>
      </c>
      <c r="I2507" s="229">
        <f>SUMIFS(J:J,A:A,"Composição",B:B,$B2507)</f>
        <v>26.42</v>
      </c>
      <c r="J2507" s="229">
        <f t="shared" si="383"/>
        <v>4.96</v>
      </c>
      <c r="L2507" s="52">
        <f t="shared" si="382"/>
        <v>264</v>
      </c>
      <c r="M2507" s="86">
        <f t="shared" si="376"/>
        <v>4.96</v>
      </c>
      <c r="N2507" s="87" t="str">
        <f t="shared" si="377"/>
        <v/>
      </c>
      <c r="O2507" s="87">
        <f t="shared" si="378"/>
        <v>4.96</v>
      </c>
      <c r="P2507" s="88" t="str">
        <f t="shared" si="379"/>
        <v/>
      </c>
      <c r="Q2507" s="87" t="str">
        <f t="shared" si="380"/>
        <v/>
      </c>
      <c r="R2507" s="87" t="str">
        <f t="shared" si="381"/>
        <v/>
      </c>
    </row>
    <row r="2508" spans="1:18" ht="25.5" x14ac:dyDescent="0.2">
      <c r="A2508" s="225" t="s">
        <v>21</v>
      </c>
      <c r="B2508" s="226" t="s">
        <v>220</v>
      </c>
      <c r="C2508" s="225" t="s">
        <v>9</v>
      </c>
      <c r="D2508" s="225" t="s">
        <v>221</v>
      </c>
      <c r="E2508" s="292" t="s">
        <v>875</v>
      </c>
      <c r="F2508" s="292"/>
      <c r="G2508" s="227" t="s">
        <v>25</v>
      </c>
      <c r="H2508" s="228">
        <v>0.18790000000000001</v>
      </c>
      <c r="I2508" s="229">
        <f>SUMIFS(J:J,A:A,"Composição",B:B,$B2508)</f>
        <v>33.25</v>
      </c>
      <c r="J2508" s="229">
        <f t="shared" si="383"/>
        <v>6.24</v>
      </c>
      <c r="L2508" s="52">
        <f t="shared" si="382"/>
        <v>264</v>
      </c>
      <c r="M2508" s="86">
        <f t="shared" si="376"/>
        <v>6.24</v>
      </c>
      <c r="N2508" s="87" t="str">
        <f t="shared" si="377"/>
        <v/>
      </c>
      <c r="O2508" s="87">
        <f t="shared" si="378"/>
        <v>6.24</v>
      </c>
      <c r="P2508" s="88" t="str">
        <f t="shared" si="379"/>
        <v/>
      </c>
      <c r="Q2508" s="87" t="str">
        <f t="shared" si="380"/>
        <v/>
      </c>
      <c r="R2508" s="87" t="str">
        <f t="shared" si="381"/>
        <v/>
      </c>
    </row>
    <row r="2509" spans="1:18" ht="25.5" x14ac:dyDescent="0.2">
      <c r="A2509" s="214" t="s">
        <v>28</v>
      </c>
      <c r="B2509" s="215" t="s">
        <v>2099</v>
      </c>
      <c r="C2509" s="214" t="str">
        <f>VLOOKUP(B2509,INSUMOS!$A:$I,2,FALSE)</f>
        <v>SINAPI</v>
      </c>
      <c r="D2509" s="214" t="str">
        <f>VLOOKUP(B2509,INSUMOS!$A:$I,3,FALSE)</f>
        <v>TALA PARA EMENDA DE ELETROCALHA, SIMPLES / RETA, LISA OU PERFURADA, EM CHAPA DE ACO GALVANIZADO #22, ALTURA 50 MM</v>
      </c>
      <c r="E2509" s="293" t="str">
        <f>VLOOKUP(B2509,INSUMOS!$A:$I,4,FALSE)</f>
        <v>Material</v>
      </c>
      <c r="F2509" s="293"/>
      <c r="G2509" s="216" t="str">
        <f>VLOOKUP(B2509,INSUMOS!$A:$I,5,FALSE)</f>
        <v>UN</v>
      </c>
      <c r="H2509" s="217">
        <v>4</v>
      </c>
      <c r="I2509" s="218">
        <f>VLOOKUP(B2509,INSUMOS!$A:$I,8,FALSE)</f>
        <v>1.1599999999999999</v>
      </c>
      <c r="J2509" s="218">
        <f t="shared" si="383"/>
        <v>4.6399999999999997</v>
      </c>
      <c r="L2509" s="52">
        <f t="shared" si="382"/>
        <v>264</v>
      </c>
      <c r="M2509" s="86">
        <f t="shared" si="376"/>
        <v>4.6399999999999997</v>
      </c>
      <c r="N2509" s="87" t="str">
        <f t="shared" si="377"/>
        <v/>
      </c>
      <c r="O2509" s="87">
        <f t="shared" si="378"/>
        <v>4.6399999999999997</v>
      </c>
      <c r="P2509" s="88" t="str">
        <f t="shared" si="379"/>
        <v/>
      </c>
      <c r="Q2509" s="87" t="str">
        <f t="shared" si="380"/>
        <v/>
      </c>
      <c r="R2509" s="87" t="str">
        <f t="shared" si="381"/>
        <v/>
      </c>
    </row>
    <row r="2510" spans="1:18" x14ac:dyDescent="0.2">
      <c r="A2510" s="214" t="s">
        <v>28</v>
      </c>
      <c r="B2510" s="215" t="s">
        <v>417</v>
      </c>
      <c r="C2510" s="214" t="str">
        <f>VLOOKUP(B2510,INSUMOS!$A:$I,2,FALSE)</f>
        <v>SINAPI</v>
      </c>
      <c r="D2510" s="214" t="str">
        <f>VLOOKUP(B2510,INSUMOS!$A:$I,3,FALSE)</f>
        <v>PORCA ZINCADA, SEXTAVADA, DIAMETRO 1/4"</v>
      </c>
      <c r="E2510" s="293" t="str">
        <f>VLOOKUP(B2510,INSUMOS!$A:$I,4,FALSE)</f>
        <v>Material</v>
      </c>
      <c r="F2510" s="293"/>
      <c r="G2510" s="216" t="str">
        <f>VLOOKUP(B2510,INSUMOS!$A:$I,5,FALSE)</f>
        <v>UN</v>
      </c>
      <c r="H2510" s="217">
        <v>16.8</v>
      </c>
      <c r="I2510" s="218">
        <f>VLOOKUP(B2510,INSUMOS!$A:$I,8,FALSE)</f>
        <v>0.28999999999999998</v>
      </c>
      <c r="J2510" s="218">
        <f t="shared" si="383"/>
        <v>4.87</v>
      </c>
      <c r="L2510" s="52">
        <f t="shared" si="382"/>
        <v>264</v>
      </c>
      <c r="M2510" s="86">
        <f t="shared" si="376"/>
        <v>4.87</v>
      </c>
      <c r="N2510" s="87" t="str">
        <f t="shared" si="377"/>
        <v/>
      </c>
      <c r="O2510" s="87">
        <f t="shared" si="378"/>
        <v>4.87</v>
      </c>
      <c r="P2510" s="88" t="str">
        <f t="shared" si="379"/>
        <v/>
      </c>
      <c r="Q2510" s="87" t="str">
        <f t="shared" ref="Q2510:Q2516" si="384">IF(P2510&lt;&gt;"",SUMIF(L2510:L2609,L2510,N2510:N2609),"")</f>
        <v/>
      </c>
      <c r="R2510" s="87" t="str">
        <f t="shared" ref="R2510:R2516" si="385">IF(P2510&lt;&gt;"",SUMIF(L2510:L2609,L2510,O2510:O2609),"")</f>
        <v/>
      </c>
    </row>
    <row r="2511" spans="1:18" ht="25.5" x14ac:dyDescent="0.2">
      <c r="A2511" s="214" t="s">
        <v>28</v>
      </c>
      <c r="B2511" s="215" t="s">
        <v>2097</v>
      </c>
      <c r="C2511" s="214" t="str">
        <f>VLOOKUP(B2511,INSUMOS!$A:$I,2,FALSE)</f>
        <v>SINAPI</v>
      </c>
      <c r="D2511" s="214" t="str">
        <f>VLOOKUP(B2511,INSUMOS!$A:$I,3,FALSE)</f>
        <v>PARAFUSO, EM ACO ZINCADO, CABECA LENTILHA AUTOTRAVANTE DIAMETRO 5/16" X 1"</v>
      </c>
      <c r="E2511" s="293" t="str">
        <f>VLOOKUP(B2511,INSUMOS!$A:$I,4,FALSE)</f>
        <v>Material</v>
      </c>
      <c r="F2511" s="293"/>
      <c r="G2511" s="216" t="str">
        <f>VLOOKUP(B2511,INSUMOS!$A:$I,5,FALSE)</f>
        <v>UN</v>
      </c>
      <c r="H2511" s="217">
        <v>16.8</v>
      </c>
      <c r="I2511" s="218">
        <f>VLOOKUP(B2511,INSUMOS!$A:$I,8,FALSE)</f>
        <v>0.45</v>
      </c>
      <c r="J2511" s="218">
        <f t="shared" si="383"/>
        <v>7.56</v>
      </c>
      <c r="L2511" s="52">
        <f t="shared" si="382"/>
        <v>264</v>
      </c>
      <c r="M2511" s="86">
        <f t="shared" si="376"/>
        <v>7.56</v>
      </c>
      <c r="N2511" s="87" t="str">
        <f t="shared" si="377"/>
        <v/>
      </c>
      <c r="O2511" s="87">
        <f t="shared" si="378"/>
        <v>7.56</v>
      </c>
      <c r="P2511" s="88" t="str">
        <f t="shared" si="379"/>
        <v/>
      </c>
      <c r="Q2511" s="87" t="str">
        <f t="shared" si="384"/>
        <v/>
      </c>
      <c r="R2511" s="87" t="str">
        <f t="shared" si="385"/>
        <v/>
      </c>
    </row>
    <row r="2512" spans="1:18" ht="25.5" x14ac:dyDescent="0.2">
      <c r="A2512" s="214" t="s">
        <v>28</v>
      </c>
      <c r="B2512" s="215" t="s">
        <v>2101</v>
      </c>
      <c r="C2512" s="214" t="str">
        <f>VLOOKUP(B2512,INSUMOS!$A:$I,2,FALSE)</f>
        <v>SINAPI</v>
      </c>
      <c r="D2512" s="214" t="str">
        <f>VLOOKUP(B2512,INSUMOS!$A:$I,3,FALSE)</f>
        <v>EMENDA INTERNA, TIPO U, BASE LISA, PARA ELETROCALHA, EM CHAPA DE ACO GALVANIZADO ESPESSURA #22, 50 X 50 MM (L X A)</v>
      </c>
      <c r="E2512" s="293" t="str">
        <f>VLOOKUP(B2512,INSUMOS!$A:$I,4,FALSE)</f>
        <v>Material</v>
      </c>
      <c r="F2512" s="293"/>
      <c r="G2512" s="216" t="str">
        <f>VLOOKUP(B2512,INSUMOS!$A:$I,5,FALSE)</f>
        <v>UN</v>
      </c>
      <c r="H2512" s="217">
        <v>1</v>
      </c>
      <c r="I2512" s="218">
        <f>VLOOKUP(B2512,INSUMOS!$A:$I,8,FALSE)</f>
        <v>2.74</v>
      </c>
      <c r="J2512" s="218">
        <f t="shared" si="383"/>
        <v>2.74</v>
      </c>
      <c r="L2512" s="52">
        <f t="shared" si="382"/>
        <v>264</v>
      </c>
      <c r="M2512" s="86">
        <f t="shared" si="376"/>
        <v>2.74</v>
      </c>
      <c r="N2512" s="87" t="str">
        <f t="shared" si="377"/>
        <v/>
      </c>
      <c r="O2512" s="87">
        <f t="shared" si="378"/>
        <v>2.74</v>
      </c>
      <c r="P2512" s="88" t="str">
        <f t="shared" si="379"/>
        <v/>
      </c>
      <c r="Q2512" s="87" t="str">
        <f t="shared" si="384"/>
        <v/>
      </c>
      <c r="R2512" s="87" t="str">
        <f t="shared" si="385"/>
        <v/>
      </c>
    </row>
    <row r="2513" spans="1:18" ht="25.5" x14ac:dyDescent="0.2">
      <c r="A2513" s="214" t="s">
        <v>28</v>
      </c>
      <c r="B2513" s="215" t="s">
        <v>970</v>
      </c>
      <c r="C2513" s="214" t="str">
        <f>VLOOKUP(B2513,INSUMOS!$A:$I,2,FALSE)</f>
        <v>SINAPI</v>
      </c>
      <c r="D2513" s="214" t="str">
        <f>VLOOKUP(B2513,INSUMOS!$A:$I,3,FALSE)</f>
        <v>ARRUELA EM ACO GALVANIZADO, DIAMETRO EXTERNO = 35MM, ESPESSURA = 3MM, DIAMETRO DO FURO= 18MM</v>
      </c>
      <c r="E2513" s="293" t="str">
        <f>VLOOKUP(B2513,INSUMOS!$A:$I,4,FALSE)</f>
        <v>Material</v>
      </c>
      <c r="F2513" s="293"/>
      <c r="G2513" s="216" t="str">
        <f>VLOOKUP(B2513,INSUMOS!$A:$I,5,FALSE)</f>
        <v>UN</v>
      </c>
      <c r="H2513" s="217">
        <v>33.6</v>
      </c>
      <c r="I2513" s="218">
        <f>VLOOKUP(B2513,INSUMOS!$A:$I,8,FALSE)</f>
        <v>1.63</v>
      </c>
      <c r="J2513" s="218">
        <f t="shared" si="383"/>
        <v>54.76</v>
      </c>
      <c r="L2513" s="52">
        <f t="shared" si="382"/>
        <v>264</v>
      </c>
      <c r="M2513" s="86">
        <f t="shared" si="376"/>
        <v>54.76</v>
      </c>
      <c r="N2513" s="87" t="str">
        <f t="shared" si="377"/>
        <v/>
      </c>
      <c r="O2513" s="87">
        <f t="shared" si="378"/>
        <v>54.76</v>
      </c>
      <c r="P2513" s="88" t="str">
        <f t="shared" si="379"/>
        <v/>
      </c>
      <c r="Q2513" s="87" t="str">
        <f t="shared" si="384"/>
        <v/>
      </c>
      <c r="R2513" s="87" t="str">
        <f t="shared" si="385"/>
        <v/>
      </c>
    </row>
    <row r="2514" spans="1:18" x14ac:dyDescent="0.2">
      <c r="A2514" s="219"/>
      <c r="B2514" s="219"/>
      <c r="C2514" s="219"/>
      <c r="D2514" s="219"/>
      <c r="E2514" s="219"/>
      <c r="F2514" s="220"/>
      <c r="G2514" s="219"/>
      <c r="H2514" s="220"/>
      <c r="I2514" s="219"/>
      <c r="J2514" s="220"/>
      <c r="L2514" s="52">
        <f t="shared" si="382"/>
        <v>264</v>
      </c>
      <c r="M2514" s="86" t="str">
        <f t="shared" si="376"/>
        <v/>
      </c>
      <c r="N2514" s="87" t="str">
        <f t="shared" si="377"/>
        <v/>
      </c>
      <c r="O2514" s="87" t="str">
        <f t="shared" si="378"/>
        <v/>
      </c>
      <c r="P2514" s="88" t="str">
        <f t="shared" si="379"/>
        <v/>
      </c>
      <c r="Q2514" s="87" t="str">
        <f t="shared" si="384"/>
        <v/>
      </c>
      <c r="R2514" s="87" t="str">
        <f t="shared" si="385"/>
        <v/>
      </c>
    </row>
    <row r="2515" spans="1:18" ht="15" thickBot="1" x14ac:dyDescent="0.25">
      <c r="A2515" s="219"/>
      <c r="B2515" s="219"/>
      <c r="C2515" s="219"/>
      <c r="D2515" s="219"/>
      <c r="E2515" s="219"/>
      <c r="F2515" s="220"/>
      <c r="G2515" s="219"/>
      <c r="H2515" s="294"/>
      <c r="I2515" s="294"/>
      <c r="J2515" s="220"/>
      <c r="L2515" s="52">
        <f t="shared" si="382"/>
        <v>264</v>
      </c>
      <c r="M2515" s="86" t="str">
        <f t="shared" si="376"/>
        <v/>
      </c>
      <c r="N2515" s="87" t="str">
        <f t="shared" si="377"/>
        <v/>
      </c>
      <c r="O2515" s="87" t="str">
        <f t="shared" si="378"/>
        <v/>
      </c>
      <c r="P2515" s="88" t="str">
        <f t="shared" si="379"/>
        <v/>
      </c>
      <c r="Q2515" s="87" t="str">
        <f t="shared" si="384"/>
        <v/>
      </c>
      <c r="R2515" s="87" t="str">
        <f t="shared" si="385"/>
        <v/>
      </c>
    </row>
    <row r="2516" spans="1:18" ht="25.5" customHeight="1" thickTop="1" x14ac:dyDescent="0.2">
      <c r="A2516" s="224"/>
      <c r="B2516" s="224"/>
      <c r="C2516" s="224"/>
      <c r="D2516" s="224"/>
      <c r="E2516" s="224"/>
      <c r="F2516" s="224"/>
      <c r="G2516" s="224"/>
      <c r="H2516" s="224"/>
      <c r="I2516" s="224"/>
      <c r="J2516" s="224"/>
      <c r="L2516" s="52">
        <f t="shared" si="382"/>
        <v>264</v>
      </c>
      <c r="M2516" s="86" t="str">
        <f t="shared" si="376"/>
        <v/>
      </c>
      <c r="N2516" s="87" t="str">
        <f t="shared" si="377"/>
        <v/>
      </c>
      <c r="O2516" s="87" t="str">
        <f t="shared" si="378"/>
        <v/>
      </c>
      <c r="P2516" s="88" t="str">
        <f t="shared" si="379"/>
        <v/>
      </c>
      <c r="Q2516" s="87" t="str">
        <f t="shared" si="384"/>
        <v/>
      </c>
      <c r="R2516" s="87" t="str">
        <f t="shared" si="385"/>
        <v/>
      </c>
    </row>
    <row r="2517" spans="1:18" ht="15" x14ac:dyDescent="0.2">
      <c r="A2517" s="206"/>
      <c r="B2517" s="207" t="s">
        <v>1</v>
      </c>
      <c r="C2517" s="206" t="s">
        <v>2</v>
      </c>
      <c r="D2517" s="206" t="s">
        <v>3</v>
      </c>
      <c r="E2517" s="290" t="s">
        <v>18</v>
      </c>
      <c r="F2517" s="290"/>
      <c r="G2517" s="208" t="s">
        <v>4</v>
      </c>
      <c r="H2517" s="207" t="s">
        <v>5</v>
      </c>
      <c r="I2517" s="207" t="s">
        <v>6</v>
      </c>
      <c r="J2517" s="207" t="s">
        <v>7</v>
      </c>
      <c r="L2517" s="52">
        <f t="shared" si="382"/>
        <v>265</v>
      </c>
      <c r="M2517" s="86" t="str">
        <f t="shared" si="376"/>
        <v/>
      </c>
      <c r="N2517" s="87" t="str">
        <f t="shared" si="377"/>
        <v/>
      </c>
      <c r="O2517" s="87" t="str">
        <f t="shared" si="378"/>
        <v/>
      </c>
      <c r="P2517" s="88" t="str">
        <f t="shared" si="379"/>
        <v/>
      </c>
      <c r="Q2517" s="87" t="str">
        <f>IF(P2517&lt;&gt;"",SUMIF(L2517:L2615,L2517,N2517:N2615),"")</f>
        <v/>
      </c>
      <c r="R2517" s="87" t="str">
        <f>IF(P2517&lt;&gt;"",SUMIF(L2517:L2615,L2517,O2517:O2615),"")</f>
        <v/>
      </c>
    </row>
    <row r="2518" spans="1:18" ht="25.5" x14ac:dyDescent="0.2">
      <c r="A2518" s="209" t="s">
        <v>19</v>
      </c>
      <c r="B2518" s="210" t="s">
        <v>214</v>
      </c>
      <c r="C2518" s="209" t="s">
        <v>9</v>
      </c>
      <c r="D2518" s="209" t="s">
        <v>215</v>
      </c>
      <c r="E2518" s="291" t="s">
        <v>875</v>
      </c>
      <c r="F2518" s="291"/>
      <c r="G2518" s="211" t="s">
        <v>25</v>
      </c>
      <c r="H2518" s="212">
        <v>1</v>
      </c>
      <c r="I2518" s="213">
        <f>SUMIF(L:L,$L2518,M:M)</f>
        <v>32.269999999999996</v>
      </c>
      <c r="J2518" s="213">
        <f t="shared" ref="J2518:J2526" si="386">TRUNC(H2518*I2518,2)</f>
        <v>32.270000000000003</v>
      </c>
      <c r="L2518" s="52">
        <f t="shared" si="382"/>
        <v>265</v>
      </c>
      <c r="M2518" s="86" t="str">
        <f t="shared" si="376"/>
        <v/>
      </c>
      <c r="N2518" s="87" t="str">
        <f t="shared" si="377"/>
        <v/>
      </c>
      <c r="O2518" s="87" t="str">
        <f t="shared" si="378"/>
        <v/>
      </c>
      <c r="P2518" s="88" t="str">
        <f t="shared" si="379"/>
        <v xml:space="preserve"> 88267 </v>
      </c>
      <c r="Q2518" s="87">
        <f>IF(P2518&lt;&gt;"",SUMIF(L2518:L2615,L2518,N2518:N2615),"")</f>
        <v>23.15</v>
      </c>
      <c r="R2518" s="87">
        <f>IF(P2518&lt;&gt;"",SUMIF(L2518:L2615,L2518,O2518:O2615),"")</f>
        <v>9.120000000000001</v>
      </c>
    </row>
    <row r="2519" spans="1:18" ht="25.5" x14ac:dyDescent="0.2">
      <c r="A2519" s="225" t="s">
        <v>21</v>
      </c>
      <c r="B2519" s="226" t="s">
        <v>218</v>
      </c>
      <c r="C2519" s="225" t="s">
        <v>9</v>
      </c>
      <c r="D2519" s="225" t="s">
        <v>219</v>
      </c>
      <c r="E2519" s="292" t="s">
        <v>875</v>
      </c>
      <c r="F2519" s="292"/>
      <c r="G2519" s="227" t="s">
        <v>25</v>
      </c>
      <c r="H2519" s="228">
        <v>1</v>
      </c>
      <c r="I2519" s="229">
        <f>SUMIFS(J:J,A:A,"Composição",B:B,$B2519)</f>
        <v>0.41</v>
      </c>
      <c r="J2519" s="229">
        <f t="shared" si="386"/>
        <v>0.41</v>
      </c>
      <c r="L2519" s="52">
        <f t="shared" si="382"/>
        <v>265</v>
      </c>
      <c r="M2519" s="86">
        <f t="shared" si="376"/>
        <v>0.41</v>
      </c>
      <c r="N2519" s="87" t="str">
        <f t="shared" si="377"/>
        <v/>
      </c>
      <c r="O2519" s="87">
        <f t="shared" si="378"/>
        <v>0.41</v>
      </c>
      <c r="P2519" s="88" t="str">
        <f t="shared" si="379"/>
        <v/>
      </c>
      <c r="Q2519" s="87" t="str">
        <f>IF(P2519&lt;&gt;"",SUMIF(L2519:L2615,L2519,N2519:N2615),"")</f>
        <v/>
      </c>
      <c r="R2519" s="87" t="str">
        <f>IF(P2519&lt;&gt;"",SUMIF(L2519:L2615,L2519,O2519:O2615),"")</f>
        <v/>
      </c>
    </row>
    <row r="2520" spans="1:18" ht="25.5" x14ac:dyDescent="0.2">
      <c r="A2520" s="214" t="s">
        <v>28</v>
      </c>
      <c r="B2520" s="215" t="s">
        <v>83</v>
      </c>
      <c r="C2520" s="214" t="str">
        <f>VLOOKUP(B2520,INSUMOS!$A:$I,2,FALSE)</f>
        <v>SINAPI</v>
      </c>
      <c r="D2520" s="214" t="str">
        <f>VLOOKUP(B2520,INSUMOS!$A:$I,3,FALSE)</f>
        <v>SEGURO - HORISTA (COLETADO CAIXA - ENCARGOS COMPLEMENTARES)</v>
      </c>
      <c r="E2520" s="293" t="str">
        <f>VLOOKUP(B2520,INSUMOS!$A:$I,4,FALSE)</f>
        <v>Encargos Complementares</v>
      </c>
      <c r="F2520" s="293"/>
      <c r="G2520" s="216" t="str">
        <f>VLOOKUP(B2520,INSUMOS!$A:$I,5,FALSE)</f>
        <v>H</v>
      </c>
      <c r="H2520" s="217">
        <v>1</v>
      </c>
      <c r="I2520" s="218">
        <f>VLOOKUP(B2520,INSUMOS!$A:$I,8,FALSE)</f>
        <v>0.11</v>
      </c>
      <c r="J2520" s="218">
        <f t="shared" si="386"/>
        <v>0.11</v>
      </c>
      <c r="L2520" s="52">
        <f t="shared" si="382"/>
        <v>265</v>
      </c>
      <c r="M2520" s="86">
        <f t="shared" si="376"/>
        <v>0.11</v>
      </c>
      <c r="N2520" s="87" t="str">
        <f t="shared" si="377"/>
        <v/>
      </c>
      <c r="O2520" s="87">
        <f t="shared" si="378"/>
        <v>0.11</v>
      </c>
      <c r="P2520" s="88" t="str">
        <f t="shared" si="379"/>
        <v/>
      </c>
      <c r="Q2520" s="87" t="str">
        <f>IF(P2520&lt;&gt;"",SUMIF(L2520:L2615,L2520,N2520:N2615),"")</f>
        <v/>
      </c>
      <c r="R2520" s="87" t="str">
        <f>IF(P2520&lt;&gt;"",SUMIF(L2520:L2615,L2520,O2520:O2615),"")</f>
        <v/>
      </c>
    </row>
    <row r="2521" spans="1:18" ht="25.5" x14ac:dyDescent="0.2">
      <c r="A2521" s="214" t="s">
        <v>28</v>
      </c>
      <c r="B2521" s="215" t="s">
        <v>84</v>
      </c>
      <c r="C2521" s="214" t="str">
        <f>VLOOKUP(B2521,INSUMOS!$A:$I,2,FALSE)</f>
        <v>SINAPI</v>
      </c>
      <c r="D2521" s="214" t="str">
        <f>VLOOKUP(B2521,INSUMOS!$A:$I,3,FALSE)</f>
        <v>TRANSPORTE - HORISTA (COLETADO CAIXA - ENCARGOS COMPLEMENTARES)</v>
      </c>
      <c r="E2521" s="293" t="str">
        <f>VLOOKUP(B2521,INSUMOS!$A:$I,4,FALSE)</f>
        <v>Encargos Complementares</v>
      </c>
      <c r="F2521" s="293"/>
      <c r="G2521" s="216" t="str">
        <f>VLOOKUP(B2521,INSUMOS!$A:$I,5,FALSE)</f>
        <v>H</v>
      </c>
      <c r="H2521" s="217">
        <v>1</v>
      </c>
      <c r="I2521" s="218">
        <f>VLOOKUP(B2521,INSUMOS!$A:$I,8,FALSE)</f>
        <v>1.52</v>
      </c>
      <c r="J2521" s="218">
        <f t="shared" si="386"/>
        <v>1.52</v>
      </c>
      <c r="L2521" s="52">
        <f t="shared" si="382"/>
        <v>265</v>
      </c>
      <c r="M2521" s="86">
        <f t="shared" si="376"/>
        <v>1.52</v>
      </c>
      <c r="N2521" s="87" t="str">
        <f t="shared" si="377"/>
        <v/>
      </c>
      <c r="O2521" s="87">
        <f t="shared" si="378"/>
        <v>1.52</v>
      </c>
      <c r="P2521" s="88" t="str">
        <f t="shared" si="379"/>
        <v/>
      </c>
      <c r="Q2521" s="87" t="str">
        <f>IF(P2521&lt;&gt;"",SUMIF(L2521:L2615,L2521,N2521:N2615),"")</f>
        <v/>
      </c>
      <c r="R2521" s="87" t="str">
        <f>IF(P2521&lt;&gt;"",SUMIF(L2521:L2615,L2521,O2521:O2615),"")</f>
        <v/>
      </c>
    </row>
    <row r="2522" spans="1:18" ht="25.5" x14ac:dyDescent="0.2">
      <c r="A2522" s="214" t="s">
        <v>28</v>
      </c>
      <c r="B2522" s="215" t="s">
        <v>198</v>
      </c>
      <c r="C2522" s="214" t="str">
        <f>VLOOKUP(B2522,INSUMOS!$A:$I,2,FALSE)</f>
        <v>SINAPI</v>
      </c>
      <c r="D2522" s="214" t="str">
        <f>VLOOKUP(B2522,INSUMOS!$A:$I,3,FALSE)</f>
        <v>FERRAMENTAS - FAMILIA ENCANADOR - HORISTA (ENCARGOS COMPLEMENTARES - COLETADO CAIXA)</v>
      </c>
      <c r="E2522" s="293" t="str">
        <f>VLOOKUP(B2522,INSUMOS!$A:$I,4,FALSE)</f>
        <v>Encargos Complementares</v>
      </c>
      <c r="F2522" s="293"/>
      <c r="G2522" s="216" t="str">
        <f>VLOOKUP(B2522,INSUMOS!$A:$I,5,FALSE)</f>
        <v>H</v>
      </c>
      <c r="H2522" s="217">
        <v>1</v>
      </c>
      <c r="I2522" s="218">
        <f>VLOOKUP(B2522,INSUMOS!$A:$I,8,FALSE)</f>
        <v>0.42</v>
      </c>
      <c r="J2522" s="218">
        <f t="shared" si="386"/>
        <v>0.42</v>
      </c>
      <c r="L2522" s="52">
        <f t="shared" si="382"/>
        <v>265</v>
      </c>
      <c r="M2522" s="86">
        <f t="shared" si="376"/>
        <v>0.42</v>
      </c>
      <c r="N2522" s="87" t="str">
        <f t="shared" si="377"/>
        <v/>
      </c>
      <c r="O2522" s="87">
        <f t="shared" si="378"/>
        <v>0.42</v>
      </c>
      <c r="P2522" s="88" t="str">
        <f t="shared" si="379"/>
        <v/>
      </c>
      <c r="Q2522" s="87" t="str">
        <f>IF(P2522&lt;&gt;"",SUMIF(L2522:L2615,L2522,N2522:N2615),"")</f>
        <v/>
      </c>
      <c r="R2522" s="87" t="str">
        <f>IF(P2522&lt;&gt;"",SUMIF(L2522:L2615,L2522,O2522:O2615),"")</f>
        <v/>
      </c>
    </row>
    <row r="2523" spans="1:18" ht="14.25" customHeight="1" x14ac:dyDescent="0.2">
      <c r="A2523" s="214" t="s">
        <v>28</v>
      </c>
      <c r="B2523" s="215" t="s">
        <v>79</v>
      </c>
      <c r="C2523" s="214" t="str">
        <f>VLOOKUP(B2523,INSUMOS!$A:$I,2,FALSE)</f>
        <v>SINAPI</v>
      </c>
      <c r="D2523" s="214" t="str">
        <f>VLOOKUP(B2523,INSUMOS!$A:$I,3,FALSE)</f>
        <v>ALIMENTACAO - HORISTA (COLETADO CAIXA - ENCARGOS COMPLEMENTARES)</v>
      </c>
      <c r="E2523" s="293" t="str">
        <f>VLOOKUP(B2523,INSUMOS!$A:$I,4,FALSE)</f>
        <v>Encargos Complementares</v>
      </c>
      <c r="F2523" s="293"/>
      <c r="G2523" s="216" t="str">
        <f>VLOOKUP(B2523,INSUMOS!$A:$I,5,FALSE)</f>
        <v>H</v>
      </c>
      <c r="H2523" s="217">
        <v>1</v>
      </c>
      <c r="I2523" s="218">
        <f>VLOOKUP(B2523,INSUMOS!$A:$I,8,FALSE)</f>
        <v>4.29</v>
      </c>
      <c r="J2523" s="218">
        <f t="shared" si="386"/>
        <v>4.29</v>
      </c>
      <c r="L2523" s="52">
        <f t="shared" si="382"/>
        <v>265</v>
      </c>
      <c r="M2523" s="86">
        <f t="shared" si="376"/>
        <v>4.29</v>
      </c>
      <c r="N2523" s="87" t="str">
        <f t="shared" si="377"/>
        <v/>
      </c>
      <c r="O2523" s="87">
        <f t="shared" si="378"/>
        <v>4.29</v>
      </c>
      <c r="P2523" s="88" t="str">
        <f t="shared" si="379"/>
        <v/>
      </c>
      <c r="Q2523" s="87" t="str">
        <f>IF(P2523&lt;&gt;"",SUMIF(L2523:L2615,L2523,N2523:N2615),"")</f>
        <v/>
      </c>
      <c r="R2523" s="87" t="str">
        <f>IF(P2523&lt;&gt;"",SUMIF(L2523:L2615,L2523,O2523:O2615),"")</f>
        <v/>
      </c>
    </row>
    <row r="2524" spans="1:18" ht="25.5" customHeight="1" x14ac:dyDescent="0.2">
      <c r="A2524" s="214" t="s">
        <v>28</v>
      </c>
      <c r="B2524" s="215" t="s">
        <v>185</v>
      </c>
      <c r="C2524" s="214" t="str">
        <f>VLOOKUP(B2524,INSUMOS!$A:$I,2,FALSE)</f>
        <v>SINAPI</v>
      </c>
      <c r="D2524" s="214" t="str">
        <f>VLOOKUP(B2524,INSUMOS!$A:$I,3,FALSE)</f>
        <v>ENCANADOR OU BOMBEIRO HIDRAULICO (HORISTA)</v>
      </c>
      <c r="E2524" s="293" t="str">
        <f>VLOOKUP(B2524,INSUMOS!$A:$I,4,FALSE)</f>
        <v>Mão de Obra</v>
      </c>
      <c r="F2524" s="293"/>
      <c r="G2524" s="216" t="str">
        <f>VLOOKUP(B2524,INSUMOS!$A:$I,5,FALSE)</f>
        <v>H</v>
      </c>
      <c r="H2524" s="217">
        <v>1</v>
      </c>
      <c r="I2524" s="218">
        <f>VLOOKUP(B2524,INSUMOS!$A:$I,8,FALSE)</f>
        <v>23.15</v>
      </c>
      <c r="J2524" s="218">
        <f t="shared" si="386"/>
        <v>23.15</v>
      </c>
      <c r="L2524" s="52">
        <f t="shared" si="382"/>
        <v>265</v>
      </c>
      <c r="M2524" s="86">
        <f t="shared" si="376"/>
        <v>23.15</v>
      </c>
      <c r="N2524" s="87">
        <f t="shared" si="377"/>
        <v>23.15</v>
      </c>
      <c r="O2524" s="87" t="str">
        <f t="shared" si="378"/>
        <v/>
      </c>
      <c r="P2524" s="88" t="str">
        <f t="shared" si="379"/>
        <v/>
      </c>
      <c r="Q2524" s="87" t="str">
        <f>IF(P2524&lt;&gt;"",SUMIF(L2524:L2615,L2524,N2524:N2615),"")</f>
        <v/>
      </c>
      <c r="R2524" s="87" t="str">
        <f>IF(P2524&lt;&gt;"",SUMIF(L2524:L2615,L2524,O2524:O2615),"")</f>
        <v/>
      </c>
    </row>
    <row r="2525" spans="1:18" ht="14.25" customHeight="1" x14ac:dyDescent="0.2">
      <c r="A2525" s="214" t="s">
        <v>28</v>
      </c>
      <c r="B2525" s="215" t="s">
        <v>81</v>
      </c>
      <c r="C2525" s="214" t="str">
        <f>VLOOKUP(B2525,INSUMOS!$A:$I,2,FALSE)</f>
        <v>SINAPI</v>
      </c>
      <c r="D2525" s="214" t="str">
        <f>VLOOKUP(B2525,INSUMOS!$A:$I,3,FALSE)</f>
        <v>EXAMES - HORISTA (COLETADO CAIXA - ENCARGOS COMPLEMENTARES)</v>
      </c>
      <c r="E2525" s="293" t="str">
        <f>VLOOKUP(B2525,INSUMOS!$A:$I,4,FALSE)</f>
        <v>Encargos Complementares</v>
      </c>
      <c r="F2525" s="293"/>
      <c r="G2525" s="216" t="str">
        <f>VLOOKUP(B2525,INSUMOS!$A:$I,5,FALSE)</f>
        <v>H</v>
      </c>
      <c r="H2525" s="217">
        <v>1</v>
      </c>
      <c r="I2525" s="218">
        <f>VLOOKUP(B2525,INSUMOS!$A:$I,8,FALSE)</f>
        <v>1.31</v>
      </c>
      <c r="J2525" s="218">
        <f t="shared" si="386"/>
        <v>1.31</v>
      </c>
      <c r="L2525" s="52">
        <f t="shared" si="382"/>
        <v>265</v>
      </c>
      <c r="M2525" s="86">
        <f t="shared" si="376"/>
        <v>1.31</v>
      </c>
      <c r="N2525" s="87" t="str">
        <f t="shared" si="377"/>
        <v/>
      </c>
      <c r="O2525" s="87">
        <f t="shared" si="378"/>
        <v>1.31</v>
      </c>
      <c r="P2525" s="88" t="str">
        <f t="shared" si="379"/>
        <v/>
      </c>
      <c r="Q2525" s="87" t="str">
        <f>IF(P2525&lt;&gt;"",SUMIF(L2525:L2615,L2525,N2525:N2615),"")</f>
        <v/>
      </c>
      <c r="R2525" s="87" t="str">
        <f>IF(P2525&lt;&gt;"",SUMIF(L2525:L2615,L2525,O2525:O2615),"")</f>
        <v/>
      </c>
    </row>
    <row r="2526" spans="1:18" ht="25.5" x14ac:dyDescent="0.2">
      <c r="A2526" s="214" t="s">
        <v>28</v>
      </c>
      <c r="B2526" s="215" t="s">
        <v>194</v>
      </c>
      <c r="C2526" s="214" t="str">
        <f>VLOOKUP(B2526,INSUMOS!$A:$I,2,FALSE)</f>
        <v>SINAPI</v>
      </c>
      <c r="D2526" s="214" t="str">
        <f>VLOOKUP(B2526,INSUMOS!$A:$I,3,FALSE)</f>
        <v>EPI - FAMILIA ENCANADOR - HORISTA (ENCARGOS COMPLEMENTARES - COLETADO CAIXA)</v>
      </c>
      <c r="E2526" s="293" t="str">
        <f>VLOOKUP(B2526,INSUMOS!$A:$I,4,FALSE)</f>
        <v>Encargos Complementares</v>
      </c>
      <c r="F2526" s="293"/>
      <c r="G2526" s="216" t="str">
        <f>VLOOKUP(B2526,INSUMOS!$A:$I,5,FALSE)</f>
        <v>H</v>
      </c>
      <c r="H2526" s="217">
        <v>1</v>
      </c>
      <c r="I2526" s="218">
        <f>VLOOKUP(B2526,INSUMOS!$A:$I,8,FALSE)</f>
        <v>1.06</v>
      </c>
      <c r="J2526" s="218">
        <f t="shared" si="386"/>
        <v>1.06</v>
      </c>
      <c r="L2526" s="52">
        <f t="shared" si="382"/>
        <v>265</v>
      </c>
      <c r="M2526" s="86">
        <f t="shared" si="376"/>
        <v>1.06</v>
      </c>
      <c r="N2526" s="87" t="str">
        <f t="shared" si="377"/>
        <v/>
      </c>
      <c r="O2526" s="87">
        <f t="shared" si="378"/>
        <v>1.06</v>
      </c>
      <c r="P2526" s="88" t="str">
        <f t="shared" si="379"/>
        <v/>
      </c>
      <c r="Q2526" s="87" t="str">
        <f>IF(P2526&lt;&gt;"",SUMIF(L2526:L2615,L2526,N2526:N2615),"")</f>
        <v/>
      </c>
      <c r="R2526" s="87" t="str">
        <f>IF(P2526&lt;&gt;"",SUMIF(L2526:L2615,L2526,O2526:O2615),"")</f>
        <v/>
      </c>
    </row>
    <row r="2527" spans="1:18" x14ac:dyDescent="0.2">
      <c r="A2527" s="219"/>
      <c r="B2527" s="219"/>
      <c r="C2527" s="219"/>
      <c r="D2527" s="219"/>
      <c r="E2527" s="219"/>
      <c r="F2527" s="220"/>
      <c r="G2527" s="219"/>
      <c r="H2527" s="220"/>
      <c r="I2527" s="219"/>
      <c r="J2527" s="220"/>
      <c r="L2527" s="52">
        <f t="shared" si="382"/>
        <v>265</v>
      </c>
      <c r="M2527" s="86" t="str">
        <f t="shared" si="376"/>
        <v/>
      </c>
      <c r="N2527" s="87" t="str">
        <f t="shared" si="377"/>
        <v/>
      </c>
      <c r="O2527" s="87" t="str">
        <f t="shared" si="378"/>
        <v/>
      </c>
      <c r="P2527" s="88" t="str">
        <f t="shared" si="379"/>
        <v/>
      </c>
      <c r="Q2527" s="87" t="str">
        <f>IF(P2527&lt;&gt;"",SUMIF(L2527:L2615,L2527,N2527:N2615),"")</f>
        <v/>
      </c>
      <c r="R2527" s="87" t="str">
        <f>IF(P2527&lt;&gt;"",SUMIF(L2527:L2615,L2527,O2527:O2615),"")</f>
        <v/>
      </c>
    </row>
    <row r="2528" spans="1:18" ht="15" thickBot="1" x14ac:dyDescent="0.25">
      <c r="A2528" s="219"/>
      <c r="B2528" s="219"/>
      <c r="C2528" s="219"/>
      <c r="D2528" s="219"/>
      <c r="E2528" s="219"/>
      <c r="F2528" s="220"/>
      <c r="G2528" s="219"/>
      <c r="H2528" s="294"/>
      <c r="I2528" s="294"/>
      <c r="J2528" s="220"/>
      <c r="L2528" s="52">
        <f t="shared" si="382"/>
        <v>265</v>
      </c>
      <c r="M2528" s="86" t="str">
        <f t="shared" si="376"/>
        <v/>
      </c>
      <c r="N2528" s="87" t="str">
        <f t="shared" si="377"/>
        <v/>
      </c>
      <c r="O2528" s="87" t="str">
        <f t="shared" si="378"/>
        <v/>
      </c>
      <c r="P2528" s="88" t="str">
        <f t="shared" si="379"/>
        <v/>
      </c>
      <c r="Q2528" s="87" t="str">
        <f>IF(P2528&lt;&gt;"",SUMIF(L2528:L2615,L2528,N2528:N2615),"")</f>
        <v/>
      </c>
      <c r="R2528" s="87" t="str">
        <f>IF(P2528&lt;&gt;"",SUMIF(L2528:L2615,L2528,O2528:O2615),"")</f>
        <v/>
      </c>
    </row>
    <row r="2529" spans="1:18" ht="15" thickTop="1" x14ac:dyDescent="0.2">
      <c r="A2529" s="224"/>
      <c r="B2529" s="224"/>
      <c r="C2529" s="224"/>
      <c r="D2529" s="224"/>
      <c r="E2529" s="224"/>
      <c r="F2529" s="224"/>
      <c r="G2529" s="224"/>
      <c r="H2529" s="224"/>
      <c r="I2529" s="224"/>
      <c r="J2529" s="224"/>
      <c r="L2529" s="52">
        <f t="shared" si="382"/>
        <v>265</v>
      </c>
      <c r="M2529" s="86" t="str">
        <f t="shared" si="376"/>
        <v/>
      </c>
      <c r="N2529" s="87" t="str">
        <f t="shared" si="377"/>
        <v/>
      </c>
      <c r="O2529" s="87" t="str">
        <f t="shared" si="378"/>
        <v/>
      </c>
      <c r="P2529" s="88" t="str">
        <f t="shared" si="379"/>
        <v/>
      </c>
      <c r="Q2529" s="87" t="str">
        <f>IF(P2529&lt;&gt;"",SUMIF(L2529:L2615,L2529,N2529:N2615),"")</f>
        <v/>
      </c>
      <c r="R2529" s="87" t="str">
        <f>IF(P2529&lt;&gt;"",SUMIF(L2529:L2615,L2529,O2529:O2615),"")</f>
        <v/>
      </c>
    </row>
    <row r="2530" spans="1:18" ht="15" x14ac:dyDescent="0.2">
      <c r="A2530" s="206"/>
      <c r="B2530" s="207" t="s">
        <v>1</v>
      </c>
      <c r="C2530" s="206" t="s">
        <v>2</v>
      </c>
      <c r="D2530" s="206" t="s">
        <v>3</v>
      </c>
      <c r="E2530" s="290" t="s">
        <v>18</v>
      </c>
      <c r="F2530" s="290"/>
      <c r="G2530" s="208" t="s">
        <v>4</v>
      </c>
      <c r="H2530" s="207" t="s">
        <v>5</v>
      </c>
      <c r="I2530" s="207" t="s">
        <v>6</v>
      </c>
      <c r="J2530" s="207" t="s">
        <v>7</v>
      </c>
      <c r="L2530" s="52">
        <f t="shared" si="382"/>
        <v>266</v>
      </c>
      <c r="M2530" s="86" t="str">
        <f t="shared" si="376"/>
        <v/>
      </c>
      <c r="N2530" s="87" t="str">
        <f t="shared" si="377"/>
        <v/>
      </c>
      <c r="O2530" s="87" t="str">
        <f t="shared" si="378"/>
        <v/>
      </c>
      <c r="P2530" s="88" t="str">
        <f t="shared" si="379"/>
        <v/>
      </c>
      <c r="Q2530" s="87" t="str">
        <f t="shared" ref="Q2530:Q2561" si="387">IF(P2530&lt;&gt;"",SUMIF(L2530:L2615,L2530,N2530:N2615),"")</f>
        <v/>
      </c>
      <c r="R2530" s="87" t="str">
        <f t="shared" ref="R2530:R2561" si="388">IF(P2530&lt;&gt;"",SUMIF(L2530:L2615,L2530,O2530:O2615),"")</f>
        <v/>
      </c>
    </row>
    <row r="2531" spans="1:18" ht="25.5" x14ac:dyDescent="0.2">
      <c r="A2531" s="209" t="s">
        <v>19</v>
      </c>
      <c r="B2531" s="210" t="s">
        <v>252</v>
      </c>
      <c r="C2531" s="209" t="s">
        <v>9</v>
      </c>
      <c r="D2531" s="209" t="s">
        <v>253</v>
      </c>
      <c r="E2531" s="291" t="s">
        <v>875</v>
      </c>
      <c r="F2531" s="291"/>
      <c r="G2531" s="211" t="s">
        <v>13</v>
      </c>
      <c r="H2531" s="212">
        <v>1</v>
      </c>
      <c r="I2531" s="213">
        <f>SUMIF(L:L,$L2531,M:M)</f>
        <v>5559.4400000000005</v>
      </c>
      <c r="J2531" s="213">
        <f t="shared" ref="J2531:J2538" si="389">TRUNC(H2531*I2531,2)</f>
        <v>5559.44</v>
      </c>
      <c r="L2531" s="52">
        <f t="shared" si="382"/>
        <v>266</v>
      </c>
      <c r="M2531" s="86" t="str">
        <f t="shared" si="376"/>
        <v/>
      </c>
      <c r="N2531" s="87" t="str">
        <f t="shared" si="377"/>
        <v/>
      </c>
      <c r="O2531" s="87" t="str">
        <f t="shared" si="378"/>
        <v/>
      </c>
      <c r="P2531" s="88" t="str">
        <f t="shared" si="379"/>
        <v xml:space="preserve"> 93572 </v>
      </c>
      <c r="Q2531" s="87">
        <f t="shared" si="387"/>
        <v>4120.0200000000004</v>
      </c>
      <c r="R2531" s="87">
        <f t="shared" si="388"/>
        <v>1439.4199999999998</v>
      </c>
    </row>
    <row r="2532" spans="1:18" ht="25.5" x14ac:dyDescent="0.2">
      <c r="A2532" s="214" t="s">
        <v>28</v>
      </c>
      <c r="B2532" s="215" t="s">
        <v>244</v>
      </c>
      <c r="C2532" s="214" t="str">
        <f>VLOOKUP(B2532,INSUMOS!$A:$I,2,FALSE)</f>
        <v>SINAPI</v>
      </c>
      <c r="D2532" s="214" t="str">
        <f>VLOOKUP(B2532,INSUMOS!$A:$I,3,FALSE)</f>
        <v>FERRAMENTAS - FAMILIA ENCARREGADO GERAL - MENSALISTA (ENCARGOS COMPLEMENTARES - COLETADO CAIXA)</v>
      </c>
      <c r="E2532" s="293" t="str">
        <f>VLOOKUP(B2532,INSUMOS!$A:$I,4,FALSE)</f>
        <v>Encargos Complementares</v>
      </c>
      <c r="F2532" s="293"/>
      <c r="G2532" s="216" t="str">
        <f>VLOOKUP(B2532,INSUMOS!$A:$I,5,FALSE)</f>
        <v>MES</v>
      </c>
      <c r="H2532" s="217">
        <v>1</v>
      </c>
      <c r="I2532" s="218">
        <f>VLOOKUP(B2532,INSUMOS!$A:$I,8,FALSE)</f>
        <v>21.25</v>
      </c>
      <c r="J2532" s="218">
        <f t="shared" si="389"/>
        <v>21.25</v>
      </c>
      <c r="L2532" s="52">
        <f t="shared" si="382"/>
        <v>266</v>
      </c>
      <c r="M2532" s="86">
        <f t="shared" si="376"/>
        <v>21.25</v>
      </c>
      <c r="N2532" s="87" t="str">
        <f t="shared" si="377"/>
        <v/>
      </c>
      <c r="O2532" s="87">
        <f t="shared" si="378"/>
        <v>21.25</v>
      </c>
      <c r="P2532" s="88" t="str">
        <f t="shared" si="379"/>
        <v/>
      </c>
      <c r="Q2532" s="87" t="str">
        <f t="shared" si="387"/>
        <v/>
      </c>
      <c r="R2532" s="87" t="str">
        <f t="shared" si="388"/>
        <v/>
      </c>
    </row>
    <row r="2533" spans="1:18" x14ac:dyDescent="0.2">
      <c r="A2533" s="214" t="s">
        <v>28</v>
      </c>
      <c r="B2533" s="215" t="s">
        <v>236</v>
      </c>
      <c r="C2533" s="214" t="str">
        <f>VLOOKUP(B2533,INSUMOS!$A:$I,2,FALSE)</f>
        <v>SINAPI</v>
      </c>
      <c r="D2533" s="214" t="str">
        <f>VLOOKUP(B2533,INSUMOS!$A:$I,3,FALSE)</f>
        <v>ENCARREGADO GERAL DE OBRAS (MENSALISTA)</v>
      </c>
      <c r="E2533" s="293" t="str">
        <f>VLOOKUP(B2533,INSUMOS!$A:$I,4,FALSE)</f>
        <v>Mão de Obra</v>
      </c>
      <c r="F2533" s="293"/>
      <c r="G2533" s="216" t="str">
        <f>VLOOKUP(B2533,INSUMOS!$A:$I,5,FALSE)</f>
        <v>MES</v>
      </c>
      <c r="H2533" s="217">
        <v>1</v>
      </c>
      <c r="I2533" s="218">
        <f>VLOOKUP(B2533,INSUMOS!$A:$I,8,FALSE)</f>
        <v>4120.0200000000004</v>
      </c>
      <c r="J2533" s="218">
        <f t="shared" si="389"/>
        <v>4120.0200000000004</v>
      </c>
      <c r="L2533" s="52">
        <f t="shared" si="382"/>
        <v>266</v>
      </c>
      <c r="M2533" s="86">
        <f t="shared" si="376"/>
        <v>4120.0200000000004</v>
      </c>
      <c r="N2533" s="87">
        <f t="shared" si="377"/>
        <v>4120.0200000000004</v>
      </c>
      <c r="O2533" s="87" t="str">
        <f t="shared" si="378"/>
        <v/>
      </c>
      <c r="P2533" s="88" t="str">
        <f t="shared" si="379"/>
        <v/>
      </c>
      <c r="Q2533" s="87" t="str">
        <f t="shared" si="387"/>
        <v/>
      </c>
      <c r="R2533" s="87" t="str">
        <f t="shared" si="388"/>
        <v/>
      </c>
    </row>
    <row r="2534" spans="1:18" ht="25.5" x14ac:dyDescent="0.2">
      <c r="A2534" s="214" t="s">
        <v>28</v>
      </c>
      <c r="B2534" s="215" t="s">
        <v>2103</v>
      </c>
      <c r="C2534" s="214" t="str">
        <f>VLOOKUP(B2534,INSUMOS!$A:$I,2,FALSE)</f>
        <v>SINAPI</v>
      </c>
      <c r="D2534" s="214" t="str">
        <f>VLOOKUP(B2534,INSUMOS!$A:$I,3,FALSE)</f>
        <v>ALIMENTACAO - MENSALISTA (COLETADO CAIXA - ENCARGOS COMPLEMENTARES)</v>
      </c>
      <c r="E2534" s="293" t="str">
        <f>VLOOKUP(B2534,INSUMOS!$A:$I,4,FALSE)</f>
        <v>Encargos Complementares</v>
      </c>
      <c r="F2534" s="293"/>
      <c r="G2534" s="216" t="str">
        <f>VLOOKUP(B2534,INSUMOS!$A:$I,5,FALSE)</f>
        <v>MES</v>
      </c>
      <c r="H2534" s="217">
        <v>1</v>
      </c>
      <c r="I2534" s="218">
        <f>VLOOKUP(B2534,INSUMOS!$A:$I,8,FALSE)</f>
        <v>730.76</v>
      </c>
      <c r="J2534" s="218">
        <f t="shared" si="389"/>
        <v>730.76</v>
      </c>
      <c r="L2534" s="52">
        <f t="shared" si="382"/>
        <v>266</v>
      </c>
      <c r="M2534" s="86">
        <f t="shared" si="376"/>
        <v>730.76</v>
      </c>
      <c r="N2534" s="87" t="str">
        <f t="shared" si="377"/>
        <v/>
      </c>
      <c r="O2534" s="87">
        <f t="shared" si="378"/>
        <v>730.76</v>
      </c>
      <c r="P2534" s="88" t="str">
        <f t="shared" si="379"/>
        <v/>
      </c>
      <c r="Q2534" s="87" t="str">
        <f t="shared" si="387"/>
        <v/>
      </c>
      <c r="R2534" s="87" t="str">
        <f t="shared" si="388"/>
        <v/>
      </c>
    </row>
    <row r="2535" spans="1:18" ht="25.5" x14ac:dyDescent="0.2">
      <c r="A2535" s="214" t="s">
        <v>28</v>
      </c>
      <c r="B2535" s="215" t="s">
        <v>240</v>
      </c>
      <c r="C2535" s="214" t="str">
        <f>VLOOKUP(B2535,INSUMOS!$A:$I,2,FALSE)</f>
        <v>SINAPI</v>
      </c>
      <c r="D2535" s="214" t="str">
        <f>VLOOKUP(B2535,INSUMOS!$A:$I,3,FALSE)</f>
        <v>EXAMES - MENSALISTA (COLETADO CAIXA - ENCARGOS COMPLEMENTARES)</v>
      </c>
      <c r="E2535" s="293" t="str">
        <f>VLOOKUP(B2535,INSUMOS!$A:$I,4,FALSE)</f>
        <v>Encargos Complementares</v>
      </c>
      <c r="F2535" s="293"/>
      <c r="G2535" s="216" t="str">
        <f>VLOOKUP(B2535,INSUMOS!$A:$I,5,FALSE)</f>
        <v>MES</v>
      </c>
      <c r="H2535" s="217">
        <v>1</v>
      </c>
      <c r="I2535" s="218">
        <f>VLOOKUP(B2535,INSUMOS!$A:$I,8,FALSE)</f>
        <v>222.54</v>
      </c>
      <c r="J2535" s="218">
        <f t="shared" si="389"/>
        <v>222.54</v>
      </c>
      <c r="L2535" s="52">
        <f t="shared" si="382"/>
        <v>266</v>
      </c>
      <c r="M2535" s="86">
        <f t="shared" si="376"/>
        <v>222.54</v>
      </c>
      <c r="N2535" s="87" t="str">
        <f t="shared" si="377"/>
        <v/>
      </c>
      <c r="O2535" s="87">
        <f t="shared" si="378"/>
        <v>222.54</v>
      </c>
      <c r="P2535" s="88" t="str">
        <f t="shared" si="379"/>
        <v/>
      </c>
      <c r="Q2535" s="87" t="str">
        <f t="shared" si="387"/>
        <v/>
      </c>
      <c r="R2535" s="87" t="str">
        <f t="shared" si="388"/>
        <v/>
      </c>
    </row>
    <row r="2536" spans="1:18" ht="14.25" customHeight="1" x14ac:dyDescent="0.2">
      <c r="A2536" s="214" t="s">
        <v>28</v>
      </c>
      <c r="B2536" s="215" t="s">
        <v>2105</v>
      </c>
      <c r="C2536" s="214" t="str">
        <f>VLOOKUP(B2536,INSUMOS!$A:$I,2,FALSE)</f>
        <v>SINAPI</v>
      </c>
      <c r="D2536" s="214" t="str">
        <f>VLOOKUP(B2536,INSUMOS!$A:$I,3,FALSE)</f>
        <v>TRANSPORTE - MENSALISTA (COLETADO CAIXA - ENCARGOS COMPLEMENTARES)</v>
      </c>
      <c r="E2536" s="293" t="str">
        <f>VLOOKUP(B2536,INSUMOS!$A:$I,4,FALSE)</f>
        <v>Encargos Complementares</v>
      </c>
      <c r="F2536" s="293"/>
      <c r="G2536" s="216" t="str">
        <f>VLOOKUP(B2536,INSUMOS!$A:$I,5,FALSE)</f>
        <v>MES</v>
      </c>
      <c r="H2536" s="217">
        <v>1</v>
      </c>
      <c r="I2536" s="218">
        <f>VLOOKUP(B2536,INSUMOS!$A:$I,8,FALSE)</f>
        <v>259.55</v>
      </c>
      <c r="J2536" s="218">
        <f t="shared" si="389"/>
        <v>259.55</v>
      </c>
      <c r="L2536" s="52">
        <f t="shared" si="382"/>
        <v>266</v>
      </c>
      <c r="M2536" s="86">
        <f t="shared" si="376"/>
        <v>259.55</v>
      </c>
      <c r="N2536" s="87" t="str">
        <f t="shared" si="377"/>
        <v/>
      </c>
      <c r="O2536" s="87">
        <f t="shared" si="378"/>
        <v>259.55</v>
      </c>
      <c r="P2536" s="88" t="str">
        <f t="shared" si="379"/>
        <v/>
      </c>
      <c r="Q2536" s="87" t="str">
        <f t="shared" si="387"/>
        <v/>
      </c>
      <c r="R2536" s="87" t="str">
        <f t="shared" si="388"/>
        <v/>
      </c>
    </row>
    <row r="2537" spans="1:18" ht="25.5" customHeight="1" x14ac:dyDescent="0.2">
      <c r="A2537" s="214" t="s">
        <v>28</v>
      </c>
      <c r="B2537" s="215" t="s">
        <v>246</v>
      </c>
      <c r="C2537" s="214" t="str">
        <f>VLOOKUP(B2537,INSUMOS!$A:$I,2,FALSE)</f>
        <v>SINAPI</v>
      </c>
      <c r="D2537" s="214" t="str">
        <f>VLOOKUP(B2537,INSUMOS!$A:$I,3,FALSE)</f>
        <v>SEGURO - MENSALISTA (COLETADO CAIXA - ENCARGOS COMPLEMENTARES)</v>
      </c>
      <c r="E2537" s="293" t="str">
        <f>VLOOKUP(B2537,INSUMOS!$A:$I,4,FALSE)</f>
        <v>Encargos Complementares</v>
      </c>
      <c r="F2537" s="293"/>
      <c r="G2537" s="216" t="str">
        <f>VLOOKUP(B2537,INSUMOS!$A:$I,5,FALSE)</f>
        <v>MES</v>
      </c>
      <c r="H2537" s="217">
        <v>1</v>
      </c>
      <c r="I2537" s="218">
        <f>VLOOKUP(B2537,INSUMOS!$A:$I,8,FALSE)</f>
        <v>18.28</v>
      </c>
      <c r="J2537" s="218">
        <f t="shared" si="389"/>
        <v>18.28</v>
      </c>
      <c r="L2537" s="52">
        <f t="shared" si="382"/>
        <v>266</v>
      </c>
      <c r="M2537" s="86">
        <f t="shared" si="376"/>
        <v>18.28</v>
      </c>
      <c r="N2537" s="87" t="str">
        <f t="shared" si="377"/>
        <v/>
      </c>
      <c r="O2537" s="87">
        <f t="shared" si="378"/>
        <v>18.28</v>
      </c>
      <c r="P2537" s="88" t="str">
        <f t="shared" si="379"/>
        <v/>
      </c>
      <c r="Q2537" s="87" t="str">
        <f t="shared" si="387"/>
        <v/>
      </c>
      <c r="R2537" s="87" t="str">
        <f t="shared" si="388"/>
        <v/>
      </c>
    </row>
    <row r="2538" spans="1:18" ht="25.5" x14ac:dyDescent="0.2">
      <c r="A2538" s="214" t="s">
        <v>28</v>
      </c>
      <c r="B2538" s="215" t="s">
        <v>238</v>
      </c>
      <c r="C2538" s="214" t="str">
        <f>VLOOKUP(B2538,INSUMOS!$A:$I,2,FALSE)</f>
        <v>SINAPI</v>
      </c>
      <c r="D2538" s="214" t="str">
        <f>VLOOKUP(B2538,INSUMOS!$A:$I,3,FALSE)</f>
        <v>EPI - FAMILIA ENCARREGADO GERAL - MENSALISTA (ENCARGOS COMPLEMENTARES - COLETADO CAIXA)</v>
      </c>
      <c r="E2538" s="293" t="str">
        <f>VLOOKUP(B2538,INSUMOS!$A:$I,4,FALSE)</f>
        <v>Encargos Complementares</v>
      </c>
      <c r="F2538" s="293"/>
      <c r="G2538" s="216" t="str">
        <f>VLOOKUP(B2538,INSUMOS!$A:$I,5,FALSE)</f>
        <v>MES</v>
      </c>
      <c r="H2538" s="217">
        <v>1</v>
      </c>
      <c r="I2538" s="218">
        <f>VLOOKUP(B2538,INSUMOS!$A:$I,8,FALSE)</f>
        <v>187.04</v>
      </c>
      <c r="J2538" s="218">
        <f t="shared" si="389"/>
        <v>187.04</v>
      </c>
      <c r="L2538" s="52">
        <f t="shared" si="382"/>
        <v>266</v>
      </c>
      <c r="M2538" s="86">
        <f t="shared" si="376"/>
        <v>187.04</v>
      </c>
      <c r="N2538" s="87" t="str">
        <f t="shared" si="377"/>
        <v/>
      </c>
      <c r="O2538" s="87">
        <f t="shared" si="378"/>
        <v>187.04</v>
      </c>
      <c r="P2538" s="88" t="str">
        <f t="shared" si="379"/>
        <v/>
      </c>
      <c r="Q2538" s="87" t="str">
        <f t="shared" si="387"/>
        <v/>
      </c>
      <c r="R2538" s="87" t="str">
        <f t="shared" si="388"/>
        <v/>
      </c>
    </row>
    <row r="2539" spans="1:18" x14ac:dyDescent="0.2">
      <c r="A2539" s="219"/>
      <c r="B2539" s="219"/>
      <c r="C2539" s="219"/>
      <c r="D2539" s="219"/>
      <c r="E2539" s="219"/>
      <c r="F2539" s="220"/>
      <c r="G2539" s="219"/>
      <c r="H2539" s="220"/>
      <c r="I2539" s="219"/>
      <c r="J2539" s="220"/>
      <c r="L2539" s="52">
        <f t="shared" si="382"/>
        <v>266</v>
      </c>
      <c r="M2539" s="86" t="str">
        <f t="shared" si="376"/>
        <v/>
      </c>
      <c r="N2539" s="87" t="str">
        <f t="shared" si="377"/>
        <v/>
      </c>
      <c r="O2539" s="87" t="str">
        <f t="shared" si="378"/>
        <v/>
      </c>
      <c r="P2539" s="88" t="str">
        <f t="shared" si="379"/>
        <v/>
      </c>
      <c r="Q2539" s="87" t="str">
        <f t="shared" si="387"/>
        <v/>
      </c>
      <c r="R2539" s="87" t="str">
        <f t="shared" si="388"/>
        <v/>
      </c>
    </row>
    <row r="2540" spans="1:18" ht="15" thickBot="1" x14ac:dyDescent="0.25">
      <c r="A2540" s="219"/>
      <c r="B2540" s="219"/>
      <c r="C2540" s="219"/>
      <c r="D2540" s="219"/>
      <c r="E2540" s="219"/>
      <c r="F2540" s="220"/>
      <c r="G2540" s="219"/>
      <c r="H2540" s="294"/>
      <c r="I2540" s="294"/>
      <c r="J2540" s="220"/>
      <c r="L2540" s="52">
        <f t="shared" si="382"/>
        <v>266</v>
      </c>
      <c r="M2540" s="86" t="str">
        <f t="shared" si="376"/>
        <v/>
      </c>
      <c r="N2540" s="87" t="str">
        <f t="shared" si="377"/>
        <v/>
      </c>
      <c r="O2540" s="87" t="str">
        <f t="shared" si="378"/>
        <v/>
      </c>
      <c r="P2540" s="88" t="str">
        <f t="shared" si="379"/>
        <v/>
      </c>
      <c r="Q2540" s="87" t="str">
        <f t="shared" si="387"/>
        <v/>
      </c>
      <c r="R2540" s="87" t="str">
        <f t="shared" si="388"/>
        <v/>
      </c>
    </row>
    <row r="2541" spans="1:18" ht="15" thickTop="1" x14ac:dyDescent="0.2">
      <c r="A2541" s="224"/>
      <c r="B2541" s="224"/>
      <c r="C2541" s="224"/>
      <c r="D2541" s="224"/>
      <c r="E2541" s="224"/>
      <c r="F2541" s="224"/>
      <c r="G2541" s="224"/>
      <c r="H2541" s="224"/>
      <c r="I2541" s="224"/>
      <c r="J2541" s="224"/>
      <c r="L2541" s="52">
        <f t="shared" si="382"/>
        <v>266</v>
      </c>
      <c r="M2541" s="86" t="str">
        <f t="shared" si="376"/>
        <v/>
      </c>
      <c r="N2541" s="87" t="str">
        <f t="shared" si="377"/>
        <v/>
      </c>
      <c r="O2541" s="87" t="str">
        <f t="shared" si="378"/>
        <v/>
      </c>
      <c r="P2541" s="88" t="str">
        <f t="shared" si="379"/>
        <v/>
      </c>
      <c r="Q2541" s="87" t="str">
        <f t="shared" si="387"/>
        <v/>
      </c>
      <c r="R2541" s="87" t="str">
        <f t="shared" si="388"/>
        <v/>
      </c>
    </row>
    <row r="2542" spans="1:18" ht="14.25" customHeight="1" x14ac:dyDescent="0.2">
      <c r="A2542" s="206"/>
      <c r="B2542" s="207" t="s">
        <v>1</v>
      </c>
      <c r="C2542" s="206" t="s">
        <v>2</v>
      </c>
      <c r="D2542" s="206" t="s">
        <v>3</v>
      </c>
      <c r="E2542" s="290" t="s">
        <v>18</v>
      </c>
      <c r="F2542" s="290"/>
      <c r="G2542" s="208" t="s">
        <v>4</v>
      </c>
      <c r="H2542" s="207" t="s">
        <v>5</v>
      </c>
      <c r="I2542" s="207" t="s">
        <v>6</v>
      </c>
      <c r="J2542" s="207" t="s">
        <v>7</v>
      </c>
      <c r="L2542" s="52">
        <f t="shared" si="382"/>
        <v>267</v>
      </c>
      <c r="M2542" s="86" t="str">
        <f t="shared" si="376"/>
        <v/>
      </c>
      <c r="N2542" s="87" t="str">
        <f t="shared" si="377"/>
        <v/>
      </c>
      <c r="O2542" s="87" t="str">
        <f t="shared" si="378"/>
        <v/>
      </c>
      <c r="P2542" s="88" t="str">
        <f t="shared" si="379"/>
        <v/>
      </c>
      <c r="Q2542" s="87" t="str">
        <f t="shared" si="387"/>
        <v/>
      </c>
      <c r="R2542" s="87" t="str">
        <f t="shared" si="388"/>
        <v/>
      </c>
    </row>
    <row r="2543" spans="1:18" ht="25.5" x14ac:dyDescent="0.2">
      <c r="A2543" s="209" t="s">
        <v>19</v>
      </c>
      <c r="B2543" s="210" t="s">
        <v>2107</v>
      </c>
      <c r="C2543" s="209" t="s">
        <v>9</v>
      </c>
      <c r="D2543" s="209" t="s">
        <v>2108</v>
      </c>
      <c r="E2543" s="291" t="s">
        <v>908</v>
      </c>
      <c r="F2543" s="291"/>
      <c r="G2543" s="211" t="s">
        <v>12</v>
      </c>
      <c r="H2543" s="212">
        <v>1</v>
      </c>
      <c r="I2543" s="213">
        <f>SUMIF(L:L,$L2543,M:M)</f>
        <v>11.31</v>
      </c>
      <c r="J2543" s="213">
        <f>TRUNC(H2543*I2543,2)</f>
        <v>11.31</v>
      </c>
      <c r="L2543" s="52">
        <f t="shared" si="382"/>
        <v>267</v>
      </c>
      <c r="M2543" s="86" t="str">
        <f t="shared" si="376"/>
        <v/>
      </c>
      <c r="N2543" s="87" t="str">
        <f t="shared" si="377"/>
        <v/>
      </c>
      <c r="O2543" s="87" t="str">
        <f t="shared" si="378"/>
        <v/>
      </c>
      <c r="P2543" s="88" t="str">
        <f t="shared" si="379"/>
        <v xml:space="preserve"> 86884 </v>
      </c>
      <c r="Q2543" s="87">
        <f t="shared" si="387"/>
        <v>0</v>
      </c>
      <c r="R2543" s="87">
        <f t="shared" si="388"/>
        <v>11.31</v>
      </c>
    </row>
    <row r="2544" spans="1:18" ht="25.5" x14ac:dyDescent="0.2">
      <c r="A2544" s="225" t="s">
        <v>21</v>
      </c>
      <c r="B2544" s="226" t="s">
        <v>214</v>
      </c>
      <c r="C2544" s="225" t="s">
        <v>9</v>
      </c>
      <c r="D2544" s="225" t="s">
        <v>215</v>
      </c>
      <c r="E2544" s="292" t="s">
        <v>875</v>
      </c>
      <c r="F2544" s="292"/>
      <c r="G2544" s="227" t="s">
        <v>25</v>
      </c>
      <c r="H2544" s="228">
        <v>0.1525</v>
      </c>
      <c r="I2544" s="229">
        <f>SUMIFS(J:J,A:A,"Composição",B:B,$B2544)</f>
        <v>32.270000000000003</v>
      </c>
      <c r="J2544" s="229">
        <f>TRUNC(H2544*I2544,2)</f>
        <v>4.92</v>
      </c>
      <c r="L2544" s="52">
        <f t="shared" si="382"/>
        <v>267</v>
      </c>
      <c r="M2544" s="86">
        <f t="shared" si="376"/>
        <v>4.92</v>
      </c>
      <c r="N2544" s="87" t="str">
        <f t="shared" si="377"/>
        <v/>
      </c>
      <c r="O2544" s="87">
        <f t="shared" si="378"/>
        <v>4.92</v>
      </c>
      <c r="P2544" s="88" t="str">
        <f t="shared" si="379"/>
        <v/>
      </c>
      <c r="Q2544" s="87" t="str">
        <f t="shared" si="387"/>
        <v/>
      </c>
      <c r="R2544" s="87" t="str">
        <f t="shared" si="388"/>
        <v/>
      </c>
    </row>
    <row r="2545" spans="1:18" ht="25.5" x14ac:dyDescent="0.2">
      <c r="A2545" s="225" t="s">
        <v>21</v>
      </c>
      <c r="B2545" s="226" t="s">
        <v>26</v>
      </c>
      <c r="C2545" s="225" t="s">
        <v>9</v>
      </c>
      <c r="D2545" s="225" t="s">
        <v>27</v>
      </c>
      <c r="E2545" s="292" t="s">
        <v>875</v>
      </c>
      <c r="F2545" s="292"/>
      <c r="G2545" s="227" t="s">
        <v>25</v>
      </c>
      <c r="H2545" s="228">
        <v>4.8099999999999997E-2</v>
      </c>
      <c r="I2545" s="229">
        <f>SUMIFS(J:J,A:A,"Composição",B:B,$B2545)</f>
        <v>25.11</v>
      </c>
      <c r="J2545" s="229">
        <f>TRUNC(H2545*I2545,2)</f>
        <v>1.2</v>
      </c>
      <c r="L2545" s="52">
        <f t="shared" si="382"/>
        <v>267</v>
      </c>
      <c r="M2545" s="86">
        <f t="shared" si="376"/>
        <v>1.2</v>
      </c>
      <c r="N2545" s="87" t="str">
        <f t="shared" si="377"/>
        <v/>
      </c>
      <c r="O2545" s="87">
        <f t="shared" si="378"/>
        <v>1.2</v>
      </c>
      <c r="P2545" s="88" t="str">
        <f t="shared" si="379"/>
        <v/>
      </c>
      <c r="Q2545" s="87" t="str">
        <f t="shared" si="387"/>
        <v/>
      </c>
      <c r="R2545" s="87" t="str">
        <f t="shared" si="388"/>
        <v/>
      </c>
    </row>
    <row r="2546" spans="1:18" ht="25.5" x14ac:dyDescent="0.2">
      <c r="A2546" s="214" t="s">
        <v>28</v>
      </c>
      <c r="B2546" s="215" t="s">
        <v>2109</v>
      </c>
      <c r="C2546" s="214" t="str">
        <f>VLOOKUP(B2546,INSUMOS!$A:$I,2,FALSE)</f>
        <v>SINAPI</v>
      </c>
      <c r="D2546" s="214" t="str">
        <f>VLOOKUP(B2546,INSUMOS!$A:$I,3,FALSE)</f>
        <v>ENGATE/RABICHO FLEXIVEL PLASTICO (PVC OU ABS) BRANCO 1/2" X 30 CM</v>
      </c>
      <c r="E2546" s="293" t="str">
        <f>VLOOKUP(B2546,INSUMOS!$A:$I,4,FALSE)</f>
        <v>Material</v>
      </c>
      <c r="F2546" s="293"/>
      <c r="G2546" s="216" t="str">
        <f>VLOOKUP(B2546,INSUMOS!$A:$I,5,FALSE)</f>
        <v>UN</v>
      </c>
      <c r="H2546" s="217">
        <v>1</v>
      </c>
      <c r="I2546" s="218">
        <f>VLOOKUP(B2546,INSUMOS!$A:$I,8,FALSE)</f>
        <v>5.1100000000000003</v>
      </c>
      <c r="J2546" s="218">
        <f>TRUNC(H2546*I2546,2)</f>
        <v>5.1100000000000003</v>
      </c>
      <c r="L2546" s="52">
        <f t="shared" si="382"/>
        <v>267</v>
      </c>
      <c r="M2546" s="86">
        <f t="shared" si="376"/>
        <v>5.1100000000000003</v>
      </c>
      <c r="N2546" s="87" t="str">
        <f t="shared" si="377"/>
        <v/>
      </c>
      <c r="O2546" s="87">
        <f t="shared" si="378"/>
        <v>5.1100000000000003</v>
      </c>
      <c r="P2546" s="88" t="str">
        <f t="shared" si="379"/>
        <v/>
      </c>
      <c r="Q2546" s="87" t="str">
        <f t="shared" si="387"/>
        <v/>
      </c>
      <c r="R2546" s="87" t="str">
        <f t="shared" si="388"/>
        <v/>
      </c>
    </row>
    <row r="2547" spans="1:18" x14ac:dyDescent="0.2">
      <c r="A2547" s="214" t="s">
        <v>28</v>
      </c>
      <c r="B2547" s="215" t="s">
        <v>566</v>
      </c>
      <c r="C2547" s="214" t="str">
        <f>VLOOKUP(B2547,INSUMOS!$A:$I,2,FALSE)</f>
        <v>SINAPI</v>
      </c>
      <c r="D2547" s="214" t="str">
        <f>VLOOKUP(B2547,INSUMOS!$A:$I,3,FALSE)</f>
        <v>FITA VEDA ROSCA, EM PTFE, ROLO DE 18 MM X 10 M (L X C)</v>
      </c>
      <c r="E2547" s="293" t="str">
        <f>VLOOKUP(B2547,INSUMOS!$A:$I,4,FALSE)</f>
        <v>Material</v>
      </c>
      <c r="F2547" s="293"/>
      <c r="G2547" s="216" t="str">
        <f>VLOOKUP(B2547,INSUMOS!$A:$I,5,FALSE)</f>
        <v>UN</v>
      </c>
      <c r="H2547" s="217">
        <v>2.1000000000000001E-2</v>
      </c>
      <c r="I2547" s="218">
        <f>VLOOKUP(B2547,INSUMOS!$A:$I,8,FALSE)</f>
        <v>4</v>
      </c>
      <c r="J2547" s="218">
        <f>TRUNC(H2547*I2547,2)</f>
        <v>0.08</v>
      </c>
      <c r="L2547" s="52">
        <f t="shared" si="382"/>
        <v>267</v>
      </c>
      <c r="M2547" s="86">
        <f t="shared" si="376"/>
        <v>0.08</v>
      </c>
      <c r="N2547" s="87" t="str">
        <f t="shared" si="377"/>
        <v/>
      </c>
      <c r="O2547" s="87">
        <f t="shared" si="378"/>
        <v>0.08</v>
      </c>
      <c r="P2547" s="88" t="str">
        <f t="shared" si="379"/>
        <v/>
      </c>
      <c r="Q2547" s="87" t="str">
        <f t="shared" si="387"/>
        <v/>
      </c>
      <c r="R2547" s="87" t="str">
        <f t="shared" si="388"/>
        <v/>
      </c>
    </row>
    <row r="2548" spans="1:18" x14ac:dyDescent="0.2">
      <c r="A2548" s="219"/>
      <c r="B2548" s="219"/>
      <c r="C2548" s="219"/>
      <c r="D2548" s="219"/>
      <c r="E2548" s="219"/>
      <c r="F2548" s="220"/>
      <c r="G2548" s="219"/>
      <c r="H2548" s="220"/>
      <c r="I2548" s="219"/>
      <c r="J2548" s="220"/>
      <c r="L2548" s="52">
        <f t="shared" si="382"/>
        <v>267</v>
      </c>
      <c r="M2548" s="86" t="str">
        <f t="shared" si="376"/>
        <v/>
      </c>
      <c r="N2548" s="87" t="str">
        <f t="shared" si="377"/>
        <v/>
      </c>
      <c r="O2548" s="87" t="str">
        <f t="shared" si="378"/>
        <v/>
      </c>
      <c r="P2548" s="88" t="str">
        <f t="shared" si="379"/>
        <v/>
      </c>
      <c r="Q2548" s="87" t="str">
        <f t="shared" si="387"/>
        <v/>
      </c>
      <c r="R2548" s="87" t="str">
        <f t="shared" si="388"/>
        <v/>
      </c>
    </row>
    <row r="2549" spans="1:18" ht="14.25" customHeight="1" thickBot="1" x14ac:dyDescent="0.25">
      <c r="A2549" s="219"/>
      <c r="B2549" s="219"/>
      <c r="C2549" s="219"/>
      <c r="D2549" s="219"/>
      <c r="E2549" s="219"/>
      <c r="F2549" s="220"/>
      <c r="G2549" s="219"/>
      <c r="H2549" s="294"/>
      <c r="I2549" s="294"/>
      <c r="J2549" s="220"/>
      <c r="L2549" s="52">
        <f t="shared" si="382"/>
        <v>267</v>
      </c>
      <c r="M2549" s="86" t="str">
        <f t="shared" si="376"/>
        <v/>
      </c>
      <c r="N2549" s="87" t="str">
        <f t="shared" si="377"/>
        <v/>
      </c>
      <c r="O2549" s="87" t="str">
        <f t="shared" si="378"/>
        <v/>
      </c>
      <c r="P2549" s="88" t="str">
        <f t="shared" si="379"/>
        <v/>
      </c>
      <c r="Q2549" s="87" t="str">
        <f t="shared" si="387"/>
        <v/>
      </c>
      <c r="R2549" s="87" t="str">
        <f t="shared" si="388"/>
        <v/>
      </c>
    </row>
    <row r="2550" spans="1:18" ht="25.5" customHeight="1" thickTop="1" x14ac:dyDescent="0.2">
      <c r="A2550" s="224"/>
      <c r="B2550" s="224"/>
      <c r="C2550" s="224"/>
      <c r="D2550" s="224"/>
      <c r="E2550" s="224"/>
      <c r="F2550" s="224"/>
      <c r="G2550" s="224"/>
      <c r="H2550" s="224"/>
      <c r="I2550" s="224"/>
      <c r="J2550" s="224"/>
      <c r="L2550" s="52">
        <f t="shared" si="382"/>
        <v>267</v>
      </c>
      <c r="M2550" s="86" t="str">
        <f t="shared" si="376"/>
        <v/>
      </c>
      <c r="N2550" s="87" t="str">
        <f t="shared" si="377"/>
        <v/>
      </c>
      <c r="O2550" s="87" t="str">
        <f t="shared" si="378"/>
        <v/>
      </c>
      <c r="P2550" s="88" t="str">
        <f t="shared" si="379"/>
        <v/>
      </c>
      <c r="Q2550" s="87" t="str">
        <f t="shared" si="387"/>
        <v/>
      </c>
      <c r="R2550" s="87" t="str">
        <f t="shared" si="388"/>
        <v/>
      </c>
    </row>
    <row r="2551" spans="1:18" ht="14.25" customHeight="1" x14ac:dyDescent="0.2">
      <c r="A2551" s="206"/>
      <c r="B2551" s="207" t="s">
        <v>1</v>
      </c>
      <c r="C2551" s="206" t="s">
        <v>2</v>
      </c>
      <c r="D2551" s="206" t="s">
        <v>3</v>
      </c>
      <c r="E2551" s="290" t="s">
        <v>18</v>
      </c>
      <c r="F2551" s="290"/>
      <c r="G2551" s="208" t="s">
        <v>4</v>
      </c>
      <c r="H2551" s="207" t="s">
        <v>5</v>
      </c>
      <c r="I2551" s="207" t="s">
        <v>6</v>
      </c>
      <c r="J2551" s="207" t="s">
        <v>7</v>
      </c>
      <c r="L2551" s="52">
        <f t="shared" si="382"/>
        <v>268</v>
      </c>
      <c r="M2551" s="86" t="str">
        <f t="shared" si="376"/>
        <v/>
      </c>
      <c r="N2551" s="87" t="str">
        <f t="shared" si="377"/>
        <v/>
      </c>
      <c r="O2551" s="87" t="str">
        <f t="shared" si="378"/>
        <v/>
      </c>
      <c r="P2551" s="88" t="str">
        <f t="shared" si="379"/>
        <v/>
      </c>
      <c r="Q2551" s="87" t="str">
        <f t="shared" si="387"/>
        <v/>
      </c>
      <c r="R2551" s="87" t="str">
        <f t="shared" si="388"/>
        <v/>
      </c>
    </row>
    <row r="2552" spans="1:18" ht="25.5" x14ac:dyDescent="0.2">
      <c r="A2552" s="209" t="s">
        <v>19</v>
      </c>
      <c r="B2552" s="210" t="s">
        <v>593</v>
      </c>
      <c r="C2552" s="209" t="s">
        <v>9</v>
      </c>
      <c r="D2552" s="209" t="s">
        <v>594</v>
      </c>
      <c r="E2552" s="291" t="s">
        <v>875</v>
      </c>
      <c r="F2552" s="291"/>
      <c r="G2552" s="211" t="s">
        <v>13</v>
      </c>
      <c r="H2552" s="212">
        <v>1</v>
      </c>
      <c r="I2552" s="213">
        <f>SUMIF(L:L,$L2552,M:M)</f>
        <v>28822.3</v>
      </c>
      <c r="J2552" s="213">
        <f t="shared" ref="J2552:J2558" si="390">TRUNC(H2552*I2552,2)</f>
        <v>28822.3</v>
      </c>
      <c r="L2552" s="52">
        <f t="shared" si="382"/>
        <v>268</v>
      </c>
      <c r="M2552" s="86" t="str">
        <f t="shared" si="376"/>
        <v/>
      </c>
      <c r="N2552" s="87" t="str">
        <f t="shared" si="377"/>
        <v/>
      </c>
      <c r="O2552" s="87" t="str">
        <f t="shared" si="378"/>
        <v/>
      </c>
      <c r="P2552" s="88" t="str">
        <f t="shared" si="379"/>
        <v xml:space="preserve"> 93567 </v>
      </c>
      <c r="Q2552" s="87">
        <f t="shared" si="387"/>
        <v>27711.53</v>
      </c>
      <c r="R2552" s="87">
        <f t="shared" si="388"/>
        <v>1110.77</v>
      </c>
    </row>
    <row r="2553" spans="1:18" ht="25.5" x14ac:dyDescent="0.2">
      <c r="A2553" s="214" t="s">
        <v>28</v>
      </c>
      <c r="B2553" s="215" t="s">
        <v>240</v>
      </c>
      <c r="C2553" s="214" t="str">
        <f>VLOOKUP(B2553,INSUMOS!$A:$I,2,FALSE)</f>
        <v>SINAPI</v>
      </c>
      <c r="D2553" s="214" t="str">
        <f>VLOOKUP(B2553,INSUMOS!$A:$I,3,FALSE)</f>
        <v>EXAMES - MENSALISTA (COLETADO CAIXA - ENCARGOS COMPLEMENTARES)</v>
      </c>
      <c r="E2553" s="293" t="str">
        <f>VLOOKUP(B2553,INSUMOS!$A:$I,4,FALSE)</f>
        <v>Encargos Complementares</v>
      </c>
      <c r="F2553" s="293"/>
      <c r="G2553" s="216" t="str">
        <f>VLOOKUP(B2553,INSUMOS!$A:$I,5,FALSE)</f>
        <v>MES</v>
      </c>
      <c r="H2553" s="217">
        <v>1</v>
      </c>
      <c r="I2553" s="218">
        <f>VLOOKUP(B2553,INSUMOS!$A:$I,8,FALSE)</f>
        <v>222.54</v>
      </c>
      <c r="J2553" s="218">
        <f t="shared" si="390"/>
        <v>222.54</v>
      </c>
      <c r="L2553" s="52">
        <f t="shared" si="382"/>
        <v>268</v>
      </c>
      <c r="M2553" s="86">
        <f t="shared" si="376"/>
        <v>222.54</v>
      </c>
      <c r="N2553" s="87" t="str">
        <f t="shared" si="377"/>
        <v/>
      </c>
      <c r="O2553" s="87">
        <f t="shared" si="378"/>
        <v>222.54</v>
      </c>
      <c r="P2553" s="88" t="str">
        <f t="shared" si="379"/>
        <v/>
      </c>
      <c r="Q2553" s="87" t="str">
        <f t="shared" si="387"/>
        <v/>
      </c>
      <c r="R2553" s="87" t="str">
        <f t="shared" si="388"/>
        <v/>
      </c>
    </row>
    <row r="2554" spans="1:18" ht="25.5" x14ac:dyDescent="0.2">
      <c r="A2554" s="214" t="s">
        <v>28</v>
      </c>
      <c r="B2554" s="215" t="s">
        <v>246</v>
      </c>
      <c r="C2554" s="214" t="str">
        <f>VLOOKUP(B2554,INSUMOS!$A:$I,2,FALSE)</f>
        <v>SINAPI</v>
      </c>
      <c r="D2554" s="214" t="str">
        <f>VLOOKUP(B2554,INSUMOS!$A:$I,3,FALSE)</f>
        <v>SEGURO - MENSALISTA (COLETADO CAIXA - ENCARGOS COMPLEMENTARES)</v>
      </c>
      <c r="E2554" s="293" t="str">
        <f>VLOOKUP(B2554,INSUMOS!$A:$I,4,FALSE)</f>
        <v>Encargos Complementares</v>
      </c>
      <c r="F2554" s="293"/>
      <c r="G2554" s="216" t="str">
        <f>VLOOKUP(B2554,INSUMOS!$A:$I,5,FALSE)</f>
        <v>MES</v>
      </c>
      <c r="H2554" s="217">
        <v>1</v>
      </c>
      <c r="I2554" s="218">
        <f>VLOOKUP(B2554,INSUMOS!$A:$I,8,FALSE)</f>
        <v>18.28</v>
      </c>
      <c r="J2554" s="218">
        <f t="shared" si="390"/>
        <v>18.28</v>
      </c>
      <c r="L2554" s="52">
        <f t="shared" si="382"/>
        <v>268</v>
      </c>
      <c r="M2554" s="86">
        <f t="shared" si="376"/>
        <v>18.28</v>
      </c>
      <c r="N2554" s="87" t="str">
        <f t="shared" si="377"/>
        <v/>
      </c>
      <c r="O2554" s="87">
        <f t="shared" si="378"/>
        <v>18.28</v>
      </c>
      <c r="P2554" s="88" t="str">
        <f t="shared" si="379"/>
        <v/>
      </c>
      <c r="Q2554" s="87" t="str">
        <f t="shared" si="387"/>
        <v/>
      </c>
      <c r="R2554" s="87" t="str">
        <f t="shared" si="388"/>
        <v/>
      </c>
    </row>
    <row r="2555" spans="1:18" ht="25.5" x14ac:dyDescent="0.2">
      <c r="A2555" s="214" t="s">
        <v>28</v>
      </c>
      <c r="B2555" s="215" t="s">
        <v>2103</v>
      </c>
      <c r="C2555" s="214" t="str">
        <f>VLOOKUP(B2555,INSUMOS!$A:$I,2,FALSE)</f>
        <v>SINAPI</v>
      </c>
      <c r="D2555" s="214" t="str">
        <f>VLOOKUP(B2555,INSUMOS!$A:$I,3,FALSE)</f>
        <v>ALIMENTACAO - MENSALISTA (COLETADO CAIXA - ENCARGOS COMPLEMENTARES)</v>
      </c>
      <c r="E2555" s="293" t="str">
        <f>VLOOKUP(B2555,INSUMOS!$A:$I,4,FALSE)</f>
        <v>Encargos Complementares</v>
      </c>
      <c r="F2555" s="293"/>
      <c r="G2555" s="216" t="str">
        <f>VLOOKUP(B2555,INSUMOS!$A:$I,5,FALSE)</f>
        <v>MES</v>
      </c>
      <c r="H2555" s="217">
        <v>1</v>
      </c>
      <c r="I2555" s="218">
        <f>VLOOKUP(B2555,INSUMOS!$A:$I,8,FALSE)</f>
        <v>730.76</v>
      </c>
      <c r="J2555" s="218">
        <f t="shared" si="390"/>
        <v>730.76</v>
      </c>
      <c r="L2555" s="52">
        <f t="shared" si="382"/>
        <v>268</v>
      </c>
      <c r="M2555" s="86">
        <f t="shared" si="376"/>
        <v>730.76</v>
      </c>
      <c r="N2555" s="87" t="str">
        <f t="shared" si="377"/>
        <v/>
      </c>
      <c r="O2555" s="87">
        <f t="shared" si="378"/>
        <v>730.76</v>
      </c>
      <c r="P2555" s="88" t="str">
        <f t="shared" si="379"/>
        <v/>
      </c>
      <c r="Q2555" s="87" t="str">
        <f t="shared" si="387"/>
        <v/>
      </c>
      <c r="R2555" s="87" t="str">
        <f t="shared" si="388"/>
        <v/>
      </c>
    </row>
    <row r="2556" spans="1:18" x14ac:dyDescent="0.2">
      <c r="A2556" s="214" t="s">
        <v>28</v>
      </c>
      <c r="B2556" s="215" t="s">
        <v>331</v>
      </c>
      <c r="C2556" s="214" t="str">
        <f>VLOOKUP(B2556,INSUMOS!$A:$I,2,FALSE)</f>
        <v>SINAPI</v>
      </c>
      <c r="D2556" s="214" t="str">
        <f>VLOOKUP(B2556,INSUMOS!$A:$I,3,FALSE)</f>
        <v>ENGENHEIRO CIVIL DE OBRA PLENO (MENSALISTA)</v>
      </c>
      <c r="E2556" s="293" t="str">
        <f>VLOOKUP(B2556,INSUMOS!$A:$I,4,FALSE)</f>
        <v>Mão de Obra</v>
      </c>
      <c r="F2556" s="293"/>
      <c r="G2556" s="216" t="str">
        <f>VLOOKUP(B2556,INSUMOS!$A:$I,5,FALSE)</f>
        <v>MES</v>
      </c>
      <c r="H2556" s="217">
        <v>1</v>
      </c>
      <c r="I2556" s="218">
        <f>VLOOKUP(B2556,INSUMOS!$A:$I,8,FALSE)</f>
        <v>27711.53</v>
      </c>
      <c r="J2556" s="218">
        <f t="shared" si="390"/>
        <v>27711.53</v>
      </c>
      <c r="L2556" s="52">
        <f t="shared" si="382"/>
        <v>268</v>
      </c>
      <c r="M2556" s="86">
        <f t="shared" si="376"/>
        <v>27711.53</v>
      </c>
      <c r="N2556" s="87">
        <f t="shared" si="377"/>
        <v>27711.53</v>
      </c>
      <c r="O2556" s="87" t="str">
        <f t="shared" si="378"/>
        <v/>
      </c>
      <c r="P2556" s="88" t="str">
        <f t="shared" si="379"/>
        <v/>
      </c>
      <c r="Q2556" s="87" t="str">
        <f t="shared" si="387"/>
        <v/>
      </c>
      <c r="R2556" s="87" t="str">
        <f t="shared" si="388"/>
        <v/>
      </c>
    </row>
    <row r="2557" spans="1:18" ht="25.5" x14ac:dyDescent="0.2">
      <c r="A2557" s="214" t="s">
        <v>28</v>
      </c>
      <c r="B2557" s="215" t="s">
        <v>242</v>
      </c>
      <c r="C2557" s="214" t="str">
        <f>VLOOKUP(B2557,INSUMOS!$A:$I,2,FALSE)</f>
        <v>SINAPI</v>
      </c>
      <c r="D2557" s="214" t="str">
        <f>VLOOKUP(B2557,INSUMOS!$A:$I,3,FALSE)</f>
        <v>EPI - FAMILIA ENGENHEIRO CIVIL - MENSALISTA (ENCARGOS COMPLEMENTARES - COLETADO CAIXA)</v>
      </c>
      <c r="E2557" s="293" t="str">
        <f>VLOOKUP(B2557,INSUMOS!$A:$I,4,FALSE)</f>
        <v>Encargos Complementares</v>
      </c>
      <c r="F2557" s="293"/>
      <c r="G2557" s="216" t="str">
        <f>VLOOKUP(B2557,INSUMOS!$A:$I,5,FALSE)</f>
        <v>MES</v>
      </c>
      <c r="H2557" s="217">
        <v>1</v>
      </c>
      <c r="I2557" s="218">
        <f>VLOOKUP(B2557,INSUMOS!$A:$I,8,FALSE)</f>
        <v>134.68</v>
      </c>
      <c r="J2557" s="218">
        <f t="shared" si="390"/>
        <v>134.68</v>
      </c>
      <c r="L2557" s="52">
        <f t="shared" si="382"/>
        <v>268</v>
      </c>
      <c r="M2557" s="86">
        <f t="shared" si="376"/>
        <v>134.68</v>
      </c>
      <c r="N2557" s="87" t="str">
        <f t="shared" si="377"/>
        <v/>
      </c>
      <c r="O2557" s="87">
        <f t="shared" si="378"/>
        <v>134.68</v>
      </c>
      <c r="P2557" s="88" t="str">
        <f t="shared" si="379"/>
        <v/>
      </c>
      <c r="Q2557" s="87" t="str">
        <f t="shared" si="387"/>
        <v/>
      </c>
      <c r="R2557" s="87" t="str">
        <f t="shared" si="388"/>
        <v/>
      </c>
    </row>
    <row r="2558" spans="1:18" ht="25.5" x14ac:dyDescent="0.2">
      <c r="A2558" s="214" t="s">
        <v>28</v>
      </c>
      <c r="B2558" s="215" t="s">
        <v>249</v>
      </c>
      <c r="C2558" s="214" t="str">
        <f>VLOOKUP(B2558,INSUMOS!$A:$I,2,FALSE)</f>
        <v>SINAPI</v>
      </c>
      <c r="D2558" s="214" t="str">
        <f>VLOOKUP(B2558,INSUMOS!$A:$I,3,FALSE)</f>
        <v>FERRAMENTAS - FAMILIA ENGENHEIRO CIVIL - MENSALISTA (ENCARGOS COMPLEMENTARES - COLETADO CAIXA)</v>
      </c>
      <c r="E2558" s="293" t="str">
        <f>VLOOKUP(B2558,INSUMOS!$A:$I,4,FALSE)</f>
        <v>Encargos Complementares</v>
      </c>
      <c r="F2558" s="293"/>
      <c r="G2558" s="216" t="str">
        <f>VLOOKUP(B2558,INSUMOS!$A:$I,5,FALSE)</f>
        <v>MES</v>
      </c>
      <c r="H2558" s="217">
        <v>1</v>
      </c>
      <c r="I2558" s="218">
        <f>VLOOKUP(B2558,INSUMOS!$A:$I,8,FALSE)</f>
        <v>4.51</v>
      </c>
      <c r="J2558" s="218">
        <f t="shared" si="390"/>
        <v>4.51</v>
      </c>
      <c r="L2558" s="52">
        <f t="shared" si="382"/>
        <v>268</v>
      </c>
      <c r="M2558" s="86">
        <f t="shared" si="376"/>
        <v>4.51</v>
      </c>
      <c r="N2558" s="87" t="str">
        <f t="shared" si="377"/>
        <v/>
      </c>
      <c r="O2558" s="87">
        <f t="shared" si="378"/>
        <v>4.51</v>
      </c>
      <c r="P2558" s="88" t="str">
        <f t="shared" si="379"/>
        <v/>
      </c>
      <c r="Q2558" s="87" t="str">
        <f t="shared" si="387"/>
        <v/>
      </c>
      <c r="R2558" s="87" t="str">
        <f t="shared" si="388"/>
        <v/>
      </c>
    </row>
    <row r="2559" spans="1:18" x14ac:dyDescent="0.2">
      <c r="A2559" s="219"/>
      <c r="B2559" s="219"/>
      <c r="C2559" s="219"/>
      <c r="D2559" s="219"/>
      <c r="E2559" s="219"/>
      <c r="F2559" s="220"/>
      <c r="G2559" s="219"/>
      <c r="H2559" s="220"/>
      <c r="I2559" s="219"/>
      <c r="J2559" s="220"/>
      <c r="L2559" s="52">
        <f t="shared" si="382"/>
        <v>268</v>
      </c>
      <c r="M2559" s="86" t="str">
        <f t="shared" ref="M2559:M2604" si="391">IF(OR(A2559="Insumo",A2559="Composição Auxiliar"),J2559,"")</f>
        <v/>
      </c>
      <c r="N2559" s="87" t="str">
        <f t="shared" ref="N2559:N2604" si="392">IF(E2559="Mão de Obra",J2559,"")</f>
        <v/>
      </c>
      <c r="O2559" s="87" t="str">
        <f t="shared" ref="O2559:O2604" si="393">IF(N2559&lt;&gt;"","",M2559)</f>
        <v/>
      </c>
      <c r="P2559" s="88" t="str">
        <f t="shared" ref="P2559:P2604" si="394">IF(A2559="Composição",B2559,"")</f>
        <v/>
      </c>
      <c r="Q2559" s="87" t="str">
        <f t="shared" si="387"/>
        <v/>
      </c>
      <c r="R2559" s="87" t="str">
        <f t="shared" si="388"/>
        <v/>
      </c>
    </row>
    <row r="2560" spans="1:18" ht="15" thickBot="1" x14ac:dyDescent="0.25">
      <c r="A2560" s="219"/>
      <c r="B2560" s="219"/>
      <c r="C2560" s="219"/>
      <c r="D2560" s="219"/>
      <c r="E2560" s="219"/>
      <c r="F2560" s="220"/>
      <c r="G2560" s="219"/>
      <c r="H2560" s="294"/>
      <c r="I2560" s="294"/>
      <c r="J2560" s="220"/>
      <c r="L2560" s="52">
        <f t="shared" si="382"/>
        <v>268</v>
      </c>
      <c r="M2560" s="86" t="str">
        <f t="shared" si="391"/>
        <v/>
      </c>
      <c r="N2560" s="87" t="str">
        <f t="shared" si="392"/>
        <v/>
      </c>
      <c r="O2560" s="87" t="str">
        <f t="shared" si="393"/>
        <v/>
      </c>
      <c r="P2560" s="88" t="str">
        <f t="shared" si="394"/>
        <v/>
      </c>
      <c r="Q2560" s="87" t="str">
        <f t="shared" si="387"/>
        <v/>
      </c>
      <c r="R2560" s="87" t="str">
        <f t="shared" si="388"/>
        <v/>
      </c>
    </row>
    <row r="2561" spans="1:18" ht="15" thickTop="1" x14ac:dyDescent="0.2">
      <c r="A2561" s="224"/>
      <c r="B2561" s="224"/>
      <c r="C2561" s="224"/>
      <c r="D2561" s="224"/>
      <c r="E2561" s="224"/>
      <c r="F2561" s="224"/>
      <c r="G2561" s="224"/>
      <c r="H2561" s="224"/>
      <c r="I2561" s="224"/>
      <c r="J2561" s="224"/>
      <c r="L2561" s="52">
        <f t="shared" si="382"/>
        <v>268</v>
      </c>
      <c r="M2561" s="86" t="str">
        <f t="shared" si="391"/>
        <v/>
      </c>
      <c r="N2561" s="87" t="str">
        <f t="shared" si="392"/>
        <v/>
      </c>
      <c r="O2561" s="87" t="str">
        <f t="shared" si="393"/>
        <v/>
      </c>
      <c r="P2561" s="88" t="str">
        <f t="shared" si="394"/>
        <v/>
      </c>
      <c r="Q2561" s="87" t="str">
        <f t="shared" si="387"/>
        <v/>
      </c>
      <c r="R2561" s="87" t="str">
        <f t="shared" si="388"/>
        <v/>
      </c>
    </row>
    <row r="2562" spans="1:18" ht="14.25" customHeight="1" x14ac:dyDescent="0.2">
      <c r="A2562" s="206"/>
      <c r="B2562" s="207" t="s">
        <v>1</v>
      </c>
      <c r="C2562" s="206" t="s">
        <v>2</v>
      </c>
      <c r="D2562" s="206" t="s">
        <v>3</v>
      </c>
      <c r="E2562" s="290" t="s">
        <v>18</v>
      </c>
      <c r="F2562" s="290"/>
      <c r="G2562" s="208" t="s">
        <v>4</v>
      </c>
      <c r="H2562" s="207" t="s">
        <v>5</v>
      </c>
      <c r="I2562" s="207" t="s">
        <v>6</v>
      </c>
      <c r="J2562" s="207" t="s">
        <v>7</v>
      </c>
      <c r="L2562" s="52">
        <f t="shared" si="382"/>
        <v>269</v>
      </c>
      <c r="M2562" s="86" t="str">
        <f t="shared" si="391"/>
        <v/>
      </c>
      <c r="N2562" s="87" t="str">
        <f t="shared" si="392"/>
        <v/>
      </c>
      <c r="O2562" s="87" t="str">
        <f t="shared" si="393"/>
        <v/>
      </c>
      <c r="P2562" s="88" t="str">
        <f t="shared" si="394"/>
        <v/>
      </c>
      <c r="Q2562" s="87" t="str">
        <f t="shared" ref="Q2562:Q2593" si="395">IF(P2562&lt;&gt;"",SUMIF(L2562:L2647,L2562,N2562:N2647),"")</f>
        <v/>
      </c>
      <c r="R2562" s="87" t="str">
        <f t="shared" ref="R2562:R2593" si="396">IF(P2562&lt;&gt;"",SUMIF(L2562:L2647,L2562,O2562:O2647),"")</f>
        <v/>
      </c>
    </row>
    <row r="2563" spans="1:18" ht="25.5" customHeight="1" x14ac:dyDescent="0.2">
      <c r="A2563" s="209" t="s">
        <v>19</v>
      </c>
      <c r="B2563" s="210" t="s">
        <v>1459</v>
      </c>
      <c r="C2563" s="209" t="s">
        <v>11</v>
      </c>
      <c r="D2563" s="209" t="s">
        <v>1460</v>
      </c>
      <c r="E2563" s="291" t="s">
        <v>875</v>
      </c>
      <c r="F2563" s="291"/>
      <c r="G2563" s="211" t="s">
        <v>13</v>
      </c>
      <c r="H2563" s="212">
        <v>1</v>
      </c>
      <c r="I2563" s="213">
        <f>SUMIF(L:L,$L2563,M:M)</f>
        <v>28822.299999999996</v>
      </c>
      <c r="J2563" s="213">
        <f t="shared" ref="J2563:J2569" si="397">TRUNC(H2563*I2563,2)</f>
        <v>28822.3</v>
      </c>
      <c r="L2563" s="52">
        <f t="shared" ref="L2563:L2604" si="398">IF(AND(A2564&lt;&gt;"",A2563=""),L2562+1,L2562)</f>
        <v>269</v>
      </c>
      <c r="M2563" s="86" t="str">
        <f t="shared" si="391"/>
        <v/>
      </c>
      <c r="N2563" s="87" t="str">
        <f t="shared" si="392"/>
        <v/>
      </c>
      <c r="O2563" s="87" t="str">
        <f t="shared" si="393"/>
        <v/>
      </c>
      <c r="P2563" s="88" t="str">
        <f t="shared" si="394"/>
        <v xml:space="preserve"> 93567-1 </v>
      </c>
      <c r="Q2563" s="87">
        <f t="shared" si="395"/>
        <v>27711.53</v>
      </c>
      <c r="R2563" s="87">
        <f t="shared" si="396"/>
        <v>1110.77</v>
      </c>
    </row>
    <row r="2564" spans="1:18" ht="14.25" customHeight="1" x14ac:dyDescent="0.2">
      <c r="A2564" s="214" t="s">
        <v>28</v>
      </c>
      <c r="B2564" s="215" t="s">
        <v>242</v>
      </c>
      <c r="C2564" s="214" t="str">
        <f>VLOOKUP(B2564,INSUMOS!$A:$I,2,FALSE)</f>
        <v>SINAPI</v>
      </c>
      <c r="D2564" s="214" t="str">
        <f>VLOOKUP(B2564,INSUMOS!$A:$I,3,FALSE)</f>
        <v>EPI - FAMILIA ENGENHEIRO CIVIL - MENSALISTA (ENCARGOS COMPLEMENTARES - COLETADO CAIXA)</v>
      </c>
      <c r="E2564" s="293" t="str">
        <f>VLOOKUP(B2564,INSUMOS!$A:$I,4,FALSE)</f>
        <v>Encargos Complementares</v>
      </c>
      <c r="F2564" s="293"/>
      <c r="G2564" s="216" t="str">
        <f>VLOOKUP(B2564,INSUMOS!$A:$I,5,FALSE)</f>
        <v>MES</v>
      </c>
      <c r="H2564" s="217">
        <v>1</v>
      </c>
      <c r="I2564" s="218">
        <f>VLOOKUP(B2564,INSUMOS!$A:$I,8,FALSE)</f>
        <v>134.68</v>
      </c>
      <c r="J2564" s="218">
        <f t="shared" si="397"/>
        <v>134.68</v>
      </c>
      <c r="L2564" s="52">
        <f t="shared" si="398"/>
        <v>269</v>
      </c>
      <c r="M2564" s="86">
        <f t="shared" si="391"/>
        <v>134.68</v>
      </c>
      <c r="N2564" s="87" t="str">
        <f t="shared" si="392"/>
        <v/>
      </c>
      <c r="O2564" s="87">
        <f t="shared" si="393"/>
        <v>134.68</v>
      </c>
      <c r="P2564" s="88" t="str">
        <f t="shared" si="394"/>
        <v/>
      </c>
      <c r="Q2564" s="87" t="str">
        <f t="shared" si="395"/>
        <v/>
      </c>
      <c r="R2564" s="87" t="str">
        <f t="shared" si="396"/>
        <v/>
      </c>
    </row>
    <row r="2565" spans="1:18" x14ac:dyDescent="0.2">
      <c r="A2565" s="214" t="s">
        <v>28</v>
      </c>
      <c r="B2565" s="215" t="s">
        <v>331</v>
      </c>
      <c r="C2565" s="214" t="str">
        <f>VLOOKUP(B2565,INSUMOS!$A:$I,2,FALSE)</f>
        <v>SINAPI</v>
      </c>
      <c r="D2565" s="214" t="str">
        <f>VLOOKUP(B2565,INSUMOS!$A:$I,3,FALSE)</f>
        <v>ENGENHEIRO CIVIL DE OBRA PLENO (MENSALISTA)</v>
      </c>
      <c r="E2565" s="293" t="str">
        <f>VLOOKUP(B2565,INSUMOS!$A:$I,4,FALSE)</f>
        <v>Mão de Obra</v>
      </c>
      <c r="F2565" s="293"/>
      <c r="G2565" s="216" t="str">
        <f>VLOOKUP(B2565,INSUMOS!$A:$I,5,FALSE)</f>
        <v>MES</v>
      </c>
      <c r="H2565" s="217">
        <v>1</v>
      </c>
      <c r="I2565" s="218">
        <f>VLOOKUP(B2565,INSUMOS!$A:$I,8,FALSE)</f>
        <v>27711.53</v>
      </c>
      <c r="J2565" s="218">
        <f t="shared" si="397"/>
        <v>27711.53</v>
      </c>
      <c r="L2565" s="52">
        <f t="shared" si="398"/>
        <v>269</v>
      </c>
      <c r="M2565" s="86">
        <f t="shared" si="391"/>
        <v>27711.53</v>
      </c>
      <c r="N2565" s="87">
        <f t="shared" si="392"/>
        <v>27711.53</v>
      </c>
      <c r="O2565" s="87" t="str">
        <f t="shared" si="393"/>
        <v/>
      </c>
      <c r="P2565" s="88" t="str">
        <f t="shared" si="394"/>
        <v/>
      </c>
      <c r="Q2565" s="87" t="str">
        <f t="shared" si="395"/>
        <v/>
      </c>
      <c r="R2565" s="87" t="str">
        <f t="shared" si="396"/>
        <v/>
      </c>
    </row>
    <row r="2566" spans="1:18" ht="25.5" x14ac:dyDescent="0.2">
      <c r="A2566" s="214" t="s">
        <v>28</v>
      </c>
      <c r="B2566" s="215" t="s">
        <v>2103</v>
      </c>
      <c r="C2566" s="214" t="str">
        <f>VLOOKUP(B2566,INSUMOS!$A:$I,2,FALSE)</f>
        <v>SINAPI</v>
      </c>
      <c r="D2566" s="214" t="str">
        <f>VLOOKUP(B2566,INSUMOS!$A:$I,3,FALSE)</f>
        <v>ALIMENTACAO - MENSALISTA (COLETADO CAIXA - ENCARGOS COMPLEMENTARES)</v>
      </c>
      <c r="E2566" s="293" t="str">
        <f>VLOOKUP(B2566,INSUMOS!$A:$I,4,FALSE)</f>
        <v>Encargos Complementares</v>
      </c>
      <c r="F2566" s="293"/>
      <c r="G2566" s="216" t="str">
        <f>VLOOKUP(B2566,INSUMOS!$A:$I,5,FALSE)</f>
        <v>MES</v>
      </c>
      <c r="H2566" s="217">
        <v>1</v>
      </c>
      <c r="I2566" s="218">
        <f>VLOOKUP(B2566,INSUMOS!$A:$I,8,FALSE)</f>
        <v>730.76</v>
      </c>
      <c r="J2566" s="218">
        <f t="shared" si="397"/>
        <v>730.76</v>
      </c>
      <c r="L2566" s="52">
        <f t="shared" si="398"/>
        <v>269</v>
      </c>
      <c r="M2566" s="86">
        <f t="shared" si="391"/>
        <v>730.76</v>
      </c>
      <c r="N2566" s="87" t="str">
        <f t="shared" si="392"/>
        <v/>
      </c>
      <c r="O2566" s="87">
        <f t="shared" si="393"/>
        <v>730.76</v>
      </c>
      <c r="P2566" s="88" t="str">
        <f t="shared" si="394"/>
        <v/>
      </c>
      <c r="Q2566" s="87" t="str">
        <f t="shared" si="395"/>
        <v/>
      </c>
      <c r="R2566" s="87" t="str">
        <f t="shared" si="396"/>
        <v/>
      </c>
    </row>
    <row r="2567" spans="1:18" ht="25.5" x14ac:dyDescent="0.2">
      <c r="A2567" s="214" t="s">
        <v>28</v>
      </c>
      <c r="B2567" s="215" t="s">
        <v>249</v>
      </c>
      <c r="C2567" s="214" t="str">
        <f>VLOOKUP(B2567,INSUMOS!$A:$I,2,FALSE)</f>
        <v>SINAPI</v>
      </c>
      <c r="D2567" s="214" t="str">
        <f>VLOOKUP(B2567,INSUMOS!$A:$I,3,FALSE)</f>
        <v>FERRAMENTAS - FAMILIA ENGENHEIRO CIVIL - MENSALISTA (ENCARGOS COMPLEMENTARES - COLETADO CAIXA)</v>
      </c>
      <c r="E2567" s="293" t="str">
        <f>VLOOKUP(B2567,INSUMOS!$A:$I,4,FALSE)</f>
        <v>Encargos Complementares</v>
      </c>
      <c r="F2567" s="293"/>
      <c r="G2567" s="216" t="str">
        <f>VLOOKUP(B2567,INSUMOS!$A:$I,5,FALSE)</f>
        <v>MES</v>
      </c>
      <c r="H2567" s="217">
        <v>1</v>
      </c>
      <c r="I2567" s="218">
        <f>VLOOKUP(B2567,INSUMOS!$A:$I,8,FALSE)</f>
        <v>4.51</v>
      </c>
      <c r="J2567" s="218">
        <f t="shared" si="397"/>
        <v>4.51</v>
      </c>
      <c r="L2567" s="52">
        <f t="shared" si="398"/>
        <v>269</v>
      </c>
      <c r="M2567" s="86">
        <f t="shared" si="391"/>
        <v>4.51</v>
      </c>
      <c r="N2567" s="87" t="str">
        <f t="shared" si="392"/>
        <v/>
      </c>
      <c r="O2567" s="87">
        <f t="shared" si="393"/>
        <v>4.51</v>
      </c>
      <c r="P2567" s="88" t="str">
        <f t="shared" si="394"/>
        <v/>
      </c>
      <c r="Q2567" s="87" t="str">
        <f t="shared" si="395"/>
        <v/>
      </c>
      <c r="R2567" s="87" t="str">
        <f t="shared" si="396"/>
        <v/>
      </c>
    </row>
    <row r="2568" spans="1:18" ht="25.5" x14ac:dyDescent="0.2">
      <c r="A2568" s="214" t="s">
        <v>28</v>
      </c>
      <c r="B2568" s="215" t="s">
        <v>240</v>
      </c>
      <c r="C2568" s="214" t="str">
        <f>VLOOKUP(B2568,INSUMOS!$A:$I,2,FALSE)</f>
        <v>SINAPI</v>
      </c>
      <c r="D2568" s="214" t="str">
        <f>VLOOKUP(B2568,INSUMOS!$A:$I,3,FALSE)</f>
        <v>EXAMES - MENSALISTA (COLETADO CAIXA - ENCARGOS COMPLEMENTARES)</v>
      </c>
      <c r="E2568" s="293" t="str">
        <f>VLOOKUP(B2568,INSUMOS!$A:$I,4,FALSE)</f>
        <v>Encargos Complementares</v>
      </c>
      <c r="F2568" s="293"/>
      <c r="G2568" s="216" t="str">
        <f>VLOOKUP(B2568,INSUMOS!$A:$I,5,FALSE)</f>
        <v>MES</v>
      </c>
      <c r="H2568" s="217">
        <v>1</v>
      </c>
      <c r="I2568" s="218">
        <f>VLOOKUP(B2568,INSUMOS!$A:$I,8,FALSE)</f>
        <v>222.54</v>
      </c>
      <c r="J2568" s="218">
        <f t="shared" si="397"/>
        <v>222.54</v>
      </c>
      <c r="L2568" s="52">
        <f t="shared" si="398"/>
        <v>269</v>
      </c>
      <c r="M2568" s="86">
        <f t="shared" si="391"/>
        <v>222.54</v>
      </c>
      <c r="N2568" s="87" t="str">
        <f t="shared" si="392"/>
        <v/>
      </c>
      <c r="O2568" s="87">
        <f t="shared" si="393"/>
        <v>222.54</v>
      </c>
      <c r="P2568" s="88" t="str">
        <f t="shared" si="394"/>
        <v/>
      </c>
      <c r="Q2568" s="87" t="str">
        <f t="shared" si="395"/>
        <v/>
      </c>
      <c r="R2568" s="87" t="str">
        <f t="shared" si="396"/>
        <v/>
      </c>
    </row>
    <row r="2569" spans="1:18" ht="25.5" x14ac:dyDescent="0.2">
      <c r="A2569" s="214" t="s">
        <v>28</v>
      </c>
      <c r="B2569" s="215" t="s">
        <v>246</v>
      </c>
      <c r="C2569" s="214" t="str">
        <f>VLOOKUP(B2569,INSUMOS!$A:$I,2,FALSE)</f>
        <v>SINAPI</v>
      </c>
      <c r="D2569" s="214" t="str">
        <f>VLOOKUP(B2569,INSUMOS!$A:$I,3,FALSE)</f>
        <v>SEGURO - MENSALISTA (COLETADO CAIXA - ENCARGOS COMPLEMENTARES)</v>
      </c>
      <c r="E2569" s="293" t="str">
        <f>VLOOKUP(B2569,INSUMOS!$A:$I,4,FALSE)</f>
        <v>Encargos Complementares</v>
      </c>
      <c r="F2569" s="293"/>
      <c r="G2569" s="216" t="str">
        <f>VLOOKUP(B2569,INSUMOS!$A:$I,5,FALSE)</f>
        <v>MES</v>
      </c>
      <c r="H2569" s="217">
        <v>1</v>
      </c>
      <c r="I2569" s="218">
        <f>VLOOKUP(B2569,INSUMOS!$A:$I,8,FALSE)</f>
        <v>18.28</v>
      </c>
      <c r="J2569" s="218">
        <f t="shared" si="397"/>
        <v>18.28</v>
      </c>
      <c r="L2569" s="52">
        <f t="shared" si="398"/>
        <v>269</v>
      </c>
      <c r="M2569" s="86">
        <f t="shared" si="391"/>
        <v>18.28</v>
      </c>
      <c r="N2569" s="87" t="str">
        <f t="shared" si="392"/>
        <v/>
      </c>
      <c r="O2569" s="87">
        <f t="shared" si="393"/>
        <v>18.28</v>
      </c>
      <c r="P2569" s="88" t="str">
        <f t="shared" si="394"/>
        <v/>
      </c>
      <c r="Q2569" s="87" t="str">
        <f t="shared" si="395"/>
        <v/>
      </c>
      <c r="R2569" s="87" t="str">
        <f t="shared" si="396"/>
        <v/>
      </c>
    </row>
    <row r="2570" spans="1:18" x14ac:dyDescent="0.2">
      <c r="A2570" s="219"/>
      <c r="B2570" s="219"/>
      <c r="C2570" s="219"/>
      <c r="D2570" s="219"/>
      <c r="E2570" s="219"/>
      <c r="F2570" s="220"/>
      <c r="G2570" s="219"/>
      <c r="H2570" s="220"/>
      <c r="I2570" s="219"/>
      <c r="J2570" s="220"/>
      <c r="L2570" s="52">
        <f t="shared" si="398"/>
        <v>269</v>
      </c>
      <c r="M2570" s="86" t="str">
        <f t="shared" si="391"/>
        <v/>
      </c>
      <c r="N2570" s="87" t="str">
        <f t="shared" si="392"/>
        <v/>
      </c>
      <c r="O2570" s="87" t="str">
        <f t="shared" si="393"/>
        <v/>
      </c>
      <c r="P2570" s="88" t="str">
        <f t="shared" si="394"/>
        <v/>
      </c>
      <c r="Q2570" s="87" t="str">
        <f t="shared" si="395"/>
        <v/>
      </c>
      <c r="R2570" s="87" t="str">
        <f t="shared" si="396"/>
        <v/>
      </c>
    </row>
    <row r="2571" spans="1:18" ht="15" thickBot="1" x14ac:dyDescent="0.25">
      <c r="A2571" s="219"/>
      <c r="B2571" s="219"/>
      <c r="C2571" s="219"/>
      <c r="D2571" s="219"/>
      <c r="E2571" s="219"/>
      <c r="F2571" s="220"/>
      <c r="G2571" s="219"/>
      <c r="H2571" s="294"/>
      <c r="I2571" s="294"/>
      <c r="J2571" s="220"/>
      <c r="L2571" s="52">
        <f t="shared" si="398"/>
        <v>269</v>
      </c>
      <c r="M2571" s="86" t="str">
        <f t="shared" si="391"/>
        <v/>
      </c>
      <c r="N2571" s="87" t="str">
        <f t="shared" si="392"/>
        <v/>
      </c>
      <c r="O2571" s="87" t="str">
        <f t="shared" si="393"/>
        <v/>
      </c>
      <c r="P2571" s="88" t="str">
        <f t="shared" si="394"/>
        <v/>
      </c>
      <c r="Q2571" s="87" t="str">
        <f t="shared" si="395"/>
        <v/>
      </c>
      <c r="R2571" s="87" t="str">
        <f t="shared" si="396"/>
        <v/>
      </c>
    </row>
    <row r="2572" spans="1:18" ht="15" thickTop="1" x14ac:dyDescent="0.2">
      <c r="A2572" s="224"/>
      <c r="B2572" s="224"/>
      <c r="C2572" s="224"/>
      <c r="D2572" s="224"/>
      <c r="E2572" s="224"/>
      <c r="F2572" s="224"/>
      <c r="G2572" s="224"/>
      <c r="H2572" s="224"/>
      <c r="I2572" s="224"/>
      <c r="J2572" s="224"/>
      <c r="L2572" s="52">
        <f t="shared" si="398"/>
        <v>269</v>
      </c>
      <c r="M2572" s="86" t="str">
        <f t="shared" si="391"/>
        <v/>
      </c>
      <c r="N2572" s="87" t="str">
        <f t="shared" si="392"/>
        <v/>
      </c>
      <c r="O2572" s="87" t="str">
        <f t="shared" si="393"/>
        <v/>
      </c>
      <c r="P2572" s="88" t="str">
        <f t="shared" si="394"/>
        <v/>
      </c>
      <c r="Q2572" s="87" t="str">
        <f t="shared" si="395"/>
        <v/>
      </c>
      <c r="R2572" s="87" t="str">
        <f t="shared" si="396"/>
        <v/>
      </c>
    </row>
    <row r="2573" spans="1:18" ht="15" x14ac:dyDescent="0.2">
      <c r="A2573" s="206"/>
      <c r="B2573" s="207" t="s">
        <v>1</v>
      </c>
      <c r="C2573" s="206" t="s">
        <v>2</v>
      </c>
      <c r="D2573" s="206" t="s">
        <v>3</v>
      </c>
      <c r="E2573" s="290" t="s">
        <v>18</v>
      </c>
      <c r="F2573" s="290"/>
      <c r="G2573" s="208" t="s">
        <v>4</v>
      </c>
      <c r="H2573" s="207" t="s">
        <v>5</v>
      </c>
      <c r="I2573" s="207" t="s">
        <v>6</v>
      </c>
      <c r="J2573" s="207" t="s">
        <v>7</v>
      </c>
      <c r="L2573" s="52">
        <f t="shared" si="398"/>
        <v>270</v>
      </c>
      <c r="M2573" s="86" t="str">
        <f t="shared" si="391"/>
        <v/>
      </c>
      <c r="N2573" s="87" t="str">
        <f t="shared" si="392"/>
        <v/>
      </c>
      <c r="O2573" s="87" t="str">
        <f t="shared" si="393"/>
        <v/>
      </c>
      <c r="P2573" s="88" t="str">
        <f t="shared" si="394"/>
        <v/>
      </c>
      <c r="Q2573" s="87" t="str">
        <f t="shared" si="395"/>
        <v/>
      </c>
      <c r="R2573" s="87" t="str">
        <f t="shared" si="396"/>
        <v/>
      </c>
    </row>
    <row r="2574" spans="1:18" ht="25.5" x14ac:dyDescent="0.2">
      <c r="A2574" s="209" t="s">
        <v>19</v>
      </c>
      <c r="B2574" s="210" t="s">
        <v>1461</v>
      </c>
      <c r="C2574" s="209" t="s">
        <v>11</v>
      </c>
      <c r="D2574" s="209" t="s">
        <v>1462</v>
      </c>
      <c r="E2574" s="291" t="s">
        <v>875</v>
      </c>
      <c r="F2574" s="291"/>
      <c r="G2574" s="211" t="s">
        <v>13</v>
      </c>
      <c r="H2574" s="212">
        <v>1</v>
      </c>
      <c r="I2574" s="213">
        <f>SUMIF(L:L,$L2574,M:M)</f>
        <v>28822.299999999996</v>
      </c>
      <c r="J2574" s="213">
        <f t="shared" ref="J2574:J2580" si="399">TRUNC(H2574*I2574,2)</f>
        <v>28822.3</v>
      </c>
      <c r="L2574" s="52">
        <f t="shared" si="398"/>
        <v>270</v>
      </c>
      <c r="M2574" s="86" t="str">
        <f t="shared" si="391"/>
        <v/>
      </c>
      <c r="N2574" s="87" t="str">
        <f t="shared" si="392"/>
        <v/>
      </c>
      <c r="O2574" s="87" t="str">
        <f t="shared" si="393"/>
        <v/>
      </c>
      <c r="P2574" s="88" t="str">
        <f t="shared" si="394"/>
        <v xml:space="preserve"> 93567-2 </v>
      </c>
      <c r="Q2574" s="87">
        <f t="shared" si="395"/>
        <v>27711.53</v>
      </c>
      <c r="R2574" s="87">
        <f t="shared" si="396"/>
        <v>1110.77</v>
      </c>
    </row>
    <row r="2575" spans="1:18" ht="25.5" customHeight="1" x14ac:dyDescent="0.2">
      <c r="A2575" s="214" t="s">
        <v>28</v>
      </c>
      <c r="B2575" s="215" t="s">
        <v>242</v>
      </c>
      <c r="C2575" s="214" t="str">
        <f>VLOOKUP(B2575,INSUMOS!$A:$I,2,FALSE)</f>
        <v>SINAPI</v>
      </c>
      <c r="D2575" s="214" t="str">
        <f>VLOOKUP(B2575,INSUMOS!$A:$I,3,FALSE)</f>
        <v>EPI - FAMILIA ENGENHEIRO CIVIL - MENSALISTA (ENCARGOS COMPLEMENTARES - COLETADO CAIXA)</v>
      </c>
      <c r="E2575" s="293" t="str">
        <f>VLOOKUP(B2575,INSUMOS!$A:$I,4,FALSE)</f>
        <v>Encargos Complementares</v>
      </c>
      <c r="F2575" s="293"/>
      <c r="G2575" s="216" t="str">
        <f>VLOOKUP(B2575,INSUMOS!$A:$I,5,FALSE)</f>
        <v>MES</v>
      </c>
      <c r="H2575" s="217">
        <v>1</v>
      </c>
      <c r="I2575" s="218">
        <f>VLOOKUP(B2575,INSUMOS!$A:$I,8,FALSE)</f>
        <v>134.68</v>
      </c>
      <c r="J2575" s="218">
        <f t="shared" si="399"/>
        <v>134.68</v>
      </c>
      <c r="L2575" s="52">
        <f t="shared" si="398"/>
        <v>270</v>
      </c>
      <c r="M2575" s="86">
        <f t="shared" si="391"/>
        <v>134.68</v>
      </c>
      <c r="N2575" s="87" t="str">
        <f t="shared" si="392"/>
        <v/>
      </c>
      <c r="O2575" s="87">
        <f t="shared" si="393"/>
        <v>134.68</v>
      </c>
      <c r="P2575" s="88" t="str">
        <f t="shared" si="394"/>
        <v/>
      </c>
      <c r="Q2575" s="87" t="str">
        <f t="shared" si="395"/>
        <v/>
      </c>
      <c r="R2575" s="87" t="str">
        <f t="shared" si="396"/>
        <v/>
      </c>
    </row>
    <row r="2576" spans="1:18" ht="25.5" customHeight="1" x14ac:dyDescent="0.2">
      <c r="A2576" s="214" t="s">
        <v>28</v>
      </c>
      <c r="B2576" s="215" t="s">
        <v>331</v>
      </c>
      <c r="C2576" s="214" t="str">
        <f>VLOOKUP(B2576,INSUMOS!$A:$I,2,FALSE)</f>
        <v>SINAPI</v>
      </c>
      <c r="D2576" s="214" t="str">
        <f>VLOOKUP(B2576,INSUMOS!$A:$I,3,FALSE)</f>
        <v>ENGENHEIRO CIVIL DE OBRA PLENO (MENSALISTA)</v>
      </c>
      <c r="E2576" s="293" t="str">
        <f>VLOOKUP(B2576,INSUMOS!$A:$I,4,FALSE)</f>
        <v>Mão de Obra</v>
      </c>
      <c r="F2576" s="293"/>
      <c r="G2576" s="216" t="str">
        <f>VLOOKUP(B2576,INSUMOS!$A:$I,5,FALSE)</f>
        <v>MES</v>
      </c>
      <c r="H2576" s="217">
        <v>1</v>
      </c>
      <c r="I2576" s="218">
        <f>VLOOKUP(B2576,INSUMOS!$A:$I,8,FALSE)</f>
        <v>27711.53</v>
      </c>
      <c r="J2576" s="218">
        <f t="shared" si="399"/>
        <v>27711.53</v>
      </c>
      <c r="L2576" s="52">
        <f t="shared" si="398"/>
        <v>270</v>
      </c>
      <c r="M2576" s="86">
        <f t="shared" si="391"/>
        <v>27711.53</v>
      </c>
      <c r="N2576" s="87">
        <f t="shared" si="392"/>
        <v>27711.53</v>
      </c>
      <c r="O2576" s="87" t="str">
        <f t="shared" si="393"/>
        <v/>
      </c>
      <c r="P2576" s="88" t="str">
        <f t="shared" si="394"/>
        <v/>
      </c>
      <c r="Q2576" s="87" t="str">
        <f t="shared" si="395"/>
        <v/>
      </c>
      <c r="R2576" s="87" t="str">
        <f t="shared" si="396"/>
        <v/>
      </c>
    </row>
    <row r="2577" spans="1:18" ht="14.25" customHeight="1" x14ac:dyDescent="0.2">
      <c r="A2577" s="214" t="s">
        <v>28</v>
      </c>
      <c r="B2577" s="215" t="s">
        <v>2103</v>
      </c>
      <c r="C2577" s="214" t="str">
        <f>VLOOKUP(B2577,INSUMOS!$A:$I,2,FALSE)</f>
        <v>SINAPI</v>
      </c>
      <c r="D2577" s="214" t="str">
        <f>VLOOKUP(B2577,INSUMOS!$A:$I,3,FALSE)</f>
        <v>ALIMENTACAO - MENSALISTA (COLETADO CAIXA - ENCARGOS COMPLEMENTARES)</v>
      </c>
      <c r="E2577" s="293" t="str">
        <f>VLOOKUP(B2577,INSUMOS!$A:$I,4,FALSE)</f>
        <v>Encargos Complementares</v>
      </c>
      <c r="F2577" s="293"/>
      <c r="G2577" s="216" t="str">
        <f>VLOOKUP(B2577,INSUMOS!$A:$I,5,FALSE)</f>
        <v>MES</v>
      </c>
      <c r="H2577" s="217">
        <v>1</v>
      </c>
      <c r="I2577" s="218">
        <f>VLOOKUP(B2577,INSUMOS!$A:$I,8,FALSE)</f>
        <v>730.76</v>
      </c>
      <c r="J2577" s="218">
        <f t="shared" si="399"/>
        <v>730.76</v>
      </c>
      <c r="L2577" s="52">
        <f t="shared" si="398"/>
        <v>270</v>
      </c>
      <c r="M2577" s="86">
        <f t="shared" si="391"/>
        <v>730.76</v>
      </c>
      <c r="N2577" s="87" t="str">
        <f t="shared" si="392"/>
        <v/>
      </c>
      <c r="O2577" s="87">
        <f t="shared" si="393"/>
        <v>730.76</v>
      </c>
      <c r="P2577" s="88" t="str">
        <f t="shared" si="394"/>
        <v/>
      </c>
      <c r="Q2577" s="87" t="str">
        <f t="shared" si="395"/>
        <v/>
      </c>
      <c r="R2577" s="87" t="str">
        <f t="shared" si="396"/>
        <v/>
      </c>
    </row>
    <row r="2578" spans="1:18" ht="25.5" x14ac:dyDescent="0.2">
      <c r="A2578" s="214" t="s">
        <v>28</v>
      </c>
      <c r="B2578" s="215" t="s">
        <v>240</v>
      </c>
      <c r="C2578" s="214" t="str">
        <f>VLOOKUP(B2578,INSUMOS!$A:$I,2,FALSE)</f>
        <v>SINAPI</v>
      </c>
      <c r="D2578" s="214" t="str">
        <f>VLOOKUP(B2578,INSUMOS!$A:$I,3,FALSE)</f>
        <v>EXAMES - MENSALISTA (COLETADO CAIXA - ENCARGOS COMPLEMENTARES)</v>
      </c>
      <c r="E2578" s="293" t="str">
        <f>VLOOKUP(B2578,INSUMOS!$A:$I,4,FALSE)</f>
        <v>Encargos Complementares</v>
      </c>
      <c r="F2578" s="293"/>
      <c r="G2578" s="216" t="str">
        <f>VLOOKUP(B2578,INSUMOS!$A:$I,5,FALSE)</f>
        <v>MES</v>
      </c>
      <c r="H2578" s="217">
        <v>1</v>
      </c>
      <c r="I2578" s="218">
        <f>VLOOKUP(B2578,INSUMOS!$A:$I,8,FALSE)</f>
        <v>222.54</v>
      </c>
      <c r="J2578" s="218">
        <f t="shared" si="399"/>
        <v>222.54</v>
      </c>
      <c r="L2578" s="52">
        <f t="shared" si="398"/>
        <v>270</v>
      </c>
      <c r="M2578" s="86">
        <f t="shared" si="391"/>
        <v>222.54</v>
      </c>
      <c r="N2578" s="87" t="str">
        <f t="shared" si="392"/>
        <v/>
      </c>
      <c r="O2578" s="87">
        <f t="shared" si="393"/>
        <v>222.54</v>
      </c>
      <c r="P2578" s="88" t="str">
        <f t="shared" si="394"/>
        <v/>
      </c>
      <c r="Q2578" s="87" t="str">
        <f t="shared" si="395"/>
        <v/>
      </c>
      <c r="R2578" s="87" t="str">
        <f t="shared" si="396"/>
        <v/>
      </c>
    </row>
    <row r="2579" spans="1:18" ht="25.5" x14ac:dyDescent="0.2">
      <c r="A2579" s="214" t="s">
        <v>28</v>
      </c>
      <c r="B2579" s="215" t="s">
        <v>249</v>
      </c>
      <c r="C2579" s="214" t="str">
        <f>VLOOKUP(B2579,INSUMOS!$A:$I,2,FALSE)</f>
        <v>SINAPI</v>
      </c>
      <c r="D2579" s="214" t="str">
        <f>VLOOKUP(B2579,INSUMOS!$A:$I,3,FALSE)</f>
        <v>FERRAMENTAS - FAMILIA ENGENHEIRO CIVIL - MENSALISTA (ENCARGOS COMPLEMENTARES - COLETADO CAIXA)</v>
      </c>
      <c r="E2579" s="293" t="str">
        <f>VLOOKUP(B2579,INSUMOS!$A:$I,4,FALSE)</f>
        <v>Encargos Complementares</v>
      </c>
      <c r="F2579" s="293"/>
      <c r="G2579" s="216" t="str">
        <f>VLOOKUP(B2579,INSUMOS!$A:$I,5,FALSE)</f>
        <v>MES</v>
      </c>
      <c r="H2579" s="217">
        <v>1</v>
      </c>
      <c r="I2579" s="218">
        <f>VLOOKUP(B2579,INSUMOS!$A:$I,8,FALSE)</f>
        <v>4.51</v>
      </c>
      <c r="J2579" s="218">
        <f t="shared" si="399"/>
        <v>4.51</v>
      </c>
      <c r="L2579" s="52">
        <f t="shared" si="398"/>
        <v>270</v>
      </c>
      <c r="M2579" s="86">
        <f t="shared" si="391"/>
        <v>4.51</v>
      </c>
      <c r="N2579" s="87" t="str">
        <f t="shared" si="392"/>
        <v/>
      </c>
      <c r="O2579" s="87">
        <f t="shared" si="393"/>
        <v>4.51</v>
      </c>
      <c r="P2579" s="88" t="str">
        <f t="shared" si="394"/>
        <v/>
      </c>
      <c r="Q2579" s="87" t="str">
        <f t="shared" si="395"/>
        <v/>
      </c>
      <c r="R2579" s="87" t="str">
        <f t="shared" si="396"/>
        <v/>
      </c>
    </row>
    <row r="2580" spans="1:18" ht="25.5" x14ac:dyDescent="0.2">
      <c r="A2580" s="214" t="s">
        <v>28</v>
      </c>
      <c r="B2580" s="215" t="s">
        <v>246</v>
      </c>
      <c r="C2580" s="214" t="str">
        <f>VLOOKUP(B2580,INSUMOS!$A:$I,2,FALSE)</f>
        <v>SINAPI</v>
      </c>
      <c r="D2580" s="214" t="str">
        <f>VLOOKUP(B2580,INSUMOS!$A:$I,3,FALSE)</f>
        <v>SEGURO - MENSALISTA (COLETADO CAIXA - ENCARGOS COMPLEMENTARES)</v>
      </c>
      <c r="E2580" s="293" t="str">
        <f>VLOOKUP(B2580,INSUMOS!$A:$I,4,FALSE)</f>
        <v>Encargos Complementares</v>
      </c>
      <c r="F2580" s="293"/>
      <c r="G2580" s="216" t="str">
        <f>VLOOKUP(B2580,INSUMOS!$A:$I,5,FALSE)</f>
        <v>MES</v>
      </c>
      <c r="H2580" s="217">
        <v>1</v>
      </c>
      <c r="I2580" s="218">
        <f>VLOOKUP(B2580,INSUMOS!$A:$I,8,FALSE)</f>
        <v>18.28</v>
      </c>
      <c r="J2580" s="218">
        <f t="shared" si="399"/>
        <v>18.28</v>
      </c>
      <c r="L2580" s="52">
        <f t="shared" si="398"/>
        <v>270</v>
      </c>
      <c r="M2580" s="86">
        <f t="shared" si="391"/>
        <v>18.28</v>
      </c>
      <c r="N2580" s="87" t="str">
        <f t="shared" si="392"/>
        <v/>
      </c>
      <c r="O2580" s="87">
        <f t="shared" si="393"/>
        <v>18.28</v>
      </c>
      <c r="P2580" s="88" t="str">
        <f t="shared" si="394"/>
        <v/>
      </c>
      <c r="Q2580" s="87" t="str">
        <f t="shared" si="395"/>
        <v/>
      </c>
      <c r="R2580" s="87" t="str">
        <f t="shared" si="396"/>
        <v/>
      </c>
    </row>
    <row r="2581" spans="1:18" x14ac:dyDescent="0.2">
      <c r="A2581" s="219"/>
      <c r="B2581" s="219"/>
      <c r="C2581" s="219"/>
      <c r="D2581" s="219"/>
      <c r="E2581" s="219"/>
      <c r="F2581" s="220"/>
      <c r="G2581" s="219"/>
      <c r="H2581" s="220"/>
      <c r="I2581" s="219"/>
      <c r="J2581" s="220"/>
      <c r="L2581" s="52">
        <f t="shared" si="398"/>
        <v>270</v>
      </c>
      <c r="M2581" s="86" t="str">
        <f t="shared" si="391"/>
        <v/>
      </c>
      <c r="N2581" s="87" t="str">
        <f t="shared" si="392"/>
        <v/>
      </c>
      <c r="O2581" s="87" t="str">
        <f t="shared" si="393"/>
        <v/>
      </c>
      <c r="P2581" s="88" t="str">
        <f t="shared" si="394"/>
        <v/>
      </c>
      <c r="Q2581" s="87" t="str">
        <f t="shared" si="395"/>
        <v/>
      </c>
      <c r="R2581" s="87" t="str">
        <f t="shared" si="396"/>
        <v/>
      </c>
    </row>
    <row r="2582" spans="1:18" ht="15" thickBot="1" x14ac:dyDescent="0.25">
      <c r="A2582" s="219"/>
      <c r="B2582" s="219"/>
      <c r="C2582" s="219"/>
      <c r="D2582" s="219"/>
      <c r="E2582" s="219"/>
      <c r="F2582" s="220"/>
      <c r="G2582" s="219"/>
      <c r="H2582" s="294"/>
      <c r="I2582" s="294"/>
      <c r="J2582" s="220"/>
      <c r="L2582" s="52">
        <f t="shared" si="398"/>
        <v>270</v>
      </c>
      <c r="M2582" s="86" t="str">
        <f t="shared" si="391"/>
        <v/>
      </c>
      <c r="N2582" s="87" t="str">
        <f t="shared" si="392"/>
        <v/>
      </c>
      <c r="O2582" s="87" t="str">
        <f t="shared" si="393"/>
        <v/>
      </c>
      <c r="P2582" s="88" t="str">
        <f t="shared" si="394"/>
        <v/>
      </c>
      <c r="Q2582" s="87" t="str">
        <f t="shared" si="395"/>
        <v/>
      </c>
      <c r="R2582" s="87" t="str">
        <f t="shared" si="396"/>
        <v/>
      </c>
    </row>
    <row r="2583" spans="1:18" ht="15" thickTop="1" x14ac:dyDescent="0.2">
      <c r="A2583" s="224"/>
      <c r="B2583" s="224"/>
      <c r="C2583" s="224"/>
      <c r="D2583" s="224"/>
      <c r="E2583" s="224"/>
      <c r="F2583" s="224"/>
      <c r="G2583" s="224"/>
      <c r="H2583" s="224"/>
      <c r="I2583" s="224"/>
      <c r="J2583" s="224"/>
      <c r="L2583" s="52">
        <f t="shared" si="398"/>
        <v>270</v>
      </c>
      <c r="M2583" s="86" t="str">
        <f t="shared" si="391"/>
        <v/>
      </c>
      <c r="N2583" s="87" t="str">
        <f t="shared" si="392"/>
        <v/>
      </c>
      <c r="O2583" s="87" t="str">
        <f t="shared" si="393"/>
        <v/>
      </c>
      <c r="P2583" s="88" t="str">
        <f t="shared" si="394"/>
        <v/>
      </c>
      <c r="Q2583" s="87" t="str">
        <f t="shared" si="395"/>
        <v/>
      </c>
      <c r="R2583" s="87" t="str">
        <f t="shared" si="396"/>
        <v/>
      </c>
    </row>
    <row r="2584" spans="1:18" ht="15" x14ac:dyDescent="0.2">
      <c r="A2584" s="206"/>
      <c r="B2584" s="207" t="s">
        <v>1</v>
      </c>
      <c r="C2584" s="206" t="s">
        <v>2</v>
      </c>
      <c r="D2584" s="206" t="s">
        <v>3</v>
      </c>
      <c r="E2584" s="290" t="s">
        <v>18</v>
      </c>
      <c r="F2584" s="290"/>
      <c r="G2584" s="208" t="s">
        <v>4</v>
      </c>
      <c r="H2584" s="207" t="s">
        <v>5</v>
      </c>
      <c r="I2584" s="207" t="s">
        <v>6</v>
      </c>
      <c r="J2584" s="207" t="s">
        <v>7</v>
      </c>
      <c r="L2584" s="52">
        <f t="shared" si="398"/>
        <v>271</v>
      </c>
      <c r="M2584" s="86" t="str">
        <f t="shared" si="391"/>
        <v/>
      </c>
      <c r="N2584" s="87" t="str">
        <f t="shared" si="392"/>
        <v/>
      </c>
      <c r="O2584" s="87" t="str">
        <f t="shared" si="393"/>
        <v/>
      </c>
      <c r="P2584" s="88" t="str">
        <f t="shared" si="394"/>
        <v/>
      </c>
      <c r="Q2584" s="87" t="str">
        <f t="shared" si="395"/>
        <v/>
      </c>
      <c r="R2584" s="87" t="str">
        <f t="shared" si="396"/>
        <v/>
      </c>
    </row>
    <row r="2585" spans="1:18" ht="38.25" x14ac:dyDescent="0.2">
      <c r="A2585" s="209" t="s">
        <v>19</v>
      </c>
      <c r="B2585" s="210" t="s">
        <v>1572</v>
      </c>
      <c r="C2585" s="209" t="s">
        <v>9</v>
      </c>
      <c r="D2585" s="209" t="s">
        <v>1573</v>
      </c>
      <c r="E2585" s="291" t="s">
        <v>883</v>
      </c>
      <c r="F2585" s="291"/>
      <c r="G2585" s="211" t="s">
        <v>12</v>
      </c>
      <c r="H2585" s="212">
        <v>1</v>
      </c>
      <c r="I2585" s="213">
        <f>SUMIF(L:L,$L2585,M:M)</f>
        <v>131.44</v>
      </c>
      <c r="J2585" s="213">
        <f>TRUNC(H2585*I2585,2)</f>
        <v>131.44</v>
      </c>
      <c r="L2585" s="52">
        <f t="shared" si="398"/>
        <v>271</v>
      </c>
      <c r="M2585" s="86" t="str">
        <f t="shared" si="391"/>
        <v/>
      </c>
      <c r="N2585" s="87" t="str">
        <f t="shared" si="392"/>
        <v/>
      </c>
      <c r="O2585" s="87" t="str">
        <f t="shared" si="393"/>
        <v/>
      </c>
      <c r="P2585" s="88" t="str">
        <f t="shared" si="394"/>
        <v xml:space="preserve"> 91305 </v>
      </c>
      <c r="Q2585" s="87">
        <f t="shared" si="395"/>
        <v>0</v>
      </c>
      <c r="R2585" s="87">
        <f t="shared" si="396"/>
        <v>131.44</v>
      </c>
    </row>
    <row r="2586" spans="1:18" ht="25.5" x14ac:dyDescent="0.2">
      <c r="A2586" s="225" t="s">
        <v>21</v>
      </c>
      <c r="B2586" s="226" t="s">
        <v>26</v>
      </c>
      <c r="C2586" s="225" t="s">
        <v>9</v>
      </c>
      <c r="D2586" s="225" t="s">
        <v>27</v>
      </c>
      <c r="E2586" s="292" t="s">
        <v>875</v>
      </c>
      <c r="F2586" s="292"/>
      <c r="G2586" s="227" t="s">
        <v>25</v>
      </c>
      <c r="H2586" s="228">
        <v>0.31444309999999998</v>
      </c>
      <c r="I2586" s="229">
        <f>SUMIFS(J:J,A:A,"Composição",B:B,$B2586)</f>
        <v>25.11</v>
      </c>
      <c r="J2586" s="229">
        <f>TRUNC(H2586*I2586,2)</f>
        <v>7.89</v>
      </c>
      <c r="L2586" s="52">
        <f t="shared" si="398"/>
        <v>271</v>
      </c>
      <c r="M2586" s="86">
        <f t="shared" si="391"/>
        <v>7.89</v>
      </c>
      <c r="N2586" s="87" t="str">
        <f t="shared" si="392"/>
        <v/>
      </c>
      <c r="O2586" s="87">
        <f t="shared" si="393"/>
        <v>7.89</v>
      </c>
      <c r="P2586" s="88" t="str">
        <f t="shared" si="394"/>
        <v/>
      </c>
      <c r="Q2586" s="87" t="str">
        <f t="shared" si="395"/>
        <v/>
      </c>
      <c r="R2586" s="87" t="str">
        <f t="shared" si="396"/>
        <v/>
      </c>
    </row>
    <row r="2587" spans="1:18" ht="25.5" x14ac:dyDescent="0.2">
      <c r="A2587" s="225" t="s">
        <v>21</v>
      </c>
      <c r="B2587" s="226" t="s">
        <v>699</v>
      </c>
      <c r="C2587" s="225" t="s">
        <v>9</v>
      </c>
      <c r="D2587" s="225" t="s">
        <v>1676</v>
      </c>
      <c r="E2587" s="292" t="s">
        <v>875</v>
      </c>
      <c r="F2587" s="292"/>
      <c r="G2587" s="227" t="s">
        <v>25</v>
      </c>
      <c r="H2587" s="228">
        <v>1.1126448</v>
      </c>
      <c r="I2587" s="229">
        <f>SUMIFS(J:J,A:A,"Composição",B:B,$B2587)</f>
        <v>30.86</v>
      </c>
      <c r="J2587" s="229">
        <f>TRUNC(H2587*I2587,2)</f>
        <v>34.33</v>
      </c>
      <c r="L2587" s="52">
        <f t="shared" si="398"/>
        <v>271</v>
      </c>
      <c r="M2587" s="86">
        <f t="shared" si="391"/>
        <v>34.33</v>
      </c>
      <c r="N2587" s="87" t="str">
        <f t="shared" si="392"/>
        <v/>
      </c>
      <c r="O2587" s="87">
        <f t="shared" si="393"/>
        <v>34.33</v>
      </c>
      <c r="P2587" s="88" t="str">
        <f t="shared" si="394"/>
        <v/>
      </c>
      <c r="Q2587" s="87" t="str">
        <f t="shared" si="395"/>
        <v/>
      </c>
      <c r="R2587" s="87" t="str">
        <f t="shared" si="396"/>
        <v/>
      </c>
    </row>
    <row r="2588" spans="1:18" ht="14.25" customHeight="1" x14ac:dyDescent="0.2">
      <c r="A2588" s="214" t="s">
        <v>28</v>
      </c>
      <c r="B2588" s="215" t="s">
        <v>1560</v>
      </c>
      <c r="C2588" s="214" t="str">
        <f>VLOOKUP(B2588,INSUMOS!$A:$I,2,FALSE)</f>
        <v>SINAPI</v>
      </c>
      <c r="D2588" s="214" t="str">
        <f>VLOOKUP(B2588,INSUMOS!$A:$I,3,FALSE)</f>
        <v>FECHADURA ROSETA REDONDA PARA PORTA DE BANHEIRO, EM ACO INOX (MAQUINA, TESTA E CONTRA-TESTA) E EM ZAMAC (MACANETA, LINGUETA E TRINCOS) COM ACABAMENTO CROMADO, MAQUINA DE 40 MM, INCLUINDO CHAVE TIPO TRANQUETA</v>
      </c>
      <c r="E2588" s="293" t="str">
        <f>VLOOKUP(B2588,INSUMOS!$A:$I,4,FALSE)</f>
        <v>Material</v>
      </c>
      <c r="F2588" s="293"/>
      <c r="G2588" s="216" t="str">
        <f>VLOOKUP(B2588,INSUMOS!$A:$I,5,FALSE)</f>
        <v>CJ</v>
      </c>
      <c r="H2588" s="217">
        <v>1</v>
      </c>
      <c r="I2588" s="218">
        <f>VLOOKUP(B2588,INSUMOS!$A:$I,8,FALSE)</f>
        <v>89.22</v>
      </c>
      <c r="J2588" s="218">
        <f>TRUNC(H2588*I2588,2)</f>
        <v>89.22</v>
      </c>
      <c r="L2588" s="52">
        <f t="shared" si="398"/>
        <v>271</v>
      </c>
      <c r="M2588" s="86">
        <f t="shared" si="391"/>
        <v>89.22</v>
      </c>
      <c r="N2588" s="87" t="str">
        <f t="shared" si="392"/>
        <v/>
      </c>
      <c r="O2588" s="87">
        <f t="shared" si="393"/>
        <v>89.22</v>
      </c>
      <c r="P2588" s="88" t="str">
        <f t="shared" si="394"/>
        <v/>
      </c>
      <c r="Q2588" s="87" t="str">
        <f t="shared" si="395"/>
        <v/>
      </c>
      <c r="R2588" s="87" t="str">
        <f t="shared" si="396"/>
        <v/>
      </c>
    </row>
    <row r="2589" spans="1:18" ht="25.5" customHeight="1" x14ac:dyDescent="0.2">
      <c r="A2589" s="219"/>
      <c r="B2589" s="219"/>
      <c r="C2589" s="219"/>
      <c r="D2589" s="219"/>
      <c r="E2589" s="219"/>
      <c r="F2589" s="220"/>
      <c r="G2589" s="219"/>
      <c r="H2589" s="220"/>
      <c r="I2589" s="219"/>
      <c r="J2589" s="220"/>
      <c r="L2589" s="52">
        <f t="shared" si="398"/>
        <v>271</v>
      </c>
      <c r="M2589" s="86" t="str">
        <f t="shared" si="391"/>
        <v/>
      </c>
      <c r="N2589" s="87" t="str">
        <f t="shared" si="392"/>
        <v/>
      </c>
      <c r="O2589" s="87" t="str">
        <f t="shared" si="393"/>
        <v/>
      </c>
      <c r="P2589" s="88" t="str">
        <f t="shared" si="394"/>
        <v/>
      </c>
      <c r="Q2589" s="87" t="str">
        <f t="shared" si="395"/>
        <v/>
      </c>
      <c r="R2589" s="87" t="str">
        <f t="shared" si="396"/>
        <v/>
      </c>
    </row>
    <row r="2590" spans="1:18" ht="14.25" customHeight="1" thickBot="1" x14ac:dyDescent="0.25">
      <c r="A2590" s="219"/>
      <c r="B2590" s="219"/>
      <c r="C2590" s="219"/>
      <c r="D2590" s="219"/>
      <c r="E2590" s="219"/>
      <c r="F2590" s="220"/>
      <c r="G2590" s="219"/>
      <c r="H2590" s="294"/>
      <c r="I2590" s="294"/>
      <c r="J2590" s="220"/>
      <c r="L2590" s="52">
        <f t="shared" si="398"/>
        <v>271</v>
      </c>
      <c r="M2590" s="86" t="str">
        <f t="shared" si="391"/>
        <v/>
      </c>
      <c r="N2590" s="87" t="str">
        <f t="shared" si="392"/>
        <v/>
      </c>
      <c r="O2590" s="87" t="str">
        <f t="shared" si="393"/>
        <v/>
      </c>
      <c r="P2590" s="88" t="str">
        <f t="shared" si="394"/>
        <v/>
      </c>
      <c r="Q2590" s="87" t="str">
        <f t="shared" si="395"/>
        <v/>
      </c>
      <c r="R2590" s="87" t="str">
        <f t="shared" si="396"/>
        <v/>
      </c>
    </row>
    <row r="2591" spans="1:18" ht="15" thickTop="1" x14ac:dyDescent="0.2">
      <c r="A2591" s="224"/>
      <c r="B2591" s="224"/>
      <c r="C2591" s="224"/>
      <c r="D2591" s="224"/>
      <c r="E2591" s="224"/>
      <c r="F2591" s="224"/>
      <c r="G2591" s="224"/>
      <c r="H2591" s="224"/>
      <c r="I2591" s="224"/>
      <c r="J2591" s="224"/>
      <c r="L2591" s="52">
        <f t="shared" si="398"/>
        <v>271</v>
      </c>
      <c r="M2591" s="86" t="str">
        <f t="shared" si="391"/>
        <v/>
      </c>
      <c r="N2591" s="87" t="str">
        <f t="shared" si="392"/>
        <v/>
      </c>
      <c r="O2591" s="87" t="str">
        <f t="shared" si="393"/>
        <v/>
      </c>
      <c r="P2591" s="88" t="str">
        <f t="shared" si="394"/>
        <v/>
      </c>
      <c r="Q2591" s="87" t="str">
        <f t="shared" si="395"/>
        <v/>
      </c>
      <c r="R2591" s="87" t="str">
        <f t="shared" si="396"/>
        <v/>
      </c>
    </row>
    <row r="2592" spans="1:18" ht="15" x14ac:dyDescent="0.2">
      <c r="A2592" s="206"/>
      <c r="B2592" s="207" t="s">
        <v>1</v>
      </c>
      <c r="C2592" s="206" t="s">
        <v>2</v>
      </c>
      <c r="D2592" s="206" t="s">
        <v>3</v>
      </c>
      <c r="E2592" s="290" t="s">
        <v>18</v>
      </c>
      <c r="F2592" s="290"/>
      <c r="G2592" s="208" t="s">
        <v>4</v>
      </c>
      <c r="H2592" s="207" t="s">
        <v>5</v>
      </c>
      <c r="I2592" s="207" t="s">
        <v>6</v>
      </c>
      <c r="J2592" s="207" t="s">
        <v>7</v>
      </c>
      <c r="L2592" s="52">
        <f t="shared" si="398"/>
        <v>272</v>
      </c>
      <c r="M2592" s="86" t="str">
        <f t="shared" si="391"/>
        <v/>
      </c>
      <c r="N2592" s="87" t="str">
        <f t="shared" si="392"/>
        <v/>
      </c>
      <c r="O2592" s="87" t="str">
        <f t="shared" si="393"/>
        <v/>
      </c>
      <c r="P2592" s="88" t="str">
        <f t="shared" si="394"/>
        <v/>
      </c>
      <c r="Q2592" s="87" t="str">
        <f t="shared" si="395"/>
        <v/>
      </c>
      <c r="R2592" s="87" t="str">
        <f t="shared" si="396"/>
        <v/>
      </c>
    </row>
    <row r="2593" spans="1:18" ht="51" x14ac:dyDescent="0.2">
      <c r="A2593" s="209" t="s">
        <v>19</v>
      </c>
      <c r="B2593" s="210" t="s">
        <v>622</v>
      </c>
      <c r="C2593" s="209" t="s">
        <v>9</v>
      </c>
      <c r="D2593" s="209" t="s">
        <v>623</v>
      </c>
      <c r="E2593" s="291" t="s">
        <v>882</v>
      </c>
      <c r="F2593" s="291"/>
      <c r="G2593" s="211" t="s">
        <v>14</v>
      </c>
      <c r="H2593" s="212">
        <v>1</v>
      </c>
      <c r="I2593" s="213">
        <f>SUMIF(L:L,$L2593,M:M)</f>
        <v>11.360000000000001</v>
      </c>
      <c r="J2593" s="213">
        <f>TRUNC(H2593*I2593,2)</f>
        <v>11.36</v>
      </c>
      <c r="L2593" s="52">
        <f t="shared" si="398"/>
        <v>272</v>
      </c>
      <c r="M2593" s="86" t="str">
        <f t="shared" si="391"/>
        <v/>
      </c>
      <c r="N2593" s="87" t="str">
        <f t="shared" si="392"/>
        <v/>
      </c>
      <c r="O2593" s="87" t="str">
        <f t="shared" si="393"/>
        <v/>
      </c>
      <c r="P2593" s="88" t="str">
        <f t="shared" si="394"/>
        <v xml:space="preserve"> 91170 </v>
      </c>
      <c r="Q2593" s="87">
        <f t="shared" si="395"/>
        <v>0</v>
      </c>
      <c r="R2593" s="87">
        <f t="shared" si="396"/>
        <v>11.360000000000001</v>
      </c>
    </row>
    <row r="2594" spans="1:18" ht="25.5" x14ac:dyDescent="0.2">
      <c r="A2594" s="225" t="s">
        <v>21</v>
      </c>
      <c r="B2594" s="226" t="s">
        <v>214</v>
      </c>
      <c r="C2594" s="225" t="s">
        <v>9</v>
      </c>
      <c r="D2594" s="225" t="s">
        <v>215</v>
      </c>
      <c r="E2594" s="292" t="s">
        <v>875</v>
      </c>
      <c r="F2594" s="292"/>
      <c r="G2594" s="227" t="s">
        <v>25</v>
      </c>
      <c r="H2594" s="228">
        <v>0.2114</v>
      </c>
      <c r="I2594" s="229">
        <f>SUMIFS(J:J,A:A,"Composição",B:B,$B2594)</f>
        <v>32.270000000000003</v>
      </c>
      <c r="J2594" s="229">
        <f>TRUNC(H2594*I2594,2)</f>
        <v>6.82</v>
      </c>
      <c r="L2594" s="52">
        <f t="shared" si="398"/>
        <v>272</v>
      </c>
      <c r="M2594" s="86">
        <f t="shared" si="391"/>
        <v>6.82</v>
      </c>
      <c r="N2594" s="87" t="str">
        <f t="shared" si="392"/>
        <v/>
      </c>
      <c r="O2594" s="87">
        <f t="shared" si="393"/>
        <v>6.82</v>
      </c>
      <c r="P2594" s="88" t="str">
        <f t="shared" si="394"/>
        <v/>
      </c>
      <c r="Q2594" s="87" t="str">
        <f t="shared" ref="Q2594:Q2625" si="400">IF(P2594&lt;&gt;"",SUMIF(L2594:L2679,L2594,N2594:N2679),"")</f>
        <v/>
      </c>
      <c r="R2594" s="87" t="str">
        <f t="shared" ref="R2594:R2625" si="401">IF(P2594&lt;&gt;"",SUMIF(L2594:L2679,L2594,O2594:O2679),"")</f>
        <v/>
      </c>
    </row>
    <row r="2595" spans="1:18" ht="25.5" x14ac:dyDescent="0.2">
      <c r="A2595" s="225" t="s">
        <v>21</v>
      </c>
      <c r="B2595" s="226" t="s">
        <v>209</v>
      </c>
      <c r="C2595" s="225" t="s">
        <v>9</v>
      </c>
      <c r="D2595" s="225" t="s">
        <v>210</v>
      </c>
      <c r="E2595" s="292" t="s">
        <v>875</v>
      </c>
      <c r="F2595" s="292"/>
      <c r="G2595" s="227" t="s">
        <v>25</v>
      </c>
      <c r="H2595" s="228">
        <v>4.8000000000000001E-2</v>
      </c>
      <c r="I2595" s="229">
        <f>SUMIFS(J:J,A:A,"Composição",B:B,$B2595)</f>
        <v>25.57</v>
      </c>
      <c r="J2595" s="229">
        <f>TRUNC(H2595*I2595,2)</f>
        <v>1.22</v>
      </c>
      <c r="L2595" s="52">
        <f t="shared" si="398"/>
        <v>272</v>
      </c>
      <c r="M2595" s="86">
        <f t="shared" si="391"/>
        <v>1.22</v>
      </c>
      <c r="N2595" s="87" t="str">
        <f t="shared" si="392"/>
        <v/>
      </c>
      <c r="O2595" s="87">
        <f t="shared" si="393"/>
        <v>1.22</v>
      </c>
      <c r="P2595" s="88" t="str">
        <f t="shared" si="394"/>
        <v/>
      </c>
      <c r="Q2595" s="87" t="str">
        <f t="shared" si="400"/>
        <v/>
      </c>
      <c r="R2595" s="87" t="str">
        <f t="shared" si="401"/>
        <v/>
      </c>
    </row>
    <row r="2596" spans="1:18" ht="25.5" x14ac:dyDescent="0.2">
      <c r="A2596" s="214" t="s">
        <v>28</v>
      </c>
      <c r="B2596" s="215" t="s">
        <v>413</v>
      </c>
      <c r="C2596" s="214" t="str">
        <f>VLOOKUP(B2596,INSUMOS!$A:$I,2,FALSE)</f>
        <v>SINAPI</v>
      </c>
      <c r="D2596" s="214" t="str">
        <f>VLOOKUP(B2596,INSUMOS!$A:$I,3,FALSE)</f>
        <v>ABRACADEIRA EM ACO PARA AMARRACAO DE ELETRODUTOS, TIPO D, COM 1/2" E PARAFUSO DE FIXACAO</v>
      </c>
      <c r="E2596" s="293" t="str">
        <f>VLOOKUP(B2596,INSUMOS!$A:$I,4,FALSE)</f>
        <v>Material</v>
      </c>
      <c r="F2596" s="293"/>
      <c r="G2596" s="216" t="str">
        <f>VLOOKUP(B2596,INSUMOS!$A:$I,5,FALSE)</f>
        <v>UN</v>
      </c>
      <c r="H2596" s="217">
        <v>1.7857000000000001</v>
      </c>
      <c r="I2596" s="218">
        <f>VLOOKUP(B2596,INSUMOS!$A:$I,8,FALSE)</f>
        <v>1.86</v>
      </c>
      <c r="J2596" s="218">
        <f>TRUNC(H2596*I2596,2)</f>
        <v>3.32</v>
      </c>
      <c r="L2596" s="52">
        <f t="shared" si="398"/>
        <v>272</v>
      </c>
      <c r="M2596" s="86">
        <f t="shared" si="391"/>
        <v>3.32</v>
      </c>
      <c r="N2596" s="87" t="str">
        <f t="shared" si="392"/>
        <v/>
      </c>
      <c r="O2596" s="87">
        <f t="shared" si="393"/>
        <v>3.32</v>
      </c>
      <c r="P2596" s="88" t="str">
        <f t="shared" si="394"/>
        <v/>
      </c>
      <c r="Q2596" s="87" t="str">
        <f t="shared" si="400"/>
        <v/>
      </c>
      <c r="R2596" s="87" t="str">
        <f t="shared" si="401"/>
        <v/>
      </c>
    </row>
    <row r="2597" spans="1:18" x14ac:dyDescent="0.2">
      <c r="A2597" s="219"/>
      <c r="B2597" s="219"/>
      <c r="C2597" s="219"/>
      <c r="D2597" s="219"/>
      <c r="E2597" s="219"/>
      <c r="F2597" s="220"/>
      <c r="G2597" s="219"/>
      <c r="H2597" s="220"/>
      <c r="I2597" s="219"/>
      <c r="J2597" s="220"/>
      <c r="L2597" s="52">
        <f t="shared" si="398"/>
        <v>272</v>
      </c>
      <c r="M2597" s="86" t="str">
        <f t="shared" si="391"/>
        <v/>
      </c>
      <c r="N2597" s="87" t="str">
        <f t="shared" si="392"/>
        <v/>
      </c>
      <c r="O2597" s="87" t="str">
        <f t="shared" si="393"/>
        <v/>
      </c>
      <c r="P2597" s="88" t="str">
        <f t="shared" si="394"/>
        <v/>
      </c>
      <c r="Q2597" s="87" t="str">
        <f t="shared" si="400"/>
        <v/>
      </c>
      <c r="R2597" s="87" t="str">
        <f t="shared" si="401"/>
        <v/>
      </c>
    </row>
    <row r="2598" spans="1:18" ht="15" thickBot="1" x14ac:dyDescent="0.25">
      <c r="A2598" s="219"/>
      <c r="B2598" s="219"/>
      <c r="C2598" s="219"/>
      <c r="D2598" s="219"/>
      <c r="E2598" s="219"/>
      <c r="F2598" s="220"/>
      <c r="G2598" s="219"/>
      <c r="H2598" s="294"/>
      <c r="I2598" s="294"/>
      <c r="J2598" s="220"/>
      <c r="L2598" s="52">
        <f t="shared" si="398"/>
        <v>272</v>
      </c>
      <c r="M2598" s="86" t="str">
        <f t="shared" si="391"/>
        <v/>
      </c>
      <c r="N2598" s="87" t="str">
        <f t="shared" si="392"/>
        <v/>
      </c>
      <c r="O2598" s="87" t="str">
        <f t="shared" si="393"/>
        <v/>
      </c>
      <c r="P2598" s="88" t="str">
        <f t="shared" si="394"/>
        <v/>
      </c>
      <c r="Q2598" s="87" t="str">
        <f t="shared" si="400"/>
        <v/>
      </c>
      <c r="R2598" s="87" t="str">
        <f t="shared" si="401"/>
        <v/>
      </c>
    </row>
    <row r="2599" spans="1:18" ht="15" thickTop="1" x14ac:dyDescent="0.2">
      <c r="A2599" s="224"/>
      <c r="B2599" s="224"/>
      <c r="C2599" s="224"/>
      <c r="D2599" s="224"/>
      <c r="E2599" s="224"/>
      <c r="F2599" s="224"/>
      <c r="G2599" s="224"/>
      <c r="H2599" s="224"/>
      <c r="I2599" s="224"/>
      <c r="J2599" s="224"/>
      <c r="L2599" s="52">
        <f t="shared" si="398"/>
        <v>272</v>
      </c>
      <c r="M2599" s="86" t="str">
        <f t="shared" si="391"/>
        <v/>
      </c>
      <c r="N2599" s="87" t="str">
        <f t="shared" si="392"/>
        <v/>
      </c>
      <c r="O2599" s="87" t="str">
        <f t="shared" si="393"/>
        <v/>
      </c>
      <c r="P2599" s="88" t="str">
        <f t="shared" si="394"/>
        <v/>
      </c>
      <c r="Q2599" s="87" t="str">
        <f t="shared" si="400"/>
        <v/>
      </c>
      <c r="R2599" s="87" t="str">
        <f t="shared" si="401"/>
        <v/>
      </c>
    </row>
    <row r="2600" spans="1:18" ht="15" x14ac:dyDescent="0.2">
      <c r="A2600" s="206"/>
      <c r="B2600" s="207" t="s">
        <v>1</v>
      </c>
      <c r="C2600" s="206" t="s">
        <v>2</v>
      </c>
      <c r="D2600" s="206" t="s">
        <v>3</v>
      </c>
      <c r="E2600" s="290" t="s">
        <v>18</v>
      </c>
      <c r="F2600" s="290"/>
      <c r="G2600" s="208" t="s">
        <v>4</v>
      </c>
      <c r="H2600" s="207" t="s">
        <v>5</v>
      </c>
      <c r="I2600" s="207" t="s">
        <v>6</v>
      </c>
      <c r="J2600" s="207" t="s">
        <v>7</v>
      </c>
      <c r="L2600" s="52">
        <f t="shared" si="398"/>
        <v>273</v>
      </c>
      <c r="M2600" s="86" t="str">
        <f t="shared" si="391"/>
        <v/>
      </c>
      <c r="N2600" s="87" t="str">
        <f t="shared" si="392"/>
        <v/>
      </c>
      <c r="O2600" s="87" t="str">
        <f t="shared" si="393"/>
        <v/>
      </c>
      <c r="P2600" s="88" t="str">
        <f t="shared" si="394"/>
        <v/>
      </c>
      <c r="Q2600" s="87" t="str">
        <f t="shared" si="400"/>
        <v/>
      </c>
      <c r="R2600" s="87" t="str">
        <f t="shared" si="401"/>
        <v/>
      </c>
    </row>
    <row r="2601" spans="1:18" ht="14.25" customHeight="1" x14ac:dyDescent="0.2">
      <c r="A2601" s="209" t="s">
        <v>19</v>
      </c>
      <c r="B2601" s="210" t="s">
        <v>624</v>
      </c>
      <c r="C2601" s="209" t="s">
        <v>9</v>
      </c>
      <c r="D2601" s="209" t="s">
        <v>625</v>
      </c>
      <c r="E2601" s="291" t="s">
        <v>882</v>
      </c>
      <c r="F2601" s="291"/>
      <c r="G2601" s="211" t="s">
        <v>14</v>
      </c>
      <c r="H2601" s="212">
        <v>1</v>
      </c>
      <c r="I2601" s="213">
        <f>SUMIF(L:L,$L2601,M:M)</f>
        <v>4.2300000000000004</v>
      </c>
      <c r="J2601" s="213">
        <f>TRUNC(H2601*I2601,2)</f>
        <v>4.2300000000000004</v>
      </c>
      <c r="L2601" s="52">
        <f t="shared" si="398"/>
        <v>273</v>
      </c>
      <c r="M2601" s="86" t="str">
        <f t="shared" si="391"/>
        <v/>
      </c>
      <c r="N2601" s="87" t="str">
        <f t="shared" si="392"/>
        <v/>
      </c>
      <c r="O2601" s="87" t="str">
        <f t="shared" si="393"/>
        <v/>
      </c>
      <c r="P2601" s="88" t="str">
        <f t="shared" si="394"/>
        <v xml:space="preserve"> 91173 </v>
      </c>
      <c r="Q2601" s="87">
        <f t="shared" si="400"/>
        <v>0</v>
      </c>
      <c r="R2601" s="87">
        <f t="shared" si="401"/>
        <v>4.2300000000000004</v>
      </c>
    </row>
    <row r="2602" spans="1:18" ht="25.5" customHeight="1" x14ac:dyDescent="0.2">
      <c r="A2602" s="225" t="s">
        <v>21</v>
      </c>
      <c r="B2602" s="226" t="s">
        <v>209</v>
      </c>
      <c r="C2602" s="225" t="s">
        <v>9</v>
      </c>
      <c r="D2602" s="225" t="s">
        <v>210</v>
      </c>
      <c r="E2602" s="292" t="s">
        <v>875</v>
      </c>
      <c r="F2602" s="292"/>
      <c r="G2602" s="227" t="s">
        <v>25</v>
      </c>
      <c r="H2602" s="228">
        <v>1.7899999999999999E-2</v>
      </c>
      <c r="I2602" s="229">
        <f>SUMIFS(J:J,A:A,"Composição",B:B,$B2602)</f>
        <v>25.57</v>
      </c>
      <c r="J2602" s="229">
        <f>TRUNC(H2602*I2602,2)</f>
        <v>0.45</v>
      </c>
      <c r="L2602" s="52">
        <f t="shared" si="398"/>
        <v>273</v>
      </c>
      <c r="M2602" s="86">
        <f t="shared" si="391"/>
        <v>0.45</v>
      </c>
      <c r="N2602" s="87" t="str">
        <f t="shared" si="392"/>
        <v/>
      </c>
      <c r="O2602" s="87">
        <f t="shared" si="393"/>
        <v>0.45</v>
      </c>
      <c r="P2602" s="88" t="str">
        <f t="shared" si="394"/>
        <v/>
      </c>
      <c r="Q2602" s="87" t="str">
        <f t="shared" si="400"/>
        <v/>
      </c>
      <c r="R2602" s="87" t="str">
        <f t="shared" si="401"/>
        <v/>
      </c>
    </row>
    <row r="2603" spans="1:18" ht="14.25" customHeight="1" x14ac:dyDescent="0.2">
      <c r="A2603" s="225" t="s">
        <v>21</v>
      </c>
      <c r="B2603" s="226" t="s">
        <v>214</v>
      </c>
      <c r="C2603" s="225" t="s">
        <v>9</v>
      </c>
      <c r="D2603" s="225" t="s">
        <v>215</v>
      </c>
      <c r="E2603" s="292" t="s">
        <v>875</v>
      </c>
      <c r="F2603" s="292"/>
      <c r="G2603" s="227" t="s">
        <v>25</v>
      </c>
      <c r="H2603" s="228">
        <v>7.8899999999999998E-2</v>
      </c>
      <c r="I2603" s="229">
        <f>SUMIFS(J:J,A:A,"Composição",B:B,$B2603)</f>
        <v>32.270000000000003</v>
      </c>
      <c r="J2603" s="229">
        <f>TRUNC(H2603*I2603,2)</f>
        <v>2.54</v>
      </c>
      <c r="L2603" s="52">
        <f t="shared" si="398"/>
        <v>273</v>
      </c>
      <c r="M2603" s="86">
        <f t="shared" si="391"/>
        <v>2.54</v>
      </c>
      <c r="N2603" s="87" t="str">
        <f t="shared" si="392"/>
        <v/>
      </c>
      <c r="O2603" s="87">
        <f t="shared" si="393"/>
        <v>2.54</v>
      </c>
      <c r="P2603" s="88" t="str">
        <f t="shared" si="394"/>
        <v/>
      </c>
      <c r="Q2603" s="87" t="str">
        <f t="shared" si="400"/>
        <v/>
      </c>
      <c r="R2603" s="87" t="str">
        <f t="shared" si="401"/>
        <v/>
      </c>
    </row>
    <row r="2604" spans="1:18" ht="25.5" x14ac:dyDescent="0.2">
      <c r="A2604" s="214" t="s">
        <v>28</v>
      </c>
      <c r="B2604" s="215" t="s">
        <v>413</v>
      </c>
      <c r="C2604" s="214" t="str">
        <f>VLOOKUP(B2604,INSUMOS!$A:$I,2,FALSE)</f>
        <v>SINAPI</v>
      </c>
      <c r="D2604" s="214" t="str">
        <f>VLOOKUP(B2604,INSUMOS!$A:$I,3,FALSE)</f>
        <v>ABRACADEIRA EM ACO PARA AMARRACAO DE ELETRODUTOS, TIPO D, COM 1/2" E PARAFUSO DE FIXACAO</v>
      </c>
      <c r="E2604" s="293" t="str">
        <f>VLOOKUP(B2604,INSUMOS!$A:$I,4,FALSE)</f>
        <v>Material</v>
      </c>
      <c r="F2604" s="293"/>
      <c r="G2604" s="216" t="str">
        <f>VLOOKUP(B2604,INSUMOS!$A:$I,5,FALSE)</f>
        <v>UN</v>
      </c>
      <c r="H2604" s="217">
        <v>0.66669999999999996</v>
      </c>
      <c r="I2604" s="218">
        <f>VLOOKUP(B2604,INSUMOS!$A:$I,8,FALSE)</f>
        <v>1.86</v>
      </c>
      <c r="J2604" s="218">
        <f>TRUNC(H2604*I2604,2)</f>
        <v>1.24</v>
      </c>
      <c r="L2604" s="52">
        <f t="shared" si="398"/>
        <v>273</v>
      </c>
      <c r="M2604" s="86">
        <f t="shared" si="391"/>
        <v>1.24</v>
      </c>
      <c r="N2604" s="87" t="str">
        <f t="shared" si="392"/>
        <v/>
      </c>
      <c r="O2604" s="87">
        <f t="shared" si="393"/>
        <v>1.24</v>
      </c>
      <c r="P2604" s="88" t="str">
        <f t="shared" si="394"/>
        <v/>
      </c>
      <c r="Q2604" s="87" t="str">
        <f t="shared" si="400"/>
        <v/>
      </c>
      <c r="R2604" s="87" t="str">
        <f t="shared" si="401"/>
        <v/>
      </c>
    </row>
    <row r="2605" spans="1:18" x14ac:dyDescent="0.2">
      <c r="A2605" s="219"/>
      <c r="B2605" s="219"/>
      <c r="C2605" s="219"/>
      <c r="D2605" s="219"/>
      <c r="E2605" s="219"/>
      <c r="F2605" s="220"/>
      <c r="G2605" s="219"/>
      <c r="H2605" s="220"/>
      <c r="I2605" s="219"/>
      <c r="J2605" s="220"/>
      <c r="L2605" s="52">
        <f t="shared" ref="L2605:L2608" si="402">IF(AND(A2606&lt;&gt;"",A2605=""),L2604+1,L2604)</f>
        <v>273</v>
      </c>
      <c r="M2605" s="86" t="str">
        <f t="shared" ref="M2605:M2608" si="403">IF(OR(A2605="Insumo",A2605="Composição Auxiliar"),J2605,"")</f>
        <v/>
      </c>
      <c r="N2605" s="87" t="str">
        <f t="shared" ref="N2605:N2608" si="404">IF(E2605="Mão de Obra",J2605,"")</f>
        <v/>
      </c>
      <c r="O2605" s="87" t="str">
        <f t="shared" ref="O2605:O2608" si="405">IF(N2605&lt;&gt;"","",M2605)</f>
        <v/>
      </c>
      <c r="P2605" s="88" t="str">
        <f t="shared" ref="P2605:P2608" si="406">IF(A2605="Composição",B2605,"")</f>
        <v/>
      </c>
      <c r="Q2605" s="87" t="str">
        <f t="shared" si="400"/>
        <v/>
      </c>
      <c r="R2605" s="87" t="str">
        <f t="shared" si="401"/>
        <v/>
      </c>
    </row>
    <row r="2606" spans="1:18" ht="15" thickBot="1" x14ac:dyDescent="0.25">
      <c r="A2606" s="219"/>
      <c r="B2606" s="219"/>
      <c r="C2606" s="219"/>
      <c r="D2606" s="219"/>
      <c r="E2606" s="219"/>
      <c r="F2606" s="220"/>
      <c r="G2606" s="219"/>
      <c r="H2606" s="294"/>
      <c r="I2606" s="294"/>
      <c r="J2606" s="220"/>
      <c r="L2606" s="52">
        <f t="shared" si="402"/>
        <v>273</v>
      </c>
      <c r="M2606" s="86" t="str">
        <f t="shared" si="403"/>
        <v/>
      </c>
      <c r="N2606" s="87" t="str">
        <f t="shared" si="404"/>
        <v/>
      </c>
      <c r="O2606" s="87" t="str">
        <f t="shared" si="405"/>
        <v/>
      </c>
      <c r="P2606" s="88" t="str">
        <f t="shared" si="406"/>
        <v/>
      </c>
      <c r="Q2606" s="87" t="str">
        <f t="shared" si="400"/>
        <v/>
      </c>
      <c r="R2606" s="87" t="str">
        <f t="shared" si="401"/>
        <v/>
      </c>
    </row>
    <row r="2607" spans="1:18" ht="15" thickTop="1" x14ac:dyDescent="0.2">
      <c r="A2607" s="224"/>
      <c r="B2607" s="224"/>
      <c r="C2607" s="224"/>
      <c r="D2607" s="224"/>
      <c r="E2607" s="224"/>
      <c r="F2607" s="224"/>
      <c r="G2607" s="224"/>
      <c r="H2607" s="224"/>
      <c r="I2607" s="224"/>
      <c r="J2607" s="224"/>
      <c r="L2607" s="52">
        <f t="shared" si="402"/>
        <v>273</v>
      </c>
      <c r="M2607" s="86" t="str">
        <f t="shared" si="403"/>
        <v/>
      </c>
      <c r="N2607" s="87" t="str">
        <f t="shared" si="404"/>
        <v/>
      </c>
      <c r="O2607" s="87" t="str">
        <f t="shared" si="405"/>
        <v/>
      </c>
      <c r="P2607" s="88" t="str">
        <f t="shared" si="406"/>
        <v/>
      </c>
      <c r="Q2607" s="87" t="str">
        <f t="shared" si="400"/>
        <v/>
      </c>
      <c r="R2607" s="87" t="str">
        <f t="shared" si="401"/>
        <v/>
      </c>
    </row>
    <row r="2608" spans="1:18" ht="15" x14ac:dyDescent="0.2">
      <c r="A2608" s="206"/>
      <c r="B2608" s="207" t="s">
        <v>1</v>
      </c>
      <c r="C2608" s="206" t="s">
        <v>2</v>
      </c>
      <c r="D2608" s="206" t="s">
        <v>3</v>
      </c>
      <c r="E2608" s="290" t="s">
        <v>18</v>
      </c>
      <c r="F2608" s="290"/>
      <c r="G2608" s="208" t="s">
        <v>4</v>
      </c>
      <c r="H2608" s="207" t="s">
        <v>5</v>
      </c>
      <c r="I2608" s="207" t="s">
        <v>6</v>
      </c>
      <c r="J2608" s="207" t="s">
        <v>7</v>
      </c>
      <c r="L2608" s="52">
        <f t="shared" si="402"/>
        <v>274</v>
      </c>
      <c r="M2608" s="86" t="str">
        <f t="shared" si="403"/>
        <v/>
      </c>
      <c r="N2608" s="87" t="str">
        <f t="shared" si="404"/>
        <v/>
      </c>
      <c r="O2608" s="87" t="str">
        <f t="shared" si="405"/>
        <v/>
      </c>
      <c r="P2608" s="88" t="str">
        <f t="shared" si="406"/>
        <v/>
      </c>
      <c r="Q2608" s="87" t="str">
        <f t="shared" si="400"/>
        <v/>
      </c>
      <c r="R2608" s="87" t="str">
        <f t="shared" si="401"/>
        <v/>
      </c>
    </row>
    <row r="2609" spans="1:18" ht="25.5" x14ac:dyDescent="0.2">
      <c r="A2609" s="209" t="s">
        <v>19</v>
      </c>
      <c r="B2609" s="210" t="s">
        <v>964</v>
      </c>
      <c r="C2609" s="209" t="s">
        <v>188</v>
      </c>
      <c r="D2609" s="209" t="s">
        <v>965</v>
      </c>
      <c r="E2609" s="291" t="s">
        <v>966</v>
      </c>
      <c r="F2609" s="291"/>
      <c r="G2609" s="211" t="s">
        <v>10</v>
      </c>
      <c r="H2609" s="212">
        <v>1</v>
      </c>
      <c r="I2609" s="213">
        <f>SUMIF(L:L,$L2609,M:M)</f>
        <v>92.81</v>
      </c>
      <c r="J2609" s="213">
        <f t="shared" ref="J2609:J2615" si="407">TRUNC(H2609*I2609,2)</f>
        <v>92.81</v>
      </c>
      <c r="L2609" s="52">
        <f t="shared" ref="L2609:L2654" si="408">IF(AND(A2610&lt;&gt;"",A2609=""),L2608+1,L2608)</f>
        <v>274</v>
      </c>
      <c r="M2609" s="86" t="str">
        <f t="shared" ref="M2609:M2654" si="409">IF(OR(A2609="Insumo",A2609="Composição Auxiliar"),J2609,"")</f>
        <v/>
      </c>
      <c r="N2609" s="87" t="str">
        <f t="shared" ref="N2609:N2654" si="410">IF(E2609="Mão de Obra",J2609,"")</f>
        <v/>
      </c>
      <c r="O2609" s="87" t="str">
        <f t="shared" ref="O2609:O2654" si="411">IF(N2609&lt;&gt;"","",M2609)</f>
        <v/>
      </c>
      <c r="P2609" s="88" t="str">
        <f t="shared" ref="P2609:P2654" si="412">IF(A2609="Composição",B2609,"")</f>
        <v xml:space="preserve"> 13514 </v>
      </c>
      <c r="Q2609" s="87">
        <f t="shared" ref="Q2609:Q2654" si="413">IF(P2609&lt;&gt;"",SUMIF(L2609:L2694,L2609,N2609:N2694),"")</f>
        <v>0</v>
      </c>
      <c r="R2609" s="87">
        <f t="shared" ref="R2609:R2654" si="414">IF(P2609&lt;&gt;"",SUMIF(L2609:L2694,L2609,O2609:O2694),"")</f>
        <v>92.81</v>
      </c>
    </row>
    <row r="2610" spans="1:18" ht="25.5" x14ac:dyDescent="0.2">
      <c r="A2610" s="225" t="s">
        <v>21</v>
      </c>
      <c r="B2610" s="226">
        <v>88315</v>
      </c>
      <c r="C2610" s="225" t="s">
        <v>9</v>
      </c>
      <c r="D2610" s="225" t="s">
        <v>181</v>
      </c>
      <c r="E2610" s="292" t="s">
        <v>875</v>
      </c>
      <c r="F2610" s="292"/>
      <c r="G2610" s="227" t="s">
        <v>25</v>
      </c>
      <c r="H2610" s="228">
        <v>0.22528999999999999</v>
      </c>
      <c r="I2610" s="229">
        <f>SUMIFS(J:J,A:A,"Composição",B:B,$B2610)</f>
        <v>32.61</v>
      </c>
      <c r="J2610" s="249">
        <f t="shared" si="407"/>
        <v>7.34</v>
      </c>
      <c r="L2610" s="52">
        <f t="shared" si="408"/>
        <v>274</v>
      </c>
      <c r="M2610" s="86">
        <f t="shared" si="409"/>
        <v>7.34</v>
      </c>
      <c r="N2610" s="87" t="str">
        <f t="shared" si="410"/>
        <v/>
      </c>
      <c r="O2610" s="87">
        <f t="shared" si="411"/>
        <v>7.34</v>
      </c>
      <c r="P2610" s="88" t="str">
        <f t="shared" si="412"/>
        <v/>
      </c>
      <c r="Q2610" s="87" t="str">
        <f t="shared" si="413"/>
        <v/>
      </c>
      <c r="R2610" s="87" t="str">
        <f t="shared" si="414"/>
        <v/>
      </c>
    </row>
    <row r="2611" spans="1:18" x14ac:dyDescent="0.2">
      <c r="A2611" s="214" t="s">
        <v>28</v>
      </c>
      <c r="B2611" s="215" t="s">
        <v>974</v>
      </c>
      <c r="C2611" s="214" t="str">
        <f>VLOOKUP(B2611,INSUMOS!$A:$I,2,FALSE)</f>
        <v>ORSE</v>
      </c>
      <c r="D2611" s="214" t="str">
        <f>VLOOKUP(B2611,INSUMOS!$A:$I,3,FALSE)</f>
        <v>Painel MPU 20MM x 2,00m x 1,20m</v>
      </c>
      <c r="E2611" s="293" t="str">
        <f>VLOOKUP(B2611,INSUMOS!$A:$I,4,FALSE)</f>
        <v>Material</v>
      </c>
      <c r="F2611" s="293"/>
      <c r="G2611" s="216" t="str">
        <f>VLOOKUP(B2611,INSUMOS!$A:$I,5,FALSE)</f>
        <v>m²</v>
      </c>
      <c r="H2611" s="217">
        <v>1.05</v>
      </c>
      <c r="I2611" s="218">
        <f>VLOOKUP(B2611,INSUMOS!$A:$I,8,FALSE)</f>
        <v>70.25</v>
      </c>
      <c r="J2611" s="250">
        <f t="shared" si="407"/>
        <v>73.760000000000005</v>
      </c>
      <c r="L2611" s="52">
        <f t="shared" si="408"/>
        <v>274</v>
      </c>
      <c r="M2611" s="86">
        <f t="shared" si="409"/>
        <v>73.760000000000005</v>
      </c>
      <c r="N2611" s="87" t="str">
        <f t="shared" si="410"/>
        <v/>
      </c>
      <c r="O2611" s="87">
        <f t="shared" si="411"/>
        <v>73.760000000000005</v>
      </c>
      <c r="P2611" s="88" t="str">
        <f t="shared" si="412"/>
        <v/>
      </c>
      <c r="Q2611" s="87" t="str">
        <f t="shared" si="413"/>
        <v/>
      </c>
      <c r="R2611" s="87" t="str">
        <f t="shared" si="414"/>
        <v/>
      </c>
    </row>
    <row r="2612" spans="1:18" x14ac:dyDescent="0.2">
      <c r="A2612" s="214" t="s">
        <v>28</v>
      </c>
      <c r="B2612" s="215" t="s">
        <v>972</v>
      </c>
      <c r="C2612" s="214" t="str">
        <f>VLOOKUP(B2612,INSUMOS!$A:$I,2,FALSE)</f>
        <v>ORSE</v>
      </c>
      <c r="D2612" s="214" t="str">
        <f>VLOOKUP(B2612,INSUMOS!$A:$I,3,FALSE)</f>
        <v>MPU Selante Acrilico 5443 N</v>
      </c>
      <c r="E2612" s="293" t="str">
        <f>VLOOKUP(B2612,INSUMOS!$A:$I,4,FALSE)</f>
        <v>Material</v>
      </c>
      <c r="F2612" s="293"/>
      <c r="G2612" s="216" t="str">
        <f>VLOOKUP(B2612,INSUMOS!$A:$I,5,FALSE)</f>
        <v>kg</v>
      </c>
      <c r="H2612" s="217">
        <v>2.9499999999999998E-2</v>
      </c>
      <c r="I2612" s="218">
        <f>VLOOKUP(B2612,INSUMOS!$A:$I,8,FALSE)</f>
        <v>56.19</v>
      </c>
      <c r="J2612" s="250">
        <f t="shared" si="407"/>
        <v>1.65</v>
      </c>
      <c r="L2612" s="52">
        <f t="shared" si="408"/>
        <v>274</v>
      </c>
      <c r="M2612" s="86">
        <f t="shared" si="409"/>
        <v>1.65</v>
      </c>
      <c r="N2612" s="87" t="str">
        <f t="shared" si="410"/>
        <v/>
      </c>
      <c r="O2612" s="87">
        <f t="shared" si="411"/>
        <v>1.65</v>
      </c>
      <c r="P2612" s="88" t="str">
        <f t="shared" si="412"/>
        <v/>
      </c>
      <c r="Q2612" s="87" t="str">
        <f t="shared" si="413"/>
        <v/>
      </c>
      <c r="R2612" s="87" t="str">
        <f t="shared" si="414"/>
        <v/>
      </c>
    </row>
    <row r="2613" spans="1:18" ht="14.25" customHeight="1" x14ac:dyDescent="0.2">
      <c r="A2613" s="214" t="s">
        <v>28</v>
      </c>
      <c r="B2613" s="215" t="s">
        <v>967</v>
      </c>
      <c r="C2613" s="214" t="str">
        <f>VLOOKUP(B2613,INSUMOS!$A:$I,2,FALSE)</f>
        <v>ORSE</v>
      </c>
      <c r="D2613" s="214" t="str">
        <f>VLOOKUP(B2613,INSUMOS!$A:$I,3,FALSE)</f>
        <v>Fita alumínio MPU 50mm x 50M</v>
      </c>
      <c r="E2613" s="293" t="str">
        <f>VLOOKUP(B2613,INSUMOS!$A:$I,4,FALSE)</f>
        <v>Material</v>
      </c>
      <c r="F2613" s="293"/>
      <c r="G2613" s="216" t="str">
        <f>VLOOKUP(B2613,INSUMOS!$A:$I,5,FALSE)</f>
        <v>un</v>
      </c>
      <c r="H2613" s="217">
        <v>1.29E-2</v>
      </c>
      <c r="I2613" s="218">
        <f>VLOOKUP(B2613,INSUMOS!$A:$I,8,FALSE)</f>
        <v>56.2</v>
      </c>
      <c r="J2613" s="250">
        <f t="shared" si="407"/>
        <v>0.72</v>
      </c>
      <c r="L2613" s="52">
        <f t="shared" si="408"/>
        <v>274</v>
      </c>
      <c r="M2613" s="86">
        <f t="shared" si="409"/>
        <v>0.72</v>
      </c>
      <c r="N2613" s="87" t="str">
        <f t="shared" si="410"/>
        <v/>
      </c>
      <c r="O2613" s="87">
        <f t="shared" si="411"/>
        <v>0.72</v>
      </c>
      <c r="P2613" s="88" t="str">
        <f t="shared" si="412"/>
        <v/>
      </c>
      <c r="Q2613" s="87" t="str">
        <f t="shared" si="413"/>
        <v/>
      </c>
      <c r="R2613" s="87" t="str">
        <f t="shared" si="414"/>
        <v/>
      </c>
    </row>
    <row r="2614" spans="1:18" ht="25.5" customHeight="1" x14ac:dyDescent="0.2">
      <c r="A2614" s="225" t="s">
        <v>21</v>
      </c>
      <c r="B2614" s="226" t="s">
        <v>174</v>
      </c>
      <c r="C2614" s="225" t="s">
        <v>9</v>
      </c>
      <c r="D2614" s="225" t="s">
        <v>175</v>
      </c>
      <c r="E2614" s="292" t="s">
        <v>875</v>
      </c>
      <c r="F2614" s="292"/>
      <c r="G2614" s="227" t="s">
        <v>25</v>
      </c>
      <c r="H2614" s="228">
        <v>0.22539999999999999</v>
      </c>
      <c r="I2614" s="229">
        <f>SUMIFS(J:J,A:A,"Composição",B:B,$B2614)</f>
        <v>25.96</v>
      </c>
      <c r="J2614" s="249">
        <f t="shared" si="407"/>
        <v>5.85</v>
      </c>
      <c r="L2614" s="52">
        <f t="shared" si="408"/>
        <v>274</v>
      </c>
      <c r="M2614" s="86">
        <f t="shared" si="409"/>
        <v>5.85</v>
      </c>
      <c r="N2614" s="87" t="str">
        <f t="shared" si="410"/>
        <v/>
      </c>
      <c r="O2614" s="87">
        <f t="shared" si="411"/>
        <v>5.85</v>
      </c>
      <c r="P2614" s="88" t="str">
        <f t="shared" si="412"/>
        <v/>
      </c>
      <c r="Q2614" s="87" t="str">
        <f t="shared" si="413"/>
        <v/>
      </c>
      <c r="R2614" s="87" t="str">
        <f t="shared" si="414"/>
        <v/>
      </c>
    </row>
    <row r="2615" spans="1:18" ht="14.25" customHeight="1" x14ac:dyDescent="0.2">
      <c r="A2615" s="214" t="s">
        <v>28</v>
      </c>
      <c r="B2615" s="215" t="s">
        <v>2111</v>
      </c>
      <c r="C2615" s="214" t="str">
        <f>VLOOKUP(B2615,INSUMOS!$A:$I,2,FALSE)</f>
        <v>ORSE</v>
      </c>
      <c r="D2615" s="214" t="str">
        <f>VLOOKUP(B2615,INSUMOS!$A:$I,3,FALSE)</f>
        <v>Cola formicola - p/ laminados - ou similar</v>
      </c>
      <c r="E2615" s="293" t="str">
        <f>VLOOKUP(B2615,INSUMOS!$A:$I,4,FALSE)</f>
        <v>Material</v>
      </c>
      <c r="F2615" s="293"/>
      <c r="G2615" s="216" t="str">
        <f>VLOOKUP(B2615,INSUMOS!$A:$I,5,FALSE)</f>
        <v>kg</v>
      </c>
      <c r="H2615" s="217">
        <v>0.09</v>
      </c>
      <c r="I2615" s="218">
        <f>VLOOKUP(B2615,INSUMOS!$A:$I,8,FALSE)</f>
        <v>38.81</v>
      </c>
      <c r="J2615" s="250">
        <f t="shared" si="407"/>
        <v>3.49</v>
      </c>
      <c r="L2615" s="52">
        <f t="shared" si="408"/>
        <v>274</v>
      </c>
      <c r="M2615" s="86">
        <f t="shared" si="409"/>
        <v>3.49</v>
      </c>
      <c r="N2615" s="87" t="str">
        <f t="shared" si="410"/>
        <v/>
      </c>
      <c r="O2615" s="87">
        <f t="shared" si="411"/>
        <v>3.49</v>
      </c>
      <c r="P2615" s="88" t="str">
        <f t="shared" si="412"/>
        <v/>
      </c>
      <c r="Q2615" s="87" t="str">
        <f t="shared" si="413"/>
        <v/>
      </c>
      <c r="R2615" s="87" t="str">
        <f t="shared" si="414"/>
        <v/>
      </c>
    </row>
    <row r="2616" spans="1:18" x14ac:dyDescent="0.2">
      <c r="A2616" s="219"/>
      <c r="B2616" s="219"/>
      <c r="C2616" s="219"/>
      <c r="D2616" s="219"/>
      <c r="E2616" s="219"/>
      <c r="F2616" s="220"/>
      <c r="G2616" s="219"/>
      <c r="H2616" s="220"/>
      <c r="I2616" s="219"/>
      <c r="J2616" s="220"/>
      <c r="L2616" s="52">
        <f t="shared" si="408"/>
        <v>274</v>
      </c>
      <c r="M2616" s="86" t="str">
        <f t="shared" si="409"/>
        <v/>
      </c>
      <c r="N2616" s="87" t="str">
        <f t="shared" si="410"/>
        <v/>
      </c>
      <c r="O2616" s="87" t="str">
        <f t="shared" si="411"/>
        <v/>
      </c>
      <c r="P2616" s="88" t="str">
        <f t="shared" si="412"/>
        <v/>
      </c>
      <c r="Q2616" s="87" t="str">
        <f t="shared" si="413"/>
        <v/>
      </c>
      <c r="R2616" s="87" t="str">
        <f t="shared" si="414"/>
        <v/>
      </c>
    </row>
    <row r="2617" spans="1:18" ht="15" thickBot="1" x14ac:dyDescent="0.25">
      <c r="A2617" s="219"/>
      <c r="B2617" s="219"/>
      <c r="C2617" s="219"/>
      <c r="D2617" s="219"/>
      <c r="E2617" s="219"/>
      <c r="F2617" s="220"/>
      <c r="G2617" s="219"/>
      <c r="H2617" s="294"/>
      <c r="I2617" s="294"/>
      <c r="J2617" s="220"/>
      <c r="L2617" s="52">
        <f t="shared" si="408"/>
        <v>274</v>
      </c>
      <c r="M2617" s="86" t="str">
        <f t="shared" si="409"/>
        <v/>
      </c>
      <c r="N2617" s="87" t="str">
        <f t="shared" si="410"/>
        <v/>
      </c>
      <c r="O2617" s="87" t="str">
        <f t="shared" si="411"/>
        <v/>
      </c>
      <c r="P2617" s="88" t="str">
        <f t="shared" si="412"/>
        <v/>
      </c>
      <c r="Q2617" s="87" t="str">
        <f t="shared" si="413"/>
        <v/>
      </c>
      <c r="R2617" s="87" t="str">
        <f t="shared" si="414"/>
        <v/>
      </c>
    </row>
    <row r="2618" spans="1:18" ht="15" thickTop="1" x14ac:dyDescent="0.2">
      <c r="A2618" s="224"/>
      <c r="B2618" s="224"/>
      <c r="C2618" s="224"/>
      <c r="D2618" s="224"/>
      <c r="E2618" s="224"/>
      <c r="F2618" s="224"/>
      <c r="G2618" s="224"/>
      <c r="H2618" s="224"/>
      <c r="I2618" s="224"/>
      <c r="J2618" s="224"/>
      <c r="L2618" s="52">
        <f t="shared" si="408"/>
        <v>274</v>
      </c>
      <c r="M2618" s="86" t="str">
        <f t="shared" si="409"/>
        <v/>
      </c>
      <c r="N2618" s="87" t="str">
        <f t="shared" si="410"/>
        <v/>
      </c>
      <c r="O2618" s="87" t="str">
        <f t="shared" si="411"/>
        <v/>
      </c>
      <c r="P2618" s="88" t="str">
        <f t="shared" si="412"/>
        <v/>
      </c>
      <c r="Q2618" s="87" t="str">
        <f t="shared" si="413"/>
        <v/>
      </c>
      <c r="R2618" s="87" t="str">
        <f t="shared" si="414"/>
        <v/>
      </c>
    </row>
    <row r="2619" spans="1:18" ht="15" x14ac:dyDescent="0.2">
      <c r="A2619" s="206"/>
      <c r="B2619" s="207" t="s">
        <v>1</v>
      </c>
      <c r="C2619" s="206" t="s">
        <v>2</v>
      </c>
      <c r="D2619" s="206" t="s">
        <v>3</v>
      </c>
      <c r="E2619" s="290" t="s">
        <v>18</v>
      </c>
      <c r="F2619" s="290"/>
      <c r="G2619" s="208" t="s">
        <v>4</v>
      </c>
      <c r="H2619" s="207" t="s">
        <v>5</v>
      </c>
      <c r="I2619" s="207" t="s">
        <v>6</v>
      </c>
      <c r="J2619" s="207" t="s">
        <v>7</v>
      </c>
      <c r="L2619" s="52">
        <f t="shared" si="408"/>
        <v>275</v>
      </c>
      <c r="M2619" s="86" t="str">
        <f t="shared" si="409"/>
        <v/>
      </c>
      <c r="N2619" s="87" t="str">
        <f t="shared" si="410"/>
        <v/>
      </c>
      <c r="O2619" s="87" t="str">
        <f t="shared" si="411"/>
        <v/>
      </c>
      <c r="P2619" s="88" t="str">
        <f t="shared" si="412"/>
        <v/>
      </c>
      <c r="Q2619" s="87" t="str">
        <f t="shared" si="413"/>
        <v/>
      </c>
      <c r="R2619" s="87" t="str">
        <f t="shared" si="414"/>
        <v/>
      </c>
    </row>
    <row r="2620" spans="1:18" x14ac:dyDescent="0.2">
      <c r="A2620" s="209" t="s">
        <v>19</v>
      </c>
      <c r="B2620" s="210" t="s">
        <v>1634</v>
      </c>
      <c r="C2620" s="209" t="s">
        <v>9</v>
      </c>
      <c r="D2620" s="209" t="s">
        <v>1635</v>
      </c>
      <c r="E2620" s="291" t="s">
        <v>875</v>
      </c>
      <c r="F2620" s="291"/>
      <c r="G2620" s="211" t="s">
        <v>25</v>
      </c>
      <c r="H2620" s="212">
        <v>1</v>
      </c>
      <c r="I2620" s="213">
        <f>SUMIF(L:L,$L2620,M:M)</f>
        <v>32.61</v>
      </c>
      <c r="J2620" s="213">
        <f t="shared" ref="J2620:J2628" si="415">TRUNC(H2620*I2620,2)</f>
        <v>32.61</v>
      </c>
      <c r="L2620" s="52">
        <f t="shared" si="408"/>
        <v>275</v>
      </c>
      <c r="M2620" s="86" t="str">
        <f t="shared" si="409"/>
        <v/>
      </c>
      <c r="N2620" s="87" t="str">
        <f t="shared" si="410"/>
        <v/>
      </c>
      <c r="O2620" s="87" t="str">
        <f t="shared" si="411"/>
        <v/>
      </c>
      <c r="P2620" s="88" t="str">
        <f t="shared" si="412"/>
        <v xml:space="preserve"> 88269 </v>
      </c>
      <c r="Q2620" s="87">
        <f t="shared" si="413"/>
        <v>23.15</v>
      </c>
      <c r="R2620" s="87">
        <f t="shared" si="414"/>
        <v>9.4600000000000009</v>
      </c>
    </row>
    <row r="2621" spans="1:18" ht="25.5" customHeight="1" x14ac:dyDescent="0.2">
      <c r="A2621" s="225" t="s">
        <v>21</v>
      </c>
      <c r="B2621" s="226" t="s">
        <v>2061</v>
      </c>
      <c r="C2621" s="225" t="s">
        <v>9</v>
      </c>
      <c r="D2621" s="225" t="s">
        <v>2062</v>
      </c>
      <c r="E2621" s="292" t="s">
        <v>875</v>
      </c>
      <c r="F2621" s="292"/>
      <c r="G2621" s="227" t="s">
        <v>25</v>
      </c>
      <c r="H2621" s="228">
        <v>1</v>
      </c>
      <c r="I2621" s="229">
        <f>SUMIFS(J:J,A:A,"Composição",B:B,$B2621)</f>
        <v>0.26</v>
      </c>
      <c r="J2621" s="229">
        <f t="shared" si="415"/>
        <v>0.26</v>
      </c>
      <c r="L2621" s="52">
        <f t="shared" si="408"/>
        <v>275</v>
      </c>
      <c r="M2621" s="86">
        <f t="shared" si="409"/>
        <v>0.26</v>
      </c>
      <c r="N2621" s="87" t="str">
        <f t="shared" si="410"/>
        <v/>
      </c>
      <c r="O2621" s="87">
        <f t="shared" si="411"/>
        <v>0.26</v>
      </c>
      <c r="P2621" s="88" t="str">
        <f t="shared" si="412"/>
        <v/>
      </c>
      <c r="Q2621" s="87" t="str">
        <f t="shared" si="413"/>
        <v/>
      </c>
      <c r="R2621" s="87" t="str">
        <f t="shared" si="414"/>
        <v/>
      </c>
    </row>
    <row r="2622" spans="1:18" ht="25.5" customHeight="1" x14ac:dyDescent="0.2">
      <c r="A2622" s="214" t="s">
        <v>28</v>
      </c>
      <c r="B2622" s="215" t="s">
        <v>91</v>
      </c>
      <c r="C2622" s="214" t="str">
        <f>VLOOKUP(B2622,INSUMOS!$A:$I,2,FALSE)</f>
        <v>SINAPI</v>
      </c>
      <c r="D2622" s="214" t="str">
        <f>VLOOKUP(B2622,INSUMOS!$A:$I,3,FALSE)</f>
        <v>FERRAMENTAS - FAMILIA PEDREIRO - HORISTA (ENCARGOS COMPLEMENTARES - COLETADO CAIXA)</v>
      </c>
      <c r="E2622" s="293" t="str">
        <f>VLOOKUP(B2622,INSUMOS!$A:$I,4,FALSE)</f>
        <v>Encargos Complementares</v>
      </c>
      <c r="F2622" s="293"/>
      <c r="G2622" s="216" t="str">
        <f>VLOOKUP(B2622,INSUMOS!$A:$I,5,FALSE)</f>
        <v>H</v>
      </c>
      <c r="H2622" s="217">
        <v>1</v>
      </c>
      <c r="I2622" s="218">
        <f>VLOOKUP(B2622,INSUMOS!$A:$I,8,FALSE)</f>
        <v>0.71</v>
      </c>
      <c r="J2622" s="218">
        <f t="shared" si="415"/>
        <v>0.71</v>
      </c>
      <c r="L2622" s="52">
        <f t="shared" si="408"/>
        <v>275</v>
      </c>
      <c r="M2622" s="86">
        <f t="shared" si="409"/>
        <v>0.71</v>
      </c>
      <c r="N2622" s="87" t="str">
        <f t="shared" si="410"/>
        <v/>
      </c>
      <c r="O2622" s="87">
        <f t="shared" si="411"/>
        <v>0.71</v>
      </c>
      <c r="P2622" s="88" t="str">
        <f t="shared" si="412"/>
        <v/>
      </c>
      <c r="Q2622" s="87" t="str">
        <f t="shared" si="413"/>
        <v/>
      </c>
      <c r="R2622" s="87" t="str">
        <f t="shared" si="414"/>
        <v/>
      </c>
    </row>
    <row r="2623" spans="1:18" ht="25.5" customHeight="1" x14ac:dyDescent="0.2">
      <c r="A2623" s="214" t="s">
        <v>28</v>
      </c>
      <c r="B2623" s="215" t="s">
        <v>84</v>
      </c>
      <c r="C2623" s="214" t="str">
        <f>VLOOKUP(B2623,INSUMOS!$A:$I,2,FALSE)</f>
        <v>SINAPI</v>
      </c>
      <c r="D2623" s="214" t="str">
        <f>VLOOKUP(B2623,INSUMOS!$A:$I,3,FALSE)</f>
        <v>TRANSPORTE - HORISTA (COLETADO CAIXA - ENCARGOS COMPLEMENTARES)</v>
      </c>
      <c r="E2623" s="293" t="str">
        <f>VLOOKUP(B2623,INSUMOS!$A:$I,4,FALSE)</f>
        <v>Encargos Complementares</v>
      </c>
      <c r="F2623" s="293"/>
      <c r="G2623" s="216" t="str">
        <f>VLOOKUP(B2623,INSUMOS!$A:$I,5,FALSE)</f>
        <v>H</v>
      </c>
      <c r="H2623" s="217">
        <v>1</v>
      </c>
      <c r="I2623" s="218">
        <f>VLOOKUP(B2623,INSUMOS!$A:$I,8,FALSE)</f>
        <v>1.52</v>
      </c>
      <c r="J2623" s="218">
        <f t="shared" si="415"/>
        <v>1.52</v>
      </c>
      <c r="L2623" s="52">
        <f t="shared" si="408"/>
        <v>275</v>
      </c>
      <c r="M2623" s="86">
        <f t="shared" si="409"/>
        <v>1.52</v>
      </c>
      <c r="N2623" s="87" t="str">
        <f t="shared" si="410"/>
        <v/>
      </c>
      <c r="O2623" s="87">
        <f t="shared" si="411"/>
        <v>1.52</v>
      </c>
      <c r="P2623" s="88" t="str">
        <f t="shared" si="412"/>
        <v/>
      </c>
      <c r="Q2623" s="87" t="str">
        <f t="shared" si="413"/>
        <v/>
      </c>
      <c r="R2623" s="87" t="str">
        <f t="shared" si="414"/>
        <v/>
      </c>
    </row>
    <row r="2624" spans="1:18" ht="25.5" x14ac:dyDescent="0.2">
      <c r="A2624" s="214" t="s">
        <v>28</v>
      </c>
      <c r="B2624" s="215" t="s">
        <v>81</v>
      </c>
      <c r="C2624" s="214" t="str">
        <f>VLOOKUP(B2624,INSUMOS!$A:$I,2,FALSE)</f>
        <v>SINAPI</v>
      </c>
      <c r="D2624" s="214" t="str">
        <f>VLOOKUP(B2624,INSUMOS!$A:$I,3,FALSE)</f>
        <v>EXAMES - HORISTA (COLETADO CAIXA - ENCARGOS COMPLEMENTARES)</v>
      </c>
      <c r="E2624" s="293" t="str">
        <f>VLOOKUP(B2624,INSUMOS!$A:$I,4,FALSE)</f>
        <v>Encargos Complementares</v>
      </c>
      <c r="F2624" s="293"/>
      <c r="G2624" s="216" t="str">
        <f>VLOOKUP(B2624,INSUMOS!$A:$I,5,FALSE)</f>
        <v>H</v>
      </c>
      <c r="H2624" s="217">
        <v>1</v>
      </c>
      <c r="I2624" s="218">
        <f>VLOOKUP(B2624,INSUMOS!$A:$I,8,FALSE)</f>
        <v>1.31</v>
      </c>
      <c r="J2624" s="218">
        <f t="shared" si="415"/>
        <v>1.31</v>
      </c>
      <c r="L2624" s="52">
        <f t="shared" si="408"/>
        <v>275</v>
      </c>
      <c r="M2624" s="86">
        <f t="shared" si="409"/>
        <v>1.31</v>
      </c>
      <c r="N2624" s="87" t="str">
        <f t="shared" si="410"/>
        <v/>
      </c>
      <c r="O2624" s="87">
        <f t="shared" si="411"/>
        <v>1.31</v>
      </c>
      <c r="P2624" s="88" t="str">
        <f t="shared" si="412"/>
        <v/>
      </c>
      <c r="Q2624" s="87" t="str">
        <f t="shared" si="413"/>
        <v/>
      </c>
      <c r="R2624" s="87" t="str">
        <f t="shared" si="414"/>
        <v/>
      </c>
    </row>
    <row r="2625" spans="1:18" ht="25.5" customHeight="1" x14ac:dyDescent="0.2">
      <c r="A2625" s="214" t="s">
        <v>28</v>
      </c>
      <c r="B2625" s="215" t="s">
        <v>2063</v>
      </c>
      <c r="C2625" s="214" t="str">
        <f>VLOOKUP(B2625,INSUMOS!$A:$I,2,FALSE)</f>
        <v>SINAPI</v>
      </c>
      <c r="D2625" s="214" t="str">
        <f>VLOOKUP(B2625,INSUMOS!$A:$I,3,FALSE)</f>
        <v>GESSEIRO (HORISTA)</v>
      </c>
      <c r="E2625" s="293" t="str">
        <f>VLOOKUP(B2625,INSUMOS!$A:$I,4,FALSE)</f>
        <v>Mão de Obra</v>
      </c>
      <c r="F2625" s="293"/>
      <c r="G2625" s="216" t="str">
        <f>VLOOKUP(B2625,INSUMOS!$A:$I,5,FALSE)</f>
        <v>H</v>
      </c>
      <c r="H2625" s="217">
        <v>1</v>
      </c>
      <c r="I2625" s="218">
        <f>VLOOKUP(B2625,INSUMOS!$A:$I,8,FALSE)</f>
        <v>23.15</v>
      </c>
      <c r="J2625" s="218">
        <f t="shared" si="415"/>
        <v>23.15</v>
      </c>
      <c r="L2625" s="52">
        <f t="shared" si="408"/>
        <v>275</v>
      </c>
      <c r="M2625" s="86">
        <f t="shared" si="409"/>
        <v>23.15</v>
      </c>
      <c r="N2625" s="87">
        <f t="shared" si="410"/>
        <v>23.15</v>
      </c>
      <c r="O2625" s="87" t="str">
        <f t="shared" si="411"/>
        <v/>
      </c>
      <c r="P2625" s="88" t="str">
        <f t="shared" si="412"/>
        <v/>
      </c>
      <c r="Q2625" s="87" t="str">
        <f t="shared" si="413"/>
        <v/>
      </c>
      <c r="R2625" s="87" t="str">
        <f t="shared" si="414"/>
        <v/>
      </c>
    </row>
    <row r="2626" spans="1:18" ht="25.5" x14ac:dyDescent="0.2">
      <c r="A2626" s="214" t="s">
        <v>28</v>
      </c>
      <c r="B2626" s="215" t="s">
        <v>83</v>
      </c>
      <c r="C2626" s="214" t="str">
        <f>VLOOKUP(B2626,INSUMOS!$A:$I,2,FALSE)</f>
        <v>SINAPI</v>
      </c>
      <c r="D2626" s="214" t="str">
        <f>VLOOKUP(B2626,INSUMOS!$A:$I,3,FALSE)</f>
        <v>SEGURO - HORISTA (COLETADO CAIXA - ENCARGOS COMPLEMENTARES)</v>
      </c>
      <c r="E2626" s="293" t="str">
        <f>VLOOKUP(B2626,INSUMOS!$A:$I,4,FALSE)</f>
        <v>Encargos Complementares</v>
      </c>
      <c r="F2626" s="293"/>
      <c r="G2626" s="216" t="str">
        <f>VLOOKUP(B2626,INSUMOS!$A:$I,5,FALSE)</f>
        <v>H</v>
      </c>
      <c r="H2626" s="217">
        <v>1</v>
      </c>
      <c r="I2626" s="218">
        <f>VLOOKUP(B2626,INSUMOS!$A:$I,8,FALSE)</f>
        <v>0.11</v>
      </c>
      <c r="J2626" s="218">
        <f t="shared" si="415"/>
        <v>0.11</v>
      </c>
      <c r="L2626" s="52">
        <f t="shared" si="408"/>
        <v>275</v>
      </c>
      <c r="M2626" s="86">
        <f t="shared" si="409"/>
        <v>0.11</v>
      </c>
      <c r="N2626" s="87" t="str">
        <f t="shared" si="410"/>
        <v/>
      </c>
      <c r="O2626" s="87">
        <f t="shared" si="411"/>
        <v>0.11</v>
      </c>
      <c r="P2626" s="88" t="str">
        <f t="shared" si="412"/>
        <v/>
      </c>
      <c r="Q2626" s="87" t="str">
        <f t="shared" si="413"/>
        <v/>
      </c>
      <c r="R2626" s="87" t="str">
        <f t="shared" si="414"/>
        <v/>
      </c>
    </row>
    <row r="2627" spans="1:18" ht="25.5" x14ac:dyDescent="0.2">
      <c r="A2627" s="214" t="s">
        <v>28</v>
      </c>
      <c r="B2627" s="215" t="s">
        <v>90</v>
      </c>
      <c r="C2627" s="214" t="str">
        <f>VLOOKUP(B2627,INSUMOS!$A:$I,2,FALSE)</f>
        <v>SINAPI</v>
      </c>
      <c r="D2627" s="214" t="str">
        <f>VLOOKUP(B2627,INSUMOS!$A:$I,3,FALSE)</f>
        <v>EPI - FAMILIA PEDREIRO - HORISTA (ENCARGOS COMPLEMENTARES - COLETADO CAIXA)</v>
      </c>
      <c r="E2627" s="293" t="str">
        <f>VLOOKUP(B2627,INSUMOS!$A:$I,4,FALSE)</f>
        <v>Encargos Complementares</v>
      </c>
      <c r="F2627" s="293"/>
      <c r="G2627" s="216" t="str">
        <f>VLOOKUP(B2627,INSUMOS!$A:$I,5,FALSE)</f>
        <v>H</v>
      </c>
      <c r="H2627" s="217">
        <v>1</v>
      </c>
      <c r="I2627" s="218">
        <f>VLOOKUP(B2627,INSUMOS!$A:$I,8,FALSE)</f>
        <v>1.26</v>
      </c>
      <c r="J2627" s="218">
        <f t="shared" si="415"/>
        <v>1.26</v>
      </c>
      <c r="L2627" s="52">
        <f t="shared" si="408"/>
        <v>275</v>
      </c>
      <c r="M2627" s="86">
        <f t="shared" si="409"/>
        <v>1.26</v>
      </c>
      <c r="N2627" s="87" t="str">
        <f t="shared" si="410"/>
        <v/>
      </c>
      <c r="O2627" s="87">
        <f t="shared" si="411"/>
        <v>1.26</v>
      </c>
      <c r="P2627" s="88" t="str">
        <f t="shared" si="412"/>
        <v/>
      </c>
      <c r="Q2627" s="87" t="str">
        <f t="shared" si="413"/>
        <v/>
      </c>
      <c r="R2627" s="87" t="str">
        <f t="shared" si="414"/>
        <v/>
      </c>
    </row>
    <row r="2628" spans="1:18" ht="25.5" x14ac:dyDescent="0.2">
      <c r="A2628" s="214" t="s">
        <v>28</v>
      </c>
      <c r="B2628" s="215" t="s">
        <v>79</v>
      </c>
      <c r="C2628" s="214" t="str">
        <f>VLOOKUP(B2628,INSUMOS!$A:$I,2,FALSE)</f>
        <v>SINAPI</v>
      </c>
      <c r="D2628" s="214" t="str">
        <f>VLOOKUP(B2628,INSUMOS!$A:$I,3,FALSE)</f>
        <v>ALIMENTACAO - HORISTA (COLETADO CAIXA - ENCARGOS COMPLEMENTARES)</v>
      </c>
      <c r="E2628" s="293" t="str">
        <f>VLOOKUP(B2628,INSUMOS!$A:$I,4,FALSE)</f>
        <v>Encargos Complementares</v>
      </c>
      <c r="F2628" s="293"/>
      <c r="G2628" s="216" t="str">
        <f>VLOOKUP(B2628,INSUMOS!$A:$I,5,FALSE)</f>
        <v>H</v>
      </c>
      <c r="H2628" s="217">
        <v>1</v>
      </c>
      <c r="I2628" s="218">
        <f>VLOOKUP(B2628,INSUMOS!$A:$I,8,FALSE)</f>
        <v>4.29</v>
      </c>
      <c r="J2628" s="218">
        <f t="shared" si="415"/>
        <v>4.29</v>
      </c>
      <c r="L2628" s="52">
        <f t="shared" si="408"/>
        <v>275</v>
      </c>
      <c r="M2628" s="86">
        <f t="shared" si="409"/>
        <v>4.29</v>
      </c>
      <c r="N2628" s="87" t="str">
        <f t="shared" si="410"/>
        <v/>
      </c>
      <c r="O2628" s="87">
        <f t="shared" si="411"/>
        <v>4.29</v>
      </c>
      <c r="P2628" s="88" t="str">
        <f t="shared" si="412"/>
        <v/>
      </c>
      <c r="Q2628" s="87" t="str">
        <f t="shared" si="413"/>
        <v/>
      </c>
      <c r="R2628" s="87" t="str">
        <f t="shared" si="414"/>
        <v/>
      </c>
    </row>
    <row r="2629" spans="1:18" x14ac:dyDescent="0.2">
      <c r="A2629" s="219"/>
      <c r="B2629" s="219"/>
      <c r="C2629" s="219"/>
      <c r="D2629" s="219"/>
      <c r="E2629" s="219"/>
      <c r="F2629" s="220"/>
      <c r="G2629" s="219"/>
      <c r="H2629" s="220"/>
      <c r="I2629" s="219"/>
      <c r="J2629" s="220"/>
      <c r="L2629" s="52">
        <f t="shared" si="408"/>
        <v>275</v>
      </c>
      <c r="M2629" s="86" t="str">
        <f t="shared" si="409"/>
        <v/>
      </c>
      <c r="N2629" s="87" t="str">
        <f t="shared" si="410"/>
        <v/>
      </c>
      <c r="O2629" s="87" t="str">
        <f t="shared" si="411"/>
        <v/>
      </c>
      <c r="P2629" s="88" t="str">
        <f t="shared" si="412"/>
        <v/>
      </c>
      <c r="Q2629" s="87" t="str">
        <f t="shared" si="413"/>
        <v/>
      </c>
      <c r="R2629" s="87" t="str">
        <f t="shared" si="414"/>
        <v/>
      </c>
    </row>
    <row r="2630" spans="1:18" ht="15" thickBot="1" x14ac:dyDescent="0.25">
      <c r="A2630" s="219"/>
      <c r="B2630" s="219"/>
      <c r="C2630" s="219"/>
      <c r="D2630" s="219"/>
      <c r="E2630" s="219"/>
      <c r="F2630" s="220"/>
      <c r="G2630" s="219"/>
      <c r="H2630" s="294"/>
      <c r="I2630" s="294"/>
      <c r="J2630" s="220"/>
      <c r="L2630" s="52">
        <f t="shared" si="408"/>
        <v>275</v>
      </c>
      <c r="M2630" s="86" t="str">
        <f t="shared" si="409"/>
        <v/>
      </c>
      <c r="N2630" s="87" t="str">
        <f t="shared" si="410"/>
        <v/>
      </c>
      <c r="O2630" s="87" t="str">
        <f t="shared" si="411"/>
        <v/>
      </c>
      <c r="P2630" s="88" t="str">
        <f t="shared" si="412"/>
        <v/>
      </c>
      <c r="Q2630" s="87" t="str">
        <f t="shared" si="413"/>
        <v/>
      </c>
      <c r="R2630" s="87" t="str">
        <f t="shared" si="414"/>
        <v/>
      </c>
    </row>
    <row r="2631" spans="1:18" ht="15" thickTop="1" x14ac:dyDescent="0.2">
      <c r="A2631" s="224"/>
      <c r="B2631" s="224"/>
      <c r="C2631" s="224"/>
      <c r="D2631" s="224"/>
      <c r="E2631" s="224"/>
      <c r="F2631" s="224"/>
      <c r="G2631" s="224"/>
      <c r="H2631" s="224"/>
      <c r="I2631" s="224"/>
      <c r="J2631" s="224"/>
      <c r="L2631" s="52">
        <f t="shared" si="408"/>
        <v>275</v>
      </c>
      <c r="M2631" s="86" t="str">
        <f t="shared" si="409"/>
        <v/>
      </c>
      <c r="N2631" s="87" t="str">
        <f t="shared" si="410"/>
        <v/>
      </c>
      <c r="O2631" s="87" t="str">
        <f t="shared" si="411"/>
        <v/>
      </c>
      <c r="P2631" s="88" t="str">
        <f t="shared" si="412"/>
        <v/>
      </c>
      <c r="Q2631" s="87" t="str">
        <f t="shared" si="413"/>
        <v/>
      </c>
      <c r="R2631" s="87" t="str">
        <f t="shared" si="414"/>
        <v/>
      </c>
    </row>
    <row r="2632" spans="1:18" ht="25.5" customHeight="1" x14ac:dyDescent="0.2">
      <c r="A2632" s="206"/>
      <c r="B2632" s="207" t="s">
        <v>1</v>
      </c>
      <c r="C2632" s="206" t="s">
        <v>2</v>
      </c>
      <c r="D2632" s="206" t="s">
        <v>3</v>
      </c>
      <c r="E2632" s="290" t="s">
        <v>18</v>
      </c>
      <c r="F2632" s="290"/>
      <c r="G2632" s="208" t="s">
        <v>4</v>
      </c>
      <c r="H2632" s="207" t="s">
        <v>5</v>
      </c>
      <c r="I2632" s="207" t="s">
        <v>6</v>
      </c>
      <c r="J2632" s="207" t="s">
        <v>7</v>
      </c>
      <c r="L2632" s="52">
        <f t="shared" si="408"/>
        <v>276</v>
      </c>
      <c r="M2632" s="86" t="str">
        <f t="shared" si="409"/>
        <v/>
      </c>
      <c r="N2632" s="87" t="str">
        <f t="shared" si="410"/>
        <v/>
      </c>
      <c r="O2632" s="87" t="str">
        <f t="shared" si="411"/>
        <v/>
      </c>
      <c r="P2632" s="88" t="str">
        <f t="shared" si="412"/>
        <v/>
      </c>
      <c r="Q2632" s="87" t="str">
        <f t="shared" si="413"/>
        <v/>
      </c>
      <c r="R2632" s="87" t="str">
        <f t="shared" si="414"/>
        <v/>
      </c>
    </row>
    <row r="2633" spans="1:18" ht="25.5" customHeight="1" x14ac:dyDescent="0.2">
      <c r="A2633" s="209" t="s">
        <v>19</v>
      </c>
      <c r="B2633" s="210" t="s">
        <v>299</v>
      </c>
      <c r="C2633" s="209" t="s">
        <v>9</v>
      </c>
      <c r="D2633" s="209" t="s">
        <v>300</v>
      </c>
      <c r="E2633" s="291" t="s">
        <v>893</v>
      </c>
      <c r="F2633" s="291"/>
      <c r="G2633" s="211" t="s">
        <v>42</v>
      </c>
      <c r="H2633" s="212">
        <v>1</v>
      </c>
      <c r="I2633" s="213">
        <f>SUMIF(L:L,$L2633,M:M)</f>
        <v>27.74</v>
      </c>
      <c r="J2633" s="213">
        <f>TRUNC(H2633*I2633,2)</f>
        <v>27.74</v>
      </c>
      <c r="L2633" s="52">
        <f t="shared" si="408"/>
        <v>276</v>
      </c>
      <c r="M2633" s="86" t="str">
        <f t="shared" si="409"/>
        <v/>
      </c>
      <c r="N2633" s="87" t="str">
        <f t="shared" si="410"/>
        <v/>
      </c>
      <c r="O2633" s="87" t="str">
        <f t="shared" si="411"/>
        <v/>
      </c>
      <c r="P2633" s="88" t="str">
        <f t="shared" si="412"/>
        <v xml:space="preserve"> 93282 </v>
      </c>
      <c r="Q2633" s="87">
        <f t="shared" si="413"/>
        <v>0</v>
      </c>
      <c r="R2633" s="87">
        <f t="shared" si="414"/>
        <v>27.74</v>
      </c>
    </row>
    <row r="2634" spans="1:18" ht="25.5" customHeight="1" x14ac:dyDescent="0.2">
      <c r="A2634" s="225" t="s">
        <v>21</v>
      </c>
      <c r="B2634" s="226" t="s">
        <v>317</v>
      </c>
      <c r="C2634" s="225" t="s">
        <v>9</v>
      </c>
      <c r="D2634" s="225" t="s">
        <v>318</v>
      </c>
      <c r="E2634" s="292" t="s">
        <v>875</v>
      </c>
      <c r="F2634" s="292"/>
      <c r="G2634" s="227" t="s">
        <v>25</v>
      </c>
      <c r="H2634" s="228">
        <v>1</v>
      </c>
      <c r="I2634" s="229">
        <f>SUMIFS(J:J,A:A,"Composição",B:B,$B2634)</f>
        <v>27.45</v>
      </c>
      <c r="J2634" s="229">
        <f>TRUNC(H2634*I2634,2)</f>
        <v>27.45</v>
      </c>
      <c r="L2634" s="52">
        <f t="shared" si="408"/>
        <v>276</v>
      </c>
      <c r="M2634" s="86">
        <f t="shared" si="409"/>
        <v>27.45</v>
      </c>
      <c r="N2634" s="87" t="str">
        <f t="shared" si="410"/>
        <v/>
      </c>
      <c r="O2634" s="87">
        <f t="shared" si="411"/>
        <v>27.45</v>
      </c>
      <c r="P2634" s="88" t="str">
        <f t="shared" si="412"/>
        <v/>
      </c>
      <c r="Q2634" s="87" t="str">
        <f t="shared" si="413"/>
        <v/>
      </c>
      <c r="R2634" s="87" t="str">
        <f t="shared" si="414"/>
        <v/>
      </c>
    </row>
    <row r="2635" spans="1:18" ht="25.5" x14ac:dyDescent="0.2">
      <c r="A2635" s="225" t="s">
        <v>21</v>
      </c>
      <c r="B2635" s="226" t="s">
        <v>315</v>
      </c>
      <c r="C2635" s="225" t="s">
        <v>9</v>
      </c>
      <c r="D2635" s="225" t="s">
        <v>316</v>
      </c>
      <c r="E2635" s="292" t="s">
        <v>942</v>
      </c>
      <c r="F2635" s="292"/>
      <c r="G2635" s="227" t="s">
        <v>25</v>
      </c>
      <c r="H2635" s="228">
        <v>1</v>
      </c>
      <c r="I2635" s="229">
        <f>SUMIFS(J:J,A:A,"Composição",B:B,$B2635)</f>
        <v>0.24</v>
      </c>
      <c r="J2635" s="229">
        <f>TRUNC(H2635*I2635,2)</f>
        <v>0.24</v>
      </c>
      <c r="L2635" s="52">
        <f t="shared" si="408"/>
        <v>276</v>
      </c>
      <c r="M2635" s="86">
        <f t="shared" si="409"/>
        <v>0.24</v>
      </c>
      <c r="N2635" s="87" t="str">
        <f t="shared" si="410"/>
        <v/>
      </c>
      <c r="O2635" s="87">
        <f t="shared" si="411"/>
        <v>0.24</v>
      </c>
      <c r="P2635" s="88" t="str">
        <f t="shared" si="412"/>
        <v/>
      </c>
      <c r="Q2635" s="87" t="str">
        <f t="shared" si="413"/>
        <v/>
      </c>
      <c r="R2635" s="87" t="str">
        <f t="shared" si="414"/>
        <v/>
      </c>
    </row>
    <row r="2636" spans="1:18" ht="25.5" x14ac:dyDescent="0.2">
      <c r="A2636" s="225" t="s">
        <v>21</v>
      </c>
      <c r="B2636" s="226" t="s">
        <v>313</v>
      </c>
      <c r="C2636" s="225" t="s">
        <v>9</v>
      </c>
      <c r="D2636" s="225" t="s">
        <v>314</v>
      </c>
      <c r="E2636" s="292" t="s">
        <v>942</v>
      </c>
      <c r="F2636" s="292"/>
      <c r="G2636" s="227" t="s">
        <v>25</v>
      </c>
      <c r="H2636" s="228">
        <v>1</v>
      </c>
      <c r="I2636" s="229">
        <f>SUMIFS(J:J,A:A,"Composição",B:B,$B2636)</f>
        <v>0.05</v>
      </c>
      <c r="J2636" s="229">
        <f>TRUNC(H2636*I2636,2)</f>
        <v>0.05</v>
      </c>
      <c r="L2636" s="52">
        <f t="shared" si="408"/>
        <v>276</v>
      </c>
      <c r="M2636" s="86">
        <f t="shared" si="409"/>
        <v>0.05</v>
      </c>
      <c r="N2636" s="87" t="str">
        <f t="shared" si="410"/>
        <v/>
      </c>
      <c r="O2636" s="87">
        <f t="shared" si="411"/>
        <v>0.05</v>
      </c>
      <c r="P2636" s="88" t="str">
        <f t="shared" si="412"/>
        <v/>
      </c>
      <c r="Q2636" s="87" t="str">
        <f t="shared" si="413"/>
        <v/>
      </c>
      <c r="R2636" s="87" t="str">
        <f t="shared" si="414"/>
        <v/>
      </c>
    </row>
    <row r="2637" spans="1:18" x14ac:dyDescent="0.2">
      <c r="A2637" s="219"/>
      <c r="B2637" s="219"/>
      <c r="C2637" s="219"/>
      <c r="D2637" s="219"/>
      <c r="E2637" s="219"/>
      <c r="F2637" s="220"/>
      <c r="G2637" s="219"/>
      <c r="H2637" s="220"/>
      <c r="I2637" s="219"/>
      <c r="J2637" s="220"/>
      <c r="L2637" s="52">
        <f t="shared" si="408"/>
        <v>276</v>
      </c>
      <c r="M2637" s="86" t="str">
        <f t="shared" si="409"/>
        <v/>
      </c>
      <c r="N2637" s="87" t="str">
        <f t="shared" si="410"/>
        <v/>
      </c>
      <c r="O2637" s="87" t="str">
        <f t="shared" si="411"/>
        <v/>
      </c>
      <c r="P2637" s="88" t="str">
        <f t="shared" si="412"/>
        <v/>
      </c>
      <c r="Q2637" s="87" t="str">
        <f t="shared" si="413"/>
        <v/>
      </c>
      <c r="R2637" s="87" t="str">
        <f t="shared" si="414"/>
        <v/>
      </c>
    </row>
    <row r="2638" spans="1:18" ht="15" thickBot="1" x14ac:dyDescent="0.25">
      <c r="A2638" s="219"/>
      <c r="B2638" s="219"/>
      <c r="C2638" s="219"/>
      <c r="D2638" s="219"/>
      <c r="E2638" s="219"/>
      <c r="F2638" s="220"/>
      <c r="G2638" s="219"/>
      <c r="H2638" s="294"/>
      <c r="I2638" s="294"/>
      <c r="J2638" s="220"/>
      <c r="L2638" s="52">
        <f t="shared" si="408"/>
        <v>276</v>
      </c>
      <c r="M2638" s="86" t="str">
        <f t="shared" si="409"/>
        <v/>
      </c>
      <c r="N2638" s="87" t="str">
        <f t="shared" si="410"/>
        <v/>
      </c>
      <c r="O2638" s="87" t="str">
        <f t="shared" si="411"/>
        <v/>
      </c>
      <c r="P2638" s="88" t="str">
        <f t="shared" si="412"/>
        <v/>
      </c>
      <c r="Q2638" s="87" t="str">
        <f t="shared" si="413"/>
        <v/>
      </c>
      <c r="R2638" s="87" t="str">
        <f t="shared" si="414"/>
        <v/>
      </c>
    </row>
    <row r="2639" spans="1:18" ht="15" thickTop="1" x14ac:dyDescent="0.2">
      <c r="A2639" s="224"/>
      <c r="B2639" s="224"/>
      <c r="C2639" s="224"/>
      <c r="D2639" s="224"/>
      <c r="E2639" s="224"/>
      <c r="F2639" s="224"/>
      <c r="G2639" s="224"/>
      <c r="H2639" s="224"/>
      <c r="I2639" s="224"/>
      <c r="J2639" s="224"/>
      <c r="L2639" s="52">
        <f t="shared" si="408"/>
        <v>276</v>
      </c>
      <c r="M2639" s="86" t="str">
        <f t="shared" si="409"/>
        <v/>
      </c>
      <c r="N2639" s="87" t="str">
        <f t="shared" si="410"/>
        <v/>
      </c>
      <c r="O2639" s="87" t="str">
        <f t="shared" si="411"/>
        <v/>
      </c>
      <c r="P2639" s="88" t="str">
        <f t="shared" si="412"/>
        <v/>
      </c>
      <c r="Q2639" s="87" t="str">
        <f t="shared" si="413"/>
        <v/>
      </c>
      <c r="R2639" s="87" t="str">
        <f t="shared" si="414"/>
        <v/>
      </c>
    </row>
    <row r="2640" spans="1:18" ht="15" x14ac:dyDescent="0.2">
      <c r="A2640" s="206"/>
      <c r="B2640" s="207" t="s">
        <v>1</v>
      </c>
      <c r="C2640" s="206" t="s">
        <v>2</v>
      </c>
      <c r="D2640" s="206" t="s">
        <v>3</v>
      </c>
      <c r="E2640" s="290" t="s">
        <v>18</v>
      </c>
      <c r="F2640" s="290"/>
      <c r="G2640" s="208" t="s">
        <v>4</v>
      </c>
      <c r="H2640" s="207" t="s">
        <v>5</v>
      </c>
      <c r="I2640" s="207" t="s">
        <v>6</v>
      </c>
      <c r="J2640" s="207" t="s">
        <v>7</v>
      </c>
      <c r="L2640" s="52">
        <f t="shared" si="408"/>
        <v>277</v>
      </c>
      <c r="M2640" s="86" t="str">
        <f t="shared" si="409"/>
        <v/>
      </c>
      <c r="N2640" s="87" t="str">
        <f t="shared" si="410"/>
        <v/>
      </c>
      <c r="O2640" s="87" t="str">
        <f t="shared" si="411"/>
        <v/>
      </c>
      <c r="P2640" s="88" t="str">
        <f t="shared" si="412"/>
        <v/>
      </c>
      <c r="Q2640" s="87" t="str">
        <f t="shared" si="413"/>
        <v/>
      </c>
      <c r="R2640" s="87" t="str">
        <f t="shared" si="414"/>
        <v/>
      </c>
    </row>
    <row r="2641" spans="1:18" ht="25.5" x14ac:dyDescent="0.2">
      <c r="A2641" s="209" t="s">
        <v>19</v>
      </c>
      <c r="B2641" s="210" t="s">
        <v>297</v>
      </c>
      <c r="C2641" s="209" t="s">
        <v>9</v>
      </c>
      <c r="D2641" s="209" t="s">
        <v>298</v>
      </c>
      <c r="E2641" s="291" t="s">
        <v>893</v>
      </c>
      <c r="F2641" s="291"/>
      <c r="G2641" s="211" t="s">
        <v>41</v>
      </c>
      <c r="H2641" s="212">
        <v>1</v>
      </c>
      <c r="I2641" s="213">
        <f>SUMIF(L:L,$L2641,M:M)</f>
        <v>28.52</v>
      </c>
      <c r="J2641" s="213">
        <f t="shared" ref="J2641:J2646" si="416">TRUNC(H2641*I2641,2)</f>
        <v>28.52</v>
      </c>
      <c r="L2641" s="52">
        <f t="shared" si="408"/>
        <v>277</v>
      </c>
      <c r="M2641" s="86" t="str">
        <f t="shared" si="409"/>
        <v/>
      </c>
      <c r="N2641" s="87" t="str">
        <f t="shared" si="410"/>
        <v/>
      </c>
      <c r="O2641" s="87" t="str">
        <f t="shared" si="411"/>
        <v/>
      </c>
      <c r="P2641" s="88" t="str">
        <f t="shared" si="412"/>
        <v xml:space="preserve"> 93281 </v>
      </c>
      <c r="Q2641" s="87">
        <f t="shared" si="413"/>
        <v>0</v>
      </c>
      <c r="R2641" s="87">
        <f t="shared" si="414"/>
        <v>28.52</v>
      </c>
    </row>
    <row r="2642" spans="1:18" ht="25.5" customHeight="1" x14ac:dyDescent="0.2">
      <c r="A2642" s="225" t="s">
        <v>21</v>
      </c>
      <c r="B2642" s="226" t="s">
        <v>321</v>
      </c>
      <c r="C2642" s="225" t="s">
        <v>9</v>
      </c>
      <c r="D2642" s="225" t="s">
        <v>322</v>
      </c>
      <c r="E2642" s="292" t="s">
        <v>942</v>
      </c>
      <c r="F2642" s="292"/>
      <c r="G2642" s="227" t="s">
        <v>25</v>
      </c>
      <c r="H2642" s="228">
        <v>1</v>
      </c>
      <c r="I2642" s="229">
        <f>SUMIFS(J:J,A:A,"Composição",B:B,$B2642)</f>
        <v>0.56000000000000005</v>
      </c>
      <c r="J2642" s="229">
        <f t="shared" si="416"/>
        <v>0.56000000000000005</v>
      </c>
      <c r="L2642" s="52">
        <f t="shared" si="408"/>
        <v>277</v>
      </c>
      <c r="M2642" s="86">
        <f t="shared" si="409"/>
        <v>0.56000000000000005</v>
      </c>
      <c r="N2642" s="87" t="str">
        <f t="shared" si="410"/>
        <v/>
      </c>
      <c r="O2642" s="87">
        <f t="shared" si="411"/>
        <v>0.56000000000000005</v>
      </c>
      <c r="P2642" s="88" t="str">
        <f t="shared" si="412"/>
        <v/>
      </c>
      <c r="Q2642" s="87" t="str">
        <f t="shared" si="413"/>
        <v/>
      </c>
      <c r="R2642" s="87" t="str">
        <f t="shared" si="414"/>
        <v/>
      </c>
    </row>
    <row r="2643" spans="1:18" ht="25.5" customHeight="1" x14ac:dyDescent="0.2">
      <c r="A2643" s="225" t="s">
        <v>21</v>
      </c>
      <c r="B2643" s="226" t="s">
        <v>319</v>
      </c>
      <c r="C2643" s="225" t="s">
        <v>9</v>
      </c>
      <c r="D2643" s="225" t="s">
        <v>320</v>
      </c>
      <c r="E2643" s="292" t="s">
        <v>942</v>
      </c>
      <c r="F2643" s="292"/>
      <c r="G2643" s="227" t="s">
        <v>25</v>
      </c>
      <c r="H2643" s="228">
        <v>1</v>
      </c>
      <c r="I2643" s="229">
        <f>SUMIFS(J:J,A:A,"Composição",B:B,$B2643)</f>
        <v>0.22</v>
      </c>
      <c r="J2643" s="229">
        <f t="shared" si="416"/>
        <v>0.22</v>
      </c>
      <c r="L2643" s="52">
        <f t="shared" si="408"/>
        <v>277</v>
      </c>
      <c r="M2643" s="86">
        <f t="shared" si="409"/>
        <v>0.22</v>
      </c>
      <c r="N2643" s="87" t="str">
        <f t="shared" si="410"/>
        <v/>
      </c>
      <c r="O2643" s="87">
        <f t="shared" si="411"/>
        <v>0.22</v>
      </c>
      <c r="P2643" s="88" t="str">
        <f t="shared" si="412"/>
        <v/>
      </c>
      <c r="Q2643" s="87" t="str">
        <f t="shared" si="413"/>
        <v/>
      </c>
      <c r="R2643" s="87" t="str">
        <f t="shared" si="414"/>
        <v/>
      </c>
    </row>
    <row r="2644" spans="1:18" ht="25.5" customHeight="1" x14ac:dyDescent="0.2">
      <c r="A2644" s="225" t="s">
        <v>21</v>
      </c>
      <c r="B2644" s="226" t="s">
        <v>317</v>
      </c>
      <c r="C2644" s="225" t="s">
        <v>9</v>
      </c>
      <c r="D2644" s="225" t="s">
        <v>318</v>
      </c>
      <c r="E2644" s="292" t="s">
        <v>875</v>
      </c>
      <c r="F2644" s="292"/>
      <c r="G2644" s="227" t="s">
        <v>25</v>
      </c>
      <c r="H2644" s="228">
        <v>1</v>
      </c>
      <c r="I2644" s="229">
        <f>SUMIFS(J:J,A:A,"Composição",B:B,$B2644)</f>
        <v>27.45</v>
      </c>
      <c r="J2644" s="229">
        <f t="shared" si="416"/>
        <v>27.45</v>
      </c>
      <c r="L2644" s="52">
        <f t="shared" si="408"/>
        <v>277</v>
      </c>
      <c r="M2644" s="86">
        <f t="shared" si="409"/>
        <v>27.45</v>
      </c>
      <c r="N2644" s="87" t="str">
        <f t="shared" si="410"/>
        <v/>
      </c>
      <c r="O2644" s="87">
        <f t="shared" si="411"/>
        <v>27.45</v>
      </c>
      <c r="P2644" s="88" t="str">
        <f t="shared" si="412"/>
        <v/>
      </c>
      <c r="Q2644" s="87" t="str">
        <f t="shared" si="413"/>
        <v/>
      </c>
      <c r="R2644" s="87" t="str">
        <f t="shared" si="414"/>
        <v/>
      </c>
    </row>
    <row r="2645" spans="1:18" ht="25.5" x14ac:dyDescent="0.2">
      <c r="A2645" s="225" t="s">
        <v>21</v>
      </c>
      <c r="B2645" s="226" t="s">
        <v>313</v>
      </c>
      <c r="C2645" s="225" t="s">
        <v>9</v>
      </c>
      <c r="D2645" s="225" t="s">
        <v>314</v>
      </c>
      <c r="E2645" s="292" t="s">
        <v>942</v>
      </c>
      <c r="F2645" s="292"/>
      <c r="G2645" s="227" t="s">
        <v>25</v>
      </c>
      <c r="H2645" s="228">
        <v>1</v>
      </c>
      <c r="I2645" s="229">
        <f>SUMIFS(J:J,A:A,"Composição",B:B,$B2645)</f>
        <v>0.05</v>
      </c>
      <c r="J2645" s="229">
        <f t="shared" si="416"/>
        <v>0.05</v>
      </c>
      <c r="L2645" s="52">
        <f t="shared" si="408"/>
        <v>277</v>
      </c>
      <c r="M2645" s="86">
        <f t="shared" si="409"/>
        <v>0.05</v>
      </c>
      <c r="N2645" s="87" t="str">
        <f t="shared" si="410"/>
        <v/>
      </c>
      <c r="O2645" s="87">
        <f t="shared" si="411"/>
        <v>0.05</v>
      </c>
      <c r="P2645" s="88" t="str">
        <f t="shared" si="412"/>
        <v/>
      </c>
      <c r="Q2645" s="87" t="str">
        <f t="shared" si="413"/>
        <v/>
      </c>
      <c r="R2645" s="87" t="str">
        <f t="shared" si="414"/>
        <v/>
      </c>
    </row>
    <row r="2646" spans="1:18" ht="25.5" x14ac:dyDescent="0.2">
      <c r="A2646" s="225" t="s">
        <v>21</v>
      </c>
      <c r="B2646" s="226" t="s">
        <v>315</v>
      </c>
      <c r="C2646" s="225" t="s">
        <v>9</v>
      </c>
      <c r="D2646" s="225" t="s">
        <v>316</v>
      </c>
      <c r="E2646" s="292" t="s">
        <v>942</v>
      </c>
      <c r="F2646" s="292"/>
      <c r="G2646" s="227" t="s">
        <v>25</v>
      </c>
      <c r="H2646" s="228">
        <v>1</v>
      </c>
      <c r="I2646" s="229">
        <f>SUMIFS(J:J,A:A,"Composição",B:B,$B2646)</f>
        <v>0.24</v>
      </c>
      <c r="J2646" s="229">
        <f t="shared" si="416"/>
        <v>0.24</v>
      </c>
      <c r="L2646" s="52">
        <f t="shared" si="408"/>
        <v>277</v>
      </c>
      <c r="M2646" s="86">
        <f t="shared" si="409"/>
        <v>0.24</v>
      </c>
      <c r="N2646" s="87" t="str">
        <f t="shared" si="410"/>
        <v/>
      </c>
      <c r="O2646" s="87">
        <f t="shared" si="411"/>
        <v>0.24</v>
      </c>
      <c r="P2646" s="88" t="str">
        <f t="shared" si="412"/>
        <v/>
      </c>
      <c r="Q2646" s="87" t="str">
        <f t="shared" si="413"/>
        <v/>
      </c>
      <c r="R2646" s="87" t="str">
        <f t="shared" si="414"/>
        <v/>
      </c>
    </row>
    <row r="2647" spans="1:18" x14ac:dyDescent="0.2">
      <c r="A2647" s="219"/>
      <c r="B2647" s="219"/>
      <c r="C2647" s="219"/>
      <c r="D2647" s="219"/>
      <c r="E2647" s="219"/>
      <c r="F2647" s="220"/>
      <c r="G2647" s="219"/>
      <c r="H2647" s="220"/>
      <c r="I2647" s="219"/>
      <c r="J2647" s="220"/>
      <c r="L2647" s="52">
        <f t="shared" si="408"/>
        <v>277</v>
      </c>
      <c r="M2647" s="86" t="str">
        <f t="shared" si="409"/>
        <v/>
      </c>
      <c r="N2647" s="87" t="str">
        <f t="shared" si="410"/>
        <v/>
      </c>
      <c r="O2647" s="87" t="str">
        <f t="shared" si="411"/>
        <v/>
      </c>
      <c r="P2647" s="88" t="str">
        <f t="shared" si="412"/>
        <v/>
      </c>
      <c r="Q2647" s="87" t="str">
        <f t="shared" si="413"/>
        <v/>
      </c>
      <c r="R2647" s="87" t="str">
        <f t="shared" si="414"/>
        <v/>
      </c>
    </row>
    <row r="2648" spans="1:18" ht="15" thickBot="1" x14ac:dyDescent="0.25">
      <c r="A2648" s="219"/>
      <c r="B2648" s="219"/>
      <c r="C2648" s="219"/>
      <c r="D2648" s="219"/>
      <c r="E2648" s="219"/>
      <c r="F2648" s="220"/>
      <c r="G2648" s="219"/>
      <c r="H2648" s="294"/>
      <c r="I2648" s="294"/>
      <c r="J2648" s="220"/>
      <c r="L2648" s="52">
        <f t="shared" si="408"/>
        <v>277</v>
      </c>
      <c r="M2648" s="86" t="str">
        <f t="shared" si="409"/>
        <v/>
      </c>
      <c r="N2648" s="87" t="str">
        <f t="shared" si="410"/>
        <v/>
      </c>
      <c r="O2648" s="87" t="str">
        <f t="shared" si="411"/>
        <v/>
      </c>
      <c r="P2648" s="88" t="str">
        <f t="shared" si="412"/>
        <v/>
      </c>
      <c r="Q2648" s="87" t="str">
        <f t="shared" si="413"/>
        <v/>
      </c>
      <c r="R2648" s="87" t="str">
        <f t="shared" si="414"/>
        <v/>
      </c>
    </row>
    <row r="2649" spans="1:18" ht="15" thickTop="1" x14ac:dyDescent="0.2">
      <c r="A2649" s="224"/>
      <c r="B2649" s="224"/>
      <c r="C2649" s="224"/>
      <c r="D2649" s="224"/>
      <c r="E2649" s="224"/>
      <c r="F2649" s="224"/>
      <c r="G2649" s="224"/>
      <c r="H2649" s="224"/>
      <c r="I2649" s="224"/>
      <c r="J2649" s="224"/>
      <c r="L2649" s="52">
        <f t="shared" si="408"/>
        <v>277</v>
      </c>
      <c r="M2649" s="86" t="str">
        <f t="shared" si="409"/>
        <v/>
      </c>
      <c r="N2649" s="87" t="str">
        <f t="shared" si="410"/>
        <v/>
      </c>
      <c r="O2649" s="87" t="str">
        <f t="shared" si="411"/>
        <v/>
      </c>
      <c r="P2649" s="88" t="str">
        <f t="shared" si="412"/>
        <v/>
      </c>
      <c r="Q2649" s="87" t="str">
        <f t="shared" si="413"/>
        <v/>
      </c>
      <c r="R2649" s="87" t="str">
        <f t="shared" si="414"/>
        <v/>
      </c>
    </row>
    <row r="2650" spans="1:18" ht="15" x14ac:dyDescent="0.2">
      <c r="A2650" s="206"/>
      <c r="B2650" s="207" t="s">
        <v>1</v>
      </c>
      <c r="C2650" s="206" t="s">
        <v>2</v>
      </c>
      <c r="D2650" s="206" t="s">
        <v>3</v>
      </c>
      <c r="E2650" s="290" t="s">
        <v>18</v>
      </c>
      <c r="F2650" s="290"/>
      <c r="G2650" s="208" t="s">
        <v>4</v>
      </c>
      <c r="H2650" s="207" t="s">
        <v>5</v>
      </c>
      <c r="I2650" s="207" t="s">
        <v>6</v>
      </c>
      <c r="J2650" s="207" t="s">
        <v>7</v>
      </c>
      <c r="L2650" s="52">
        <f t="shared" si="408"/>
        <v>278</v>
      </c>
      <c r="M2650" s="86" t="str">
        <f t="shared" si="409"/>
        <v/>
      </c>
      <c r="N2650" s="87" t="str">
        <f t="shared" si="410"/>
        <v/>
      </c>
      <c r="O2650" s="87" t="str">
        <f t="shared" si="411"/>
        <v/>
      </c>
      <c r="P2650" s="88" t="str">
        <f t="shared" si="412"/>
        <v/>
      </c>
      <c r="Q2650" s="87" t="str">
        <f t="shared" si="413"/>
        <v/>
      </c>
      <c r="R2650" s="87" t="str">
        <f t="shared" si="414"/>
        <v/>
      </c>
    </row>
    <row r="2651" spans="1:18" ht="25.5" x14ac:dyDescent="0.2">
      <c r="A2651" s="209" t="s">
        <v>19</v>
      </c>
      <c r="B2651" s="210" t="s">
        <v>315</v>
      </c>
      <c r="C2651" s="209" t="s">
        <v>9</v>
      </c>
      <c r="D2651" s="209" t="s">
        <v>316</v>
      </c>
      <c r="E2651" s="291" t="s">
        <v>942</v>
      </c>
      <c r="F2651" s="291"/>
      <c r="G2651" s="211" t="s">
        <v>25</v>
      </c>
      <c r="H2651" s="212">
        <v>1</v>
      </c>
      <c r="I2651" s="213">
        <f>SUMIF(L:L,$L2651,M:M)</f>
        <v>0.24</v>
      </c>
      <c r="J2651" s="213">
        <f>TRUNC(H2651*I2651,2)</f>
        <v>0.24</v>
      </c>
      <c r="L2651" s="52">
        <f t="shared" si="408"/>
        <v>278</v>
      </c>
      <c r="M2651" s="86" t="str">
        <f t="shared" si="409"/>
        <v/>
      </c>
      <c r="N2651" s="87" t="str">
        <f t="shared" si="410"/>
        <v/>
      </c>
      <c r="O2651" s="87" t="str">
        <f t="shared" si="411"/>
        <v/>
      </c>
      <c r="P2651" s="88" t="str">
        <f t="shared" si="412"/>
        <v xml:space="preserve"> 93277 </v>
      </c>
      <c r="Q2651" s="87">
        <f t="shared" si="413"/>
        <v>0</v>
      </c>
      <c r="R2651" s="87">
        <f t="shared" si="414"/>
        <v>0.24</v>
      </c>
    </row>
    <row r="2652" spans="1:18" ht="25.5" x14ac:dyDescent="0.2">
      <c r="A2652" s="214" t="s">
        <v>28</v>
      </c>
      <c r="B2652" s="215" t="s">
        <v>278</v>
      </c>
      <c r="C2652" s="214" t="str">
        <f>VLOOKUP(B2652,INSUMOS!$A:$I,2,FALSE)</f>
        <v>SINAPI</v>
      </c>
      <c r="D2652" s="214" t="str">
        <f>VLOOKUP(B2652,INSUMOS!$A:$I,3,FALSE)</f>
        <v>GUINCHO ELETRICO DE COLUNA, CAPACIDADE 400 KG, COM MOTO FREIO, MOTOR TRIFASICO DE 1,25 CV</v>
      </c>
      <c r="E2652" s="293" t="str">
        <f>VLOOKUP(B2652,INSUMOS!$A:$I,4,FALSE)</f>
        <v>Equipamento para Aquisição Permanente</v>
      </c>
      <c r="F2652" s="293"/>
      <c r="G2652" s="216" t="str">
        <f>VLOOKUP(B2652,INSUMOS!$A:$I,5,FALSE)</f>
        <v>UN</v>
      </c>
      <c r="H2652" s="217">
        <v>6.3999999999999997E-5</v>
      </c>
      <c r="I2652" s="218">
        <f>VLOOKUP(B2652,INSUMOS!$A:$I,8,FALSE)</f>
        <v>3781.91</v>
      </c>
      <c r="J2652" s="218">
        <f>TRUNC(H2652*I2652,2)</f>
        <v>0.24</v>
      </c>
      <c r="L2652" s="52">
        <f t="shared" si="408"/>
        <v>278</v>
      </c>
      <c r="M2652" s="86">
        <f t="shared" si="409"/>
        <v>0.24</v>
      </c>
      <c r="N2652" s="87" t="str">
        <f t="shared" si="410"/>
        <v/>
      </c>
      <c r="O2652" s="87">
        <f t="shared" si="411"/>
        <v>0.24</v>
      </c>
      <c r="P2652" s="88" t="str">
        <f t="shared" si="412"/>
        <v/>
      </c>
      <c r="Q2652" s="87" t="str">
        <f t="shared" si="413"/>
        <v/>
      </c>
      <c r="R2652" s="87" t="str">
        <f t="shared" si="414"/>
        <v/>
      </c>
    </row>
    <row r="2653" spans="1:18" x14ac:dyDescent="0.2">
      <c r="A2653" s="219"/>
      <c r="B2653" s="219"/>
      <c r="C2653" s="219"/>
      <c r="D2653" s="219"/>
      <c r="E2653" s="219"/>
      <c r="F2653" s="220"/>
      <c r="G2653" s="219"/>
      <c r="H2653" s="220"/>
      <c r="I2653" s="219"/>
      <c r="J2653" s="220"/>
      <c r="L2653" s="52">
        <f t="shared" si="408"/>
        <v>278</v>
      </c>
      <c r="M2653" s="86" t="str">
        <f t="shared" si="409"/>
        <v/>
      </c>
      <c r="N2653" s="87" t="str">
        <f t="shared" si="410"/>
        <v/>
      </c>
      <c r="O2653" s="87" t="str">
        <f t="shared" si="411"/>
        <v/>
      </c>
      <c r="P2653" s="88" t="str">
        <f t="shared" si="412"/>
        <v/>
      </c>
      <c r="Q2653" s="87" t="str">
        <f t="shared" si="413"/>
        <v/>
      </c>
      <c r="R2653" s="87" t="str">
        <f t="shared" si="414"/>
        <v/>
      </c>
    </row>
    <row r="2654" spans="1:18" ht="25.5" customHeight="1" thickBot="1" x14ac:dyDescent="0.25">
      <c r="A2654" s="219"/>
      <c r="B2654" s="219"/>
      <c r="C2654" s="219"/>
      <c r="D2654" s="219"/>
      <c r="E2654" s="219"/>
      <c r="F2654" s="220"/>
      <c r="G2654" s="219"/>
      <c r="H2654" s="294"/>
      <c r="I2654" s="294"/>
      <c r="J2654" s="220"/>
      <c r="L2654" s="52">
        <f t="shared" si="408"/>
        <v>278</v>
      </c>
      <c r="M2654" s="86" t="str">
        <f t="shared" si="409"/>
        <v/>
      </c>
      <c r="N2654" s="87" t="str">
        <f t="shared" si="410"/>
        <v/>
      </c>
      <c r="O2654" s="87" t="str">
        <f t="shared" si="411"/>
        <v/>
      </c>
      <c r="P2654" s="88" t="str">
        <f t="shared" si="412"/>
        <v/>
      </c>
      <c r="Q2654" s="87" t="str">
        <f t="shared" si="413"/>
        <v/>
      </c>
      <c r="R2654" s="87" t="str">
        <f t="shared" si="414"/>
        <v/>
      </c>
    </row>
    <row r="2655" spans="1:18" ht="25.5" customHeight="1" thickTop="1" x14ac:dyDescent="0.2">
      <c r="A2655" s="224"/>
      <c r="B2655" s="224"/>
      <c r="C2655" s="224"/>
      <c r="D2655" s="224"/>
      <c r="E2655" s="224"/>
      <c r="F2655" s="224"/>
      <c r="G2655" s="224"/>
      <c r="H2655" s="224"/>
      <c r="I2655" s="224"/>
      <c r="J2655" s="224"/>
      <c r="L2655" s="52">
        <f t="shared" ref="L2655:L2675" si="417">IF(AND(A2656&lt;&gt;"",A2655=""),L2654+1,L2654)</f>
        <v>278</v>
      </c>
      <c r="M2655" s="86" t="str">
        <f t="shared" ref="M2655:M2671" si="418">IF(OR(A2655="Insumo",A2655="Composição Auxiliar"),J2655,"")</f>
        <v/>
      </c>
      <c r="N2655" s="87" t="str">
        <f t="shared" ref="N2655:N2671" si="419">IF(E2655="Mão de Obra",J2655,"")</f>
        <v/>
      </c>
      <c r="O2655" s="87" t="str">
        <f t="shared" ref="O2655:O2671" si="420">IF(N2655&lt;&gt;"","",M2655)</f>
        <v/>
      </c>
      <c r="P2655" s="88" t="str">
        <f t="shared" ref="P2655:P2671" si="421">IF(A2655="Composição",B2655,"")</f>
        <v/>
      </c>
      <c r="Q2655" s="87" t="str">
        <f t="shared" ref="Q2655:Q2671" si="422">IF(P2655&lt;&gt;"",SUMIF(L2655:L2755,L2655,N2655:N2755),"")</f>
        <v/>
      </c>
      <c r="R2655" s="87" t="str">
        <f t="shared" ref="R2655:R2671" si="423">IF(P2655&lt;&gt;"",SUMIF(L2655:L2755,L2655,O2655:O2755),"")</f>
        <v/>
      </c>
    </row>
    <row r="2656" spans="1:18" ht="15" x14ac:dyDescent="0.2">
      <c r="A2656" s="206"/>
      <c r="B2656" s="207" t="s">
        <v>1</v>
      </c>
      <c r="C2656" s="206" t="s">
        <v>2</v>
      </c>
      <c r="D2656" s="206" t="s">
        <v>3</v>
      </c>
      <c r="E2656" s="290" t="s">
        <v>18</v>
      </c>
      <c r="F2656" s="290"/>
      <c r="G2656" s="208" t="s">
        <v>4</v>
      </c>
      <c r="H2656" s="207" t="s">
        <v>5</v>
      </c>
      <c r="I2656" s="207" t="s">
        <v>6</v>
      </c>
      <c r="J2656" s="207" t="s">
        <v>7</v>
      </c>
      <c r="L2656" s="52">
        <f t="shared" si="417"/>
        <v>279</v>
      </c>
      <c r="M2656" s="86" t="str">
        <f t="shared" si="418"/>
        <v/>
      </c>
      <c r="N2656" s="87" t="str">
        <f t="shared" si="419"/>
        <v/>
      </c>
      <c r="O2656" s="87" t="str">
        <f t="shared" si="420"/>
        <v/>
      </c>
      <c r="P2656" s="88" t="str">
        <f t="shared" si="421"/>
        <v/>
      </c>
      <c r="Q2656" s="87" t="str">
        <f t="shared" si="422"/>
        <v/>
      </c>
      <c r="R2656" s="87" t="str">
        <f t="shared" si="423"/>
        <v/>
      </c>
    </row>
    <row r="2657" spans="1:18" ht="25.5" x14ac:dyDescent="0.2">
      <c r="A2657" s="209" t="s">
        <v>19</v>
      </c>
      <c r="B2657" s="210" t="s">
        <v>313</v>
      </c>
      <c r="C2657" s="209" t="s">
        <v>9</v>
      </c>
      <c r="D2657" s="209" t="s">
        <v>314</v>
      </c>
      <c r="E2657" s="291" t="s">
        <v>942</v>
      </c>
      <c r="F2657" s="291"/>
      <c r="G2657" s="211" t="s">
        <v>25</v>
      </c>
      <c r="H2657" s="212">
        <v>1</v>
      </c>
      <c r="I2657" s="213">
        <f>SUMIF(L:L,$L2657,M:M)</f>
        <v>0.05</v>
      </c>
      <c r="J2657" s="213">
        <f>TRUNC(H2657*I2657,2)</f>
        <v>0.05</v>
      </c>
      <c r="L2657" s="52">
        <f t="shared" si="417"/>
        <v>279</v>
      </c>
      <c r="M2657" s="86" t="str">
        <f t="shared" si="418"/>
        <v/>
      </c>
      <c r="N2657" s="87" t="str">
        <f t="shared" si="419"/>
        <v/>
      </c>
      <c r="O2657" s="87" t="str">
        <f t="shared" si="420"/>
        <v/>
      </c>
      <c r="P2657" s="88" t="str">
        <f t="shared" si="421"/>
        <v xml:space="preserve"> 93278 </v>
      </c>
      <c r="Q2657" s="87">
        <f t="shared" si="422"/>
        <v>0</v>
      </c>
      <c r="R2657" s="87">
        <f t="shared" si="423"/>
        <v>0.05</v>
      </c>
    </row>
    <row r="2658" spans="1:18" ht="25.5" x14ac:dyDescent="0.2">
      <c r="A2658" s="214" t="s">
        <v>28</v>
      </c>
      <c r="B2658" s="215" t="s">
        <v>278</v>
      </c>
      <c r="C2658" s="214" t="str">
        <f>VLOOKUP(B2658,INSUMOS!$A:$I,2,FALSE)</f>
        <v>SINAPI</v>
      </c>
      <c r="D2658" s="214" t="str">
        <f>VLOOKUP(B2658,INSUMOS!$A:$I,3,FALSE)</f>
        <v>GUINCHO ELETRICO DE COLUNA, CAPACIDADE 400 KG, COM MOTO FREIO, MOTOR TRIFASICO DE 1,25 CV</v>
      </c>
      <c r="E2658" s="293" t="str">
        <f>VLOOKUP(B2658,INSUMOS!$A:$I,4,FALSE)</f>
        <v>Equipamento para Aquisição Permanente</v>
      </c>
      <c r="F2658" s="293"/>
      <c r="G2658" s="216" t="str">
        <f>VLOOKUP(B2658,INSUMOS!$A:$I,5,FALSE)</f>
        <v>UN</v>
      </c>
      <c r="H2658" s="217">
        <v>1.4800000000000001E-5</v>
      </c>
      <c r="I2658" s="218">
        <f>VLOOKUP(B2658,INSUMOS!$A:$I,8,FALSE)</f>
        <v>3781.91</v>
      </c>
      <c r="J2658" s="218">
        <f>TRUNC(H2658*I2658,2)</f>
        <v>0.05</v>
      </c>
      <c r="L2658" s="52">
        <f t="shared" si="417"/>
        <v>279</v>
      </c>
      <c r="M2658" s="86">
        <f t="shared" si="418"/>
        <v>0.05</v>
      </c>
      <c r="N2658" s="87" t="str">
        <f t="shared" si="419"/>
        <v/>
      </c>
      <c r="O2658" s="87">
        <f t="shared" si="420"/>
        <v>0.05</v>
      </c>
      <c r="P2658" s="88" t="str">
        <f t="shared" si="421"/>
        <v/>
      </c>
      <c r="Q2658" s="87" t="str">
        <f t="shared" si="422"/>
        <v/>
      </c>
      <c r="R2658" s="87" t="str">
        <f t="shared" si="423"/>
        <v/>
      </c>
    </row>
    <row r="2659" spans="1:18" x14ac:dyDescent="0.2">
      <c r="A2659" s="219"/>
      <c r="B2659" s="219"/>
      <c r="C2659" s="219"/>
      <c r="D2659" s="219"/>
      <c r="E2659" s="219"/>
      <c r="F2659" s="220"/>
      <c r="G2659" s="219"/>
      <c r="H2659" s="220"/>
      <c r="I2659" s="219"/>
      <c r="J2659" s="220"/>
      <c r="L2659" s="52">
        <f t="shared" si="417"/>
        <v>279</v>
      </c>
      <c r="M2659" s="86" t="str">
        <f t="shared" si="418"/>
        <v/>
      </c>
      <c r="N2659" s="87" t="str">
        <f t="shared" si="419"/>
        <v/>
      </c>
      <c r="O2659" s="87" t="str">
        <f t="shared" si="420"/>
        <v/>
      </c>
      <c r="P2659" s="88" t="str">
        <f t="shared" si="421"/>
        <v/>
      </c>
      <c r="Q2659" s="87" t="str">
        <f t="shared" si="422"/>
        <v/>
      </c>
      <c r="R2659" s="87" t="str">
        <f t="shared" si="423"/>
        <v/>
      </c>
    </row>
    <row r="2660" spans="1:18" ht="15" thickBot="1" x14ac:dyDescent="0.25">
      <c r="A2660" s="219"/>
      <c r="B2660" s="219"/>
      <c r="C2660" s="219"/>
      <c r="D2660" s="219"/>
      <c r="E2660" s="219"/>
      <c r="F2660" s="220"/>
      <c r="G2660" s="219"/>
      <c r="H2660" s="294"/>
      <c r="I2660" s="294"/>
      <c r="J2660" s="220"/>
      <c r="L2660" s="52">
        <f t="shared" si="417"/>
        <v>279</v>
      </c>
      <c r="M2660" s="86" t="str">
        <f t="shared" si="418"/>
        <v/>
      </c>
      <c r="N2660" s="87" t="str">
        <f t="shared" si="419"/>
        <v/>
      </c>
      <c r="O2660" s="87" t="str">
        <f t="shared" si="420"/>
        <v/>
      </c>
      <c r="P2660" s="88" t="str">
        <f t="shared" si="421"/>
        <v/>
      </c>
      <c r="Q2660" s="87" t="str">
        <f t="shared" si="422"/>
        <v/>
      </c>
      <c r="R2660" s="87" t="str">
        <f t="shared" si="423"/>
        <v/>
      </c>
    </row>
    <row r="2661" spans="1:18" ht="15" thickTop="1" x14ac:dyDescent="0.2">
      <c r="A2661" s="224"/>
      <c r="B2661" s="224"/>
      <c r="C2661" s="224"/>
      <c r="D2661" s="224"/>
      <c r="E2661" s="224"/>
      <c r="F2661" s="224"/>
      <c r="G2661" s="224"/>
      <c r="H2661" s="224"/>
      <c r="I2661" s="224"/>
      <c r="J2661" s="224"/>
      <c r="L2661" s="52">
        <f t="shared" si="417"/>
        <v>279</v>
      </c>
      <c r="M2661" s="86" t="str">
        <f t="shared" si="418"/>
        <v/>
      </c>
      <c r="N2661" s="87" t="str">
        <f t="shared" si="419"/>
        <v/>
      </c>
      <c r="O2661" s="87" t="str">
        <f t="shared" si="420"/>
        <v/>
      </c>
      <c r="P2661" s="88" t="str">
        <f t="shared" si="421"/>
        <v/>
      </c>
      <c r="Q2661" s="87" t="str">
        <f t="shared" si="422"/>
        <v/>
      </c>
      <c r="R2661" s="87" t="str">
        <f t="shared" si="423"/>
        <v/>
      </c>
    </row>
    <row r="2662" spans="1:18" ht="15" x14ac:dyDescent="0.2">
      <c r="A2662" s="206"/>
      <c r="B2662" s="207" t="s">
        <v>1</v>
      </c>
      <c r="C2662" s="206" t="s">
        <v>2</v>
      </c>
      <c r="D2662" s="206" t="s">
        <v>3</v>
      </c>
      <c r="E2662" s="290" t="s">
        <v>18</v>
      </c>
      <c r="F2662" s="290"/>
      <c r="G2662" s="208" t="s">
        <v>4</v>
      </c>
      <c r="H2662" s="207" t="s">
        <v>5</v>
      </c>
      <c r="I2662" s="207" t="s">
        <v>6</v>
      </c>
      <c r="J2662" s="207" t="s">
        <v>7</v>
      </c>
      <c r="L2662" s="52">
        <f t="shared" si="417"/>
        <v>280</v>
      </c>
      <c r="M2662" s="86" t="str">
        <f t="shared" si="418"/>
        <v/>
      </c>
      <c r="N2662" s="87" t="str">
        <f t="shared" si="419"/>
        <v/>
      </c>
      <c r="O2662" s="87" t="str">
        <f t="shared" si="420"/>
        <v/>
      </c>
      <c r="P2662" s="88" t="str">
        <f t="shared" si="421"/>
        <v/>
      </c>
      <c r="Q2662" s="87" t="str">
        <f t="shared" si="422"/>
        <v/>
      </c>
      <c r="R2662" s="87" t="str">
        <f t="shared" si="423"/>
        <v/>
      </c>
    </row>
    <row r="2663" spans="1:18" ht="38.25" customHeight="1" x14ac:dyDescent="0.2">
      <c r="A2663" s="209" t="s">
        <v>19</v>
      </c>
      <c r="B2663" s="210" t="s">
        <v>319</v>
      </c>
      <c r="C2663" s="209" t="s">
        <v>9</v>
      </c>
      <c r="D2663" s="209" t="s">
        <v>320</v>
      </c>
      <c r="E2663" s="291" t="s">
        <v>942</v>
      </c>
      <c r="F2663" s="291"/>
      <c r="G2663" s="211" t="s">
        <v>25</v>
      </c>
      <c r="H2663" s="212">
        <v>1</v>
      </c>
      <c r="I2663" s="213">
        <f>SUMIF(L:L,$L2663,M:M)</f>
        <v>0.22</v>
      </c>
      <c r="J2663" s="213">
        <f>TRUNC(H2663*I2663,2)</f>
        <v>0.22</v>
      </c>
      <c r="L2663" s="52">
        <f t="shared" si="417"/>
        <v>280</v>
      </c>
      <c r="M2663" s="86" t="str">
        <f t="shared" si="418"/>
        <v/>
      </c>
      <c r="N2663" s="87" t="str">
        <f t="shared" si="419"/>
        <v/>
      </c>
      <c r="O2663" s="87" t="str">
        <f t="shared" si="420"/>
        <v/>
      </c>
      <c r="P2663" s="88" t="str">
        <f t="shared" si="421"/>
        <v xml:space="preserve"> 93279 </v>
      </c>
      <c r="Q2663" s="87">
        <f t="shared" si="422"/>
        <v>0</v>
      </c>
      <c r="R2663" s="87">
        <f t="shared" si="423"/>
        <v>0.22</v>
      </c>
    </row>
    <row r="2664" spans="1:18" ht="38.25" customHeight="1" x14ac:dyDescent="0.2">
      <c r="A2664" s="214" t="s">
        <v>28</v>
      </c>
      <c r="B2664" s="215" t="s">
        <v>278</v>
      </c>
      <c r="C2664" s="214" t="str">
        <f>VLOOKUP(B2664,INSUMOS!$A:$I,2,FALSE)</f>
        <v>SINAPI</v>
      </c>
      <c r="D2664" s="214" t="str">
        <f>VLOOKUP(B2664,INSUMOS!$A:$I,3,FALSE)</f>
        <v>GUINCHO ELETRICO DE COLUNA, CAPACIDADE 400 KG, COM MOTO FREIO, MOTOR TRIFASICO DE 1,25 CV</v>
      </c>
      <c r="E2664" s="293" t="str">
        <f>VLOOKUP(B2664,INSUMOS!$A:$I,4,FALSE)</f>
        <v>Equipamento para Aquisição Permanente</v>
      </c>
      <c r="F2664" s="293"/>
      <c r="G2664" s="216" t="str">
        <f>VLOOKUP(B2664,INSUMOS!$A:$I,5,FALSE)</f>
        <v>UN</v>
      </c>
      <c r="H2664" s="217">
        <v>6.0000000000000002E-5</v>
      </c>
      <c r="I2664" s="218">
        <f>VLOOKUP(B2664,INSUMOS!$A:$I,8,FALSE)</f>
        <v>3781.91</v>
      </c>
      <c r="J2664" s="218">
        <f>TRUNC(H2664*I2664,2)</f>
        <v>0.22</v>
      </c>
      <c r="L2664" s="52">
        <f t="shared" si="417"/>
        <v>280</v>
      </c>
      <c r="M2664" s="86">
        <f t="shared" si="418"/>
        <v>0.22</v>
      </c>
      <c r="N2664" s="87" t="str">
        <f t="shared" si="419"/>
        <v/>
      </c>
      <c r="O2664" s="87">
        <f t="shared" si="420"/>
        <v>0.22</v>
      </c>
      <c r="P2664" s="88" t="str">
        <f t="shared" si="421"/>
        <v/>
      </c>
      <c r="Q2664" s="87" t="str">
        <f t="shared" si="422"/>
        <v/>
      </c>
      <c r="R2664" s="87" t="str">
        <f t="shared" si="423"/>
        <v/>
      </c>
    </row>
    <row r="2665" spans="1:18" ht="38.25" customHeight="1" x14ac:dyDescent="0.2">
      <c r="A2665" s="219"/>
      <c r="B2665" s="219"/>
      <c r="C2665" s="219"/>
      <c r="D2665" s="219"/>
      <c r="E2665" s="219"/>
      <c r="F2665" s="220"/>
      <c r="G2665" s="219"/>
      <c r="H2665" s="220"/>
      <c r="I2665" s="219"/>
      <c r="J2665" s="220"/>
      <c r="L2665" s="52">
        <f t="shared" si="417"/>
        <v>280</v>
      </c>
      <c r="M2665" s="86" t="str">
        <f t="shared" si="418"/>
        <v/>
      </c>
      <c r="N2665" s="87" t="str">
        <f t="shared" si="419"/>
        <v/>
      </c>
      <c r="O2665" s="87" t="str">
        <f t="shared" si="420"/>
        <v/>
      </c>
      <c r="P2665" s="88" t="str">
        <f t="shared" si="421"/>
        <v/>
      </c>
      <c r="Q2665" s="87" t="str">
        <f t="shared" si="422"/>
        <v/>
      </c>
      <c r="R2665" s="87" t="str">
        <f t="shared" si="423"/>
        <v/>
      </c>
    </row>
    <row r="2666" spans="1:18" ht="15" thickBot="1" x14ac:dyDescent="0.25">
      <c r="A2666" s="219"/>
      <c r="B2666" s="219"/>
      <c r="C2666" s="219"/>
      <c r="D2666" s="219"/>
      <c r="E2666" s="219"/>
      <c r="F2666" s="220"/>
      <c r="G2666" s="219"/>
      <c r="H2666" s="294"/>
      <c r="I2666" s="294"/>
      <c r="J2666" s="220"/>
      <c r="L2666" s="52">
        <f t="shared" si="417"/>
        <v>280</v>
      </c>
      <c r="M2666" s="86" t="str">
        <f t="shared" si="418"/>
        <v/>
      </c>
      <c r="N2666" s="87" t="str">
        <f t="shared" si="419"/>
        <v/>
      </c>
      <c r="O2666" s="87" t="str">
        <f t="shared" si="420"/>
        <v/>
      </c>
      <c r="P2666" s="88" t="str">
        <f t="shared" si="421"/>
        <v/>
      </c>
      <c r="Q2666" s="87" t="str">
        <f t="shared" si="422"/>
        <v/>
      </c>
      <c r="R2666" s="87" t="str">
        <f t="shared" si="423"/>
        <v/>
      </c>
    </row>
    <row r="2667" spans="1:18" ht="15" thickTop="1" x14ac:dyDescent="0.2">
      <c r="A2667" s="224"/>
      <c r="B2667" s="224"/>
      <c r="C2667" s="224"/>
      <c r="D2667" s="224"/>
      <c r="E2667" s="224"/>
      <c r="F2667" s="224"/>
      <c r="G2667" s="224"/>
      <c r="H2667" s="224"/>
      <c r="I2667" s="224"/>
      <c r="J2667" s="224"/>
      <c r="L2667" s="52">
        <f t="shared" si="417"/>
        <v>280</v>
      </c>
      <c r="M2667" s="86" t="str">
        <f t="shared" si="418"/>
        <v/>
      </c>
      <c r="N2667" s="87" t="str">
        <f t="shared" si="419"/>
        <v/>
      </c>
      <c r="O2667" s="87" t="str">
        <f t="shared" si="420"/>
        <v/>
      </c>
      <c r="P2667" s="88" t="str">
        <f t="shared" si="421"/>
        <v/>
      </c>
      <c r="Q2667" s="87" t="str">
        <f t="shared" si="422"/>
        <v/>
      </c>
      <c r="R2667" s="87" t="str">
        <f t="shared" si="423"/>
        <v/>
      </c>
    </row>
    <row r="2668" spans="1:18" ht="15" x14ac:dyDescent="0.2">
      <c r="A2668" s="206"/>
      <c r="B2668" s="207" t="s">
        <v>1</v>
      </c>
      <c r="C2668" s="206" t="s">
        <v>2</v>
      </c>
      <c r="D2668" s="206" t="s">
        <v>3</v>
      </c>
      <c r="E2668" s="290" t="s">
        <v>18</v>
      </c>
      <c r="F2668" s="290"/>
      <c r="G2668" s="208" t="s">
        <v>4</v>
      </c>
      <c r="H2668" s="207" t="s">
        <v>5</v>
      </c>
      <c r="I2668" s="207" t="s">
        <v>6</v>
      </c>
      <c r="J2668" s="207" t="s">
        <v>7</v>
      </c>
      <c r="L2668" s="52">
        <f t="shared" si="417"/>
        <v>281</v>
      </c>
      <c r="M2668" s="86" t="str">
        <f t="shared" si="418"/>
        <v/>
      </c>
      <c r="N2668" s="87" t="str">
        <f t="shared" si="419"/>
        <v/>
      </c>
      <c r="O2668" s="87" t="str">
        <f t="shared" si="420"/>
        <v/>
      </c>
      <c r="P2668" s="88" t="str">
        <f t="shared" si="421"/>
        <v/>
      </c>
      <c r="Q2668" s="87" t="str">
        <f t="shared" si="422"/>
        <v/>
      </c>
      <c r="R2668" s="87" t="str">
        <f t="shared" si="423"/>
        <v/>
      </c>
    </row>
    <row r="2669" spans="1:18" ht="38.25" x14ac:dyDescent="0.2">
      <c r="A2669" s="209" t="s">
        <v>19</v>
      </c>
      <c r="B2669" s="210" t="s">
        <v>321</v>
      </c>
      <c r="C2669" s="209" t="s">
        <v>9</v>
      </c>
      <c r="D2669" s="209" t="s">
        <v>322</v>
      </c>
      <c r="E2669" s="291" t="s">
        <v>942</v>
      </c>
      <c r="F2669" s="291"/>
      <c r="G2669" s="211" t="s">
        <v>25</v>
      </c>
      <c r="H2669" s="212">
        <v>1</v>
      </c>
      <c r="I2669" s="213">
        <f>SUMIF(L:L,$L2669,M:M)</f>
        <v>0.56000000000000005</v>
      </c>
      <c r="J2669" s="213">
        <f>TRUNC(H2669*I2669,2)</f>
        <v>0.56000000000000005</v>
      </c>
      <c r="L2669" s="52">
        <f t="shared" si="417"/>
        <v>281</v>
      </c>
      <c r="M2669" s="86" t="str">
        <f t="shared" si="418"/>
        <v/>
      </c>
      <c r="N2669" s="87" t="str">
        <f t="shared" si="419"/>
        <v/>
      </c>
      <c r="O2669" s="87" t="str">
        <f t="shared" si="420"/>
        <v/>
      </c>
      <c r="P2669" s="88" t="str">
        <f t="shared" si="421"/>
        <v xml:space="preserve"> 93280 </v>
      </c>
      <c r="Q2669" s="87">
        <f t="shared" si="422"/>
        <v>0</v>
      </c>
      <c r="R2669" s="87">
        <f t="shared" si="423"/>
        <v>0.56000000000000005</v>
      </c>
    </row>
    <row r="2670" spans="1:18" ht="38.25" customHeight="1" x14ac:dyDescent="0.2">
      <c r="A2670" s="214" t="s">
        <v>28</v>
      </c>
      <c r="B2670" s="215" t="s">
        <v>97</v>
      </c>
      <c r="C2670" s="214" t="str">
        <f>VLOOKUP(B2670,INSUMOS!$A:$I,2,FALSE)</f>
        <v>SINAPI</v>
      </c>
      <c r="D2670" s="214" t="str">
        <f>VLOOKUP(B2670,INSUMOS!$A:$I,3,FALSE)</f>
        <v>ENERGIA ELETRICA ATE 2000 KWH INDUSTRIAL, SEM DEMANDA</v>
      </c>
      <c r="E2670" s="293" t="str">
        <f>VLOOKUP(B2670,INSUMOS!$A:$I,4,FALSE)</f>
        <v>Franquia</v>
      </c>
      <c r="F2670" s="293"/>
      <c r="G2670" s="216" t="str">
        <f>VLOOKUP(B2670,INSUMOS!$A:$I,5,FALSE)</f>
        <v>KWH</v>
      </c>
      <c r="H2670" s="217">
        <v>0.78</v>
      </c>
      <c r="I2670" s="218">
        <f>VLOOKUP(B2670,INSUMOS!$A:$I,8,FALSE)</f>
        <v>0.72</v>
      </c>
      <c r="J2670" s="218">
        <f>TRUNC(H2670*I2670,2)</f>
        <v>0.56000000000000005</v>
      </c>
      <c r="L2670" s="52">
        <f t="shared" si="417"/>
        <v>281</v>
      </c>
      <c r="M2670" s="86">
        <f t="shared" si="418"/>
        <v>0.56000000000000005</v>
      </c>
      <c r="N2670" s="87" t="str">
        <f t="shared" si="419"/>
        <v/>
      </c>
      <c r="O2670" s="87">
        <f t="shared" si="420"/>
        <v>0.56000000000000005</v>
      </c>
      <c r="P2670" s="88" t="str">
        <f t="shared" si="421"/>
        <v/>
      </c>
      <c r="Q2670" s="87" t="str">
        <f t="shared" si="422"/>
        <v/>
      </c>
      <c r="R2670" s="87" t="str">
        <f t="shared" si="423"/>
        <v/>
      </c>
    </row>
    <row r="2671" spans="1:18" ht="38.25" customHeight="1" x14ac:dyDescent="0.2">
      <c r="A2671" s="219"/>
      <c r="B2671" s="219"/>
      <c r="C2671" s="219"/>
      <c r="D2671" s="219"/>
      <c r="E2671" s="219"/>
      <c r="F2671" s="220"/>
      <c r="G2671" s="219"/>
      <c r="H2671" s="220"/>
      <c r="I2671" s="219"/>
      <c r="J2671" s="220"/>
      <c r="L2671" s="52">
        <f t="shared" si="417"/>
        <v>281</v>
      </c>
      <c r="M2671" s="86" t="str">
        <f t="shared" si="418"/>
        <v/>
      </c>
      <c r="N2671" s="87" t="str">
        <f t="shared" si="419"/>
        <v/>
      </c>
      <c r="O2671" s="87" t="str">
        <f t="shared" si="420"/>
        <v/>
      </c>
      <c r="P2671" s="88" t="str">
        <f t="shared" si="421"/>
        <v/>
      </c>
      <c r="Q2671" s="87" t="str">
        <f t="shared" si="422"/>
        <v/>
      </c>
      <c r="R2671" s="87" t="str">
        <f t="shared" si="423"/>
        <v/>
      </c>
    </row>
    <row r="2672" spans="1:18" ht="38.25" customHeight="1" thickBot="1" x14ac:dyDescent="0.25">
      <c r="A2672" s="219"/>
      <c r="B2672" s="219"/>
      <c r="C2672" s="219"/>
      <c r="D2672" s="219"/>
      <c r="E2672" s="219"/>
      <c r="F2672" s="220"/>
      <c r="G2672" s="219"/>
      <c r="H2672" s="294"/>
      <c r="I2672" s="294"/>
      <c r="J2672" s="220"/>
      <c r="L2672" s="52">
        <f t="shared" si="417"/>
        <v>281</v>
      </c>
      <c r="M2672" s="86" t="str">
        <f t="shared" ref="M2672:M2735" si="424">IF(OR(A2672="Insumo",A2672="Composição Auxiliar"),J2672,"")</f>
        <v/>
      </c>
      <c r="N2672" s="87" t="str">
        <f t="shared" ref="N2672:N2735" si="425">IF(E2672="Mão de Obra",J2672,"")</f>
        <v/>
      </c>
      <c r="O2672" s="87" t="str">
        <f t="shared" ref="O2672:O2735" si="426">IF(N2672&lt;&gt;"","",M2672)</f>
        <v/>
      </c>
      <c r="P2672" s="88" t="str">
        <f t="shared" ref="P2672:P2735" si="427">IF(A2672="Composição",B2672,"")</f>
        <v/>
      </c>
      <c r="Q2672" s="87" t="str">
        <f t="shared" ref="Q2672:Q2735" si="428">IF(P2672&lt;&gt;"",SUMIF(L2672:L2772,L2672,N2672:N2772),"")</f>
        <v/>
      </c>
      <c r="R2672" s="87" t="str">
        <f t="shared" ref="R2672:R2735" si="429">IF(P2672&lt;&gt;"",SUMIF(L2672:L2772,L2672,O2672:O2772),"")</f>
        <v/>
      </c>
    </row>
    <row r="2673" spans="1:18" ht="38.25" customHeight="1" thickTop="1" x14ac:dyDescent="0.2">
      <c r="A2673" s="224"/>
      <c r="B2673" s="224"/>
      <c r="C2673" s="224"/>
      <c r="D2673" s="224"/>
      <c r="E2673" s="224"/>
      <c r="F2673" s="224"/>
      <c r="G2673" s="224"/>
      <c r="H2673" s="224"/>
      <c r="I2673" s="224"/>
      <c r="J2673" s="224"/>
      <c r="L2673" s="52">
        <f t="shared" si="417"/>
        <v>281</v>
      </c>
      <c r="M2673" s="86" t="str">
        <f t="shared" si="424"/>
        <v/>
      </c>
      <c r="N2673" s="87" t="str">
        <f t="shared" si="425"/>
        <v/>
      </c>
      <c r="O2673" s="87" t="str">
        <f t="shared" si="426"/>
        <v/>
      </c>
      <c r="P2673" s="88" t="str">
        <f t="shared" si="427"/>
        <v/>
      </c>
      <c r="Q2673" s="87" t="str">
        <f t="shared" si="428"/>
        <v/>
      </c>
      <c r="R2673" s="87" t="str">
        <f t="shared" si="429"/>
        <v/>
      </c>
    </row>
    <row r="2674" spans="1:18" ht="38.25" customHeight="1" x14ac:dyDescent="0.2">
      <c r="A2674" s="206"/>
      <c r="B2674" s="207" t="s">
        <v>1</v>
      </c>
      <c r="C2674" s="206" t="s">
        <v>2</v>
      </c>
      <c r="D2674" s="206" t="s">
        <v>3</v>
      </c>
      <c r="E2674" s="290" t="s">
        <v>18</v>
      </c>
      <c r="F2674" s="290"/>
      <c r="G2674" s="208" t="s">
        <v>4</v>
      </c>
      <c r="H2674" s="207" t="s">
        <v>5</v>
      </c>
      <c r="I2674" s="207" t="s">
        <v>6</v>
      </c>
      <c r="J2674" s="207" t="s">
        <v>7</v>
      </c>
      <c r="L2674" s="52">
        <f t="shared" si="417"/>
        <v>282</v>
      </c>
      <c r="M2674" s="86" t="str">
        <f t="shared" si="424"/>
        <v/>
      </c>
      <c r="N2674" s="87" t="str">
        <f t="shared" si="425"/>
        <v/>
      </c>
      <c r="O2674" s="87" t="str">
        <f t="shared" si="426"/>
        <v/>
      </c>
      <c r="P2674" s="88" t="str">
        <f t="shared" si="427"/>
        <v/>
      </c>
      <c r="Q2674" s="87" t="str">
        <f t="shared" si="428"/>
        <v/>
      </c>
      <c r="R2674" s="87" t="str">
        <f t="shared" si="429"/>
        <v/>
      </c>
    </row>
    <row r="2675" spans="1:18" ht="51" x14ac:dyDescent="0.2">
      <c r="A2675" s="209" t="s">
        <v>19</v>
      </c>
      <c r="B2675" s="210" t="s">
        <v>1872</v>
      </c>
      <c r="C2675" s="209" t="s">
        <v>9</v>
      </c>
      <c r="D2675" s="209" t="s">
        <v>1873</v>
      </c>
      <c r="E2675" s="291" t="s">
        <v>942</v>
      </c>
      <c r="F2675" s="291"/>
      <c r="G2675" s="211" t="s">
        <v>25</v>
      </c>
      <c r="H2675" s="212">
        <v>1</v>
      </c>
      <c r="I2675" s="213">
        <f>SUMIF(L:L,$L2675,M:M)</f>
        <v>25.96</v>
      </c>
      <c r="J2675" s="213">
        <f>TRUNC(H2675*I2675,2)</f>
        <v>25.96</v>
      </c>
      <c r="L2675" s="52">
        <f t="shared" si="417"/>
        <v>282</v>
      </c>
      <c r="M2675" s="86" t="str">
        <f t="shared" si="424"/>
        <v/>
      </c>
      <c r="N2675" s="87" t="str">
        <f t="shared" si="425"/>
        <v/>
      </c>
      <c r="O2675" s="87" t="str">
        <f t="shared" si="426"/>
        <v/>
      </c>
      <c r="P2675" s="88" t="str">
        <f t="shared" si="427"/>
        <v xml:space="preserve"> 93397 </v>
      </c>
      <c r="Q2675" s="87">
        <f t="shared" si="428"/>
        <v>0</v>
      </c>
      <c r="R2675" s="87">
        <f t="shared" si="429"/>
        <v>25.96</v>
      </c>
    </row>
    <row r="2676" spans="1:18" ht="38.25" x14ac:dyDescent="0.2">
      <c r="A2676" s="214" t="s">
        <v>28</v>
      </c>
      <c r="B2676" s="215" t="s">
        <v>538</v>
      </c>
      <c r="C2676" s="214" t="str">
        <f>VLOOKUP(B2676,INSUMOS!$A:$I,2,FALSE)</f>
        <v>SINAPI</v>
      </c>
      <c r="D2676" s="214" t="str">
        <f>VLOOKUP(B2676,INSUMOS!$A:$I,3,FALSE)</f>
        <v>CAMINHAO TOCO, PESO BRUTO TOTAL 16000 KG, CARGA UTIL MAXIMA 11030 KG, DISTANCIA ENTRE EIXOS 5,41 M, POTENCIA 185 CV (INCLUI CABINE E CHASSI, NAO INCLUI CARROCERIA)</v>
      </c>
      <c r="E2676" s="293" t="str">
        <f>VLOOKUP(B2676,INSUMOS!$A:$I,4,FALSE)</f>
        <v>Equipamento para Aquisição Permanente</v>
      </c>
      <c r="F2676" s="293"/>
      <c r="G2676" s="216" t="str">
        <f>VLOOKUP(B2676,INSUMOS!$A:$I,5,FALSE)</f>
        <v>UN</v>
      </c>
      <c r="H2676" s="217">
        <v>3.43E-5</v>
      </c>
      <c r="I2676" s="218">
        <f>VLOOKUP(B2676,INSUMOS!$A:$I,8,FALSE)</f>
        <v>591575.65</v>
      </c>
      <c r="J2676" s="218">
        <f>TRUNC(H2676*I2676,2)</f>
        <v>20.29</v>
      </c>
      <c r="L2676" s="52">
        <f t="shared" ref="L2676:L2739" si="430">IF(AND(A2677&lt;&gt;"",A2676=""),L2675+1,L2675)</f>
        <v>282</v>
      </c>
      <c r="M2676" s="86">
        <f t="shared" si="424"/>
        <v>20.29</v>
      </c>
      <c r="N2676" s="87" t="str">
        <f t="shared" si="425"/>
        <v/>
      </c>
      <c r="O2676" s="87">
        <f t="shared" si="426"/>
        <v>20.29</v>
      </c>
      <c r="P2676" s="88" t="str">
        <f t="shared" si="427"/>
        <v/>
      </c>
      <c r="Q2676" s="87" t="str">
        <f t="shared" si="428"/>
        <v/>
      </c>
      <c r="R2676" s="87" t="str">
        <f t="shared" si="429"/>
        <v/>
      </c>
    </row>
    <row r="2677" spans="1:18" ht="51" x14ac:dyDescent="0.2">
      <c r="A2677" s="214" t="s">
        <v>28</v>
      </c>
      <c r="B2677" s="215" t="s">
        <v>976</v>
      </c>
      <c r="C2677" s="214" t="str">
        <f>VLOOKUP(B2677,INSUMOS!$A:$I,2,FALSE)</f>
        <v>SINAPI</v>
      </c>
      <c r="D2677" s="214" t="str">
        <f>VLOOKUP(B2677,INSUMOS!$A:$I,3,FALSE)</f>
        <v>GUINDAUTO HIDRAULICO, CAPACIDADE MAXIMA DE CARGA 3300 KG, MOMENTO MAXIMO DE CARGA 5,8 TM, ALCANCE MAXIMO HORIZONTAL 7,60 M, PARA MONTAGEM SOBRE CHASSI DE CAMINHAO PBT MINIMO 8000 KG (INCLUI MONTAGEM, NAO INCLUI CAMINHAO)</v>
      </c>
      <c r="E2677" s="293" t="str">
        <f>VLOOKUP(B2677,INSUMOS!$A:$I,4,FALSE)</f>
        <v>Equipamento para Aquisição Permanente</v>
      </c>
      <c r="F2677" s="293"/>
      <c r="G2677" s="216" t="str">
        <f>VLOOKUP(B2677,INSUMOS!$A:$I,5,FALSE)</f>
        <v>UN</v>
      </c>
      <c r="H2677" s="217">
        <v>5.5099999999999998E-5</v>
      </c>
      <c r="I2677" s="218">
        <f>VLOOKUP(B2677,INSUMOS!$A:$I,8,FALSE)</f>
        <v>102997.07</v>
      </c>
      <c r="J2677" s="218">
        <f>TRUNC(H2677*I2677,2)</f>
        <v>5.67</v>
      </c>
      <c r="L2677" s="52">
        <f t="shared" si="430"/>
        <v>282</v>
      </c>
      <c r="M2677" s="86">
        <f t="shared" si="424"/>
        <v>5.67</v>
      </c>
      <c r="N2677" s="87" t="str">
        <f t="shared" si="425"/>
        <v/>
      </c>
      <c r="O2677" s="87">
        <f t="shared" si="426"/>
        <v>5.67</v>
      </c>
      <c r="P2677" s="88" t="str">
        <f t="shared" si="427"/>
        <v/>
      </c>
      <c r="Q2677" s="87" t="str">
        <f t="shared" si="428"/>
        <v/>
      </c>
      <c r="R2677" s="87" t="str">
        <f t="shared" si="429"/>
        <v/>
      </c>
    </row>
    <row r="2678" spans="1:18" x14ac:dyDescent="0.2">
      <c r="A2678" s="219"/>
      <c r="B2678" s="219"/>
      <c r="C2678" s="219"/>
      <c r="D2678" s="219"/>
      <c r="E2678" s="219"/>
      <c r="F2678" s="220"/>
      <c r="G2678" s="219"/>
      <c r="H2678" s="220"/>
      <c r="I2678" s="219"/>
      <c r="J2678" s="220"/>
      <c r="L2678" s="52">
        <f t="shared" si="430"/>
        <v>282</v>
      </c>
      <c r="M2678" s="86" t="str">
        <f t="shared" si="424"/>
        <v/>
      </c>
      <c r="N2678" s="87" t="str">
        <f t="shared" si="425"/>
        <v/>
      </c>
      <c r="O2678" s="87" t="str">
        <f t="shared" si="426"/>
        <v/>
      </c>
      <c r="P2678" s="88" t="str">
        <f t="shared" si="427"/>
        <v/>
      </c>
      <c r="Q2678" s="87" t="str">
        <f t="shared" si="428"/>
        <v/>
      </c>
      <c r="R2678" s="87" t="str">
        <f t="shared" si="429"/>
        <v/>
      </c>
    </row>
    <row r="2679" spans="1:18" ht="38.25" customHeight="1" thickBot="1" x14ac:dyDescent="0.25">
      <c r="A2679" s="219"/>
      <c r="B2679" s="219"/>
      <c r="C2679" s="219"/>
      <c r="D2679" s="219"/>
      <c r="E2679" s="219"/>
      <c r="F2679" s="220"/>
      <c r="G2679" s="219"/>
      <c r="H2679" s="294"/>
      <c r="I2679" s="294"/>
      <c r="J2679" s="220"/>
      <c r="L2679" s="52">
        <f t="shared" si="430"/>
        <v>282</v>
      </c>
      <c r="M2679" s="86" t="str">
        <f t="shared" si="424"/>
        <v/>
      </c>
      <c r="N2679" s="87" t="str">
        <f t="shared" si="425"/>
        <v/>
      </c>
      <c r="O2679" s="87" t="str">
        <f t="shared" si="426"/>
        <v/>
      </c>
      <c r="P2679" s="88" t="str">
        <f t="shared" si="427"/>
        <v/>
      </c>
      <c r="Q2679" s="87" t="str">
        <f t="shared" si="428"/>
        <v/>
      </c>
      <c r="R2679" s="87" t="str">
        <f t="shared" si="429"/>
        <v/>
      </c>
    </row>
    <row r="2680" spans="1:18" ht="38.25" customHeight="1" thickTop="1" x14ac:dyDescent="0.2">
      <c r="A2680" s="224"/>
      <c r="B2680" s="224"/>
      <c r="C2680" s="224"/>
      <c r="D2680" s="224"/>
      <c r="E2680" s="224"/>
      <c r="F2680" s="224"/>
      <c r="G2680" s="224"/>
      <c r="H2680" s="224"/>
      <c r="I2680" s="224"/>
      <c r="J2680" s="224"/>
      <c r="L2680" s="52">
        <f t="shared" si="430"/>
        <v>282</v>
      </c>
      <c r="M2680" s="86" t="str">
        <f t="shared" si="424"/>
        <v/>
      </c>
      <c r="N2680" s="87" t="str">
        <f t="shared" si="425"/>
        <v/>
      </c>
      <c r="O2680" s="87" t="str">
        <f t="shared" si="426"/>
        <v/>
      </c>
      <c r="P2680" s="88" t="str">
        <f t="shared" si="427"/>
        <v/>
      </c>
      <c r="Q2680" s="87" t="str">
        <f t="shared" si="428"/>
        <v/>
      </c>
      <c r="R2680" s="87" t="str">
        <f t="shared" si="429"/>
        <v/>
      </c>
    </row>
    <row r="2681" spans="1:18" ht="15" x14ac:dyDescent="0.2">
      <c r="A2681" s="206"/>
      <c r="B2681" s="207" t="s">
        <v>1</v>
      </c>
      <c r="C2681" s="206" t="s">
        <v>2</v>
      </c>
      <c r="D2681" s="206" t="s">
        <v>3</v>
      </c>
      <c r="E2681" s="290" t="s">
        <v>18</v>
      </c>
      <c r="F2681" s="290"/>
      <c r="G2681" s="208" t="s">
        <v>4</v>
      </c>
      <c r="H2681" s="207" t="s">
        <v>5</v>
      </c>
      <c r="I2681" s="207" t="s">
        <v>6</v>
      </c>
      <c r="J2681" s="207" t="s">
        <v>7</v>
      </c>
      <c r="L2681" s="52">
        <f t="shared" si="430"/>
        <v>283</v>
      </c>
      <c r="M2681" s="86" t="str">
        <f t="shared" si="424"/>
        <v/>
      </c>
      <c r="N2681" s="87" t="str">
        <f t="shared" si="425"/>
        <v/>
      </c>
      <c r="O2681" s="87" t="str">
        <f t="shared" si="426"/>
        <v/>
      </c>
      <c r="P2681" s="88" t="str">
        <f t="shared" si="427"/>
        <v/>
      </c>
      <c r="Q2681" s="87" t="str">
        <f t="shared" si="428"/>
        <v/>
      </c>
      <c r="R2681" s="87" t="str">
        <f t="shared" si="429"/>
        <v/>
      </c>
    </row>
    <row r="2682" spans="1:18" ht="25.5" x14ac:dyDescent="0.2">
      <c r="A2682" s="209" t="s">
        <v>19</v>
      </c>
      <c r="B2682" s="210" t="s">
        <v>1498</v>
      </c>
      <c r="C2682" s="209" t="s">
        <v>9</v>
      </c>
      <c r="D2682" s="209" t="s">
        <v>1499</v>
      </c>
      <c r="E2682" s="291" t="s">
        <v>1500</v>
      </c>
      <c r="F2682" s="291"/>
      <c r="G2682" s="211" t="s">
        <v>12</v>
      </c>
      <c r="H2682" s="212">
        <v>1</v>
      </c>
      <c r="I2682" s="213">
        <f>SUMIF(L:L,$L2682,M:M)</f>
        <v>66.09</v>
      </c>
      <c r="J2682" s="213">
        <f>TRUNC(H2682*I2682,2)</f>
        <v>66.09</v>
      </c>
      <c r="L2682" s="52">
        <f t="shared" si="430"/>
        <v>283</v>
      </c>
      <c r="M2682" s="86" t="str">
        <f t="shared" si="424"/>
        <v/>
      </c>
      <c r="N2682" s="87" t="str">
        <f t="shared" si="425"/>
        <v/>
      </c>
      <c r="O2682" s="87" t="str">
        <f t="shared" si="426"/>
        <v/>
      </c>
      <c r="P2682" s="88" t="str">
        <f t="shared" si="427"/>
        <v xml:space="preserve"> 96985 </v>
      </c>
      <c r="Q2682" s="87">
        <f t="shared" si="428"/>
        <v>0</v>
      </c>
      <c r="R2682" s="87">
        <f t="shared" si="429"/>
        <v>66.09</v>
      </c>
    </row>
    <row r="2683" spans="1:18" ht="25.5" x14ac:dyDescent="0.2">
      <c r="A2683" s="225" t="s">
        <v>21</v>
      </c>
      <c r="B2683" s="226" t="s">
        <v>205</v>
      </c>
      <c r="C2683" s="225" t="s">
        <v>9</v>
      </c>
      <c r="D2683" s="225" t="s">
        <v>206</v>
      </c>
      <c r="E2683" s="292" t="s">
        <v>875</v>
      </c>
      <c r="F2683" s="292"/>
      <c r="G2683" s="227" t="s">
        <v>25</v>
      </c>
      <c r="H2683" s="228">
        <v>0.24840000000000001</v>
      </c>
      <c r="I2683" s="229">
        <f>SUMIFS(J:J,A:A,"Composição",B:B,$B2683)</f>
        <v>26.42</v>
      </c>
      <c r="J2683" s="229">
        <f>TRUNC(H2683*I2683,2)</f>
        <v>6.56</v>
      </c>
      <c r="L2683" s="52">
        <f t="shared" si="430"/>
        <v>283</v>
      </c>
      <c r="M2683" s="86">
        <f t="shared" si="424"/>
        <v>6.56</v>
      </c>
      <c r="N2683" s="87" t="str">
        <f t="shared" si="425"/>
        <v/>
      </c>
      <c r="O2683" s="87">
        <f t="shared" si="426"/>
        <v>6.56</v>
      </c>
      <c r="P2683" s="88" t="str">
        <f t="shared" si="427"/>
        <v/>
      </c>
      <c r="Q2683" s="87" t="str">
        <f t="shared" si="428"/>
        <v/>
      </c>
      <c r="R2683" s="87" t="str">
        <f t="shared" si="429"/>
        <v/>
      </c>
    </row>
    <row r="2684" spans="1:18" ht="25.5" x14ac:dyDescent="0.2">
      <c r="A2684" s="225" t="s">
        <v>21</v>
      </c>
      <c r="B2684" s="226" t="s">
        <v>220</v>
      </c>
      <c r="C2684" s="225" t="s">
        <v>9</v>
      </c>
      <c r="D2684" s="225" t="s">
        <v>221</v>
      </c>
      <c r="E2684" s="292" t="s">
        <v>875</v>
      </c>
      <c r="F2684" s="292"/>
      <c r="G2684" s="227" t="s">
        <v>25</v>
      </c>
      <c r="H2684" s="228">
        <v>0.24840000000000001</v>
      </c>
      <c r="I2684" s="229">
        <f>SUMIFS(J:J,A:A,"Composição",B:B,$B2684)</f>
        <v>33.25</v>
      </c>
      <c r="J2684" s="229">
        <f>TRUNC(H2684*I2684,2)</f>
        <v>8.25</v>
      </c>
      <c r="L2684" s="52">
        <f t="shared" si="430"/>
        <v>283</v>
      </c>
      <c r="M2684" s="86">
        <f t="shared" si="424"/>
        <v>8.25</v>
      </c>
      <c r="N2684" s="87" t="str">
        <f t="shared" si="425"/>
        <v/>
      </c>
      <c r="O2684" s="87">
        <f t="shared" si="426"/>
        <v>8.25</v>
      </c>
      <c r="P2684" s="88" t="str">
        <f t="shared" si="427"/>
        <v/>
      </c>
      <c r="Q2684" s="87" t="str">
        <f t="shared" si="428"/>
        <v/>
      </c>
      <c r="R2684" s="87" t="str">
        <f t="shared" si="429"/>
        <v/>
      </c>
    </row>
    <row r="2685" spans="1:18" ht="38.25" customHeight="1" x14ac:dyDescent="0.2">
      <c r="A2685" s="214" t="s">
        <v>28</v>
      </c>
      <c r="B2685" s="215" t="s">
        <v>2113</v>
      </c>
      <c r="C2685" s="214" t="str">
        <f>VLOOKUP(B2685,INSUMOS!$A:$I,2,FALSE)</f>
        <v>SINAPI</v>
      </c>
      <c r="D2685" s="214" t="str">
        <f>VLOOKUP(B2685,INSUMOS!$A:$I,3,FALSE)</f>
        <v>HASTE DE ATERRAMENTO EM ACO COM 3,00 M DE COMPRIMENTO E DN = 5/8", REVESTIDA COM BAIXA CAMADA DE COBRE, SEM CONECTOR</v>
      </c>
      <c r="E2685" s="293" t="str">
        <f>VLOOKUP(B2685,INSUMOS!$A:$I,4,FALSE)</f>
        <v>Material</v>
      </c>
      <c r="F2685" s="293"/>
      <c r="G2685" s="216" t="str">
        <f>VLOOKUP(B2685,INSUMOS!$A:$I,5,FALSE)</f>
        <v>UN</v>
      </c>
      <c r="H2685" s="217">
        <v>1</v>
      </c>
      <c r="I2685" s="218">
        <f>VLOOKUP(B2685,INSUMOS!$A:$I,8,FALSE)</f>
        <v>51.28</v>
      </c>
      <c r="J2685" s="218">
        <f>TRUNC(H2685*I2685,2)</f>
        <v>51.28</v>
      </c>
      <c r="L2685" s="52">
        <f t="shared" si="430"/>
        <v>283</v>
      </c>
      <c r="M2685" s="86">
        <f t="shared" si="424"/>
        <v>51.28</v>
      </c>
      <c r="N2685" s="87" t="str">
        <f t="shared" si="425"/>
        <v/>
      </c>
      <c r="O2685" s="87">
        <f t="shared" si="426"/>
        <v>51.28</v>
      </c>
      <c r="P2685" s="88" t="str">
        <f t="shared" si="427"/>
        <v/>
      </c>
      <c r="Q2685" s="87" t="str">
        <f t="shared" si="428"/>
        <v/>
      </c>
      <c r="R2685" s="87" t="str">
        <f t="shared" si="429"/>
        <v/>
      </c>
    </row>
    <row r="2686" spans="1:18" ht="38.25" customHeight="1" x14ac:dyDescent="0.2">
      <c r="A2686" s="219"/>
      <c r="B2686" s="219"/>
      <c r="C2686" s="219"/>
      <c r="D2686" s="219"/>
      <c r="E2686" s="219"/>
      <c r="F2686" s="220"/>
      <c r="G2686" s="219"/>
      <c r="H2686" s="220"/>
      <c r="I2686" s="219"/>
      <c r="J2686" s="220"/>
      <c r="L2686" s="52">
        <f t="shared" si="430"/>
        <v>283</v>
      </c>
      <c r="M2686" s="86" t="str">
        <f t="shared" si="424"/>
        <v/>
      </c>
      <c r="N2686" s="87" t="str">
        <f t="shared" si="425"/>
        <v/>
      </c>
      <c r="O2686" s="87" t="str">
        <f t="shared" si="426"/>
        <v/>
      </c>
      <c r="P2686" s="88" t="str">
        <f t="shared" si="427"/>
        <v/>
      </c>
      <c r="Q2686" s="87" t="str">
        <f t="shared" si="428"/>
        <v/>
      </c>
      <c r="R2686" s="87" t="str">
        <f t="shared" si="429"/>
        <v/>
      </c>
    </row>
    <row r="2687" spans="1:18" ht="15" thickBot="1" x14ac:dyDescent="0.25">
      <c r="A2687" s="219"/>
      <c r="B2687" s="219"/>
      <c r="C2687" s="219"/>
      <c r="D2687" s="219"/>
      <c r="E2687" s="219"/>
      <c r="F2687" s="220"/>
      <c r="G2687" s="219"/>
      <c r="H2687" s="294"/>
      <c r="I2687" s="294"/>
      <c r="J2687" s="220"/>
      <c r="L2687" s="52">
        <f t="shared" si="430"/>
        <v>283</v>
      </c>
      <c r="M2687" s="86" t="str">
        <f t="shared" si="424"/>
        <v/>
      </c>
      <c r="N2687" s="87" t="str">
        <f t="shared" si="425"/>
        <v/>
      </c>
      <c r="O2687" s="87" t="str">
        <f t="shared" si="426"/>
        <v/>
      </c>
      <c r="P2687" s="88" t="str">
        <f t="shared" si="427"/>
        <v/>
      </c>
      <c r="Q2687" s="87" t="str">
        <f t="shared" si="428"/>
        <v/>
      </c>
      <c r="R2687" s="87" t="str">
        <f t="shared" si="429"/>
        <v/>
      </c>
    </row>
    <row r="2688" spans="1:18" ht="15" thickTop="1" x14ac:dyDescent="0.2">
      <c r="A2688" s="224"/>
      <c r="B2688" s="224"/>
      <c r="C2688" s="224"/>
      <c r="D2688" s="224"/>
      <c r="E2688" s="224"/>
      <c r="F2688" s="224"/>
      <c r="G2688" s="224"/>
      <c r="H2688" s="224"/>
      <c r="I2688" s="224"/>
      <c r="J2688" s="224"/>
      <c r="L2688" s="52">
        <f t="shared" si="430"/>
        <v>283</v>
      </c>
      <c r="M2688" s="86" t="str">
        <f t="shared" si="424"/>
        <v/>
      </c>
      <c r="N2688" s="87" t="str">
        <f t="shared" si="425"/>
        <v/>
      </c>
      <c r="O2688" s="87" t="str">
        <f t="shared" si="426"/>
        <v/>
      </c>
      <c r="P2688" s="88" t="str">
        <f t="shared" si="427"/>
        <v/>
      </c>
      <c r="Q2688" s="87" t="str">
        <f t="shared" si="428"/>
        <v/>
      </c>
      <c r="R2688" s="87" t="str">
        <f t="shared" si="429"/>
        <v/>
      </c>
    </row>
    <row r="2689" spans="1:18" ht="15" x14ac:dyDescent="0.2">
      <c r="A2689" s="206"/>
      <c r="B2689" s="207" t="s">
        <v>1</v>
      </c>
      <c r="C2689" s="206" t="s">
        <v>2</v>
      </c>
      <c r="D2689" s="206" t="s">
        <v>3</v>
      </c>
      <c r="E2689" s="290" t="s">
        <v>18</v>
      </c>
      <c r="F2689" s="290"/>
      <c r="G2689" s="208" t="s">
        <v>4</v>
      </c>
      <c r="H2689" s="207" t="s">
        <v>5</v>
      </c>
      <c r="I2689" s="207" t="s">
        <v>6</v>
      </c>
      <c r="J2689" s="207" t="s">
        <v>7</v>
      </c>
      <c r="L2689" s="52">
        <f t="shared" si="430"/>
        <v>284</v>
      </c>
      <c r="M2689" s="86" t="str">
        <f t="shared" si="424"/>
        <v/>
      </c>
      <c r="N2689" s="87" t="str">
        <f t="shared" si="425"/>
        <v/>
      </c>
      <c r="O2689" s="87" t="str">
        <f t="shared" si="426"/>
        <v/>
      </c>
      <c r="P2689" s="88" t="str">
        <f t="shared" si="427"/>
        <v/>
      </c>
      <c r="Q2689" s="87" t="str">
        <f t="shared" si="428"/>
        <v/>
      </c>
      <c r="R2689" s="87" t="str">
        <f t="shared" si="429"/>
        <v/>
      </c>
    </row>
    <row r="2690" spans="1:18" x14ac:dyDescent="0.2">
      <c r="A2690" s="209" t="s">
        <v>19</v>
      </c>
      <c r="B2690" s="210" t="s">
        <v>1726</v>
      </c>
      <c r="C2690" s="209" t="s">
        <v>9</v>
      </c>
      <c r="D2690" s="209" t="s">
        <v>1727</v>
      </c>
      <c r="E2690" s="291" t="s">
        <v>875</v>
      </c>
      <c r="F2690" s="291"/>
      <c r="G2690" s="211" t="s">
        <v>25</v>
      </c>
      <c r="H2690" s="212">
        <v>1</v>
      </c>
      <c r="I2690" s="213">
        <f>SUMIF(L:L,$L2690,M:M)</f>
        <v>32.839999999999996</v>
      </c>
      <c r="J2690" s="213">
        <f t="shared" ref="J2690:J2698" si="431">TRUNC(H2690*I2690,2)</f>
        <v>32.840000000000003</v>
      </c>
      <c r="L2690" s="52">
        <f t="shared" si="430"/>
        <v>284</v>
      </c>
      <c r="M2690" s="86" t="str">
        <f t="shared" si="424"/>
        <v/>
      </c>
      <c r="N2690" s="87" t="str">
        <f t="shared" si="425"/>
        <v/>
      </c>
      <c r="O2690" s="87" t="str">
        <f t="shared" si="426"/>
        <v/>
      </c>
      <c r="P2690" s="88" t="str">
        <f t="shared" si="427"/>
        <v xml:space="preserve"> 88270 </v>
      </c>
      <c r="Q2690" s="87">
        <f t="shared" si="428"/>
        <v>23.15</v>
      </c>
      <c r="R2690" s="87">
        <f t="shared" si="429"/>
        <v>9.69</v>
      </c>
    </row>
    <row r="2691" spans="1:18" ht="38.25" customHeight="1" x14ac:dyDescent="0.2">
      <c r="A2691" s="225" t="s">
        <v>21</v>
      </c>
      <c r="B2691" s="226" t="s">
        <v>2065</v>
      </c>
      <c r="C2691" s="225" t="s">
        <v>9</v>
      </c>
      <c r="D2691" s="225" t="s">
        <v>2066</v>
      </c>
      <c r="E2691" s="292" t="s">
        <v>875</v>
      </c>
      <c r="F2691" s="292"/>
      <c r="G2691" s="227" t="s">
        <v>25</v>
      </c>
      <c r="H2691" s="228">
        <v>1</v>
      </c>
      <c r="I2691" s="229">
        <f>SUMIFS(J:J,A:A,"Composição",B:B,$B2691)</f>
        <v>0.49</v>
      </c>
      <c r="J2691" s="229">
        <f t="shared" si="431"/>
        <v>0.49</v>
      </c>
      <c r="L2691" s="52">
        <f t="shared" si="430"/>
        <v>284</v>
      </c>
      <c r="M2691" s="86">
        <f t="shared" si="424"/>
        <v>0.49</v>
      </c>
      <c r="N2691" s="87" t="str">
        <f t="shared" si="425"/>
        <v/>
      </c>
      <c r="O2691" s="87">
        <f t="shared" si="426"/>
        <v>0.49</v>
      </c>
      <c r="P2691" s="88" t="str">
        <f t="shared" si="427"/>
        <v/>
      </c>
      <c r="Q2691" s="87" t="str">
        <f t="shared" si="428"/>
        <v/>
      </c>
      <c r="R2691" s="87" t="str">
        <f t="shared" si="429"/>
        <v/>
      </c>
    </row>
    <row r="2692" spans="1:18" ht="38.25" customHeight="1" x14ac:dyDescent="0.2">
      <c r="A2692" s="214" t="s">
        <v>28</v>
      </c>
      <c r="B2692" s="215" t="s">
        <v>79</v>
      </c>
      <c r="C2692" s="214" t="str">
        <f>VLOOKUP(B2692,INSUMOS!$A:$I,2,FALSE)</f>
        <v>SINAPI</v>
      </c>
      <c r="D2692" s="214" t="str">
        <f>VLOOKUP(B2692,INSUMOS!$A:$I,3,FALSE)</f>
        <v>ALIMENTACAO - HORISTA (COLETADO CAIXA - ENCARGOS COMPLEMENTARES)</v>
      </c>
      <c r="E2692" s="293" t="str">
        <f>VLOOKUP(B2692,INSUMOS!$A:$I,4,FALSE)</f>
        <v>Encargos Complementares</v>
      </c>
      <c r="F2692" s="293"/>
      <c r="G2692" s="216" t="str">
        <f>VLOOKUP(B2692,INSUMOS!$A:$I,5,FALSE)</f>
        <v>H</v>
      </c>
      <c r="H2692" s="217">
        <v>1</v>
      </c>
      <c r="I2692" s="218">
        <f>VLOOKUP(B2692,INSUMOS!$A:$I,8,FALSE)</f>
        <v>4.29</v>
      </c>
      <c r="J2692" s="218">
        <f t="shared" si="431"/>
        <v>4.29</v>
      </c>
      <c r="L2692" s="52">
        <f t="shared" si="430"/>
        <v>284</v>
      </c>
      <c r="M2692" s="86">
        <f t="shared" si="424"/>
        <v>4.29</v>
      </c>
      <c r="N2692" s="87" t="str">
        <f t="shared" si="425"/>
        <v/>
      </c>
      <c r="O2692" s="87">
        <f t="shared" si="426"/>
        <v>4.29</v>
      </c>
      <c r="P2692" s="88" t="str">
        <f t="shared" si="427"/>
        <v/>
      </c>
      <c r="Q2692" s="87" t="str">
        <f t="shared" si="428"/>
        <v/>
      </c>
      <c r="R2692" s="87" t="str">
        <f t="shared" si="429"/>
        <v/>
      </c>
    </row>
    <row r="2693" spans="1:18" x14ac:dyDescent="0.2">
      <c r="A2693" s="214" t="s">
        <v>28</v>
      </c>
      <c r="B2693" s="215" t="s">
        <v>2067</v>
      </c>
      <c r="C2693" s="214" t="str">
        <f>VLOOKUP(B2693,INSUMOS!$A:$I,2,FALSE)</f>
        <v>SINAPI</v>
      </c>
      <c r="D2693" s="214" t="str">
        <f>VLOOKUP(B2693,INSUMOS!$A:$I,3,FALSE)</f>
        <v>IMPERMEABILIZADOR (HORISTA)</v>
      </c>
      <c r="E2693" s="293" t="str">
        <f>VLOOKUP(B2693,INSUMOS!$A:$I,4,FALSE)</f>
        <v>Mão de Obra</v>
      </c>
      <c r="F2693" s="293"/>
      <c r="G2693" s="216" t="str">
        <f>VLOOKUP(B2693,INSUMOS!$A:$I,5,FALSE)</f>
        <v>H</v>
      </c>
      <c r="H2693" s="217">
        <v>1</v>
      </c>
      <c r="I2693" s="218">
        <f>VLOOKUP(B2693,INSUMOS!$A:$I,8,FALSE)</f>
        <v>23.15</v>
      </c>
      <c r="J2693" s="218">
        <f t="shared" si="431"/>
        <v>23.15</v>
      </c>
      <c r="L2693" s="52">
        <f t="shared" si="430"/>
        <v>284</v>
      </c>
      <c r="M2693" s="86">
        <f t="shared" si="424"/>
        <v>23.15</v>
      </c>
      <c r="N2693" s="87">
        <f t="shared" si="425"/>
        <v>23.15</v>
      </c>
      <c r="O2693" s="87" t="str">
        <f t="shared" si="426"/>
        <v/>
      </c>
      <c r="P2693" s="88" t="str">
        <f t="shared" si="427"/>
        <v/>
      </c>
      <c r="Q2693" s="87" t="str">
        <f t="shared" si="428"/>
        <v/>
      </c>
      <c r="R2693" s="87" t="str">
        <f t="shared" si="429"/>
        <v/>
      </c>
    </row>
    <row r="2694" spans="1:18" ht="25.5" x14ac:dyDescent="0.2">
      <c r="A2694" s="214" t="s">
        <v>28</v>
      </c>
      <c r="B2694" s="215" t="s">
        <v>81</v>
      </c>
      <c r="C2694" s="214" t="str">
        <f>VLOOKUP(B2694,INSUMOS!$A:$I,2,FALSE)</f>
        <v>SINAPI</v>
      </c>
      <c r="D2694" s="214" t="str">
        <f>VLOOKUP(B2694,INSUMOS!$A:$I,3,FALSE)</f>
        <v>EXAMES - HORISTA (COLETADO CAIXA - ENCARGOS COMPLEMENTARES)</v>
      </c>
      <c r="E2694" s="293" t="str">
        <f>VLOOKUP(B2694,INSUMOS!$A:$I,4,FALSE)</f>
        <v>Encargos Complementares</v>
      </c>
      <c r="F2694" s="293"/>
      <c r="G2694" s="216" t="str">
        <f>VLOOKUP(B2694,INSUMOS!$A:$I,5,FALSE)</f>
        <v>H</v>
      </c>
      <c r="H2694" s="217">
        <v>1</v>
      </c>
      <c r="I2694" s="218">
        <f>VLOOKUP(B2694,INSUMOS!$A:$I,8,FALSE)</f>
        <v>1.31</v>
      </c>
      <c r="J2694" s="218">
        <f t="shared" si="431"/>
        <v>1.31</v>
      </c>
      <c r="L2694" s="52">
        <f t="shared" si="430"/>
        <v>284</v>
      </c>
      <c r="M2694" s="86">
        <f t="shared" si="424"/>
        <v>1.31</v>
      </c>
      <c r="N2694" s="87" t="str">
        <f t="shared" si="425"/>
        <v/>
      </c>
      <c r="O2694" s="87">
        <f t="shared" si="426"/>
        <v>1.31</v>
      </c>
      <c r="P2694" s="88" t="str">
        <f t="shared" si="427"/>
        <v/>
      </c>
      <c r="Q2694" s="87" t="str">
        <f t="shared" si="428"/>
        <v/>
      </c>
      <c r="R2694" s="87" t="str">
        <f t="shared" si="429"/>
        <v/>
      </c>
    </row>
    <row r="2695" spans="1:18" ht="25.5" x14ac:dyDescent="0.2">
      <c r="A2695" s="214" t="s">
        <v>28</v>
      </c>
      <c r="B2695" s="215" t="s">
        <v>84</v>
      </c>
      <c r="C2695" s="214" t="str">
        <f>VLOOKUP(B2695,INSUMOS!$A:$I,2,FALSE)</f>
        <v>SINAPI</v>
      </c>
      <c r="D2695" s="214" t="str">
        <f>VLOOKUP(B2695,INSUMOS!$A:$I,3,FALSE)</f>
        <v>TRANSPORTE - HORISTA (COLETADO CAIXA - ENCARGOS COMPLEMENTARES)</v>
      </c>
      <c r="E2695" s="293" t="str">
        <f>VLOOKUP(B2695,INSUMOS!$A:$I,4,FALSE)</f>
        <v>Encargos Complementares</v>
      </c>
      <c r="F2695" s="293"/>
      <c r="G2695" s="216" t="str">
        <f>VLOOKUP(B2695,INSUMOS!$A:$I,5,FALSE)</f>
        <v>H</v>
      </c>
      <c r="H2695" s="217">
        <v>1</v>
      </c>
      <c r="I2695" s="218">
        <f>VLOOKUP(B2695,INSUMOS!$A:$I,8,FALSE)</f>
        <v>1.52</v>
      </c>
      <c r="J2695" s="218">
        <f t="shared" si="431"/>
        <v>1.52</v>
      </c>
      <c r="L2695" s="52">
        <f t="shared" si="430"/>
        <v>284</v>
      </c>
      <c r="M2695" s="86">
        <f t="shared" si="424"/>
        <v>1.52</v>
      </c>
      <c r="N2695" s="87" t="str">
        <f t="shared" si="425"/>
        <v/>
      </c>
      <c r="O2695" s="87">
        <f t="shared" si="426"/>
        <v>1.52</v>
      </c>
      <c r="P2695" s="88" t="str">
        <f t="shared" si="427"/>
        <v/>
      </c>
      <c r="Q2695" s="87" t="str">
        <f t="shared" si="428"/>
        <v/>
      </c>
      <c r="R2695" s="87" t="str">
        <f t="shared" si="429"/>
        <v/>
      </c>
    </row>
    <row r="2696" spans="1:18" ht="25.5" x14ac:dyDescent="0.2">
      <c r="A2696" s="214" t="s">
        <v>28</v>
      </c>
      <c r="B2696" s="215" t="s">
        <v>83</v>
      </c>
      <c r="C2696" s="214" t="str">
        <f>VLOOKUP(B2696,INSUMOS!$A:$I,2,FALSE)</f>
        <v>SINAPI</v>
      </c>
      <c r="D2696" s="214" t="str">
        <f>VLOOKUP(B2696,INSUMOS!$A:$I,3,FALSE)</f>
        <v>SEGURO - HORISTA (COLETADO CAIXA - ENCARGOS COMPLEMENTARES)</v>
      </c>
      <c r="E2696" s="293" t="str">
        <f>VLOOKUP(B2696,INSUMOS!$A:$I,4,FALSE)</f>
        <v>Encargos Complementares</v>
      </c>
      <c r="F2696" s="293"/>
      <c r="G2696" s="216" t="str">
        <f>VLOOKUP(B2696,INSUMOS!$A:$I,5,FALSE)</f>
        <v>H</v>
      </c>
      <c r="H2696" s="217">
        <v>1</v>
      </c>
      <c r="I2696" s="218">
        <f>VLOOKUP(B2696,INSUMOS!$A:$I,8,FALSE)</f>
        <v>0.11</v>
      </c>
      <c r="J2696" s="218">
        <f t="shared" si="431"/>
        <v>0.11</v>
      </c>
      <c r="L2696" s="52">
        <f t="shared" si="430"/>
        <v>284</v>
      </c>
      <c r="M2696" s="86">
        <f t="shared" si="424"/>
        <v>0.11</v>
      </c>
      <c r="N2696" s="87" t="str">
        <f t="shared" si="425"/>
        <v/>
      </c>
      <c r="O2696" s="87">
        <f t="shared" si="426"/>
        <v>0.11</v>
      </c>
      <c r="P2696" s="88" t="str">
        <f t="shared" si="427"/>
        <v/>
      </c>
      <c r="Q2696" s="87" t="str">
        <f t="shared" si="428"/>
        <v/>
      </c>
      <c r="R2696" s="87" t="str">
        <f t="shared" si="429"/>
        <v/>
      </c>
    </row>
    <row r="2697" spans="1:18" ht="38.25" customHeight="1" x14ac:dyDescent="0.2">
      <c r="A2697" s="214" t="s">
        <v>28</v>
      </c>
      <c r="B2697" s="215" t="s">
        <v>91</v>
      </c>
      <c r="C2697" s="214" t="str">
        <f>VLOOKUP(B2697,INSUMOS!$A:$I,2,FALSE)</f>
        <v>SINAPI</v>
      </c>
      <c r="D2697" s="214" t="str">
        <f>VLOOKUP(B2697,INSUMOS!$A:$I,3,FALSE)</f>
        <v>FERRAMENTAS - FAMILIA PEDREIRO - HORISTA (ENCARGOS COMPLEMENTARES - COLETADO CAIXA)</v>
      </c>
      <c r="E2697" s="293" t="str">
        <f>VLOOKUP(B2697,INSUMOS!$A:$I,4,FALSE)</f>
        <v>Encargos Complementares</v>
      </c>
      <c r="F2697" s="293"/>
      <c r="G2697" s="216" t="str">
        <f>VLOOKUP(B2697,INSUMOS!$A:$I,5,FALSE)</f>
        <v>H</v>
      </c>
      <c r="H2697" s="217">
        <v>1</v>
      </c>
      <c r="I2697" s="218">
        <f>VLOOKUP(B2697,INSUMOS!$A:$I,8,FALSE)</f>
        <v>0.71</v>
      </c>
      <c r="J2697" s="218">
        <f t="shared" si="431"/>
        <v>0.71</v>
      </c>
      <c r="L2697" s="52">
        <f t="shared" si="430"/>
        <v>284</v>
      </c>
      <c r="M2697" s="86">
        <f t="shared" si="424"/>
        <v>0.71</v>
      </c>
      <c r="N2697" s="87" t="str">
        <f t="shared" si="425"/>
        <v/>
      </c>
      <c r="O2697" s="87">
        <f t="shared" si="426"/>
        <v>0.71</v>
      </c>
      <c r="P2697" s="88" t="str">
        <f t="shared" si="427"/>
        <v/>
      </c>
      <c r="Q2697" s="87" t="str">
        <f t="shared" si="428"/>
        <v/>
      </c>
      <c r="R2697" s="87" t="str">
        <f t="shared" si="429"/>
        <v/>
      </c>
    </row>
    <row r="2698" spans="1:18" ht="25.5" x14ac:dyDescent="0.2">
      <c r="A2698" s="214" t="s">
        <v>28</v>
      </c>
      <c r="B2698" s="215" t="s">
        <v>90</v>
      </c>
      <c r="C2698" s="214" t="str">
        <f>VLOOKUP(B2698,INSUMOS!$A:$I,2,FALSE)</f>
        <v>SINAPI</v>
      </c>
      <c r="D2698" s="214" t="str">
        <f>VLOOKUP(B2698,INSUMOS!$A:$I,3,FALSE)</f>
        <v>EPI - FAMILIA PEDREIRO - HORISTA (ENCARGOS COMPLEMENTARES - COLETADO CAIXA)</v>
      </c>
      <c r="E2698" s="293" t="str">
        <f>VLOOKUP(B2698,INSUMOS!$A:$I,4,FALSE)</f>
        <v>Encargos Complementares</v>
      </c>
      <c r="F2698" s="293"/>
      <c r="G2698" s="216" t="str">
        <f>VLOOKUP(B2698,INSUMOS!$A:$I,5,FALSE)</f>
        <v>H</v>
      </c>
      <c r="H2698" s="217">
        <v>1</v>
      </c>
      <c r="I2698" s="218">
        <f>VLOOKUP(B2698,INSUMOS!$A:$I,8,FALSE)</f>
        <v>1.26</v>
      </c>
      <c r="J2698" s="218">
        <f t="shared" si="431"/>
        <v>1.26</v>
      </c>
      <c r="L2698" s="52">
        <f t="shared" si="430"/>
        <v>284</v>
      </c>
      <c r="M2698" s="86">
        <f t="shared" si="424"/>
        <v>1.26</v>
      </c>
      <c r="N2698" s="87" t="str">
        <f t="shared" si="425"/>
        <v/>
      </c>
      <c r="O2698" s="87">
        <f t="shared" si="426"/>
        <v>1.26</v>
      </c>
      <c r="P2698" s="88" t="str">
        <f t="shared" si="427"/>
        <v/>
      </c>
      <c r="Q2698" s="87" t="str">
        <f t="shared" si="428"/>
        <v/>
      </c>
      <c r="R2698" s="87" t="str">
        <f t="shared" si="429"/>
        <v/>
      </c>
    </row>
    <row r="2699" spans="1:18" x14ac:dyDescent="0.2">
      <c r="A2699" s="219"/>
      <c r="B2699" s="219"/>
      <c r="C2699" s="219"/>
      <c r="D2699" s="219"/>
      <c r="E2699" s="219"/>
      <c r="F2699" s="220"/>
      <c r="G2699" s="219"/>
      <c r="H2699" s="220"/>
      <c r="I2699" s="219"/>
      <c r="J2699" s="220"/>
      <c r="L2699" s="52">
        <f t="shared" si="430"/>
        <v>284</v>
      </c>
      <c r="M2699" s="86" t="str">
        <f t="shared" si="424"/>
        <v/>
      </c>
      <c r="N2699" s="87" t="str">
        <f t="shared" si="425"/>
        <v/>
      </c>
      <c r="O2699" s="87" t="str">
        <f t="shared" si="426"/>
        <v/>
      </c>
      <c r="P2699" s="88" t="str">
        <f t="shared" si="427"/>
        <v/>
      </c>
      <c r="Q2699" s="87" t="str">
        <f t="shared" si="428"/>
        <v/>
      </c>
      <c r="R2699" s="87" t="str">
        <f t="shared" si="429"/>
        <v/>
      </c>
    </row>
    <row r="2700" spans="1:18" ht="15" thickBot="1" x14ac:dyDescent="0.25">
      <c r="A2700" s="219"/>
      <c r="B2700" s="219"/>
      <c r="C2700" s="219"/>
      <c r="D2700" s="219"/>
      <c r="E2700" s="219"/>
      <c r="F2700" s="220"/>
      <c r="G2700" s="219"/>
      <c r="H2700" s="294"/>
      <c r="I2700" s="294"/>
      <c r="J2700" s="220"/>
      <c r="L2700" s="52">
        <f t="shared" si="430"/>
        <v>284</v>
      </c>
      <c r="M2700" s="86" t="str">
        <f t="shared" si="424"/>
        <v/>
      </c>
      <c r="N2700" s="87" t="str">
        <f t="shared" si="425"/>
        <v/>
      </c>
      <c r="O2700" s="87" t="str">
        <f t="shared" si="426"/>
        <v/>
      </c>
      <c r="P2700" s="88" t="str">
        <f t="shared" si="427"/>
        <v/>
      </c>
      <c r="Q2700" s="87" t="str">
        <f t="shared" si="428"/>
        <v/>
      </c>
      <c r="R2700" s="87" t="str">
        <f t="shared" si="429"/>
        <v/>
      </c>
    </row>
    <row r="2701" spans="1:18" ht="15" thickTop="1" x14ac:dyDescent="0.2">
      <c r="A2701" s="224"/>
      <c r="B2701" s="224"/>
      <c r="C2701" s="224"/>
      <c r="D2701" s="224"/>
      <c r="E2701" s="224"/>
      <c r="F2701" s="224"/>
      <c r="G2701" s="224"/>
      <c r="H2701" s="224"/>
      <c r="I2701" s="224"/>
      <c r="J2701" s="224"/>
      <c r="L2701" s="52">
        <f t="shared" si="430"/>
        <v>284</v>
      </c>
      <c r="M2701" s="86" t="str">
        <f t="shared" si="424"/>
        <v/>
      </c>
      <c r="N2701" s="87" t="str">
        <f t="shared" si="425"/>
        <v/>
      </c>
      <c r="O2701" s="87" t="str">
        <f t="shared" si="426"/>
        <v/>
      </c>
      <c r="P2701" s="88" t="str">
        <f t="shared" si="427"/>
        <v/>
      </c>
      <c r="Q2701" s="87" t="str">
        <f t="shared" si="428"/>
        <v/>
      </c>
      <c r="R2701" s="87" t="str">
        <f t="shared" si="429"/>
        <v/>
      </c>
    </row>
    <row r="2702" spans="1:18" ht="15" x14ac:dyDescent="0.2">
      <c r="A2702" s="206"/>
      <c r="B2702" s="207" t="s">
        <v>1</v>
      </c>
      <c r="C2702" s="206" t="s">
        <v>2</v>
      </c>
      <c r="D2702" s="206" t="s">
        <v>3</v>
      </c>
      <c r="E2702" s="290" t="s">
        <v>18</v>
      </c>
      <c r="F2702" s="290"/>
      <c r="G2702" s="208" t="s">
        <v>4</v>
      </c>
      <c r="H2702" s="207" t="s">
        <v>5</v>
      </c>
      <c r="I2702" s="207" t="s">
        <v>6</v>
      </c>
      <c r="J2702" s="207" t="s">
        <v>7</v>
      </c>
      <c r="L2702" s="52">
        <f t="shared" si="430"/>
        <v>285</v>
      </c>
      <c r="M2702" s="86" t="str">
        <f t="shared" si="424"/>
        <v/>
      </c>
      <c r="N2702" s="87" t="str">
        <f t="shared" si="425"/>
        <v/>
      </c>
      <c r="O2702" s="87" t="str">
        <f t="shared" si="426"/>
        <v/>
      </c>
      <c r="P2702" s="88" t="str">
        <f t="shared" si="427"/>
        <v/>
      </c>
      <c r="Q2702" s="87" t="str">
        <f t="shared" si="428"/>
        <v/>
      </c>
      <c r="R2702" s="87" t="str">
        <f t="shared" si="429"/>
        <v/>
      </c>
    </row>
    <row r="2703" spans="1:18" ht="38.25" customHeight="1" x14ac:dyDescent="0.2">
      <c r="A2703" s="209" t="s">
        <v>19</v>
      </c>
      <c r="B2703" s="210" t="s">
        <v>636</v>
      </c>
      <c r="C2703" s="209" t="s">
        <v>9</v>
      </c>
      <c r="D2703" s="209" t="s">
        <v>637</v>
      </c>
      <c r="E2703" s="291" t="s">
        <v>884</v>
      </c>
      <c r="F2703" s="291"/>
      <c r="G2703" s="211" t="s">
        <v>12</v>
      </c>
      <c r="H2703" s="212">
        <v>1</v>
      </c>
      <c r="I2703" s="213">
        <f>SUMIF(L:L,$L2703,M:M)</f>
        <v>65.53</v>
      </c>
      <c r="J2703" s="213">
        <f>TRUNC(H2703*I2703,2)</f>
        <v>65.53</v>
      </c>
      <c r="L2703" s="52">
        <f t="shared" si="430"/>
        <v>285</v>
      </c>
      <c r="M2703" s="86" t="str">
        <f t="shared" si="424"/>
        <v/>
      </c>
      <c r="N2703" s="87" t="str">
        <f t="shared" si="425"/>
        <v/>
      </c>
      <c r="O2703" s="87" t="str">
        <f t="shared" si="426"/>
        <v/>
      </c>
      <c r="P2703" s="88" t="str">
        <f t="shared" si="427"/>
        <v xml:space="preserve"> 92023 </v>
      </c>
      <c r="Q2703" s="87">
        <f t="shared" si="428"/>
        <v>0</v>
      </c>
      <c r="R2703" s="87">
        <f t="shared" si="429"/>
        <v>65.53</v>
      </c>
    </row>
    <row r="2704" spans="1:18" ht="38.25" customHeight="1" x14ac:dyDescent="0.2">
      <c r="A2704" s="225" t="s">
        <v>21</v>
      </c>
      <c r="B2704" s="226" t="s">
        <v>728</v>
      </c>
      <c r="C2704" s="225" t="s">
        <v>9</v>
      </c>
      <c r="D2704" s="225" t="s">
        <v>729</v>
      </c>
      <c r="E2704" s="292" t="s">
        <v>884</v>
      </c>
      <c r="F2704" s="292"/>
      <c r="G2704" s="227" t="s">
        <v>12</v>
      </c>
      <c r="H2704" s="228">
        <v>1</v>
      </c>
      <c r="I2704" s="229">
        <f>SUMIFS(J:J,A:A,"Composição",B:B,$B2704)</f>
        <v>14.32</v>
      </c>
      <c r="J2704" s="229">
        <f>TRUNC(H2704*I2704,2)</f>
        <v>14.32</v>
      </c>
      <c r="L2704" s="52">
        <f t="shared" si="430"/>
        <v>285</v>
      </c>
      <c r="M2704" s="86">
        <f t="shared" si="424"/>
        <v>14.32</v>
      </c>
      <c r="N2704" s="87" t="str">
        <f t="shared" si="425"/>
        <v/>
      </c>
      <c r="O2704" s="87">
        <f t="shared" si="426"/>
        <v>14.32</v>
      </c>
      <c r="P2704" s="88" t="str">
        <f t="shared" si="427"/>
        <v/>
      </c>
      <c r="Q2704" s="87" t="str">
        <f t="shared" si="428"/>
        <v/>
      </c>
      <c r="R2704" s="87" t="str">
        <f t="shared" si="429"/>
        <v/>
      </c>
    </row>
    <row r="2705" spans="1:18" ht="38.25" customHeight="1" x14ac:dyDescent="0.2">
      <c r="A2705" s="225" t="s">
        <v>21</v>
      </c>
      <c r="B2705" s="226" t="s">
        <v>792</v>
      </c>
      <c r="C2705" s="225" t="s">
        <v>9</v>
      </c>
      <c r="D2705" s="225" t="s">
        <v>793</v>
      </c>
      <c r="E2705" s="292" t="s">
        <v>884</v>
      </c>
      <c r="F2705" s="292"/>
      <c r="G2705" s="227" t="s">
        <v>12</v>
      </c>
      <c r="H2705" s="228">
        <v>1</v>
      </c>
      <c r="I2705" s="229">
        <f>SUMIFS(J:J,A:A,"Composição",B:B,$B2705)</f>
        <v>51.21</v>
      </c>
      <c r="J2705" s="229">
        <f>TRUNC(H2705*I2705,2)</f>
        <v>51.21</v>
      </c>
      <c r="L2705" s="52">
        <f t="shared" si="430"/>
        <v>285</v>
      </c>
      <c r="M2705" s="86">
        <f t="shared" si="424"/>
        <v>51.21</v>
      </c>
      <c r="N2705" s="87" t="str">
        <f t="shared" si="425"/>
        <v/>
      </c>
      <c r="O2705" s="87">
        <f t="shared" si="426"/>
        <v>51.21</v>
      </c>
      <c r="P2705" s="88" t="str">
        <f t="shared" si="427"/>
        <v/>
      </c>
      <c r="Q2705" s="87" t="str">
        <f t="shared" si="428"/>
        <v/>
      </c>
      <c r="R2705" s="87" t="str">
        <f t="shared" si="429"/>
        <v/>
      </c>
    </row>
    <row r="2706" spans="1:18" x14ac:dyDescent="0.2">
      <c r="A2706" s="219"/>
      <c r="B2706" s="219"/>
      <c r="C2706" s="219"/>
      <c r="D2706" s="219"/>
      <c r="E2706" s="219"/>
      <c r="F2706" s="220"/>
      <c r="G2706" s="219"/>
      <c r="H2706" s="220"/>
      <c r="I2706" s="219"/>
      <c r="J2706" s="220"/>
      <c r="L2706" s="52">
        <f t="shared" si="430"/>
        <v>285</v>
      </c>
      <c r="M2706" s="86" t="str">
        <f t="shared" si="424"/>
        <v/>
      </c>
      <c r="N2706" s="87" t="str">
        <f t="shared" si="425"/>
        <v/>
      </c>
      <c r="O2706" s="87" t="str">
        <f t="shared" si="426"/>
        <v/>
      </c>
      <c r="P2706" s="88" t="str">
        <f t="shared" si="427"/>
        <v/>
      </c>
      <c r="Q2706" s="87" t="str">
        <f t="shared" si="428"/>
        <v/>
      </c>
      <c r="R2706" s="87" t="str">
        <f t="shared" si="429"/>
        <v/>
      </c>
    </row>
    <row r="2707" spans="1:18" ht="15" thickBot="1" x14ac:dyDescent="0.25">
      <c r="A2707" s="219"/>
      <c r="B2707" s="219"/>
      <c r="C2707" s="219"/>
      <c r="D2707" s="219"/>
      <c r="E2707" s="219"/>
      <c r="F2707" s="220"/>
      <c r="G2707" s="219"/>
      <c r="H2707" s="294"/>
      <c r="I2707" s="294"/>
      <c r="J2707" s="220"/>
      <c r="L2707" s="52">
        <f t="shared" si="430"/>
        <v>285</v>
      </c>
      <c r="M2707" s="86" t="str">
        <f t="shared" si="424"/>
        <v/>
      </c>
      <c r="N2707" s="87" t="str">
        <f t="shared" si="425"/>
        <v/>
      </c>
      <c r="O2707" s="87" t="str">
        <f t="shared" si="426"/>
        <v/>
      </c>
      <c r="P2707" s="88" t="str">
        <f t="shared" si="427"/>
        <v/>
      </c>
      <c r="Q2707" s="87" t="str">
        <f t="shared" si="428"/>
        <v/>
      </c>
      <c r="R2707" s="87" t="str">
        <f t="shared" si="429"/>
        <v/>
      </c>
    </row>
    <row r="2708" spans="1:18" ht="15" thickTop="1" x14ac:dyDescent="0.2">
      <c r="A2708" s="224"/>
      <c r="B2708" s="224"/>
      <c r="C2708" s="224"/>
      <c r="D2708" s="224"/>
      <c r="E2708" s="224"/>
      <c r="F2708" s="224"/>
      <c r="G2708" s="224"/>
      <c r="H2708" s="224"/>
      <c r="I2708" s="224"/>
      <c r="J2708" s="224"/>
      <c r="L2708" s="52">
        <f t="shared" si="430"/>
        <v>285</v>
      </c>
      <c r="M2708" s="86" t="str">
        <f t="shared" si="424"/>
        <v/>
      </c>
      <c r="N2708" s="87" t="str">
        <f t="shared" si="425"/>
        <v/>
      </c>
      <c r="O2708" s="87" t="str">
        <f t="shared" si="426"/>
        <v/>
      </c>
      <c r="P2708" s="88" t="str">
        <f t="shared" si="427"/>
        <v/>
      </c>
      <c r="Q2708" s="87" t="str">
        <f t="shared" si="428"/>
        <v/>
      </c>
      <c r="R2708" s="87" t="str">
        <f t="shared" si="429"/>
        <v/>
      </c>
    </row>
    <row r="2709" spans="1:18" ht="15" x14ac:dyDescent="0.2">
      <c r="A2709" s="206"/>
      <c r="B2709" s="207" t="s">
        <v>1</v>
      </c>
      <c r="C2709" s="206" t="s">
        <v>2</v>
      </c>
      <c r="D2709" s="206" t="s">
        <v>3</v>
      </c>
      <c r="E2709" s="290" t="s">
        <v>18</v>
      </c>
      <c r="F2709" s="290"/>
      <c r="G2709" s="208" t="s">
        <v>4</v>
      </c>
      <c r="H2709" s="207" t="s">
        <v>5</v>
      </c>
      <c r="I2709" s="207" t="s">
        <v>6</v>
      </c>
      <c r="J2709" s="207" t="s">
        <v>7</v>
      </c>
      <c r="L2709" s="52">
        <f t="shared" si="430"/>
        <v>286</v>
      </c>
      <c r="M2709" s="86" t="str">
        <f t="shared" si="424"/>
        <v/>
      </c>
      <c r="N2709" s="87" t="str">
        <f t="shared" si="425"/>
        <v/>
      </c>
      <c r="O2709" s="87" t="str">
        <f t="shared" si="426"/>
        <v/>
      </c>
      <c r="P2709" s="88" t="str">
        <f t="shared" si="427"/>
        <v/>
      </c>
      <c r="Q2709" s="87" t="str">
        <f t="shared" si="428"/>
        <v/>
      </c>
      <c r="R2709" s="87" t="str">
        <f t="shared" si="429"/>
        <v/>
      </c>
    </row>
    <row r="2710" spans="1:18" ht="38.25" customHeight="1" x14ac:dyDescent="0.2">
      <c r="A2710" s="209" t="s">
        <v>19</v>
      </c>
      <c r="B2710" s="210" t="s">
        <v>792</v>
      </c>
      <c r="C2710" s="209" t="s">
        <v>9</v>
      </c>
      <c r="D2710" s="209" t="s">
        <v>793</v>
      </c>
      <c r="E2710" s="291" t="s">
        <v>884</v>
      </c>
      <c r="F2710" s="291"/>
      <c r="G2710" s="211" t="s">
        <v>12</v>
      </c>
      <c r="H2710" s="212">
        <v>1</v>
      </c>
      <c r="I2710" s="213">
        <f>SUMIF(L:L,$L2710,M:M)</f>
        <v>51.209999999999994</v>
      </c>
      <c r="J2710" s="213">
        <f>TRUNC(H2710*I2710,2)</f>
        <v>51.21</v>
      </c>
      <c r="L2710" s="52">
        <f t="shared" si="430"/>
        <v>286</v>
      </c>
      <c r="M2710" s="86" t="str">
        <f t="shared" si="424"/>
        <v/>
      </c>
      <c r="N2710" s="87" t="str">
        <f t="shared" si="425"/>
        <v/>
      </c>
      <c r="O2710" s="87" t="str">
        <f t="shared" si="426"/>
        <v/>
      </c>
      <c r="P2710" s="88" t="str">
        <f t="shared" si="427"/>
        <v xml:space="preserve"> 92022 </v>
      </c>
      <c r="Q2710" s="87">
        <f t="shared" si="428"/>
        <v>0</v>
      </c>
      <c r="R2710" s="87">
        <f t="shared" si="429"/>
        <v>51.209999999999994</v>
      </c>
    </row>
    <row r="2711" spans="1:18" ht="38.25" customHeight="1" x14ac:dyDescent="0.2">
      <c r="A2711" s="225" t="s">
        <v>21</v>
      </c>
      <c r="B2711" s="226" t="s">
        <v>205</v>
      </c>
      <c r="C2711" s="225" t="s">
        <v>9</v>
      </c>
      <c r="D2711" s="225" t="s">
        <v>206</v>
      </c>
      <c r="E2711" s="292" t="s">
        <v>875</v>
      </c>
      <c r="F2711" s="292"/>
      <c r="G2711" s="227" t="s">
        <v>25</v>
      </c>
      <c r="H2711" s="228">
        <v>0.48599999999999999</v>
      </c>
      <c r="I2711" s="229">
        <f>SUMIFS(J:J,A:A,"Composição",B:B,$B2711)</f>
        <v>26.42</v>
      </c>
      <c r="J2711" s="229">
        <f>TRUNC(H2711*I2711,2)</f>
        <v>12.84</v>
      </c>
      <c r="L2711" s="52">
        <f t="shared" si="430"/>
        <v>286</v>
      </c>
      <c r="M2711" s="86">
        <f t="shared" si="424"/>
        <v>12.84</v>
      </c>
      <c r="N2711" s="87" t="str">
        <f t="shared" si="425"/>
        <v/>
      </c>
      <c r="O2711" s="87">
        <f t="shared" si="426"/>
        <v>12.84</v>
      </c>
      <c r="P2711" s="88" t="str">
        <f t="shared" si="427"/>
        <v/>
      </c>
      <c r="Q2711" s="87" t="str">
        <f t="shared" si="428"/>
        <v/>
      </c>
      <c r="R2711" s="87" t="str">
        <f t="shared" si="429"/>
        <v/>
      </c>
    </row>
    <row r="2712" spans="1:18" ht="38.25" customHeight="1" x14ac:dyDescent="0.2">
      <c r="A2712" s="225" t="s">
        <v>21</v>
      </c>
      <c r="B2712" s="226" t="s">
        <v>220</v>
      </c>
      <c r="C2712" s="225" t="s">
        <v>9</v>
      </c>
      <c r="D2712" s="225" t="s">
        <v>221</v>
      </c>
      <c r="E2712" s="292" t="s">
        <v>875</v>
      </c>
      <c r="F2712" s="292"/>
      <c r="G2712" s="227" t="s">
        <v>25</v>
      </c>
      <c r="H2712" s="228">
        <v>0.48599999999999999</v>
      </c>
      <c r="I2712" s="229">
        <f>SUMIFS(J:J,A:A,"Composição",B:B,$B2712)</f>
        <v>33.25</v>
      </c>
      <c r="J2712" s="229">
        <f>TRUNC(H2712*I2712,2)</f>
        <v>16.149999999999999</v>
      </c>
      <c r="L2712" s="52">
        <f t="shared" si="430"/>
        <v>286</v>
      </c>
      <c r="M2712" s="86">
        <f t="shared" si="424"/>
        <v>16.149999999999999</v>
      </c>
      <c r="N2712" s="87" t="str">
        <f t="shared" si="425"/>
        <v/>
      </c>
      <c r="O2712" s="87">
        <f t="shared" si="426"/>
        <v>16.149999999999999</v>
      </c>
      <c r="P2712" s="88" t="str">
        <f t="shared" si="427"/>
        <v/>
      </c>
      <c r="Q2712" s="87" t="str">
        <f t="shared" si="428"/>
        <v/>
      </c>
      <c r="R2712" s="87" t="str">
        <f t="shared" si="429"/>
        <v/>
      </c>
    </row>
    <row r="2713" spans="1:18" ht="38.25" customHeight="1" x14ac:dyDescent="0.2">
      <c r="A2713" s="214" t="s">
        <v>28</v>
      </c>
      <c r="B2713" s="215" t="s">
        <v>463</v>
      </c>
      <c r="C2713" s="214" t="str">
        <f>VLOOKUP(B2713,INSUMOS!$A:$I,2,FALSE)</f>
        <v>SINAPI</v>
      </c>
      <c r="D2713" s="214" t="str">
        <f>VLOOKUP(B2713,INSUMOS!$A:$I,3,FALSE)</f>
        <v>INTERRUPTOR SIMPLES 10A, 250V (APENAS MODULO)</v>
      </c>
      <c r="E2713" s="293" t="str">
        <f>VLOOKUP(B2713,INSUMOS!$A:$I,4,FALSE)</f>
        <v>Material</v>
      </c>
      <c r="F2713" s="293"/>
      <c r="G2713" s="216" t="str">
        <f>VLOOKUP(B2713,INSUMOS!$A:$I,5,FALSE)</f>
        <v>UN</v>
      </c>
      <c r="H2713" s="217">
        <v>1</v>
      </c>
      <c r="I2713" s="218">
        <f>VLOOKUP(B2713,INSUMOS!$A:$I,8,FALSE)</f>
        <v>10.39</v>
      </c>
      <c r="J2713" s="218">
        <f>TRUNC(H2713*I2713,2)</f>
        <v>10.39</v>
      </c>
      <c r="L2713" s="52">
        <f t="shared" si="430"/>
        <v>286</v>
      </c>
      <c r="M2713" s="86">
        <f t="shared" si="424"/>
        <v>10.39</v>
      </c>
      <c r="N2713" s="87" t="str">
        <f t="shared" si="425"/>
        <v/>
      </c>
      <c r="O2713" s="87">
        <f t="shared" si="426"/>
        <v>10.39</v>
      </c>
      <c r="P2713" s="88" t="str">
        <f t="shared" si="427"/>
        <v/>
      </c>
      <c r="Q2713" s="87" t="str">
        <f t="shared" si="428"/>
        <v/>
      </c>
      <c r="R2713" s="87" t="str">
        <f t="shared" si="429"/>
        <v/>
      </c>
    </row>
    <row r="2714" spans="1:18" ht="38.25" customHeight="1" x14ac:dyDescent="0.2">
      <c r="A2714" s="214" t="s">
        <v>28</v>
      </c>
      <c r="B2714" s="215" t="s">
        <v>280</v>
      </c>
      <c r="C2714" s="214" t="str">
        <f>VLOOKUP(B2714,INSUMOS!$A:$I,2,FALSE)</f>
        <v>SINAPI</v>
      </c>
      <c r="D2714" s="214" t="str">
        <f>VLOOKUP(B2714,INSUMOS!$A:$I,3,FALSE)</f>
        <v>TOMADA 2P+T 10A, 250V (APENAS MODULO)</v>
      </c>
      <c r="E2714" s="293" t="str">
        <f>VLOOKUP(B2714,INSUMOS!$A:$I,4,FALSE)</f>
        <v>Material</v>
      </c>
      <c r="F2714" s="293"/>
      <c r="G2714" s="216" t="str">
        <f>VLOOKUP(B2714,INSUMOS!$A:$I,5,FALSE)</f>
        <v>UN</v>
      </c>
      <c r="H2714" s="217">
        <v>1</v>
      </c>
      <c r="I2714" s="218">
        <f>VLOOKUP(B2714,INSUMOS!$A:$I,8,FALSE)</f>
        <v>11.83</v>
      </c>
      <c r="J2714" s="218">
        <f>TRUNC(H2714*I2714,2)</f>
        <v>11.83</v>
      </c>
      <c r="L2714" s="52">
        <f t="shared" si="430"/>
        <v>286</v>
      </c>
      <c r="M2714" s="86">
        <f t="shared" si="424"/>
        <v>11.83</v>
      </c>
      <c r="N2714" s="87" t="str">
        <f t="shared" si="425"/>
        <v/>
      </c>
      <c r="O2714" s="87">
        <f t="shared" si="426"/>
        <v>11.83</v>
      </c>
      <c r="P2714" s="88" t="str">
        <f t="shared" si="427"/>
        <v/>
      </c>
      <c r="Q2714" s="87" t="str">
        <f t="shared" si="428"/>
        <v/>
      </c>
      <c r="R2714" s="87" t="str">
        <f t="shared" si="429"/>
        <v/>
      </c>
    </row>
    <row r="2715" spans="1:18" x14ac:dyDescent="0.2">
      <c r="A2715" s="219"/>
      <c r="B2715" s="219"/>
      <c r="C2715" s="219"/>
      <c r="D2715" s="219"/>
      <c r="E2715" s="219"/>
      <c r="F2715" s="220"/>
      <c r="G2715" s="219"/>
      <c r="H2715" s="220"/>
      <c r="I2715" s="219"/>
      <c r="J2715" s="220"/>
      <c r="L2715" s="52">
        <f t="shared" si="430"/>
        <v>286</v>
      </c>
      <c r="M2715" s="86" t="str">
        <f t="shared" si="424"/>
        <v/>
      </c>
      <c r="N2715" s="87" t="str">
        <f t="shared" si="425"/>
        <v/>
      </c>
      <c r="O2715" s="87" t="str">
        <f t="shared" si="426"/>
        <v/>
      </c>
      <c r="P2715" s="88" t="str">
        <f t="shared" si="427"/>
        <v/>
      </c>
      <c r="Q2715" s="87" t="str">
        <f t="shared" si="428"/>
        <v/>
      </c>
      <c r="R2715" s="87" t="str">
        <f t="shared" si="429"/>
        <v/>
      </c>
    </row>
    <row r="2716" spans="1:18" ht="15" thickBot="1" x14ac:dyDescent="0.25">
      <c r="A2716" s="219"/>
      <c r="B2716" s="219"/>
      <c r="C2716" s="219"/>
      <c r="D2716" s="219"/>
      <c r="E2716" s="219"/>
      <c r="F2716" s="220"/>
      <c r="G2716" s="219"/>
      <c r="H2716" s="294"/>
      <c r="I2716" s="294"/>
      <c r="J2716" s="220"/>
      <c r="L2716" s="52">
        <f t="shared" si="430"/>
        <v>286</v>
      </c>
      <c r="M2716" s="86" t="str">
        <f t="shared" si="424"/>
        <v/>
      </c>
      <c r="N2716" s="87" t="str">
        <f t="shared" si="425"/>
        <v/>
      </c>
      <c r="O2716" s="87" t="str">
        <f t="shared" si="426"/>
        <v/>
      </c>
      <c r="P2716" s="88" t="str">
        <f t="shared" si="427"/>
        <v/>
      </c>
      <c r="Q2716" s="87" t="str">
        <f t="shared" si="428"/>
        <v/>
      </c>
      <c r="R2716" s="87" t="str">
        <f t="shared" si="429"/>
        <v/>
      </c>
    </row>
    <row r="2717" spans="1:18" ht="15" thickTop="1" x14ac:dyDescent="0.2">
      <c r="A2717" s="224"/>
      <c r="B2717" s="224"/>
      <c r="C2717" s="224"/>
      <c r="D2717" s="224"/>
      <c r="E2717" s="224"/>
      <c r="F2717" s="224"/>
      <c r="G2717" s="224"/>
      <c r="H2717" s="224"/>
      <c r="I2717" s="224"/>
      <c r="J2717" s="224"/>
      <c r="L2717" s="52">
        <f t="shared" si="430"/>
        <v>286</v>
      </c>
      <c r="M2717" s="86" t="str">
        <f t="shared" si="424"/>
        <v/>
      </c>
      <c r="N2717" s="87" t="str">
        <f t="shared" si="425"/>
        <v/>
      </c>
      <c r="O2717" s="87" t="str">
        <f t="shared" si="426"/>
        <v/>
      </c>
      <c r="P2717" s="88" t="str">
        <f t="shared" si="427"/>
        <v/>
      </c>
      <c r="Q2717" s="87" t="str">
        <f t="shared" si="428"/>
        <v/>
      </c>
      <c r="R2717" s="87" t="str">
        <f t="shared" si="429"/>
        <v/>
      </c>
    </row>
    <row r="2718" spans="1:18" ht="15" x14ac:dyDescent="0.2">
      <c r="A2718" s="206"/>
      <c r="B2718" s="207" t="s">
        <v>1</v>
      </c>
      <c r="C2718" s="206" t="s">
        <v>2</v>
      </c>
      <c r="D2718" s="206" t="s">
        <v>3</v>
      </c>
      <c r="E2718" s="290" t="s">
        <v>18</v>
      </c>
      <c r="F2718" s="290"/>
      <c r="G2718" s="208" t="s">
        <v>4</v>
      </c>
      <c r="H2718" s="207" t="s">
        <v>5</v>
      </c>
      <c r="I2718" s="207" t="s">
        <v>6</v>
      </c>
      <c r="J2718" s="207" t="s">
        <v>7</v>
      </c>
      <c r="L2718" s="52">
        <f t="shared" si="430"/>
        <v>287</v>
      </c>
      <c r="M2718" s="86" t="str">
        <f t="shared" si="424"/>
        <v/>
      </c>
      <c r="N2718" s="87" t="str">
        <f t="shared" si="425"/>
        <v/>
      </c>
      <c r="O2718" s="87" t="str">
        <f t="shared" si="426"/>
        <v/>
      </c>
      <c r="P2718" s="88" t="str">
        <f t="shared" si="427"/>
        <v/>
      </c>
      <c r="Q2718" s="87" t="str">
        <f t="shared" si="428"/>
        <v/>
      </c>
      <c r="R2718" s="87" t="str">
        <f t="shared" si="429"/>
        <v/>
      </c>
    </row>
    <row r="2719" spans="1:18" ht="38.25" customHeight="1" x14ac:dyDescent="0.2">
      <c r="A2719" s="209" t="s">
        <v>19</v>
      </c>
      <c r="B2719" s="210" t="s">
        <v>1603</v>
      </c>
      <c r="C2719" s="209" t="s">
        <v>9</v>
      </c>
      <c r="D2719" s="209" t="s">
        <v>1604</v>
      </c>
      <c r="E2719" s="291" t="s">
        <v>884</v>
      </c>
      <c r="F2719" s="291"/>
      <c r="G2719" s="211" t="s">
        <v>12</v>
      </c>
      <c r="H2719" s="212">
        <v>1</v>
      </c>
      <c r="I2719" s="213">
        <f>SUMIF(L:L,$L2719,M:M)</f>
        <v>92.57</v>
      </c>
      <c r="J2719" s="213">
        <f>TRUNC(H2719*I2719,2)</f>
        <v>92.57</v>
      </c>
      <c r="L2719" s="52">
        <f t="shared" si="430"/>
        <v>287</v>
      </c>
      <c r="M2719" s="86" t="str">
        <f t="shared" si="424"/>
        <v/>
      </c>
      <c r="N2719" s="87" t="str">
        <f t="shared" si="425"/>
        <v/>
      </c>
      <c r="O2719" s="87" t="str">
        <f t="shared" si="426"/>
        <v/>
      </c>
      <c r="P2719" s="88" t="str">
        <f t="shared" si="427"/>
        <v xml:space="preserve"> 92025 </v>
      </c>
      <c r="Q2719" s="87">
        <f t="shared" si="428"/>
        <v>0</v>
      </c>
      <c r="R2719" s="87">
        <f t="shared" si="429"/>
        <v>92.57</v>
      </c>
    </row>
    <row r="2720" spans="1:18" ht="38.25" customHeight="1" x14ac:dyDescent="0.2">
      <c r="A2720" s="225" t="s">
        <v>21</v>
      </c>
      <c r="B2720" s="226" t="s">
        <v>728</v>
      </c>
      <c r="C2720" s="225" t="s">
        <v>9</v>
      </c>
      <c r="D2720" s="225" t="s">
        <v>729</v>
      </c>
      <c r="E2720" s="292" t="s">
        <v>884</v>
      </c>
      <c r="F2720" s="292"/>
      <c r="G2720" s="227" t="s">
        <v>12</v>
      </c>
      <c r="H2720" s="228">
        <v>1</v>
      </c>
      <c r="I2720" s="229">
        <f>SUMIFS(J:J,A:A,"Composição",B:B,$B2720)</f>
        <v>14.32</v>
      </c>
      <c r="J2720" s="229">
        <f>TRUNC(H2720*I2720,2)</f>
        <v>14.32</v>
      </c>
      <c r="L2720" s="52">
        <f t="shared" si="430"/>
        <v>287</v>
      </c>
      <c r="M2720" s="86">
        <f t="shared" si="424"/>
        <v>14.32</v>
      </c>
      <c r="N2720" s="87" t="str">
        <f t="shared" si="425"/>
        <v/>
      </c>
      <c r="O2720" s="87">
        <f t="shared" si="426"/>
        <v>14.32</v>
      </c>
      <c r="P2720" s="88" t="str">
        <f t="shared" si="427"/>
        <v/>
      </c>
      <c r="Q2720" s="87" t="str">
        <f t="shared" si="428"/>
        <v/>
      </c>
      <c r="R2720" s="87" t="str">
        <f t="shared" si="429"/>
        <v/>
      </c>
    </row>
    <row r="2721" spans="1:18" ht="38.25" x14ac:dyDescent="0.2">
      <c r="A2721" s="225" t="s">
        <v>21</v>
      </c>
      <c r="B2721" s="226" t="s">
        <v>2115</v>
      </c>
      <c r="C2721" s="225" t="s">
        <v>9</v>
      </c>
      <c r="D2721" s="225" t="s">
        <v>2116</v>
      </c>
      <c r="E2721" s="292" t="s">
        <v>884</v>
      </c>
      <c r="F2721" s="292"/>
      <c r="G2721" s="227" t="s">
        <v>12</v>
      </c>
      <c r="H2721" s="228">
        <v>1</v>
      </c>
      <c r="I2721" s="229">
        <f>SUMIFS(J:J,A:A,"Composição",B:B,$B2721)</f>
        <v>78.25</v>
      </c>
      <c r="J2721" s="229">
        <f>TRUNC(H2721*I2721,2)</f>
        <v>78.25</v>
      </c>
      <c r="L2721" s="52">
        <f t="shared" si="430"/>
        <v>287</v>
      </c>
      <c r="M2721" s="86">
        <f t="shared" si="424"/>
        <v>78.25</v>
      </c>
      <c r="N2721" s="87" t="str">
        <f t="shared" si="425"/>
        <v/>
      </c>
      <c r="O2721" s="87">
        <f t="shared" si="426"/>
        <v>78.25</v>
      </c>
      <c r="P2721" s="88" t="str">
        <f t="shared" si="427"/>
        <v/>
      </c>
      <c r="Q2721" s="87" t="str">
        <f t="shared" si="428"/>
        <v/>
      </c>
      <c r="R2721" s="87" t="str">
        <f t="shared" si="429"/>
        <v/>
      </c>
    </row>
    <row r="2722" spans="1:18" x14ac:dyDescent="0.2">
      <c r="A2722" s="219"/>
      <c r="B2722" s="219"/>
      <c r="C2722" s="219"/>
      <c r="D2722" s="219"/>
      <c r="E2722" s="219"/>
      <c r="F2722" s="220"/>
      <c r="G2722" s="219"/>
      <c r="H2722" s="220"/>
      <c r="I2722" s="219"/>
      <c r="J2722" s="220"/>
      <c r="L2722" s="52">
        <f t="shared" si="430"/>
        <v>287</v>
      </c>
      <c r="M2722" s="86" t="str">
        <f t="shared" si="424"/>
        <v/>
      </c>
      <c r="N2722" s="87" t="str">
        <f t="shared" si="425"/>
        <v/>
      </c>
      <c r="O2722" s="87" t="str">
        <f t="shared" si="426"/>
        <v/>
      </c>
      <c r="P2722" s="88" t="str">
        <f t="shared" si="427"/>
        <v/>
      </c>
      <c r="Q2722" s="87" t="str">
        <f t="shared" si="428"/>
        <v/>
      </c>
      <c r="R2722" s="87" t="str">
        <f t="shared" si="429"/>
        <v/>
      </c>
    </row>
    <row r="2723" spans="1:18" ht="15" thickBot="1" x14ac:dyDescent="0.25">
      <c r="A2723" s="219"/>
      <c r="B2723" s="219"/>
      <c r="C2723" s="219"/>
      <c r="D2723" s="219"/>
      <c r="E2723" s="219"/>
      <c r="F2723" s="220"/>
      <c r="G2723" s="219"/>
      <c r="H2723" s="294"/>
      <c r="I2723" s="294"/>
      <c r="J2723" s="220"/>
      <c r="L2723" s="52">
        <f t="shared" si="430"/>
        <v>287</v>
      </c>
      <c r="M2723" s="86" t="str">
        <f t="shared" si="424"/>
        <v/>
      </c>
      <c r="N2723" s="87" t="str">
        <f t="shared" si="425"/>
        <v/>
      </c>
      <c r="O2723" s="87" t="str">
        <f t="shared" si="426"/>
        <v/>
      </c>
      <c r="P2723" s="88" t="str">
        <f t="shared" si="427"/>
        <v/>
      </c>
      <c r="Q2723" s="87" t="str">
        <f t="shared" si="428"/>
        <v/>
      </c>
      <c r="R2723" s="87" t="str">
        <f t="shared" si="429"/>
        <v/>
      </c>
    </row>
    <row r="2724" spans="1:18" ht="15" thickTop="1" x14ac:dyDescent="0.2">
      <c r="A2724" s="224"/>
      <c r="B2724" s="224"/>
      <c r="C2724" s="224"/>
      <c r="D2724" s="224"/>
      <c r="E2724" s="224"/>
      <c r="F2724" s="224"/>
      <c r="G2724" s="224"/>
      <c r="H2724" s="224"/>
      <c r="I2724" s="224"/>
      <c r="J2724" s="224"/>
      <c r="L2724" s="52">
        <f t="shared" si="430"/>
        <v>287</v>
      </c>
      <c r="M2724" s="86" t="str">
        <f t="shared" si="424"/>
        <v/>
      </c>
      <c r="N2724" s="87" t="str">
        <f t="shared" si="425"/>
        <v/>
      </c>
      <c r="O2724" s="87" t="str">
        <f t="shared" si="426"/>
        <v/>
      </c>
      <c r="P2724" s="88" t="str">
        <f t="shared" si="427"/>
        <v/>
      </c>
      <c r="Q2724" s="87" t="str">
        <f t="shared" si="428"/>
        <v/>
      </c>
      <c r="R2724" s="87" t="str">
        <f t="shared" si="429"/>
        <v/>
      </c>
    </row>
    <row r="2725" spans="1:18" ht="38.25" customHeight="1" x14ac:dyDescent="0.2">
      <c r="A2725" s="206"/>
      <c r="B2725" s="207" t="s">
        <v>1</v>
      </c>
      <c r="C2725" s="206" t="s">
        <v>2</v>
      </c>
      <c r="D2725" s="206" t="s">
        <v>3</v>
      </c>
      <c r="E2725" s="290" t="s">
        <v>18</v>
      </c>
      <c r="F2725" s="290"/>
      <c r="G2725" s="208" t="s">
        <v>4</v>
      </c>
      <c r="H2725" s="207" t="s">
        <v>5</v>
      </c>
      <c r="I2725" s="207" t="s">
        <v>6</v>
      </c>
      <c r="J2725" s="207" t="s">
        <v>7</v>
      </c>
      <c r="L2725" s="52">
        <f t="shared" si="430"/>
        <v>288</v>
      </c>
      <c r="M2725" s="86" t="str">
        <f t="shared" si="424"/>
        <v/>
      </c>
      <c r="N2725" s="87" t="str">
        <f t="shared" si="425"/>
        <v/>
      </c>
      <c r="O2725" s="87" t="str">
        <f t="shared" si="426"/>
        <v/>
      </c>
      <c r="P2725" s="88" t="str">
        <f t="shared" si="427"/>
        <v/>
      </c>
      <c r="Q2725" s="87" t="str">
        <f t="shared" si="428"/>
        <v/>
      </c>
      <c r="R2725" s="87" t="str">
        <f t="shared" si="429"/>
        <v/>
      </c>
    </row>
    <row r="2726" spans="1:18" ht="38.25" customHeight="1" x14ac:dyDescent="0.2">
      <c r="A2726" s="209" t="s">
        <v>19</v>
      </c>
      <c r="B2726" s="210" t="s">
        <v>2115</v>
      </c>
      <c r="C2726" s="209" t="s">
        <v>9</v>
      </c>
      <c r="D2726" s="209" t="s">
        <v>2116</v>
      </c>
      <c r="E2726" s="291" t="s">
        <v>884</v>
      </c>
      <c r="F2726" s="291"/>
      <c r="G2726" s="211" t="s">
        <v>12</v>
      </c>
      <c r="H2726" s="212">
        <v>1</v>
      </c>
      <c r="I2726" s="213">
        <f>SUMIF(L:L,$L2726,M:M)</f>
        <v>78.25</v>
      </c>
      <c r="J2726" s="213">
        <f>TRUNC(H2726*I2726,2)</f>
        <v>78.25</v>
      </c>
      <c r="L2726" s="52">
        <f t="shared" si="430"/>
        <v>288</v>
      </c>
      <c r="M2726" s="86" t="str">
        <f t="shared" si="424"/>
        <v/>
      </c>
      <c r="N2726" s="87" t="str">
        <f t="shared" si="425"/>
        <v/>
      </c>
      <c r="O2726" s="87" t="str">
        <f t="shared" si="426"/>
        <v/>
      </c>
      <c r="P2726" s="88" t="str">
        <f t="shared" si="427"/>
        <v xml:space="preserve"> 92024 </v>
      </c>
      <c r="Q2726" s="87">
        <f t="shared" si="428"/>
        <v>0</v>
      </c>
      <c r="R2726" s="87">
        <f t="shared" si="429"/>
        <v>78.25</v>
      </c>
    </row>
    <row r="2727" spans="1:18" ht="25.5" x14ac:dyDescent="0.2">
      <c r="A2727" s="225" t="s">
        <v>21</v>
      </c>
      <c r="B2727" s="226" t="s">
        <v>220</v>
      </c>
      <c r="C2727" s="225" t="s">
        <v>9</v>
      </c>
      <c r="D2727" s="225" t="s">
        <v>221</v>
      </c>
      <c r="E2727" s="292" t="s">
        <v>875</v>
      </c>
      <c r="F2727" s="292"/>
      <c r="G2727" s="227" t="s">
        <v>25</v>
      </c>
      <c r="H2727" s="228">
        <v>0.74099999999999999</v>
      </c>
      <c r="I2727" s="229">
        <f>SUMIFS(J:J,A:A,"Composição",B:B,$B2727)</f>
        <v>33.25</v>
      </c>
      <c r="J2727" s="229">
        <f>TRUNC(H2727*I2727,2)</f>
        <v>24.63</v>
      </c>
      <c r="L2727" s="52">
        <f t="shared" si="430"/>
        <v>288</v>
      </c>
      <c r="M2727" s="86">
        <f t="shared" si="424"/>
        <v>24.63</v>
      </c>
      <c r="N2727" s="87" t="str">
        <f t="shared" si="425"/>
        <v/>
      </c>
      <c r="O2727" s="87">
        <f t="shared" si="426"/>
        <v>24.63</v>
      </c>
      <c r="P2727" s="88" t="str">
        <f t="shared" si="427"/>
        <v/>
      </c>
      <c r="Q2727" s="87" t="str">
        <f t="shared" si="428"/>
        <v/>
      </c>
      <c r="R2727" s="87" t="str">
        <f t="shared" si="429"/>
        <v/>
      </c>
    </row>
    <row r="2728" spans="1:18" ht="25.5" x14ac:dyDescent="0.2">
      <c r="A2728" s="225" t="s">
        <v>21</v>
      </c>
      <c r="B2728" s="226" t="s">
        <v>205</v>
      </c>
      <c r="C2728" s="225" t="s">
        <v>9</v>
      </c>
      <c r="D2728" s="225" t="s">
        <v>206</v>
      </c>
      <c r="E2728" s="292" t="s">
        <v>875</v>
      </c>
      <c r="F2728" s="292"/>
      <c r="G2728" s="227" t="s">
        <v>25</v>
      </c>
      <c r="H2728" s="228">
        <v>0.74099999999999999</v>
      </c>
      <c r="I2728" s="229">
        <f>SUMIFS(J:J,A:A,"Composição",B:B,$B2728)</f>
        <v>26.42</v>
      </c>
      <c r="J2728" s="229">
        <f>TRUNC(H2728*I2728,2)</f>
        <v>19.57</v>
      </c>
      <c r="L2728" s="52">
        <f t="shared" si="430"/>
        <v>288</v>
      </c>
      <c r="M2728" s="86">
        <f t="shared" si="424"/>
        <v>19.57</v>
      </c>
      <c r="N2728" s="87" t="str">
        <f t="shared" si="425"/>
        <v/>
      </c>
      <c r="O2728" s="87">
        <f t="shared" si="426"/>
        <v>19.57</v>
      </c>
      <c r="P2728" s="88" t="str">
        <f t="shared" si="427"/>
        <v/>
      </c>
      <c r="Q2728" s="87" t="str">
        <f t="shared" si="428"/>
        <v/>
      </c>
      <c r="R2728" s="87" t="str">
        <f t="shared" si="429"/>
        <v/>
      </c>
    </row>
    <row r="2729" spans="1:18" x14ac:dyDescent="0.2">
      <c r="A2729" s="214" t="s">
        <v>28</v>
      </c>
      <c r="B2729" s="215" t="s">
        <v>280</v>
      </c>
      <c r="C2729" s="214" t="str">
        <f>VLOOKUP(B2729,INSUMOS!$A:$I,2,FALSE)</f>
        <v>SINAPI</v>
      </c>
      <c r="D2729" s="214" t="str">
        <f>VLOOKUP(B2729,INSUMOS!$A:$I,3,FALSE)</f>
        <v>TOMADA 2P+T 10A, 250V (APENAS MODULO)</v>
      </c>
      <c r="E2729" s="293" t="str">
        <f>VLOOKUP(B2729,INSUMOS!$A:$I,4,FALSE)</f>
        <v>Material</v>
      </c>
      <c r="F2729" s="293"/>
      <c r="G2729" s="216" t="str">
        <f>VLOOKUP(B2729,INSUMOS!$A:$I,5,FALSE)</f>
        <v>UN</v>
      </c>
      <c r="H2729" s="217">
        <v>2</v>
      </c>
      <c r="I2729" s="218">
        <f>VLOOKUP(B2729,INSUMOS!$A:$I,8,FALSE)</f>
        <v>11.83</v>
      </c>
      <c r="J2729" s="218">
        <f>TRUNC(H2729*I2729,2)</f>
        <v>23.66</v>
      </c>
      <c r="L2729" s="52">
        <f t="shared" si="430"/>
        <v>288</v>
      </c>
      <c r="M2729" s="86">
        <f t="shared" si="424"/>
        <v>23.66</v>
      </c>
      <c r="N2729" s="87" t="str">
        <f t="shared" si="425"/>
        <v/>
      </c>
      <c r="O2729" s="87">
        <f t="shared" si="426"/>
        <v>23.66</v>
      </c>
      <c r="P2729" s="88" t="str">
        <f t="shared" si="427"/>
        <v/>
      </c>
      <c r="Q2729" s="87" t="str">
        <f t="shared" si="428"/>
        <v/>
      </c>
      <c r="R2729" s="87" t="str">
        <f t="shared" si="429"/>
        <v/>
      </c>
    </row>
    <row r="2730" spans="1:18" x14ac:dyDescent="0.2">
      <c r="A2730" s="214" t="s">
        <v>28</v>
      </c>
      <c r="B2730" s="215" t="s">
        <v>463</v>
      </c>
      <c r="C2730" s="214" t="str">
        <f>VLOOKUP(B2730,INSUMOS!$A:$I,2,FALSE)</f>
        <v>SINAPI</v>
      </c>
      <c r="D2730" s="214" t="str">
        <f>VLOOKUP(B2730,INSUMOS!$A:$I,3,FALSE)</f>
        <v>INTERRUPTOR SIMPLES 10A, 250V (APENAS MODULO)</v>
      </c>
      <c r="E2730" s="293" t="str">
        <f>VLOOKUP(B2730,INSUMOS!$A:$I,4,FALSE)</f>
        <v>Material</v>
      </c>
      <c r="F2730" s="293"/>
      <c r="G2730" s="216" t="str">
        <f>VLOOKUP(B2730,INSUMOS!$A:$I,5,FALSE)</f>
        <v>UN</v>
      </c>
      <c r="H2730" s="217">
        <v>1</v>
      </c>
      <c r="I2730" s="218">
        <f>VLOOKUP(B2730,INSUMOS!$A:$I,8,FALSE)</f>
        <v>10.39</v>
      </c>
      <c r="J2730" s="218">
        <f>TRUNC(H2730*I2730,2)</f>
        <v>10.39</v>
      </c>
      <c r="L2730" s="52">
        <f t="shared" si="430"/>
        <v>288</v>
      </c>
      <c r="M2730" s="86">
        <f t="shared" si="424"/>
        <v>10.39</v>
      </c>
      <c r="N2730" s="87" t="str">
        <f t="shared" si="425"/>
        <v/>
      </c>
      <c r="O2730" s="87">
        <f t="shared" si="426"/>
        <v>10.39</v>
      </c>
      <c r="P2730" s="88" t="str">
        <f t="shared" si="427"/>
        <v/>
      </c>
      <c r="Q2730" s="87" t="str">
        <f t="shared" si="428"/>
        <v/>
      </c>
      <c r="R2730" s="87" t="str">
        <f t="shared" si="429"/>
        <v/>
      </c>
    </row>
    <row r="2731" spans="1:18" ht="38.25" customHeight="1" x14ac:dyDescent="0.2">
      <c r="A2731" s="219"/>
      <c r="B2731" s="219"/>
      <c r="C2731" s="219"/>
      <c r="D2731" s="219"/>
      <c r="E2731" s="219"/>
      <c r="F2731" s="220"/>
      <c r="G2731" s="219"/>
      <c r="H2731" s="220"/>
      <c r="I2731" s="219"/>
      <c r="J2731" s="220"/>
      <c r="L2731" s="52">
        <f t="shared" si="430"/>
        <v>288</v>
      </c>
      <c r="M2731" s="86" t="str">
        <f t="shared" si="424"/>
        <v/>
      </c>
      <c r="N2731" s="87" t="str">
        <f t="shared" si="425"/>
        <v/>
      </c>
      <c r="O2731" s="87" t="str">
        <f t="shared" si="426"/>
        <v/>
      </c>
      <c r="P2731" s="88" t="str">
        <f t="shared" si="427"/>
        <v/>
      </c>
      <c r="Q2731" s="87" t="str">
        <f t="shared" si="428"/>
        <v/>
      </c>
      <c r="R2731" s="87" t="str">
        <f t="shared" si="429"/>
        <v/>
      </c>
    </row>
    <row r="2732" spans="1:18" ht="38.25" customHeight="1" thickBot="1" x14ac:dyDescent="0.25">
      <c r="A2732" s="219"/>
      <c r="B2732" s="219"/>
      <c r="C2732" s="219"/>
      <c r="D2732" s="219"/>
      <c r="E2732" s="219"/>
      <c r="F2732" s="220"/>
      <c r="G2732" s="219"/>
      <c r="H2732" s="294"/>
      <c r="I2732" s="294"/>
      <c r="J2732" s="220"/>
      <c r="L2732" s="52">
        <f t="shared" si="430"/>
        <v>288</v>
      </c>
      <c r="M2732" s="86" t="str">
        <f t="shared" si="424"/>
        <v/>
      </c>
      <c r="N2732" s="87" t="str">
        <f t="shared" si="425"/>
        <v/>
      </c>
      <c r="O2732" s="87" t="str">
        <f t="shared" si="426"/>
        <v/>
      </c>
      <c r="P2732" s="88" t="str">
        <f t="shared" si="427"/>
        <v/>
      </c>
      <c r="Q2732" s="87" t="str">
        <f t="shared" si="428"/>
        <v/>
      </c>
      <c r="R2732" s="87" t="str">
        <f t="shared" si="429"/>
        <v/>
      </c>
    </row>
    <row r="2733" spans="1:18" ht="15" thickTop="1" x14ac:dyDescent="0.2">
      <c r="A2733" s="224"/>
      <c r="B2733" s="224"/>
      <c r="C2733" s="224"/>
      <c r="D2733" s="224"/>
      <c r="E2733" s="224"/>
      <c r="F2733" s="224"/>
      <c r="G2733" s="224"/>
      <c r="H2733" s="224"/>
      <c r="I2733" s="224"/>
      <c r="J2733" s="224"/>
      <c r="L2733" s="52">
        <f t="shared" si="430"/>
        <v>288</v>
      </c>
      <c r="M2733" s="86" t="str">
        <f t="shared" si="424"/>
        <v/>
      </c>
      <c r="N2733" s="87" t="str">
        <f t="shared" si="425"/>
        <v/>
      </c>
      <c r="O2733" s="87" t="str">
        <f t="shared" si="426"/>
        <v/>
      </c>
      <c r="P2733" s="88" t="str">
        <f t="shared" si="427"/>
        <v/>
      </c>
      <c r="Q2733" s="87" t="str">
        <f t="shared" si="428"/>
        <v/>
      </c>
      <c r="R2733" s="87" t="str">
        <f t="shared" si="429"/>
        <v/>
      </c>
    </row>
    <row r="2734" spans="1:18" ht="15" x14ac:dyDescent="0.2">
      <c r="A2734" s="206"/>
      <c r="B2734" s="207" t="s">
        <v>1</v>
      </c>
      <c r="C2734" s="206" t="s">
        <v>2</v>
      </c>
      <c r="D2734" s="206" t="s">
        <v>3</v>
      </c>
      <c r="E2734" s="290" t="s">
        <v>18</v>
      </c>
      <c r="F2734" s="290"/>
      <c r="G2734" s="208" t="s">
        <v>4</v>
      </c>
      <c r="H2734" s="207" t="s">
        <v>5</v>
      </c>
      <c r="I2734" s="207" t="s">
        <v>6</v>
      </c>
      <c r="J2734" s="207" t="s">
        <v>7</v>
      </c>
      <c r="L2734" s="52">
        <f t="shared" si="430"/>
        <v>289</v>
      </c>
      <c r="M2734" s="86" t="str">
        <f t="shared" si="424"/>
        <v/>
      </c>
      <c r="N2734" s="87" t="str">
        <f t="shared" si="425"/>
        <v/>
      </c>
      <c r="O2734" s="87" t="str">
        <f t="shared" si="426"/>
        <v/>
      </c>
      <c r="P2734" s="88" t="str">
        <f t="shared" si="427"/>
        <v/>
      </c>
      <c r="Q2734" s="87" t="str">
        <f t="shared" si="428"/>
        <v/>
      </c>
      <c r="R2734" s="87" t="str">
        <f t="shared" si="429"/>
        <v/>
      </c>
    </row>
    <row r="2735" spans="1:18" ht="38.25" x14ac:dyDescent="0.2">
      <c r="A2735" s="209" t="s">
        <v>19</v>
      </c>
      <c r="B2735" s="210" t="s">
        <v>959</v>
      </c>
      <c r="C2735" s="209" t="s">
        <v>9</v>
      </c>
      <c r="D2735" s="209" t="s">
        <v>960</v>
      </c>
      <c r="E2735" s="291" t="s">
        <v>884</v>
      </c>
      <c r="F2735" s="291"/>
      <c r="G2735" s="211" t="s">
        <v>12</v>
      </c>
      <c r="H2735" s="212">
        <v>1</v>
      </c>
      <c r="I2735" s="213">
        <f>SUMIF(L:L,$L2735,M:M)</f>
        <v>102.67999999999999</v>
      </c>
      <c r="J2735" s="213">
        <f>TRUNC(H2735*I2735,2)</f>
        <v>102.68</v>
      </c>
      <c r="L2735" s="52">
        <f t="shared" si="430"/>
        <v>289</v>
      </c>
      <c r="M2735" s="86" t="str">
        <f t="shared" si="424"/>
        <v/>
      </c>
      <c r="N2735" s="87" t="str">
        <f t="shared" si="425"/>
        <v/>
      </c>
      <c r="O2735" s="87" t="str">
        <f t="shared" si="426"/>
        <v/>
      </c>
      <c r="P2735" s="88" t="str">
        <f t="shared" si="427"/>
        <v xml:space="preserve"> 91972 </v>
      </c>
      <c r="Q2735" s="87">
        <f t="shared" si="428"/>
        <v>0</v>
      </c>
      <c r="R2735" s="87">
        <f t="shared" si="429"/>
        <v>102.67999999999999</v>
      </c>
    </row>
    <row r="2736" spans="1:18" ht="25.5" x14ac:dyDescent="0.2">
      <c r="A2736" s="225" t="s">
        <v>21</v>
      </c>
      <c r="B2736" s="226" t="s">
        <v>220</v>
      </c>
      <c r="C2736" s="225" t="s">
        <v>9</v>
      </c>
      <c r="D2736" s="225" t="s">
        <v>221</v>
      </c>
      <c r="E2736" s="292" t="s">
        <v>875</v>
      </c>
      <c r="F2736" s="292"/>
      <c r="G2736" s="227" t="s">
        <v>25</v>
      </c>
      <c r="H2736" s="228">
        <v>0.91900000000000004</v>
      </c>
      <c r="I2736" s="229">
        <f>SUMIFS(J:J,A:A,"Composição",B:B,$B2736)</f>
        <v>33.25</v>
      </c>
      <c r="J2736" s="229">
        <f>TRUNC(H2736*I2736,2)</f>
        <v>30.55</v>
      </c>
      <c r="L2736" s="52">
        <f t="shared" si="430"/>
        <v>289</v>
      </c>
      <c r="M2736" s="86">
        <f t="shared" ref="M2736:M2799" si="432">IF(OR(A2736="Insumo",A2736="Composição Auxiliar"),J2736,"")</f>
        <v>30.55</v>
      </c>
      <c r="N2736" s="87" t="str">
        <f t="shared" ref="N2736:N2799" si="433">IF(E2736="Mão de Obra",J2736,"")</f>
        <v/>
      </c>
      <c r="O2736" s="87">
        <f t="shared" ref="O2736:O2799" si="434">IF(N2736&lt;&gt;"","",M2736)</f>
        <v>30.55</v>
      </c>
      <c r="P2736" s="88" t="str">
        <f t="shared" ref="P2736:P2799" si="435">IF(A2736="Composição",B2736,"")</f>
        <v/>
      </c>
      <c r="Q2736" s="87" t="str">
        <f t="shared" ref="Q2736:Q2799" si="436">IF(P2736&lt;&gt;"",SUMIF(L2736:L2836,L2736,N2736:N2836),"")</f>
        <v/>
      </c>
      <c r="R2736" s="87" t="str">
        <f t="shared" ref="R2736:R2799" si="437">IF(P2736&lt;&gt;"",SUMIF(L2736:L2836,L2736,O2736:O2836),"")</f>
        <v/>
      </c>
    </row>
    <row r="2737" spans="1:18" ht="38.25" customHeight="1" x14ac:dyDescent="0.2">
      <c r="A2737" s="225" t="s">
        <v>21</v>
      </c>
      <c r="B2737" s="226" t="s">
        <v>205</v>
      </c>
      <c r="C2737" s="225" t="s">
        <v>9</v>
      </c>
      <c r="D2737" s="225" t="s">
        <v>206</v>
      </c>
      <c r="E2737" s="292" t="s">
        <v>875</v>
      </c>
      <c r="F2737" s="292"/>
      <c r="G2737" s="227" t="s">
        <v>25</v>
      </c>
      <c r="H2737" s="228">
        <v>0.91900000000000004</v>
      </c>
      <c r="I2737" s="229">
        <f>SUMIFS(J:J,A:A,"Composição",B:B,$B2737)</f>
        <v>26.42</v>
      </c>
      <c r="J2737" s="229">
        <f>TRUNC(H2737*I2737,2)</f>
        <v>24.27</v>
      </c>
      <c r="L2737" s="52">
        <f t="shared" si="430"/>
        <v>289</v>
      </c>
      <c r="M2737" s="86">
        <f t="shared" si="432"/>
        <v>24.27</v>
      </c>
      <c r="N2737" s="87" t="str">
        <f t="shared" si="433"/>
        <v/>
      </c>
      <c r="O2737" s="87">
        <f t="shared" si="434"/>
        <v>24.27</v>
      </c>
      <c r="P2737" s="88" t="str">
        <f t="shared" si="435"/>
        <v/>
      </c>
      <c r="Q2737" s="87" t="str">
        <f t="shared" si="436"/>
        <v/>
      </c>
      <c r="R2737" s="87" t="str">
        <f t="shared" si="437"/>
        <v/>
      </c>
    </row>
    <row r="2738" spans="1:18" x14ac:dyDescent="0.2">
      <c r="A2738" s="214" t="s">
        <v>28</v>
      </c>
      <c r="B2738" s="215" t="s">
        <v>463</v>
      </c>
      <c r="C2738" s="214" t="str">
        <f>VLOOKUP(B2738,INSUMOS!$A:$I,2,FALSE)</f>
        <v>SINAPI</v>
      </c>
      <c r="D2738" s="214" t="str">
        <f>VLOOKUP(B2738,INSUMOS!$A:$I,3,FALSE)</f>
        <v>INTERRUPTOR SIMPLES 10A, 250V (APENAS MODULO)</v>
      </c>
      <c r="E2738" s="293" t="str">
        <f>VLOOKUP(B2738,INSUMOS!$A:$I,4,FALSE)</f>
        <v>Material</v>
      </c>
      <c r="F2738" s="293"/>
      <c r="G2738" s="216" t="str">
        <f>VLOOKUP(B2738,INSUMOS!$A:$I,5,FALSE)</f>
        <v>UN</v>
      </c>
      <c r="H2738" s="217">
        <v>2</v>
      </c>
      <c r="I2738" s="218">
        <f>VLOOKUP(B2738,INSUMOS!$A:$I,8,FALSE)</f>
        <v>10.39</v>
      </c>
      <c r="J2738" s="218">
        <f>TRUNC(H2738*I2738,2)</f>
        <v>20.78</v>
      </c>
      <c r="L2738" s="52">
        <f t="shared" si="430"/>
        <v>289</v>
      </c>
      <c r="M2738" s="86">
        <f t="shared" si="432"/>
        <v>20.78</v>
      </c>
      <c r="N2738" s="87" t="str">
        <f t="shared" si="433"/>
        <v/>
      </c>
      <c r="O2738" s="87">
        <f t="shared" si="434"/>
        <v>20.78</v>
      </c>
      <c r="P2738" s="88" t="str">
        <f t="shared" si="435"/>
        <v/>
      </c>
      <c r="Q2738" s="87" t="str">
        <f t="shared" si="436"/>
        <v/>
      </c>
      <c r="R2738" s="87" t="str">
        <f t="shared" si="437"/>
        <v/>
      </c>
    </row>
    <row r="2739" spans="1:18" x14ac:dyDescent="0.2">
      <c r="A2739" s="214" t="s">
        <v>28</v>
      </c>
      <c r="B2739" s="215" t="s">
        <v>506</v>
      </c>
      <c r="C2739" s="214" t="str">
        <f>VLOOKUP(B2739,INSUMOS!$A:$I,2,FALSE)</f>
        <v>SINAPI</v>
      </c>
      <c r="D2739" s="214" t="str">
        <f>VLOOKUP(B2739,INSUMOS!$A:$I,3,FALSE)</f>
        <v>INTERRUPTOR PARALELO 10A, 250V (APENAS MODULO)</v>
      </c>
      <c r="E2739" s="293" t="str">
        <f>VLOOKUP(B2739,INSUMOS!$A:$I,4,FALSE)</f>
        <v>Material</v>
      </c>
      <c r="F2739" s="293"/>
      <c r="G2739" s="216" t="str">
        <f>VLOOKUP(B2739,INSUMOS!$A:$I,5,FALSE)</f>
        <v>UN</v>
      </c>
      <c r="H2739" s="217">
        <v>2</v>
      </c>
      <c r="I2739" s="218">
        <f>VLOOKUP(B2739,INSUMOS!$A:$I,8,FALSE)</f>
        <v>13.54</v>
      </c>
      <c r="J2739" s="218">
        <f>TRUNC(H2739*I2739,2)</f>
        <v>27.08</v>
      </c>
      <c r="L2739" s="52">
        <f t="shared" si="430"/>
        <v>289</v>
      </c>
      <c r="M2739" s="86">
        <f t="shared" si="432"/>
        <v>27.08</v>
      </c>
      <c r="N2739" s="87" t="str">
        <f t="shared" si="433"/>
        <v/>
      </c>
      <c r="O2739" s="87">
        <f t="shared" si="434"/>
        <v>27.08</v>
      </c>
      <c r="P2739" s="88" t="str">
        <f t="shared" si="435"/>
        <v/>
      </c>
      <c r="Q2739" s="87" t="str">
        <f t="shared" si="436"/>
        <v/>
      </c>
      <c r="R2739" s="87" t="str">
        <f t="shared" si="437"/>
        <v/>
      </c>
    </row>
    <row r="2740" spans="1:18" x14ac:dyDescent="0.2">
      <c r="A2740" s="219"/>
      <c r="B2740" s="219"/>
      <c r="C2740" s="219"/>
      <c r="D2740" s="219"/>
      <c r="E2740" s="219"/>
      <c r="F2740" s="220"/>
      <c r="G2740" s="219"/>
      <c r="H2740" s="220"/>
      <c r="I2740" s="219"/>
      <c r="J2740" s="220"/>
      <c r="L2740" s="52">
        <f t="shared" ref="L2740:L2803" si="438">IF(AND(A2741&lt;&gt;"",A2740=""),L2739+1,L2739)</f>
        <v>289</v>
      </c>
      <c r="M2740" s="86" t="str">
        <f t="shared" si="432"/>
        <v/>
      </c>
      <c r="N2740" s="87" t="str">
        <f t="shared" si="433"/>
        <v/>
      </c>
      <c r="O2740" s="87" t="str">
        <f t="shared" si="434"/>
        <v/>
      </c>
      <c r="P2740" s="88" t="str">
        <f t="shared" si="435"/>
        <v/>
      </c>
      <c r="Q2740" s="87" t="str">
        <f t="shared" si="436"/>
        <v/>
      </c>
      <c r="R2740" s="87" t="str">
        <f t="shared" si="437"/>
        <v/>
      </c>
    </row>
    <row r="2741" spans="1:18" ht="15" thickBot="1" x14ac:dyDescent="0.25">
      <c r="A2741" s="219"/>
      <c r="B2741" s="219"/>
      <c r="C2741" s="219"/>
      <c r="D2741" s="219"/>
      <c r="E2741" s="219"/>
      <c r="F2741" s="220"/>
      <c r="G2741" s="219"/>
      <c r="H2741" s="294"/>
      <c r="I2741" s="294"/>
      <c r="J2741" s="220"/>
      <c r="L2741" s="52">
        <f t="shared" si="438"/>
        <v>289</v>
      </c>
      <c r="M2741" s="86" t="str">
        <f t="shared" si="432"/>
        <v/>
      </c>
      <c r="N2741" s="87" t="str">
        <f t="shared" si="433"/>
        <v/>
      </c>
      <c r="O2741" s="87" t="str">
        <f t="shared" si="434"/>
        <v/>
      </c>
      <c r="P2741" s="88" t="str">
        <f t="shared" si="435"/>
        <v/>
      </c>
      <c r="Q2741" s="87" t="str">
        <f t="shared" si="436"/>
        <v/>
      </c>
      <c r="R2741" s="87" t="str">
        <f t="shared" si="437"/>
        <v/>
      </c>
    </row>
    <row r="2742" spans="1:18" ht="15" thickTop="1" x14ac:dyDescent="0.2">
      <c r="A2742" s="224"/>
      <c r="B2742" s="224"/>
      <c r="C2742" s="224"/>
      <c r="D2742" s="224"/>
      <c r="E2742" s="224"/>
      <c r="F2742" s="224"/>
      <c r="G2742" s="224"/>
      <c r="H2742" s="224"/>
      <c r="I2742" s="224"/>
      <c r="J2742" s="224"/>
      <c r="L2742" s="52">
        <f t="shared" si="438"/>
        <v>289</v>
      </c>
      <c r="M2742" s="86" t="str">
        <f t="shared" si="432"/>
        <v/>
      </c>
      <c r="N2742" s="87" t="str">
        <f t="shared" si="433"/>
        <v/>
      </c>
      <c r="O2742" s="87" t="str">
        <f t="shared" si="434"/>
        <v/>
      </c>
      <c r="P2742" s="88" t="str">
        <f t="shared" si="435"/>
        <v/>
      </c>
      <c r="Q2742" s="87" t="str">
        <f t="shared" si="436"/>
        <v/>
      </c>
      <c r="R2742" s="87" t="str">
        <f t="shared" si="437"/>
        <v/>
      </c>
    </row>
    <row r="2743" spans="1:18" ht="14.25" customHeight="1" x14ac:dyDescent="0.2">
      <c r="A2743" s="206"/>
      <c r="B2743" s="207" t="s">
        <v>1</v>
      </c>
      <c r="C2743" s="206" t="s">
        <v>2</v>
      </c>
      <c r="D2743" s="206" t="s">
        <v>3</v>
      </c>
      <c r="E2743" s="290" t="s">
        <v>18</v>
      </c>
      <c r="F2743" s="290"/>
      <c r="G2743" s="208" t="s">
        <v>4</v>
      </c>
      <c r="H2743" s="207" t="s">
        <v>5</v>
      </c>
      <c r="I2743" s="207" t="s">
        <v>6</v>
      </c>
      <c r="J2743" s="207" t="s">
        <v>7</v>
      </c>
      <c r="L2743" s="52">
        <f t="shared" si="438"/>
        <v>290</v>
      </c>
      <c r="M2743" s="86" t="str">
        <f t="shared" si="432"/>
        <v/>
      </c>
      <c r="N2743" s="87" t="str">
        <f t="shared" si="433"/>
        <v/>
      </c>
      <c r="O2743" s="87" t="str">
        <f t="shared" si="434"/>
        <v/>
      </c>
      <c r="P2743" s="88" t="str">
        <f t="shared" si="435"/>
        <v/>
      </c>
      <c r="Q2743" s="87" t="str">
        <f t="shared" si="436"/>
        <v/>
      </c>
      <c r="R2743" s="87" t="str">
        <f t="shared" si="437"/>
        <v/>
      </c>
    </row>
    <row r="2744" spans="1:18" ht="25.5" customHeight="1" x14ac:dyDescent="0.2">
      <c r="A2744" s="209" t="s">
        <v>19</v>
      </c>
      <c r="B2744" s="210" t="s">
        <v>1582</v>
      </c>
      <c r="C2744" s="209" t="s">
        <v>9</v>
      </c>
      <c r="D2744" s="209" t="s">
        <v>1583</v>
      </c>
      <c r="E2744" s="291" t="s">
        <v>884</v>
      </c>
      <c r="F2744" s="291"/>
      <c r="G2744" s="211" t="s">
        <v>12</v>
      </c>
      <c r="H2744" s="212">
        <v>1</v>
      </c>
      <c r="I2744" s="213">
        <f>SUMIF(L:L,$L2744,M:M)</f>
        <v>59.08</v>
      </c>
      <c r="J2744" s="213">
        <f>TRUNC(H2744*I2744,2)</f>
        <v>59.08</v>
      </c>
      <c r="L2744" s="52">
        <f t="shared" si="438"/>
        <v>290</v>
      </c>
      <c r="M2744" s="86" t="str">
        <f t="shared" si="432"/>
        <v/>
      </c>
      <c r="N2744" s="87" t="str">
        <f t="shared" si="433"/>
        <v/>
      </c>
      <c r="O2744" s="87" t="str">
        <f t="shared" si="434"/>
        <v/>
      </c>
      <c r="P2744" s="88" t="str">
        <f t="shared" si="435"/>
        <v xml:space="preserve"> 91959 </v>
      </c>
      <c r="Q2744" s="87">
        <f t="shared" si="436"/>
        <v>0</v>
      </c>
      <c r="R2744" s="87">
        <f t="shared" si="437"/>
        <v>59.08</v>
      </c>
    </row>
    <row r="2745" spans="1:18" ht="25.5" customHeight="1" x14ac:dyDescent="0.2">
      <c r="A2745" s="225" t="s">
        <v>21</v>
      </c>
      <c r="B2745" s="226" t="s">
        <v>2117</v>
      </c>
      <c r="C2745" s="225" t="s">
        <v>9</v>
      </c>
      <c r="D2745" s="225" t="s">
        <v>2118</v>
      </c>
      <c r="E2745" s="292" t="s">
        <v>884</v>
      </c>
      <c r="F2745" s="292"/>
      <c r="G2745" s="227" t="s">
        <v>12</v>
      </c>
      <c r="H2745" s="228">
        <v>1</v>
      </c>
      <c r="I2745" s="229">
        <f>SUMIFS(J:J,A:A,"Composição",B:B,$B2745)</f>
        <v>44.76</v>
      </c>
      <c r="J2745" s="229">
        <f>TRUNC(H2745*I2745,2)</f>
        <v>44.76</v>
      </c>
      <c r="L2745" s="52">
        <f t="shared" si="438"/>
        <v>290</v>
      </c>
      <c r="M2745" s="86">
        <f t="shared" si="432"/>
        <v>44.76</v>
      </c>
      <c r="N2745" s="87" t="str">
        <f t="shared" si="433"/>
        <v/>
      </c>
      <c r="O2745" s="87">
        <f t="shared" si="434"/>
        <v>44.76</v>
      </c>
      <c r="P2745" s="88" t="str">
        <f t="shared" si="435"/>
        <v/>
      </c>
      <c r="Q2745" s="87" t="str">
        <f t="shared" si="436"/>
        <v/>
      </c>
      <c r="R2745" s="87" t="str">
        <f t="shared" si="437"/>
        <v/>
      </c>
    </row>
    <row r="2746" spans="1:18" ht="38.25" x14ac:dyDescent="0.2">
      <c r="A2746" s="225" t="s">
        <v>21</v>
      </c>
      <c r="B2746" s="226" t="s">
        <v>728</v>
      </c>
      <c r="C2746" s="225" t="s">
        <v>9</v>
      </c>
      <c r="D2746" s="225" t="s">
        <v>729</v>
      </c>
      <c r="E2746" s="292" t="s">
        <v>884</v>
      </c>
      <c r="F2746" s="292"/>
      <c r="G2746" s="227" t="s">
        <v>12</v>
      </c>
      <c r="H2746" s="228">
        <v>1</v>
      </c>
      <c r="I2746" s="229">
        <f>SUMIFS(J:J,A:A,"Composição",B:B,$B2746)</f>
        <v>14.32</v>
      </c>
      <c r="J2746" s="229">
        <f>TRUNC(H2746*I2746,2)</f>
        <v>14.32</v>
      </c>
      <c r="L2746" s="52">
        <f t="shared" si="438"/>
        <v>290</v>
      </c>
      <c r="M2746" s="86">
        <f t="shared" si="432"/>
        <v>14.32</v>
      </c>
      <c r="N2746" s="87" t="str">
        <f t="shared" si="433"/>
        <v/>
      </c>
      <c r="O2746" s="87">
        <f t="shared" si="434"/>
        <v>14.32</v>
      </c>
      <c r="P2746" s="88" t="str">
        <f t="shared" si="435"/>
        <v/>
      </c>
      <c r="Q2746" s="87" t="str">
        <f t="shared" si="436"/>
        <v/>
      </c>
      <c r="R2746" s="87" t="str">
        <f t="shared" si="437"/>
        <v/>
      </c>
    </row>
    <row r="2747" spans="1:18" x14ac:dyDescent="0.2">
      <c r="A2747" s="219"/>
      <c r="B2747" s="219"/>
      <c r="C2747" s="219"/>
      <c r="D2747" s="219"/>
      <c r="E2747" s="219"/>
      <c r="F2747" s="220"/>
      <c r="G2747" s="219"/>
      <c r="H2747" s="220"/>
      <c r="I2747" s="219"/>
      <c r="J2747" s="220"/>
      <c r="L2747" s="52">
        <f t="shared" si="438"/>
        <v>290</v>
      </c>
      <c r="M2747" s="86" t="str">
        <f t="shared" si="432"/>
        <v/>
      </c>
      <c r="N2747" s="87" t="str">
        <f t="shared" si="433"/>
        <v/>
      </c>
      <c r="O2747" s="87" t="str">
        <f t="shared" si="434"/>
        <v/>
      </c>
      <c r="P2747" s="88" t="str">
        <f t="shared" si="435"/>
        <v/>
      </c>
      <c r="Q2747" s="87" t="str">
        <f t="shared" si="436"/>
        <v/>
      </c>
      <c r="R2747" s="87" t="str">
        <f t="shared" si="437"/>
        <v/>
      </c>
    </row>
    <row r="2748" spans="1:18" ht="15" thickBot="1" x14ac:dyDescent="0.25">
      <c r="A2748" s="219"/>
      <c r="B2748" s="219"/>
      <c r="C2748" s="219"/>
      <c r="D2748" s="219"/>
      <c r="E2748" s="219"/>
      <c r="F2748" s="220"/>
      <c r="G2748" s="219"/>
      <c r="H2748" s="294"/>
      <c r="I2748" s="294"/>
      <c r="J2748" s="220"/>
      <c r="L2748" s="52">
        <f t="shared" si="438"/>
        <v>290</v>
      </c>
      <c r="M2748" s="86" t="str">
        <f t="shared" si="432"/>
        <v/>
      </c>
      <c r="N2748" s="87" t="str">
        <f t="shared" si="433"/>
        <v/>
      </c>
      <c r="O2748" s="87" t="str">
        <f t="shared" si="434"/>
        <v/>
      </c>
      <c r="P2748" s="88" t="str">
        <f t="shared" si="435"/>
        <v/>
      </c>
      <c r="Q2748" s="87" t="str">
        <f t="shared" si="436"/>
        <v/>
      </c>
      <c r="R2748" s="87" t="str">
        <f t="shared" si="437"/>
        <v/>
      </c>
    </row>
    <row r="2749" spans="1:18" ht="15" thickTop="1" x14ac:dyDescent="0.2">
      <c r="A2749" s="224"/>
      <c r="B2749" s="224"/>
      <c r="C2749" s="224"/>
      <c r="D2749" s="224"/>
      <c r="E2749" s="224"/>
      <c r="F2749" s="224"/>
      <c r="G2749" s="224"/>
      <c r="H2749" s="224"/>
      <c r="I2749" s="224"/>
      <c r="J2749" s="224"/>
      <c r="L2749" s="52">
        <f t="shared" si="438"/>
        <v>290</v>
      </c>
      <c r="M2749" s="86" t="str">
        <f t="shared" si="432"/>
        <v/>
      </c>
      <c r="N2749" s="87" t="str">
        <f t="shared" si="433"/>
        <v/>
      </c>
      <c r="O2749" s="87" t="str">
        <f t="shared" si="434"/>
        <v/>
      </c>
      <c r="P2749" s="88" t="str">
        <f t="shared" si="435"/>
        <v/>
      </c>
      <c r="Q2749" s="87" t="str">
        <f t="shared" si="436"/>
        <v/>
      </c>
      <c r="R2749" s="87" t="str">
        <f t="shared" si="437"/>
        <v/>
      </c>
    </row>
    <row r="2750" spans="1:18" ht="15" x14ac:dyDescent="0.2">
      <c r="A2750" s="206"/>
      <c r="B2750" s="207" t="s">
        <v>1</v>
      </c>
      <c r="C2750" s="206" t="s">
        <v>2</v>
      </c>
      <c r="D2750" s="206" t="s">
        <v>3</v>
      </c>
      <c r="E2750" s="290" t="s">
        <v>18</v>
      </c>
      <c r="F2750" s="290"/>
      <c r="G2750" s="208" t="s">
        <v>4</v>
      </c>
      <c r="H2750" s="207" t="s">
        <v>5</v>
      </c>
      <c r="I2750" s="207" t="s">
        <v>6</v>
      </c>
      <c r="J2750" s="207" t="s">
        <v>7</v>
      </c>
      <c r="L2750" s="52">
        <f t="shared" si="438"/>
        <v>291</v>
      </c>
      <c r="M2750" s="86" t="str">
        <f t="shared" si="432"/>
        <v/>
      </c>
      <c r="N2750" s="87" t="str">
        <f t="shared" si="433"/>
        <v/>
      </c>
      <c r="O2750" s="87" t="str">
        <f t="shared" si="434"/>
        <v/>
      </c>
      <c r="P2750" s="88" t="str">
        <f t="shared" si="435"/>
        <v/>
      </c>
      <c r="Q2750" s="87" t="str">
        <f t="shared" si="436"/>
        <v/>
      </c>
      <c r="R2750" s="87" t="str">
        <f t="shared" si="437"/>
        <v/>
      </c>
    </row>
    <row r="2751" spans="1:18" ht="25.5" x14ac:dyDescent="0.2">
      <c r="A2751" s="209" t="s">
        <v>19</v>
      </c>
      <c r="B2751" s="210" t="s">
        <v>2117</v>
      </c>
      <c r="C2751" s="209" t="s">
        <v>9</v>
      </c>
      <c r="D2751" s="209" t="s">
        <v>2118</v>
      </c>
      <c r="E2751" s="291" t="s">
        <v>884</v>
      </c>
      <c r="F2751" s="291"/>
      <c r="G2751" s="211" t="s">
        <v>12</v>
      </c>
      <c r="H2751" s="212">
        <v>1</v>
      </c>
      <c r="I2751" s="213">
        <f>SUMIF(L:L,$L2751,M:M)</f>
        <v>44.76</v>
      </c>
      <c r="J2751" s="213">
        <f>TRUNC(H2751*I2751,2)</f>
        <v>44.76</v>
      </c>
      <c r="L2751" s="52">
        <f t="shared" si="438"/>
        <v>291</v>
      </c>
      <c r="M2751" s="86" t="str">
        <f t="shared" si="432"/>
        <v/>
      </c>
      <c r="N2751" s="87" t="str">
        <f t="shared" si="433"/>
        <v/>
      </c>
      <c r="O2751" s="87" t="str">
        <f t="shared" si="434"/>
        <v/>
      </c>
      <c r="P2751" s="88" t="str">
        <f t="shared" si="435"/>
        <v xml:space="preserve"> 91958 </v>
      </c>
      <c r="Q2751" s="87">
        <f t="shared" si="436"/>
        <v>0</v>
      </c>
      <c r="R2751" s="87">
        <f t="shared" si="437"/>
        <v>44.76</v>
      </c>
    </row>
    <row r="2752" spans="1:18" ht="14.25" customHeight="1" x14ac:dyDescent="0.2">
      <c r="A2752" s="225" t="s">
        <v>21</v>
      </c>
      <c r="B2752" s="226" t="s">
        <v>220</v>
      </c>
      <c r="C2752" s="225" t="s">
        <v>9</v>
      </c>
      <c r="D2752" s="225" t="s">
        <v>221</v>
      </c>
      <c r="E2752" s="292" t="s">
        <v>875</v>
      </c>
      <c r="F2752" s="292"/>
      <c r="G2752" s="227" t="s">
        <v>25</v>
      </c>
      <c r="H2752" s="228">
        <v>0.40200000000000002</v>
      </c>
      <c r="I2752" s="229">
        <f>SUMIFS(J:J,A:A,"Composição",B:B,$B2752)</f>
        <v>33.25</v>
      </c>
      <c r="J2752" s="229">
        <f>TRUNC(H2752*I2752,2)</f>
        <v>13.36</v>
      </c>
      <c r="L2752" s="52">
        <f t="shared" si="438"/>
        <v>291</v>
      </c>
      <c r="M2752" s="86">
        <f t="shared" si="432"/>
        <v>13.36</v>
      </c>
      <c r="N2752" s="87" t="str">
        <f t="shared" si="433"/>
        <v/>
      </c>
      <c r="O2752" s="87">
        <f t="shared" si="434"/>
        <v>13.36</v>
      </c>
      <c r="P2752" s="88" t="str">
        <f t="shared" si="435"/>
        <v/>
      </c>
      <c r="Q2752" s="87" t="str">
        <f t="shared" si="436"/>
        <v/>
      </c>
      <c r="R2752" s="87" t="str">
        <f t="shared" si="437"/>
        <v/>
      </c>
    </row>
    <row r="2753" spans="1:18" ht="25.5" x14ac:dyDescent="0.2">
      <c r="A2753" s="225" t="s">
        <v>21</v>
      </c>
      <c r="B2753" s="226" t="s">
        <v>205</v>
      </c>
      <c r="C2753" s="225" t="s">
        <v>9</v>
      </c>
      <c r="D2753" s="225" t="s">
        <v>206</v>
      </c>
      <c r="E2753" s="292" t="s">
        <v>875</v>
      </c>
      <c r="F2753" s="292"/>
      <c r="G2753" s="227" t="s">
        <v>25</v>
      </c>
      <c r="H2753" s="228">
        <v>0.40200000000000002</v>
      </c>
      <c r="I2753" s="229">
        <f>SUMIFS(J:J,A:A,"Composição",B:B,$B2753)</f>
        <v>26.42</v>
      </c>
      <c r="J2753" s="229">
        <f>TRUNC(H2753*I2753,2)</f>
        <v>10.62</v>
      </c>
      <c r="L2753" s="52">
        <f t="shared" si="438"/>
        <v>291</v>
      </c>
      <c r="M2753" s="86">
        <f t="shared" si="432"/>
        <v>10.62</v>
      </c>
      <c r="N2753" s="87" t="str">
        <f t="shared" si="433"/>
        <v/>
      </c>
      <c r="O2753" s="87">
        <f t="shared" si="434"/>
        <v>10.62</v>
      </c>
      <c r="P2753" s="88" t="str">
        <f t="shared" si="435"/>
        <v/>
      </c>
      <c r="Q2753" s="87" t="str">
        <f t="shared" si="436"/>
        <v/>
      </c>
      <c r="R2753" s="87" t="str">
        <f t="shared" si="437"/>
        <v/>
      </c>
    </row>
    <row r="2754" spans="1:18" x14ac:dyDescent="0.2">
      <c r="A2754" s="214" t="s">
        <v>28</v>
      </c>
      <c r="B2754" s="215" t="s">
        <v>463</v>
      </c>
      <c r="C2754" s="214" t="str">
        <f>VLOOKUP(B2754,INSUMOS!$A:$I,2,FALSE)</f>
        <v>SINAPI</v>
      </c>
      <c r="D2754" s="214" t="str">
        <f>VLOOKUP(B2754,INSUMOS!$A:$I,3,FALSE)</f>
        <v>INTERRUPTOR SIMPLES 10A, 250V (APENAS MODULO)</v>
      </c>
      <c r="E2754" s="293" t="str">
        <f>VLOOKUP(B2754,INSUMOS!$A:$I,4,FALSE)</f>
        <v>Material</v>
      </c>
      <c r="F2754" s="293"/>
      <c r="G2754" s="216" t="str">
        <f>VLOOKUP(B2754,INSUMOS!$A:$I,5,FALSE)</f>
        <v>UN</v>
      </c>
      <c r="H2754" s="217">
        <v>2</v>
      </c>
      <c r="I2754" s="218">
        <f>VLOOKUP(B2754,INSUMOS!$A:$I,8,FALSE)</f>
        <v>10.39</v>
      </c>
      <c r="J2754" s="218">
        <f>TRUNC(H2754*I2754,2)</f>
        <v>20.78</v>
      </c>
      <c r="L2754" s="52">
        <f t="shared" si="438"/>
        <v>291</v>
      </c>
      <c r="M2754" s="86">
        <f t="shared" si="432"/>
        <v>20.78</v>
      </c>
      <c r="N2754" s="87" t="str">
        <f t="shared" si="433"/>
        <v/>
      </c>
      <c r="O2754" s="87">
        <f t="shared" si="434"/>
        <v>20.78</v>
      </c>
      <c r="P2754" s="88" t="str">
        <f t="shared" si="435"/>
        <v/>
      </c>
      <c r="Q2754" s="87" t="str">
        <f t="shared" si="436"/>
        <v/>
      </c>
      <c r="R2754" s="87" t="str">
        <f t="shared" si="437"/>
        <v/>
      </c>
    </row>
    <row r="2755" spans="1:18" x14ac:dyDescent="0.2">
      <c r="A2755" s="219"/>
      <c r="B2755" s="219"/>
      <c r="C2755" s="219"/>
      <c r="D2755" s="219"/>
      <c r="E2755" s="219"/>
      <c r="F2755" s="220"/>
      <c r="G2755" s="219"/>
      <c r="H2755" s="220"/>
      <c r="I2755" s="219"/>
      <c r="J2755" s="220"/>
      <c r="L2755" s="52">
        <f t="shared" si="438"/>
        <v>291</v>
      </c>
      <c r="M2755" s="86" t="str">
        <f t="shared" si="432"/>
        <v/>
      </c>
      <c r="N2755" s="87" t="str">
        <f t="shared" si="433"/>
        <v/>
      </c>
      <c r="O2755" s="87" t="str">
        <f t="shared" si="434"/>
        <v/>
      </c>
      <c r="P2755" s="88" t="str">
        <f t="shared" si="435"/>
        <v/>
      </c>
      <c r="Q2755" s="87" t="str">
        <f t="shared" si="436"/>
        <v/>
      </c>
      <c r="R2755" s="87" t="str">
        <f t="shared" si="437"/>
        <v/>
      </c>
    </row>
    <row r="2756" spans="1:18" ht="15" thickBot="1" x14ac:dyDescent="0.25">
      <c r="A2756" s="219"/>
      <c r="B2756" s="219"/>
      <c r="C2756" s="219"/>
      <c r="D2756" s="219"/>
      <c r="E2756" s="219"/>
      <c r="F2756" s="220"/>
      <c r="G2756" s="219"/>
      <c r="H2756" s="294"/>
      <c r="I2756" s="294"/>
      <c r="J2756" s="220"/>
      <c r="L2756" s="52">
        <f t="shared" si="438"/>
        <v>291</v>
      </c>
      <c r="M2756" s="86" t="str">
        <f t="shared" si="432"/>
        <v/>
      </c>
      <c r="N2756" s="87" t="str">
        <f t="shared" si="433"/>
        <v/>
      </c>
      <c r="O2756" s="87" t="str">
        <f t="shared" si="434"/>
        <v/>
      </c>
      <c r="P2756" s="88" t="str">
        <f t="shared" si="435"/>
        <v/>
      </c>
      <c r="Q2756" s="87" t="str">
        <f t="shared" si="436"/>
        <v/>
      </c>
      <c r="R2756" s="87" t="str">
        <f t="shared" si="437"/>
        <v/>
      </c>
    </row>
    <row r="2757" spans="1:18" ht="15" thickTop="1" x14ac:dyDescent="0.2">
      <c r="A2757" s="224"/>
      <c r="B2757" s="224"/>
      <c r="C2757" s="224"/>
      <c r="D2757" s="224"/>
      <c r="E2757" s="224"/>
      <c r="F2757" s="224"/>
      <c r="G2757" s="224"/>
      <c r="H2757" s="224"/>
      <c r="I2757" s="224"/>
      <c r="J2757" s="224"/>
      <c r="L2757" s="52">
        <f t="shared" si="438"/>
        <v>291</v>
      </c>
      <c r="M2757" s="86" t="str">
        <f t="shared" si="432"/>
        <v/>
      </c>
      <c r="N2757" s="87" t="str">
        <f t="shared" si="433"/>
        <v/>
      </c>
      <c r="O2757" s="87" t="str">
        <f t="shared" si="434"/>
        <v/>
      </c>
      <c r="P2757" s="88" t="str">
        <f t="shared" si="435"/>
        <v/>
      </c>
      <c r="Q2757" s="87" t="str">
        <f t="shared" si="436"/>
        <v/>
      </c>
      <c r="R2757" s="87" t="str">
        <f t="shared" si="437"/>
        <v/>
      </c>
    </row>
    <row r="2758" spans="1:18" ht="15" x14ac:dyDescent="0.2">
      <c r="A2758" s="206"/>
      <c r="B2758" s="207" t="s">
        <v>1</v>
      </c>
      <c r="C2758" s="206" t="s">
        <v>2</v>
      </c>
      <c r="D2758" s="206" t="s">
        <v>3</v>
      </c>
      <c r="E2758" s="290" t="s">
        <v>18</v>
      </c>
      <c r="F2758" s="290"/>
      <c r="G2758" s="208" t="s">
        <v>4</v>
      </c>
      <c r="H2758" s="207" t="s">
        <v>5</v>
      </c>
      <c r="I2758" s="207" t="s">
        <v>6</v>
      </c>
      <c r="J2758" s="207" t="s">
        <v>7</v>
      </c>
      <c r="L2758" s="52">
        <f t="shared" si="438"/>
        <v>292</v>
      </c>
      <c r="M2758" s="86" t="str">
        <f t="shared" si="432"/>
        <v/>
      </c>
      <c r="N2758" s="87" t="str">
        <f t="shared" si="433"/>
        <v/>
      </c>
      <c r="O2758" s="87" t="str">
        <f t="shared" si="434"/>
        <v/>
      </c>
      <c r="P2758" s="88" t="str">
        <f t="shared" si="435"/>
        <v/>
      </c>
      <c r="Q2758" s="87" t="str">
        <f t="shared" si="436"/>
        <v/>
      </c>
      <c r="R2758" s="87" t="str">
        <f t="shared" si="437"/>
        <v/>
      </c>
    </row>
    <row r="2759" spans="1:18" ht="25.5" x14ac:dyDescent="0.2">
      <c r="A2759" s="209" t="s">
        <v>19</v>
      </c>
      <c r="B2759" s="210" t="s">
        <v>1586</v>
      </c>
      <c r="C2759" s="209" t="s">
        <v>9</v>
      </c>
      <c r="D2759" s="209" t="s">
        <v>1587</v>
      </c>
      <c r="E2759" s="291" t="s">
        <v>884</v>
      </c>
      <c r="F2759" s="291"/>
      <c r="G2759" s="211" t="s">
        <v>12</v>
      </c>
      <c r="H2759" s="212">
        <v>1</v>
      </c>
      <c r="I2759" s="213">
        <f>SUMIF(L:L,$L2759,M:M)</f>
        <v>79.610000000000014</v>
      </c>
      <c r="J2759" s="213">
        <f>TRUNC(H2759*I2759,2)</f>
        <v>79.61</v>
      </c>
      <c r="L2759" s="52">
        <f t="shared" si="438"/>
        <v>292</v>
      </c>
      <c r="M2759" s="86" t="str">
        <f t="shared" si="432"/>
        <v/>
      </c>
      <c r="N2759" s="87" t="str">
        <f t="shared" si="433"/>
        <v/>
      </c>
      <c r="O2759" s="87" t="str">
        <f t="shared" si="434"/>
        <v/>
      </c>
      <c r="P2759" s="88" t="str">
        <f t="shared" si="435"/>
        <v xml:space="preserve"> 91967 </v>
      </c>
      <c r="Q2759" s="87">
        <f t="shared" si="436"/>
        <v>0</v>
      </c>
      <c r="R2759" s="87">
        <f t="shared" si="437"/>
        <v>79.610000000000014</v>
      </c>
    </row>
    <row r="2760" spans="1:18" ht="25.5" x14ac:dyDescent="0.2">
      <c r="A2760" s="225" t="s">
        <v>21</v>
      </c>
      <c r="B2760" s="226" t="s">
        <v>2119</v>
      </c>
      <c r="C2760" s="225" t="s">
        <v>9</v>
      </c>
      <c r="D2760" s="225" t="s">
        <v>2120</v>
      </c>
      <c r="E2760" s="292" t="s">
        <v>884</v>
      </c>
      <c r="F2760" s="292"/>
      <c r="G2760" s="227" t="s">
        <v>12</v>
      </c>
      <c r="H2760" s="228">
        <v>1</v>
      </c>
      <c r="I2760" s="229">
        <f>SUMIFS(J:J,A:A,"Composição",B:B,$B2760)</f>
        <v>65.290000000000006</v>
      </c>
      <c r="J2760" s="229">
        <f>TRUNC(H2760*I2760,2)</f>
        <v>65.290000000000006</v>
      </c>
      <c r="L2760" s="52">
        <f t="shared" si="438"/>
        <v>292</v>
      </c>
      <c r="M2760" s="86">
        <f t="shared" si="432"/>
        <v>65.290000000000006</v>
      </c>
      <c r="N2760" s="87" t="str">
        <f t="shared" si="433"/>
        <v/>
      </c>
      <c r="O2760" s="87">
        <f t="shared" si="434"/>
        <v>65.290000000000006</v>
      </c>
      <c r="P2760" s="88" t="str">
        <f t="shared" si="435"/>
        <v/>
      </c>
      <c r="Q2760" s="87" t="str">
        <f t="shared" si="436"/>
        <v/>
      </c>
      <c r="R2760" s="87" t="str">
        <f t="shared" si="437"/>
        <v/>
      </c>
    </row>
    <row r="2761" spans="1:18" ht="38.25" x14ac:dyDescent="0.2">
      <c r="A2761" s="225" t="s">
        <v>21</v>
      </c>
      <c r="B2761" s="226" t="s">
        <v>728</v>
      </c>
      <c r="C2761" s="225" t="s">
        <v>9</v>
      </c>
      <c r="D2761" s="225" t="s">
        <v>729</v>
      </c>
      <c r="E2761" s="292" t="s">
        <v>884</v>
      </c>
      <c r="F2761" s="292"/>
      <c r="G2761" s="227" t="s">
        <v>12</v>
      </c>
      <c r="H2761" s="228">
        <v>1</v>
      </c>
      <c r="I2761" s="229">
        <f>SUMIFS(J:J,A:A,"Composição",B:B,$B2761)</f>
        <v>14.32</v>
      </c>
      <c r="J2761" s="229">
        <f>TRUNC(H2761*I2761,2)</f>
        <v>14.32</v>
      </c>
      <c r="L2761" s="52">
        <f t="shared" si="438"/>
        <v>292</v>
      </c>
      <c r="M2761" s="86">
        <f t="shared" si="432"/>
        <v>14.32</v>
      </c>
      <c r="N2761" s="87" t="str">
        <f t="shared" si="433"/>
        <v/>
      </c>
      <c r="O2761" s="87">
        <f t="shared" si="434"/>
        <v>14.32</v>
      </c>
      <c r="P2761" s="88" t="str">
        <f t="shared" si="435"/>
        <v/>
      </c>
      <c r="Q2761" s="87" t="str">
        <f t="shared" si="436"/>
        <v/>
      </c>
      <c r="R2761" s="87" t="str">
        <f t="shared" si="437"/>
        <v/>
      </c>
    </row>
    <row r="2762" spans="1:18" x14ac:dyDescent="0.2">
      <c r="A2762" s="219"/>
      <c r="B2762" s="219"/>
      <c r="C2762" s="219"/>
      <c r="D2762" s="219"/>
      <c r="E2762" s="219"/>
      <c r="F2762" s="220"/>
      <c r="G2762" s="219"/>
      <c r="H2762" s="220"/>
      <c r="I2762" s="219"/>
      <c r="J2762" s="220"/>
      <c r="L2762" s="52">
        <f t="shared" si="438"/>
        <v>292</v>
      </c>
      <c r="M2762" s="86" t="str">
        <f t="shared" si="432"/>
        <v/>
      </c>
      <c r="N2762" s="87" t="str">
        <f t="shared" si="433"/>
        <v/>
      </c>
      <c r="O2762" s="87" t="str">
        <f t="shared" si="434"/>
        <v/>
      </c>
      <c r="P2762" s="88" t="str">
        <f t="shared" si="435"/>
        <v/>
      </c>
      <c r="Q2762" s="87" t="str">
        <f t="shared" si="436"/>
        <v/>
      </c>
      <c r="R2762" s="87" t="str">
        <f t="shared" si="437"/>
        <v/>
      </c>
    </row>
    <row r="2763" spans="1:18" ht="15" thickBot="1" x14ac:dyDescent="0.25">
      <c r="A2763" s="219"/>
      <c r="B2763" s="219"/>
      <c r="C2763" s="219"/>
      <c r="D2763" s="219"/>
      <c r="E2763" s="219"/>
      <c r="F2763" s="220"/>
      <c r="G2763" s="219"/>
      <c r="H2763" s="294"/>
      <c r="I2763" s="294"/>
      <c r="J2763" s="220"/>
      <c r="L2763" s="52">
        <f t="shared" si="438"/>
        <v>292</v>
      </c>
      <c r="M2763" s="86" t="str">
        <f t="shared" si="432"/>
        <v/>
      </c>
      <c r="N2763" s="87" t="str">
        <f t="shared" si="433"/>
        <v/>
      </c>
      <c r="O2763" s="87" t="str">
        <f t="shared" si="434"/>
        <v/>
      </c>
      <c r="P2763" s="88" t="str">
        <f t="shared" si="435"/>
        <v/>
      </c>
      <c r="Q2763" s="87" t="str">
        <f t="shared" si="436"/>
        <v/>
      </c>
      <c r="R2763" s="87" t="str">
        <f t="shared" si="437"/>
        <v/>
      </c>
    </row>
    <row r="2764" spans="1:18" ht="15" thickTop="1" x14ac:dyDescent="0.2">
      <c r="A2764" s="224"/>
      <c r="B2764" s="224"/>
      <c r="C2764" s="224"/>
      <c r="D2764" s="224"/>
      <c r="E2764" s="224"/>
      <c r="F2764" s="224"/>
      <c r="G2764" s="224"/>
      <c r="H2764" s="224"/>
      <c r="I2764" s="224"/>
      <c r="J2764" s="224"/>
      <c r="L2764" s="52">
        <f t="shared" si="438"/>
        <v>292</v>
      </c>
      <c r="M2764" s="86" t="str">
        <f t="shared" si="432"/>
        <v/>
      </c>
      <c r="N2764" s="87" t="str">
        <f t="shared" si="433"/>
        <v/>
      </c>
      <c r="O2764" s="87" t="str">
        <f t="shared" si="434"/>
        <v/>
      </c>
      <c r="P2764" s="88" t="str">
        <f t="shared" si="435"/>
        <v/>
      </c>
      <c r="Q2764" s="87" t="str">
        <f t="shared" si="436"/>
        <v/>
      </c>
      <c r="R2764" s="87" t="str">
        <f t="shared" si="437"/>
        <v/>
      </c>
    </row>
    <row r="2765" spans="1:18" ht="15" x14ac:dyDescent="0.2">
      <c r="A2765" s="206"/>
      <c r="B2765" s="207" t="s">
        <v>1</v>
      </c>
      <c r="C2765" s="206" t="s">
        <v>2</v>
      </c>
      <c r="D2765" s="206" t="s">
        <v>3</v>
      </c>
      <c r="E2765" s="290" t="s">
        <v>18</v>
      </c>
      <c r="F2765" s="290"/>
      <c r="G2765" s="208" t="s">
        <v>4</v>
      </c>
      <c r="H2765" s="207" t="s">
        <v>5</v>
      </c>
      <c r="I2765" s="207" t="s">
        <v>6</v>
      </c>
      <c r="J2765" s="207" t="s">
        <v>7</v>
      </c>
      <c r="L2765" s="52">
        <f t="shared" si="438"/>
        <v>293</v>
      </c>
      <c r="M2765" s="86" t="str">
        <f t="shared" si="432"/>
        <v/>
      </c>
      <c r="N2765" s="87" t="str">
        <f t="shared" si="433"/>
        <v/>
      </c>
      <c r="O2765" s="87" t="str">
        <f t="shared" si="434"/>
        <v/>
      </c>
      <c r="P2765" s="88" t="str">
        <f t="shared" si="435"/>
        <v/>
      </c>
      <c r="Q2765" s="87" t="str">
        <f t="shared" si="436"/>
        <v/>
      </c>
      <c r="R2765" s="87" t="str">
        <f t="shared" si="437"/>
        <v/>
      </c>
    </row>
    <row r="2766" spans="1:18" ht="38.25" customHeight="1" x14ac:dyDescent="0.2">
      <c r="A2766" s="209" t="s">
        <v>19</v>
      </c>
      <c r="B2766" s="210" t="s">
        <v>2119</v>
      </c>
      <c r="C2766" s="209" t="s">
        <v>9</v>
      </c>
      <c r="D2766" s="209" t="s">
        <v>2120</v>
      </c>
      <c r="E2766" s="291" t="s">
        <v>884</v>
      </c>
      <c r="F2766" s="291"/>
      <c r="G2766" s="211" t="s">
        <v>12</v>
      </c>
      <c r="H2766" s="212">
        <v>1</v>
      </c>
      <c r="I2766" s="213">
        <f>SUMIF(L:L,$L2766,M:M)</f>
        <v>65.290000000000006</v>
      </c>
      <c r="J2766" s="213">
        <f>TRUNC(H2766*I2766,2)</f>
        <v>65.290000000000006</v>
      </c>
      <c r="L2766" s="52">
        <f t="shared" si="438"/>
        <v>293</v>
      </c>
      <c r="M2766" s="86" t="str">
        <f t="shared" si="432"/>
        <v/>
      </c>
      <c r="N2766" s="87" t="str">
        <f t="shared" si="433"/>
        <v/>
      </c>
      <c r="O2766" s="87" t="str">
        <f t="shared" si="434"/>
        <v/>
      </c>
      <c r="P2766" s="88" t="str">
        <f t="shared" si="435"/>
        <v xml:space="preserve"> 91966 </v>
      </c>
      <c r="Q2766" s="87">
        <f t="shared" si="436"/>
        <v>0</v>
      </c>
      <c r="R2766" s="87">
        <f t="shared" si="437"/>
        <v>65.290000000000006</v>
      </c>
    </row>
    <row r="2767" spans="1:18" ht="25.5" customHeight="1" x14ac:dyDescent="0.2">
      <c r="A2767" s="225" t="s">
        <v>21</v>
      </c>
      <c r="B2767" s="226" t="s">
        <v>220</v>
      </c>
      <c r="C2767" s="225" t="s">
        <v>9</v>
      </c>
      <c r="D2767" s="225" t="s">
        <v>221</v>
      </c>
      <c r="E2767" s="292" t="s">
        <v>875</v>
      </c>
      <c r="F2767" s="292"/>
      <c r="G2767" s="227" t="s">
        <v>25</v>
      </c>
      <c r="H2767" s="228">
        <v>0.57199999999999995</v>
      </c>
      <c r="I2767" s="229">
        <f>SUMIFS(J:J,A:A,"Composição",B:B,$B2767)</f>
        <v>33.25</v>
      </c>
      <c r="J2767" s="229">
        <f>TRUNC(H2767*I2767,2)</f>
        <v>19.010000000000002</v>
      </c>
      <c r="L2767" s="52">
        <f t="shared" si="438"/>
        <v>293</v>
      </c>
      <c r="M2767" s="86">
        <f t="shared" si="432"/>
        <v>19.010000000000002</v>
      </c>
      <c r="N2767" s="87" t="str">
        <f t="shared" si="433"/>
        <v/>
      </c>
      <c r="O2767" s="87">
        <f t="shared" si="434"/>
        <v>19.010000000000002</v>
      </c>
      <c r="P2767" s="88" t="str">
        <f t="shared" si="435"/>
        <v/>
      </c>
      <c r="Q2767" s="87" t="str">
        <f t="shared" si="436"/>
        <v/>
      </c>
      <c r="R2767" s="87" t="str">
        <f t="shared" si="437"/>
        <v/>
      </c>
    </row>
    <row r="2768" spans="1:18" ht="25.5" customHeight="1" x14ac:dyDescent="0.2">
      <c r="A2768" s="225" t="s">
        <v>21</v>
      </c>
      <c r="B2768" s="226" t="s">
        <v>205</v>
      </c>
      <c r="C2768" s="225" t="s">
        <v>9</v>
      </c>
      <c r="D2768" s="225" t="s">
        <v>206</v>
      </c>
      <c r="E2768" s="292" t="s">
        <v>875</v>
      </c>
      <c r="F2768" s="292"/>
      <c r="G2768" s="227" t="s">
        <v>25</v>
      </c>
      <c r="H2768" s="228">
        <v>0.57199999999999995</v>
      </c>
      <c r="I2768" s="229">
        <f>SUMIFS(J:J,A:A,"Composição",B:B,$B2768)</f>
        <v>26.42</v>
      </c>
      <c r="J2768" s="229">
        <f>TRUNC(H2768*I2768,2)</f>
        <v>15.11</v>
      </c>
      <c r="L2768" s="52">
        <f t="shared" si="438"/>
        <v>293</v>
      </c>
      <c r="M2768" s="86">
        <f t="shared" si="432"/>
        <v>15.11</v>
      </c>
      <c r="N2768" s="87" t="str">
        <f t="shared" si="433"/>
        <v/>
      </c>
      <c r="O2768" s="87">
        <f t="shared" si="434"/>
        <v>15.11</v>
      </c>
      <c r="P2768" s="88" t="str">
        <f t="shared" si="435"/>
        <v/>
      </c>
      <c r="Q2768" s="87" t="str">
        <f t="shared" si="436"/>
        <v/>
      </c>
      <c r="R2768" s="87" t="str">
        <f t="shared" si="437"/>
        <v/>
      </c>
    </row>
    <row r="2769" spans="1:18" x14ac:dyDescent="0.2">
      <c r="A2769" s="214" t="s">
        <v>28</v>
      </c>
      <c r="B2769" s="215" t="s">
        <v>463</v>
      </c>
      <c r="C2769" s="214" t="str">
        <f>VLOOKUP(B2769,INSUMOS!$A:$I,2,FALSE)</f>
        <v>SINAPI</v>
      </c>
      <c r="D2769" s="214" t="str">
        <f>VLOOKUP(B2769,INSUMOS!$A:$I,3,FALSE)</f>
        <v>INTERRUPTOR SIMPLES 10A, 250V (APENAS MODULO)</v>
      </c>
      <c r="E2769" s="293" t="str">
        <f>VLOOKUP(B2769,INSUMOS!$A:$I,4,FALSE)</f>
        <v>Material</v>
      </c>
      <c r="F2769" s="293"/>
      <c r="G2769" s="216" t="str">
        <f>VLOOKUP(B2769,INSUMOS!$A:$I,5,FALSE)</f>
        <v>UN</v>
      </c>
      <c r="H2769" s="217">
        <v>3</v>
      </c>
      <c r="I2769" s="218">
        <f>VLOOKUP(B2769,INSUMOS!$A:$I,8,FALSE)</f>
        <v>10.39</v>
      </c>
      <c r="J2769" s="218">
        <f>TRUNC(H2769*I2769,2)</f>
        <v>31.17</v>
      </c>
      <c r="L2769" s="52">
        <f t="shared" si="438"/>
        <v>293</v>
      </c>
      <c r="M2769" s="86">
        <f t="shared" si="432"/>
        <v>31.17</v>
      </c>
      <c r="N2769" s="87" t="str">
        <f t="shared" si="433"/>
        <v/>
      </c>
      <c r="O2769" s="87">
        <f t="shared" si="434"/>
        <v>31.17</v>
      </c>
      <c r="P2769" s="88" t="str">
        <f t="shared" si="435"/>
        <v/>
      </c>
      <c r="Q2769" s="87" t="str">
        <f t="shared" si="436"/>
        <v/>
      </c>
      <c r="R2769" s="87" t="str">
        <f t="shared" si="437"/>
        <v/>
      </c>
    </row>
    <row r="2770" spans="1:18" x14ac:dyDescent="0.2">
      <c r="A2770" s="219"/>
      <c r="B2770" s="219"/>
      <c r="C2770" s="219"/>
      <c r="D2770" s="219"/>
      <c r="E2770" s="219"/>
      <c r="F2770" s="220"/>
      <c r="G2770" s="219"/>
      <c r="H2770" s="220"/>
      <c r="I2770" s="219"/>
      <c r="J2770" s="220"/>
      <c r="L2770" s="52">
        <f t="shared" si="438"/>
        <v>293</v>
      </c>
      <c r="M2770" s="86" t="str">
        <f t="shared" si="432"/>
        <v/>
      </c>
      <c r="N2770" s="87" t="str">
        <f t="shared" si="433"/>
        <v/>
      </c>
      <c r="O2770" s="87" t="str">
        <f t="shared" si="434"/>
        <v/>
      </c>
      <c r="P2770" s="88" t="str">
        <f t="shared" si="435"/>
        <v/>
      </c>
      <c r="Q2770" s="87" t="str">
        <f t="shared" si="436"/>
        <v/>
      </c>
      <c r="R2770" s="87" t="str">
        <f t="shared" si="437"/>
        <v/>
      </c>
    </row>
    <row r="2771" spans="1:18" ht="15" thickBot="1" x14ac:dyDescent="0.25">
      <c r="A2771" s="219"/>
      <c r="B2771" s="219"/>
      <c r="C2771" s="219"/>
      <c r="D2771" s="219"/>
      <c r="E2771" s="219"/>
      <c r="F2771" s="220"/>
      <c r="G2771" s="219"/>
      <c r="H2771" s="294"/>
      <c r="I2771" s="294"/>
      <c r="J2771" s="220"/>
      <c r="L2771" s="52">
        <f t="shared" si="438"/>
        <v>293</v>
      </c>
      <c r="M2771" s="86" t="str">
        <f t="shared" si="432"/>
        <v/>
      </c>
      <c r="N2771" s="87" t="str">
        <f t="shared" si="433"/>
        <v/>
      </c>
      <c r="O2771" s="87" t="str">
        <f t="shared" si="434"/>
        <v/>
      </c>
      <c r="P2771" s="88" t="str">
        <f t="shared" si="435"/>
        <v/>
      </c>
      <c r="Q2771" s="87" t="str">
        <f t="shared" si="436"/>
        <v/>
      </c>
      <c r="R2771" s="87" t="str">
        <f t="shared" si="437"/>
        <v/>
      </c>
    </row>
    <row r="2772" spans="1:18" ht="15" thickTop="1" x14ac:dyDescent="0.2">
      <c r="A2772" s="224"/>
      <c r="B2772" s="224"/>
      <c r="C2772" s="224"/>
      <c r="D2772" s="224"/>
      <c r="E2772" s="224"/>
      <c r="F2772" s="224"/>
      <c r="G2772" s="224"/>
      <c r="H2772" s="224"/>
      <c r="I2772" s="224"/>
      <c r="J2772" s="224"/>
      <c r="L2772" s="52">
        <f t="shared" si="438"/>
        <v>293</v>
      </c>
      <c r="M2772" s="86" t="str">
        <f t="shared" si="432"/>
        <v/>
      </c>
      <c r="N2772" s="87" t="str">
        <f t="shared" si="433"/>
        <v/>
      </c>
      <c r="O2772" s="87" t="str">
        <f t="shared" si="434"/>
        <v/>
      </c>
      <c r="P2772" s="88" t="str">
        <f t="shared" si="435"/>
        <v/>
      </c>
      <c r="Q2772" s="87" t="str">
        <f t="shared" si="436"/>
        <v/>
      </c>
      <c r="R2772" s="87" t="str">
        <f t="shared" si="437"/>
        <v/>
      </c>
    </row>
    <row r="2773" spans="1:18" ht="15" x14ac:dyDescent="0.2">
      <c r="A2773" s="206"/>
      <c r="B2773" s="207" t="s">
        <v>1</v>
      </c>
      <c r="C2773" s="206" t="s">
        <v>2</v>
      </c>
      <c r="D2773" s="206" t="s">
        <v>3</v>
      </c>
      <c r="E2773" s="290" t="s">
        <v>18</v>
      </c>
      <c r="F2773" s="290"/>
      <c r="G2773" s="208" t="s">
        <v>4</v>
      </c>
      <c r="H2773" s="207" t="s">
        <v>5</v>
      </c>
      <c r="I2773" s="207" t="s">
        <v>6</v>
      </c>
      <c r="J2773" s="207" t="s">
        <v>7</v>
      </c>
      <c r="L2773" s="52">
        <f t="shared" si="438"/>
        <v>294</v>
      </c>
      <c r="M2773" s="86" t="str">
        <f t="shared" si="432"/>
        <v/>
      </c>
      <c r="N2773" s="87" t="str">
        <f t="shared" si="433"/>
        <v/>
      </c>
      <c r="O2773" s="87" t="str">
        <f t="shared" si="434"/>
        <v/>
      </c>
      <c r="P2773" s="88" t="str">
        <f t="shared" si="435"/>
        <v/>
      </c>
      <c r="Q2773" s="87" t="str">
        <f t="shared" si="436"/>
        <v/>
      </c>
      <c r="R2773" s="87" t="str">
        <f t="shared" si="437"/>
        <v/>
      </c>
    </row>
    <row r="2774" spans="1:18" ht="63.75" x14ac:dyDescent="0.2">
      <c r="A2774" s="209" t="s">
        <v>19</v>
      </c>
      <c r="B2774" s="210" t="s">
        <v>645</v>
      </c>
      <c r="C2774" s="209" t="s">
        <v>9</v>
      </c>
      <c r="D2774" s="209" t="s">
        <v>1539</v>
      </c>
      <c r="E2774" s="291" t="s">
        <v>889</v>
      </c>
      <c r="F2774" s="291"/>
      <c r="G2774" s="211" t="s">
        <v>10</v>
      </c>
      <c r="H2774" s="212">
        <v>1</v>
      </c>
      <c r="I2774" s="213">
        <f>SUMIF(L:L,$L2774,M:M)</f>
        <v>724.52</v>
      </c>
      <c r="J2774" s="213">
        <f>TRUNC(H2774*I2774,2)</f>
        <v>724.52</v>
      </c>
      <c r="L2774" s="52">
        <f t="shared" si="438"/>
        <v>294</v>
      </c>
      <c r="M2774" s="86" t="str">
        <f t="shared" si="432"/>
        <v/>
      </c>
      <c r="N2774" s="87" t="str">
        <f t="shared" si="433"/>
        <v/>
      </c>
      <c r="O2774" s="87" t="str">
        <f t="shared" si="434"/>
        <v/>
      </c>
      <c r="P2774" s="88" t="str">
        <f t="shared" si="435"/>
        <v xml:space="preserve"> 94559 </v>
      </c>
      <c r="Q2774" s="87">
        <f t="shared" si="436"/>
        <v>0</v>
      </c>
      <c r="R2774" s="87">
        <f t="shared" si="437"/>
        <v>724.52</v>
      </c>
    </row>
    <row r="2775" spans="1:18" ht="14.25" customHeight="1" x14ac:dyDescent="0.2">
      <c r="A2775" s="225" t="s">
        <v>21</v>
      </c>
      <c r="B2775" s="226" t="s">
        <v>704</v>
      </c>
      <c r="C2775" s="225" t="s">
        <v>9</v>
      </c>
      <c r="D2775" s="225" t="s">
        <v>705</v>
      </c>
      <c r="E2775" s="292" t="s">
        <v>706</v>
      </c>
      <c r="F2775" s="292"/>
      <c r="G2775" s="227" t="s">
        <v>17</v>
      </c>
      <c r="H2775" s="228">
        <v>2.1000000000000001E-2</v>
      </c>
      <c r="I2775" s="229">
        <f>SUMIFS(J:J,A:A,"Composição",B:B,$B2775)</f>
        <v>768.54</v>
      </c>
      <c r="J2775" s="229">
        <f>TRUNC(H2775*I2775,2)</f>
        <v>16.13</v>
      </c>
      <c r="L2775" s="52">
        <f t="shared" si="438"/>
        <v>294</v>
      </c>
      <c r="M2775" s="86">
        <f t="shared" si="432"/>
        <v>16.13</v>
      </c>
      <c r="N2775" s="87" t="str">
        <f t="shared" si="433"/>
        <v/>
      </c>
      <c r="O2775" s="87">
        <f t="shared" si="434"/>
        <v>16.13</v>
      </c>
      <c r="P2775" s="88" t="str">
        <f t="shared" si="435"/>
        <v/>
      </c>
      <c r="Q2775" s="87" t="str">
        <f t="shared" si="436"/>
        <v/>
      </c>
      <c r="R2775" s="87" t="str">
        <f t="shared" si="437"/>
        <v/>
      </c>
    </row>
    <row r="2776" spans="1:18" ht="25.5" customHeight="1" x14ac:dyDescent="0.2">
      <c r="A2776" s="225" t="s">
        <v>21</v>
      </c>
      <c r="B2776" s="226" t="s">
        <v>26</v>
      </c>
      <c r="C2776" s="225" t="s">
        <v>9</v>
      </c>
      <c r="D2776" s="225" t="s">
        <v>27</v>
      </c>
      <c r="E2776" s="292" t="s">
        <v>875</v>
      </c>
      <c r="F2776" s="292"/>
      <c r="G2776" s="227" t="s">
        <v>25</v>
      </c>
      <c r="H2776" s="228">
        <v>2.5489320000000002</v>
      </c>
      <c r="I2776" s="229">
        <f>SUMIFS(J:J,A:A,"Composição",B:B,$B2776)</f>
        <v>25.11</v>
      </c>
      <c r="J2776" s="229">
        <f>TRUNC(H2776*I2776,2)</f>
        <v>64</v>
      </c>
      <c r="L2776" s="52">
        <f t="shared" si="438"/>
        <v>294</v>
      </c>
      <c r="M2776" s="86">
        <f t="shared" si="432"/>
        <v>64</v>
      </c>
      <c r="N2776" s="87" t="str">
        <f t="shared" si="433"/>
        <v/>
      </c>
      <c r="O2776" s="87">
        <f t="shared" si="434"/>
        <v>64</v>
      </c>
      <c r="P2776" s="88" t="str">
        <f t="shared" si="435"/>
        <v/>
      </c>
      <c r="Q2776" s="87" t="str">
        <f t="shared" si="436"/>
        <v/>
      </c>
      <c r="R2776" s="87" t="str">
        <f t="shared" si="437"/>
        <v/>
      </c>
    </row>
    <row r="2777" spans="1:18" ht="14.25" customHeight="1" x14ac:dyDescent="0.2">
      <c r="A2777" s="225" t="s">
        <v>21</v>
      </c>
      <c r="B2777" s="226" t="s">
        <v>45</v>
      </c>
      <c r="C2777" s="225" t="s">
        <v>9</v>
      </c>
      <c r="D2777" s="225" t="s">
        <v>46</v>
      </c>
      <c r="E2777" s="292" t="s">
        <v>875</v>
      </c>
      <c r="F2777" s="292"/>
      <c r="G2777" s="227" t="s">
        <v>25</v>
      </c>
      <c r="H2777" s="228">
        <v>5.0978640000000004</v>
      </c>
      <c r="I2777" s="229">
        <f>SUMIFS(J:J,A:A,"Composição",B:B,$B2777)</f>
        <v>32.840000000000003</v>
      </c>
      <c r="J2777" s="229">
        <f>TRUNC(H2777*I2777,2)</f>
        <v>167.41</v>
      </c>
      <c r="L2777" s="52">
        <f t="shared" si="438"/>
        <v>294</v>
      </c>
      <c r="M2777" s="86">
        <f t="shared" si="432"/>
        <v>167.41</v>
      </c>
      <c r="N2777" s="87" t="str">
        <f t="shared" si="433"/>
        <v/>
      </c>
      <c r="O2777" s="87">
        <f t="shared" si="434"/>
        <v>167.41</v>
      </c>
      <c r="P2777" s="88" t="str">
        <f t="shared" si="435"/>
        <v/>
      </c>
      <c r="Q2777" s="87" t="str">
        <f t="shared" si="436"/>
        <v/>
      </c>
      <c r="R2777" s="87" t="str">
        <f t="shared" si="437"/>
        <v/>
      </c>
    </row>
    <row r="2778" spans="1:18" ht="25.5" x14ac:dyDescent="0.2">
      <c r="A2778" s="214" t="s">
        <v>28</v>
      </c>
      <c r="B2778" s="215" t="s">
        <v>443</v>
      </c>
      <c r="C2778" s="214" t="str">
        <f>VLOOKUP(B2778,INSUMOS!$A:$I,2,FALSE)</f>
        <v>SINAPI</v>
      </c>
      <c r="D2778" s="214" t="str">
        <f>VLOOKUP(B2778,INSUMOS!$A:$I,3,FALSE)</f>
        <v>JANELA BASCULANTE, ACO, COM BATENTE/REQUADRO, 60 X 60 CM (SEM VIDROS)</v>
      </c>
      <c r="E2778" s="293" t="str">
        <f>VLOOKUP(B2778,INSUMOS!$A:$I,4,FALSE)</f>
        <v>Material</v>
      </c>
      <c r="F2778" s="293"/>
      <c r="G2778" s="216" t="str">
        <f>VLOOKUP(B2778,INSUMOS!$A:$I,5,FALSE)</f>
        <v>UN</v>
      </c>
      <c r="H2778" s="217">
        <v>2.778</v>
      </c>
      <c r="I2778" s="218">
        <f>VLOOKUP(B2778,INSUMOS!$A:$I,8,FALSE)</f>
        <v>171.7</v>
      </c>
      <c r="J2778" s="218">
        <f>TRUNC(H2778*I2778,2)</f>
        <v>476.98</v>
      </c>
      <c r="L2778" s="52">
        <f t="shared" si="438"/>
        <v>294</v>
      </c>
      <c r="M2778" s="86">
        <f t="shared" si="432"/>
        <v>476.98</v>
      </c>
      <c r="N2778" s="87" t="str">
        <f t="shared" si="433"/>
        <v/>
      </c>
      <c r="O2778" s="87">
        <f t="shared" si="434"/>
        <v>476.98</v>
      </c>
      <c r="P2778" s="88" t="str">
        <f t="shared" si="435"/>
        <v/>
      </c>
      <c r="Q2778" s="87" t="str">
        <f t="shared" si="436"/>
        <v/>
      </c>
      <c r="R2778" s="87" t="str">
        <f t="shared" si="437"/>
        <v/>
      </c>
    </row>
    <row r="2779" spans="1:18" x14ac:dyDescent="0.2">
      <c r="A2779" s="219"/>
      <c r="B2779" s="219"/>
      <c r="C2779" s="219"/>
      <c r="D2779" s="219"/>
      <c r="E2779" s="219"/>
      <c r="F2779" s="220"/>
      <c r="G2779" s="219"/>
      <c r="H2779" s="220"/>
      <c r="I2779" s="219"/>
      <c r="J2779" s="220"/>
      <c r="L2779" s="52">
        <f t="shared" si="438"/>
        <v>294</v>
      </c>
      <c r="M2779" s="86" t="str">
        <f t="shared" si="432"/>
        <v/>
      </c>
      <c r="N2779" s="87" t="str">
        <f t="shared" si="433"/>
        <v/>
      </c>
      <c r="O2779" s="87" t="str">
        <f t="shared" si="434"/>
        <v/>
      </c>
      <c r="P2779" s="88" t="str">
        <f t="shared" si="435"/>
        <v/>
      </c>
      <c r="Q2779" s="87" t="str">
        <f t="shared" si="436"/>
        <v/>
      </c>
      <c r="R2779" s="87" t="str">
        <f t="shared" si="437"/>
        <v/>
      </c>
    </row>
    <row r="2780" spans="1:18" ht="15" thickBot="1" x14ac:dyDescent="0.25">
      <c r="A2780" s="219"/>
      <c r="B2780" s="219"/>
      <c r="C2780" s="219"/>
      <c r="D2780" s="219"/>
      <c r="E2780" s="219"/>
      <c r="F2780" s="220"/>
      <c r="G2780" s="219"/>
      <c r="H2780" s="294"/>
      <c r="I2780" s="294"/>
      <c r="J2780" s="220"/>
      <c r="L2780" s="52">
        <f t="shared" si="438"/>
        <v>294</v>
      </c>
      <c r="M2780" s="86" t="str">
        <f t="shared" si="432"/>
        <v/>
      </c>
      <c r="N2780" s="87" t="str">
        <f t="shared" si="433"/>
        <v/>
      </c>
      <c r="O2780" s="87" t="str">
        <f t="shared" si="434"/>
        <v/>
      </c>
      <c r="P2780" s="88" t="str">
        <f t="shared" si="435"/>
        <v/>
      </c>
      <c r="Q2780" s="87" t="str">
        <f t="shared" si="436"/>
        <v/>
      </c>
      <c r="R2780" s="87" t="str">
        <f t="shared" si="437"/>
        <v/>
      </c>
    </row>
    <row r="2781" spans="1:18" ht="15" thickTop="1" x14ac:dyDescent="0.2">
      <c r="A2781" s="224"/>
      <c r="B2781" s="224"/>
      <c r="C2781" s="224"/>
      <c r="D2781" s="224"/>
      <c r="E2781" s="224"/>
      <c r="F2781" s="224"/>
      <c r="G2781" s="224"/>
      <c r="H2781" s="224"/>
      <c r="I2781" s="224"/>
      <c r="J2781" s="224"/>
      <c r="L2781" s="52">
        <f t="shared" si="438"/>
        <v>294</v>
      </c>
      <c r="M2781" s="86" t="str">
        <f t="shared" si="432"/>
        <v/>
      </c>
      <c r="N2781" s="87" t="str">
        <f t="shared" si="433"/>
        <v/>
      </c>
      <c r="O2781" s="87" t="str">
        <f t="shared" si="434"/>
        <v/>
      </c>
      <c r="P2781" s="88" t="str">
        <f t="shared" si="435"/>
        <v/>
      </c>
      <c r="Q2781" s="87" t="str">
        <f t="shared" si="436"/>
        <v/>
      </c>
      <c r="R2781" s="87" t="str">
        <f t="shared" si="437"/>
        <v/>
      </c>
    </row>
    <row r="2782" spans="1:18" ht="15" x14ac:dyDescent="0.2">
      <c r="A2782" s="206"/>
      <c r="B2782" s="207" t="s">
        <v>1</v>
      </c>
      <c r="C2782" s="206" t="s">
        <v>2</v>
      </c>
      <c r="D2782" s="206" t="s">
        <v>3</v>
      </c>
      <c r="E2782" s="290" t="s">
        <v>18</v>
      </c>
      <c r="F2782" s="290"/>
      <c r="G2782" s="208" t="s">
        <v>4</v>
      </c>
      <c r="H2782" s="207" t="s">
        <v>5</v>
      </c>
      <c r="I2782" s="207" t="s">
        <v>6</v>
      </c>
      <c r="J2782" s="207" t="s">
        <v>7</v>
      </c>
      <c r="L2782" s="52">
        <f t="shared" si="438"/>
        <v>295</v>
      </c>
      <c r="M2782" s="86" t="str">
        <f t="shared" si="432"/>
        <v/>
      </c>
      <c r="N2782" s="87" t="str">
        <f t="shared" si="433"/>
        <v/>
      </c>
      <c r="O2782" s="87" t="str">
        <f t="shared" si="434"/>
        <v/>
      </c>
      <c r="P2782" s="88" t="str">
        <f t="shared" si="435"/>
        <v/>
      </c>
      <c r="Q2782" s="87" t="str">
        <f t="shared" si="436"/>
        <v/>
      </c>
      <c r="R2782" s="87" t="str">
        <f t="shared" si="437"/>
        <v/>
      </c>
    </row>
    <row r="2783" spans="1:18" ht="89.25" x14ac:dyDescent="0.2">
      <c r="A2783" s="209" t="s">
        <v>19</v>
      </c>
      <c r="B2783" s="210" t="s">
        <v>1544</v>
      </c>
      <c r="C2783" s="209" t="s">
        <v>9</v>
      </c>
      <c r="D2783" s="209" t="s">
        <v>1545</v>
      </c>
      <c r="E2783" s="291" t="s">
        <v>889</v>
      </c>
      <c r="F2783" s="291"/>
      <c r="G2783" s="211" t="s">
        <v>10</v>
      </c>
      <c r="H2783" s="212">
        <v>1</v>
      </c>
      <c r="I2783" s="213">
        <f>SUMIF(L:L,$L2783,M:M)</f>
        <v>771.75000000000011</v>
      </c>
      <c r="J2783" s="213">
        <f t="shared" ref="J2783:J2790" si="439">TRUNC(H2783*I2783,2)</f>
        <v>771.75</v>
      </c>
      <c r="L2783" s="52">
        <f t="shared" si="438"/>
        <v>295</v>
      </c>
      <c r="M2783" s="86" t="str">
        <f t="shared" si="432"/>
        <v/>
      </c>
      <c r="N2783" s="87" t="str">
        <f t="shared" si="433"/>
        <v/>
      </c>
      <c r="O2783" s="87" t="str">
        <f t="shared" si="434"/>
        <v/>
      </c>
      <c r="P2783" s="88" t="str">
        <f t="shared" si="435"/>
        <v xml:space="preserve"> 100665 </v>
      </c>
      <c r="Q2783" s="87">
        <f t="shared" si="436"/>
        <v>0</v>
      </c>
      <c r="R2783" s="87">
        <f t="shared" si="437"/>
        <v>771.75000000000011</v>
      </c>
    </row>
    <row r="2784" spans="1:18" ht="25.5" x14ac:dyDescent="0.2">
      <c r="A2784" s="225" t="s">
        <v>21</v>
      </c>
      <c r="B2784" s="226" t="s">
        <v>26</v>
      </c>
      <c r="C2784" s="225" t="s">
        <v>9</v>
      </c>
      <c r="D2784" s="225" t="s">
        <v>27</v>
      </c>
      <c r="E2784" s="292" t="s">
        <v>875</v>
      </c>
      <c r="F2784" s="292"/>
      <c r="G2784" s="227" t="s">
        <v>25</v>
      </c>
      <c r="H2784" s="228">
        <v>0.92222530000000003</v>
      </c>
      <c r="I2784" s="229">
        <f>SUMIFS(J:J,A:A,"Composição",B:B,$B2784)</f>
        <v>25.11</v>
      </c>
      <c r="J2784" s="229">
        <f t="shared" si="439"/>
        <v>23.15</v>
      </c>
      <c r="L2784" s="52">
        <f t="shared" si="438"/>
        <v>295</v>
      </c>
      <c r="M2784" s="86">
        <f t="shared" si="432"/>
        <v>23.15</v>
      </c>
      <c r="N2784" s="87" t="str">
        <f t="shared" si="433"/>
        <v/>
      </c>
      <c r="O2784" s="87">
        <f t="shared" si="434"/>
        <v>23.15</v>
      </c>
      <c r="P2784" s="88" t="str">
        <f t="shared" si="435"/>
        <v/>
      </c>
      <c r="Q2784" s="87" t="str">
        <f t="shared" si="436"/>
        <v/>
      </c>
      <c r="R2784" s="87" t="str">
        <f t="shared" si="437"/>
        <v/>
      </c>
    </row>
    <row r="2785" spans="1:18" ht="25.5" x14ac:dyDescent="0.2">
      <c r="A2785" s="225" t="s">
        <v>21</v>
      </c>
      <c r="B2785" s="226" t="s">
        <v>699</v>
      </c>
      <c r="C2785" s="225" t="s">
        <v>9</v>
      </c>
      <c r="D2785" s="225" t="s">
        <v>1676</v>
      </c>
      <c r="E2785" s="292" t="s">
        <v>875</v>
      </c>
      <c r="F2785" s="292"/>
      <c r="G2785" s="227" t="s">
        <v>25</v>
      </c>
      <c r="H2785" s="228">
        <v>1.8444506000000001</v>
      </c>
      <c r="I2785" s="229">
        <f>SUMIFS(J:J,A:A,"Composição",B:B,$B2785)</f>
        <v>30.86</v>
      </c>
      <c r="J2785" s="229">
        <f t="shared" si="439"/>
        <v>56.91</v>
      </c>
      <c r="L2785" s="52">
        <f t="shared" si="438"/>
        <v>295</v>
      </c>
      <c r="M2785" s="86">
        <f t="shared" si="432"/>
        <v>56.91</v>
      </c>
      <c r="N2785" s="87" t="str">
        <f t="shared" si="433"/>
        <v/>
      </c>
      <c r="O2785" s="87">
        <f t="shared" si="434"/>
        <v>56.91</v>
      </c>
      <c r="P2785" s="88" t="str">
        <f t="shared" si="435"/>
        <v/>
      </c>
      <c r="Q2785" s="87" t="str">
        <f t="shared" si="436"/>
        <v/>
      </c>
      <c r="R2785" s="87" t="str">
        <f t="shared" si="437"/>
        <v/>
      </c>
    </row>
    <row r="2786" spans="1:18" ht="63.75" x14ac:dyDescent="0.2">
      <c r="A2786" s="214" t="s">
        <v>28</v>
      </c>
      <c r="B2786" s="215" t="s">
        <v>2121</v>
      </c>
      <c r="C2786" s="214" t="str">
        <f>VLOOKUP(B2786,INSUMOS!$A:$I,2,FALSE)</f>
        <v>SINAPI</v>
      </c>
      <c r="D2786" s="214" t="str">
        <f>VLOOKUP(B2786,INSUMOS!$A:$I,3,FALSE)</f>
        <v>JANELA EM MADEIRA CEDRINHO/ ANGELIM COMERCIAL/ CURUPIXA/ CUMARU OU EQUIVALENTE DA REGIAO, CAIXA DO BATENTE/MARCO *10* CM, 2 FOLHAS DE ABRIR TIPO VENEZIANA E 2 FOLHAS GUILHOTINA PARA VIDRO, COM GUARNICAO/ALIZAR, COM FERRAGENS (SEM VIDRO E SEM ACABAMENTO)</v>
      </c>
      <c r="E2786" s="293" t="str">
        <f>VLOOKUP(B2786,INSUMOS!$A:$I,4,FALSE)</f>
        <v>Material</v>
      </c>
      <c r="F2786" s="293"/>
      <c r="G2786" s="216" t="str">
        <f>VLOOKUP(B2786,INSUMOS!$A:$I,5,FALSE)</f>
        <v>m²</v>
      </c>
      <c r="H2786" s="217">
        <v>1</v>
      </c>
      <c r="I2786" s="218">
        <f>VLOOKUP(B2786,INSUMOS!$A:$I,8,FALSE)</f>
        <v>603.86</v>
      </c>
      <c r="J2786" s="218">
        <f t="shared" si="439"/>
        <v>603.86</v>
      </c>
      <c r="L2786" s="52">
        <f t="shared" si="438"/>
        <v>295</v>
      </c>
      <c r="M2786" s="86">
        <f t="shared" si="432"/>
        <v>603.86</v>
      </c>
      <c r="N2786" s="87" t="str">
        <f t="shared" si="433"/>
        <v/>
      </c>
      <c r="O2786" s="87">
        <f t="shared" si="434"/>
        <v>603.86</v>
      </c>
      <c r="P2786" s="88" t="str">
        <f t="shared" si="435"/>
        <v/>
      </c>
      <c r="Q2786" s="87" t="str">
        <f t="shared" si="436"/>
        <v/>
      </c>
      <c r="R2786" s="87" t="str">
        <f t="shared" si="437"/>
        <v/>
      </c>
    </row>
    <row r="2787" spans="1:18" ht="38.25" x14ac:dyDescent="0.2">
      <c r="A2787" s="214" t="s">
        <v>28</v>
      </c>
      <c r="B2787" s="215" t="s">
        <v>2123</v>
      </c>
      <c r="C2787" s="214" t="str">
        <f>VLOOKUP(B2787,INSUMOS!$A:$I,2,FALSE)</f>
        <v>SINAPI</v>
      </c>
      <c r="D2787" s="214" t="str">
        <f>VLOOKUP(B2787,INSUMOS!$A:$I,3,FALSE)</f>
        <v>CAIBRO NAO APARELHADO *5 X 6* CM, EM MACARANDUBA/MASSARANDUBA, ANGELIM OU EQUIVALENTE DA REGIAO - BRUTA</v>
      </c>
      <c r="E2787" s="293" t="str">
        <f>VLOOKUP(B2787,INSUMOS!$A:$I,4,FALSE)</f>
        <v>Material</v>
      </c>
      <c r="F2787" s="293"/>
      <c r="G2787" s="216" t="str">
        <f>VLOOKUP(B2787,INSUMOS!$A:$I,5,FALSE)</f>
        <v>M</v>
      </c>
      <c r="H2787" s="217">
        <v>1.7258</v>
      </c>
      <c r="I2787" s="218">
        <f>VLOOKUP(B2787,INSUMOS!$A:$I,8,FALSE)</f>
        <v>13.66</v>
      </c>
      <c r="J2787" s="218">
        <f t="shared" si="439"/>
        <v>23.57</v>
      </c>
      <c r="L2787" s="52">
        <f t="shared" si="438"/>
        <v>295</v>
      </c>
      <c r="M2787" s="86">
        <f t="shared" si="432"/>
        <v>23.57</v>
      </c>
      <c r="N2787" s="87" t="str">
        <f t="shared" si="433"/>
        <v/>
      </c>
      <c r="O2787" s="87">
        <f t="shared" si="434"/>
        <v>23.57</v>
      </c>
      <c r="P2787" s="88" t="str">
        <f t="shared" si="435"/>
        <v/>
      </c>
      <c r="Q2787" s="87" t="str">
        <f t="shared" si="436"/>
        <v/>
      </c>
      <c r="R2787" s="87" t="str">
        <f t="shared" si="437"/>
        <v/>
      </c>
    </row>
    <row r="2788" spans="1:18" ht="51" customHeight="1" x14ac:dyDescent="0.2">
      <c r="A2788" s="214" t="s">
        <v>28</v>
      </c>
      <c r="B2788" s="215" t="s">
        <v>2125</v>
      </c>
      <c r="C2788" s="214" t="str">
        <f>VLOOKUP(B2788,INSUMOS!$A:$I,2,FALSE)</f>
        <v>SINAPI</v>
      </c>
      <c r="D2788" s="214" t="str">
        <f>VLOOKUP(B2788,INSUMOS!$A:$I,3,FALSE)</f>
        <v>GUARNICAO / ALIZAR / VISTA LISA EM MADEIRA MACICA, PARA PORTA, E = *1* CM, L = *5* CM, CEDRINHO / ANGELIM COMERCIAL / TAURI/ CURUPIXA / PEROBA / CUMARU OU EQUIVALENTE DA REGIAO</v>
      </c>
      <c r="E2788" s="293" t="str">
        <f>VLOOKUP(B2788,INSUMOS!$A:$I,4,FALSE)</f>
        <v>Material</v>
      </c>
      <c r="F2788" s="293"/>
      <c r="G2788" s="216" t="str">
        <f>VLOOKUP(B2788,INSUMOS!$A:$I,5,FALSE)</f>
        <v>M</v>
      </c>
      <c r="H2788" s="217">
        <v>3.44</v>
      </c>
      <c r="I2788" s="218">
        <f>VLOOKUP(B2788,INSUMOS!$A:$I,8,FALSE)</f>
        <v>10.9</v>
      </c>
      <c r="J2788" s="218">
        <f t="shared" si="439"/>
        <v>37.49</v>
      </c>
      <c r="L2788" s="52">
        <f t="shared" si="438"/>
        <v>295</v>
      </c>
      <c r="M2788" s="86">
        <f t="shared" si="432"/>
        <v>37.49</v>
      </c>
      <c r="N2788" s="87" t="str">
        <f t="shared" si="433"/>
        <v/>
      </c>
      <c r="O2788" s="87">
        <f t="shared" si="434"/>
        <v>37.49</v>
      </c>
      <c r="P2788" s="88" t="str">
        <f t="shared" si="435"/>
        <v/>
      </c>
      <c r="Q2788" s="87" t="str">
        <f t="shared" si="436"/>
        <v/>
      </c>
      <c r="R2788" s="87" t="str">
        <f t="shared" si="437"/>
        <v/>
      </c>
    </row>
    <row r="2789" spans="1:18" ht="25.5" customHeight="1" x14ac:dyDescent="0.2">
      <c r="A2789" s="214" t="s">
        <v>28</v>
      </c>
      <c r="B2789" s="215" t="s">
        <v>2127</v>
      </c>
      <c r="C2789" s="214" t="str">
        <f>VLOOKUP(B2789,INSUMOS!$A:$I,2,FALSE)</f>
        <v>SINAPI</v>
      </c>
      <c r="D2789" s="214" t="str">
        <f>VLOOKUP(B2789,INSUMOS!$A:$I,3,FALSE)</f>
        <v>ESPUMA EXPANSIVA DE POLIURETANO, APLICACAO MANUAL - 500 ML</v>
      </c>
      <c r="E2789" s="293" t="str">
        <f>VLOOKUP(B2789,INSUMOS!$A:$I,4,FALSE)</f>
        <v>Material</v>
      </c>
      <c r="F2789" s="293"/>
      <c r="G2789" s="216" t="str">
        <f>VLOOKUP(B2789,INSUMOS!$A:$I,5,FALSE)</f>
        <v>UN</v>
      </c>
      <c r="H2789" s="217">
        <v>0.22</v>
      </c>
      <c r="I2789" s="218">
        <f>VLOOKUP(B2789,INSUMOS!$A:$I,8,FALSE)</f>
        <v>24.89</v>
      </c>
      <c r="J2789" s="218">
        <f t="shared" si="439"/>
        <v>5.47</v>
      </c>
      <c r="L2789" s="52">
        <f t="shared" si="438"/>
        <v>295</v>
      </c>
      <c r="M2789" s="86">
        <f t="shared" si="432"/>
        <v>5.47</v>
      </c>
      <c r="N2789" s="87" t="str">
        <f t="shared" si="433"/>
        <v/>
      </c>
      <c r="O2789" s="87">
        <f t="shared" si="434"/>
        <v>5.47</v>
      </c>
      <c r="P2789" s="88" t="str">
        <f t="shared" si="435"/>
        <v/>
      </c>
      <c r="Q2789" s="87" t="str">
        <f t="shared" si="436"/>
        <v/>
      </c>
      <c r="R2789" s="87" t="str">
        <f t="shared" si="437"/>
        <v/>
      </c>
    </row>
    <row r="2790" spans="1:18" ht="51" customHeight="1" x14ac:dyDescent="0.2">
      <c r="A2790" s="214" t="s">
        <v>28</v>
      </c>
      <c r="B2790" s="215" t="s">
        <v>481</v>
      </c>
      <c r="C2790" s="214" t="str">
        <f>VLOOKUP(B2790,INSUMOS!$A:$I,2,FALSE)</f>
        <v>SINAPI</v>
      </c>
      <c r="D2790" s="214" t="str">
        <f>VLOOKUP(B2790,INSUMOS!$A:$I,3,FALSE)</f>
        <v>SILICONE ACETICO USO GERAL INCOLOR 280 G</v>
      </c>
      <c r="E2790" s="293" t="str">
        <f>VLOOKUP(B2790,INSUMOS!$A:$I,4,FALSE)</f>
        <v>Material</v>
      </c>
      <c r="F2790" s="293"/>
      <c r="G2790" s="216" t="str">
        <f>VLOOKUP(B2790,INSUMOS!$A:$I,5,FALSE)</f>
        <v>UN</v>
      </c>
      <c r="H2790" s="217">
        <v>0.8014</v>
      </c>
      <c r="I2790" s="218">
        <f>VLOOKUP(B2790,INSUMOS!$A:$I,8,FALSE)</f>
        <v>26.59</v>
      </c>
      <c r="J2790" s="218">
        <f t="shared" si="439"/>
        <v>21.3</v>
      </c>
      <c r="L2790" s="52">
        <f t="shared" si="438"/>
        <v>295</v>
      </c>
      <c r="M2790" s="86">
        <f t="shared" si="432"/>
        <v>21.3</v>
      </c>
      <c r="N2790" s="87" t="str">
        <f t="shared" si="433"/>
        <v/>
      </c>
      <c r="O2790" s="87">
        <f t="shared" si="434"/>
        <v>21.3</v>
      </c>
      <c r="P2790" s="88" t="str">
        <f t="shared" si="435"/>
        <v/>
      </c>
      <c r="Q2790" s="87" t="str">
        <f t="shared" si="436"/>
        <v/>
      </c>
      <c r="R2790" s="87" t="str">
        <f t="shared" si="437"/>
        <v/>
      </c>
    </row>
    <row r="2791" spans="1:18" ht="51" customHeight="1" x14ac:dyDescent="0.2">
      <c r="A2791" s="219"/>
      <c r="B2791" s="219"/>
      <c r="C2791" s="219"/>
      <c r="D2791" s="219"/>
      <c r="E2791" s="219"/>
      <c r="F2791" s="220"/>
      <c r="G2791" s="219"/>
      <c r="H2791" s="220"/>
      <c r="I2791" s="219"/>
      <c r="J2791" s="220"/>
      <c r="L2791" s="52">
        <f t="shared" si="438"/>
        <v>295</v>
      </c>
      <c r="M2791" s="86" t="str">
        <f t="shared" si="432"/>
        <v/>
      </c>
      <c r="N2791" s="87" t="str">
        <f t="shared" si="433"/>
        <v/>
      </c>
      <c r="O2791" s="87" t="str">
        <f t="shared" si="434"/>
        <v/>
      </c>
      <c r="P2791" s="88" t="str">
        <f t="shared" si="435"/>
        <v/>
      </c>
      <c r="Q2791" s="87" t="str">
        <f t="shared" si="436"/>
        <v/>
      </c>
      <c r="R2791" s="87" t="str">
        <f t="shared" si="437"/>
        <v/>
      </c>
    </row>
    <row r="2792" spans="1:18" ht="51" customHeight="1" thickBot="1" x14ac:dyDescent="0.25">
      <c r="A2792" s="219"/>
      <c r="B2792" s="219"/>
      <c r="C2792" s="219"/>
      <c r="D2792" s="219"/>
      <c r="E2792" s="219"/>
      <c r="F2792" s="220"/>
      <c r="G2792" s="219"/>
      <c r="H2792" s="294"/>
      <c r="I2792" s="294"/>
      <c r="J2792" s="220"/>
      <c r="L2792" s="52">
        <f t="shared" si="438"/>
        <v>295</v>
      </c>
      <c r="M2792" s="86" t="str">
        <f t="shared" si="432"/>
        <v/>
      </c>
      <c r="N2792" s="87" t="str">
        <f t="shared" si="433"/>
        <v/>
      </c>
      <c r="O2792" s="87" t="str">
        <f t="shared" si="434"/>
        <v/>
      </c>
      <c r="P2792" s="88" t="str">
        <f t="shared" si="435"/>
        <v/>
      </c>
      <c r="Q2792" s="87" t="str">
        <f t="shared" si="436"/>
        <v/>
      </c>
      <c r="R2792" s="87" t="str">
        <f t="shared" si="437"/>
        <v/>
      </c>
    </row>
    <row r="2793" spans="1:18" ht="15" thickTop="1" x14ac:dyDescent="0.2">
      <c r="A2793" s="224"/>
      <c r="B2793" s="224"/>
      <c r="C2793" s="224"/>
      <c r="D2793" s="224"/>
      <c r="E2793" s="224"/>
      <c r="F2793" s="224"/>
      <c r="G2793" s="224"/>
      <c r="H2793" s="224"/>
      <c r="I2793" s="224"/>
      <c r="J2793" s="224"/>
      <c r="L2793" s="52">
        <f t="shared" si="438"/>
        <v>295</v>
      </c>
      <c r="M2793" s="86" t="str">
        <f t="shared" si="432"/>
        <v/>
      </c>
      <c r="N2793" s="87" t="str">
        <f t="shared" si="433"/>
        <v/>
      </c>
      <c r="O2793" s="87" t="str">
        <f t="shared" si="434"/>
        <v/>
      </c>
      <c r="P2793" s="88" t="str">
        <f t="shared" si="435"/>
        <v/>
      </c>
      <c r="Q2793" s="87" t="str">
        <f t="shared" si="436"/>
        <v/>
      </c>
      <c r="R2793" s="87" t="str">
        <f t="shared" si="437"/>
        <v/>
      </c>
    </row>
    <row r="2794" spans="1:18" ht="15" x14ac:dyDescent="0.2">
      <c r="A2794" s="206"/>
      <c r="B2794" s="207" t="s">
        <v>1</v>
      </c>
      <c r="C2794" s="206" t="s">
        <v>2</v>
      </c>
      <c r="D2794" s="206" t="s">
        <v>3</v>
      </c>
      <c r="E2794" s="290" t="s">
        <v>18</v>
      </c>
      <c r="F2794" s="290"/>
      <c r="G2794" s="208" t="s">
        <v>4</v>
      </c>
      <c r="H2794" s="207" t="s">
        <v>5</v>
      </c>
      <c r="I2794" s="207" t="s">
        <v>6</v>
      </c>
      <c r="J2794" s="207" t="s">
        <v>7</v>
      </c>
      <c r="L2794" s="52">
        <f t="shared" si="438"/>
        <v>296</v>
      </c>
      <c r="M2794" s="86" t="str">
        <f t="shared" si="432"/>
        <v/>
      </c>
      <c r="N2794" s="87" t="str">
        <f t="shared" si="433"/>
        <v/>
      </c>
      <c r="O2794" s="87" t="str">
        <f t="shared" si="434"/>
        <v/>
      </c>
      <c r="P2794" s="88" t="str">
        <f t="shared" si="435"/>
        <v/>
      </c>
      <c r="Q2794" s="87" t="str">
        <f t="shared" si="436"/>
        <v/>
      </c>
      <c r="R2794" s="87" t="str">
        <f t="shared" si="437"/>
        <v/>
      </c>
    </row>
    <row r="2795" spans="1:18" ht="38.25" x14ac:dyDescent="0.2">
      <c r="A2795" s="209" t="s">
        <v>19</v>
      </c>
      <c r="B2795" s="210" t="s">
        <v>2129</v>
      </c>
      <c r="C2795" s="209" t="s">
        <v>9</v>
      </c>
      <c r="D2795" s="209" t="s">
        <v>2130</v>
      </c>
      <c r="E2795" s="291" t="s">
        <v>909</v>
      </c>
      <c r="F2795" s="291"/>
      <c r="G2795" s="211" t="s">
        <v>12</v>
      </c>
      <c r="H2795" s="212">
        <v>1</v>
      </c>
      <c r="I2795" s="213">
        <f>SUMIF(L:L,$L2795,M:M)</f>
        <v>18.429999999999996</v>
      </c>
      <c r="J2795" s="213">
        <f t="shared" ref="J2795:J2801" si="440">TRUNC(H2795*I2795,2)</f>
        <v>18.43</v>
      </c>
      <c r="L2795" s="52">
        <f t="shared" si="438"/>
        <v>296</v>
      </c>
      <c r="M2795" s="86" t="str">
        <f t="shared" si="432"/>
        <v/>
      </c>
      <c r="N2795" s="87" t="str">
        <f t="shared" si="433"/>
        <v/>
      </c>
      <c r="O2795" s="87" t="str">
        <f t="shared" si="434"/>
        <v/>
      </c>
      <c r="P2795" s="88" t="str">
        <f t="shared" si="435"/>
        <v xml:space="preserve"> 89366 </v>
      </c>
      <c r="Q2795" s="87">
        <f t="shared" si="436"/>
        <v>0</v>
      </c>
      <c r="R2795" s="87">
        <f t="shared" si="437"/>
        <v>18.429999999999996</v>
      </c>
    </row>
    <row r="2796" spans="1:18" ht="25.5" x14ac:dyDescent="0.2">
      <c r="A2796" s="225" t="s">
        <v>21</v>
      </c>
      <c r="B2796" s="226" t="s">
        <v>214</v>
      </c>
      <c r="C2796" s="225" t="s">
        <v>9</v>
      </c>
      <c r="D2796" s="225" t="s">
        <v>215</v>
      </c>
      <c r="E2796" s="292" t="s">
        <v>875</v>
      </c>
      <c r="F2796" s="292"/>
      <c r="G2796" s="227" t="s">
        <v>25</v>
      </c>
      <c r="H2796" s="228">
        <v>0.1416</v>
      </c>
      <c r="I2796" s="229">
        <f>SUMIFS(J:J,A:A,"Composição",B:B,$B2796)</f>
        <v>32.270000000000003</v>
      </c>
      <c r="J2796" s="229">
        <f t="shared" si="440"/>
        <v>4.5599999999999996</v>
      </c>
      <c r="L2796" s="52">
        <f t="shared" si="438"/>
        <v>296</v>
      </c>
      <c r="M2796" s="86">
        <f t="shared" si="432"/>
        <v>4.5599999999999996</v>
      </c>
      <c r="N2796" s="87" t="str">
        <f t="shared" si="433"/>
        <v/>
      </c>
      <c r="O2796" s="87">
        <f t="shared" si="434"/>
        <v>4.5599999999999996</v>
      </c>
      <c r="P2796" s="88" t="str">
        <f t="shared" si="435"/>
        <v/>
      </c>
      <c r="Q2796" s="87" t="str">
        <f t="shared" si="436"/>
        <v/>
      </c>
      <c r="R2796" s="87" t="str">
        <f t="shared" si="437"/>
        <v/>
      </c>
    </row>
    <row r="2797" spans="1:18" ht="51" customHeight="1" x14ac:dyDescent="0.2">
      <c r="A2797" s="225" t="s">
        <v>21</v>
      </c>
      <c r="B2797" s="226" t="s">
        <v>209</v>
      </c>
      <c r="C2797" s="225" t="s">
        <v>9</v>
      </c>
      <c r="D2797" s="225" t="s">
        <v>210</v>
      </c>
      <c r="E2797" s="292" t="s">
        <v>875</v>
      </c>
      <c r="F2797" s="292"/>
      <c r="G2797" s="227" t="s">
        <v>25</v>
      </c>
      <c r="H2797" s="228">
        <v>0.1416</v>
      </c>
      <c r="I2797" s="229">
        <f>SUMIFS(J:J,A:A,"Composição",B:B,$B2797)</f>
        <v>25.57</v>
      </c>
      <c r="J2797" s="229">
        <f t="shared" si="440"/>
        <v>3.62</v>
      </c>
      <c r="L2797" s="52">
        <f t="shared" si="438"/>
        <v>296</v>
      </c>
      <c r="M2797" s="86">
        <f t="shared" si="432"/>
        <v>3.62</v>
      </c>
      <c r="N2797" s="87" t="str">
        <f t="shared" si="433"/>
        <v/>
      </c>
      <c r="O2797" s="87">
        <f t="shared" si="434"/>
        <v>3.62</v>
      </c>
      <c r="P2797" s="88" t="str">
        <f t="shared" si="435"/>
        <v/>
      </c>
      <c r="Q2797" s="87" t="str">
        <f t="shared" si="436"/>
        <v/>
      </c>
      <c r="R2797" s="87" t="str">
        <f t="shared" si="437"/>
        <v/>
      </c>
    </row>
    <row r="2798" spans="1:18" ht="51" customHeight="1" x14ac:dyDescent="0.2">
      <c r="A2798" s="214" t="s">
        <v>28</v>
      </c>
      <c r="B2798" s="215" t="s">
        <v>496</v>
      </c>
      <c r="C2798" s="214" t="str">
        <f>VLOOKUP(B2798,INSUMOS!$A:$I,2,FALSE)</f>
        <v>SINAPI</v>
      </c>
      <c r="D2798" s="214" t="str">
        <f>VLOOKUP(B2798,INSUMOS!$A:$I,3,FALSE)</f>
        <v>LIXA D'AGUA EM FOLHA, COR PRETA, GRAO 100</v>
      </c>
      <c r="E2798" s="293" t="str">
        <f>VLOOKUP(B2798,INSUMOS!$A:$I,4,FALSE)</f>
        <v>Material</v>
      </c>
      <c r="F2798" s="293"/>
      <c r="G2798" s="216" t="str">
        <f>VLOOKUP(B2798,INSUMOS!$A:$I,5,FALSE)</f>
        <v>UN</v>
      </c>
      <c r="H2798" s="217">
        <v>3.3799999999999997E-2</v>
      </c>
      <c r="I2798" s="218">
        <f>VLOOKUP(B2798,INSUMOS!$A:$I,8,FALSE)</f>
        <v>2.3199999999999998</v>
      </c>
      <c r="J2798" s="218">
        <f t="shared" si="440"/>
        <v>7.0000000000000007E-2</v>
      </c>
      <c r="L2798" s="52">
        <f t="shared" si="438"/>
        <v>296</v>
      </c>
      <c r="M2798" s="86">
        <f t="shared" si="432"/>
        <v>7.0000000000000007E-2</v>
      </c>
      <c r="N2798" s="87" t="str">
        <f t="shared" si="433"/>
        <v/>
      </c>
      <c r="O2798" s="87">
        <f t="shared" si="434"/>
        <v>7.0000000000000007E-2</v>
      </c>
      <c r="P2798" s="88" t="str">
        <f t="shared" si="435"/>
        <v/>
      </c>
      <c r="Q2798" s="87" t="str">
        <f t="shared" si="436"/>
        <v/>
      </c>
      <c r="R2798" s="87" t="str">
        <f t="shared" si="437"/>
        <v/>
      </c>
    </row>
    <row r="2799" spans="1:18" ht="51" customHeight="1" x14ac:dyDescent="0.2">
      <c r="A2799" s="214" t="s">
        <v>28</v>
      </c>
      <c r="B2799" s="215" t="s">
        <v>2131</v>
      </c>
      <c r="C2799" s="214" t="str">
        <f>VLOOKUP(B2799,INSUMOS!$A:$I,2,FALSE)</f>
        <v>SINAPI</v>
      </c>
      <c r="D2799" s="214" t="str">
        <f>VLOOKUP(B2799,INSUMOS!$A:$I,3,FALSE)</f>
        <v>JOELHO PVC, SOLDAVEL, COM BUCHA DE LATAO, 90 GRAUS, 25 MM X 3/4", PARA AGUA FRIA PREDIAL</v>
      </c>
      <c r="E2799" s="293" t="str">
        <f>VLOOKUP(B2799,INSUMOS!$A:$I,4,FALSE)</f>
        <v>Material</v>
      </c>
      <c r="F2799" s="293"/>
      <c r="G2799" s="216" t="str">
        <f>VLOOKUP(B2799,INSUMOS!$A:$I,5,FALSE)</f>
        <v>UN</v>
      </c>
      <c r="H2799" s="217">
        <v>1</v>
      </c>
      <c r="I2799" s="218">
        <f>VLOOKUP(B2799,INSUMOS!$A:$I,8,FALSE)</f>
        <v>9.1199999999999992</v>
      </c>
      <c r="J2799" s="218">
        <f t="shared" si="440"/>
        <v>9.1199999999999992</v>
      </c>
      <c r="L2799" s="52">
        <f t="shared" si="438"/>
        <v>296</v>
      </c>
      <c r="M2799" s="86">
        <f t="shared" si="432"/>
        <v>9.1199999999999992</v>
      </c>
      <c r="N2799" s="87" t="str">
        <f t="shared" si="433"/>
        <v/>
      </c>
      <c r="O2799" s="87">
        <f t="shared" si="434"/>
        <v>9.1199999999999992</v>
      </c>
      <c r="P2799" s="88" t="str">
        <f t="shared" si="435"/>
        <v/>
      </c>
      <c r="Q2799" s="87" t="str">
        <f t="shared" si="436"/>
        <v/>
      </c>
      <c r="R2799" s="87" t="str">
        <f t="shared" si="437"/>
        <v/>
      </c>
    </row>
    <row r="2800" spans="1:18" ht="25.5" customHeight="1" x14ac:dyDescent="0.2">
      <c r="A2800" s="214" t="s">
        <v>28</v>
      </c>
      <c r="B2800" s="215" t="s">
        <v>200</v>
      </c>
      <c r="C2800" s="214" t="str">
        <f>VLOOKUP(B2800,INSUMOS!$A:$I,2,FALSE)</f>
        <v>SINAPI</v>
      </c>
      <c r="D2800" s="214" t="str">
        <f>VLOOKUP(B2800,INSUMOS!$A:$I,3,FALSE)</f>
        <v>SOLUCAO PREPARADORA / LIMPADORA PARA PVC, FRASCO COM 1000 CM3</v>
      </c>
      <c r="E2800" s="293" t="str">
        <f>VLOOKUP(B2800,INSUMOS!$A:$I,4,FALSE)</f>
        <v>Material</v>
      </c>
      <c r="F2800" s="293"/>
      <c r="G2800" s="216" t="str">
        <f>VLOOKUP(B2800,INSUMOS!$A:$I,5,FALSE)</f>
        <v>UN</v>
      </c>
      <c r="H2800" s="217">
        <v>7.0000000000000001E-3</v>
      </c>
      <c r="I2800" s="218">
        <f>VLOOKUP(B2800,INSUMOS!$A:$I,8,FALSE)</f>
        <v>88.04</v>
      </c>
      <c r="J2800" s="218">
        <f t="shared" si="440"/>
        <v>0.61</v>
      </c>
      <c r="L2800" s="52">
        <f t="shared" si="438"/>
        <v>296</v>
      </c>
      <c r="M2800" s="86">
        <f t="shared" ref="M2800:M2863" si="441">IF(OR(A2800="Insumo",A2800="Composição Auxiliar"),J2800,"")</f>
        <v>0.61</v>
      </c>
      <c r="N2800" s="87" t="str">
        <f t="shared" ref="N2800:N2863" si="442">IF(E2800="Mão de Obra",J2800,"")</f>
        <v/>
      </c>
      <c r="O2800" s="87">
        <f t="shared" ref="O2800:O2863" si="443">IF(N2800&lt;&gt;"","",M2800)</f>
        <v>0.61</v>
      </c>
      <c r="P2800" s="88" t="str">
        <f t="shared" ref="P2800:P2863" si="444">IF(A2800="Composição",B2800,"")</f>
        <v/>
      </c>
      <c r="Q2800" s="87" t="str">
        <f t="shared" ref="Q2800:Q2863" si="445">IF(P2800&lt;&gt;"",SUMIF(L2800:L2900,L2800,N2800:N2900),"")</f>
        <v/>
      </c>
      <c r="R2800" s="87" t="str">
        <f t="shared" ref="R2800:R2863" si="446">IF(P2800&lt;&gt;"",SUMIF(L2800:L2900,L2800,O2800:O2900),"")</f>
        <v/>
      </c>
    </row>
    <row r="2801" spans="1:18" ht="51" customHeight="1" x14ac:dyDescent="0.2">
      <c r="A2801" s="214" t="s">
        <v>28</v>
      </c>
      <c r="B2801" s="215" t="s">
        <v>201</v>
      </c>
      <c r="C2801" s="214" t="str">
        <f>VLOOKUP(B2801,INSUMOS!$A:$I,2,FALSE)</f>
        <v>SINAPI</v>
      </c>
      <c r="D2801" s="214" t="str">
        <f>VLOOKUP(B2801,INSUMOS!$A:$I,3,FALSE)</f>
        <v>ADESIVO PLASTICO PARA PVC, FRASCO COM *850* GR</v>
      </c>
      <c r="E2801" s="293" t="str">
        <f>VLOOKUP(B2801,INSUMOS!$A:$I,4,FALSE)</f>
        <v>Material</v>
      </c>
      <c r="F2801" s="293"/>
      <c r="G2801" s="216" t="str">
        <f>VLOOKUP(B2801,INSUMOS!$A:$I,5,FALSE)</f>
        <v>UN</v>
      </c>
      <c r="H2801" s="217">
        <v>5.8999999999999999E-3</v>
      </c>
      <c r="I2801" s="218">
        <f>VLOOKUP(B2801,INSUMOS!$A:$I,8,FALSE)</f>
        <v>77.709999999999994</v>
      </c>
      <c r="J2801" s="218">
        <f t="shared" si="440"/>
        <v>0.45</v>
      </c>
      <c r="L2801" s="52">
        <f t="shared" si="438"/>
        <v>296</v>
      </c>
      <c r="M2801" s="86">
        <f t="shared" si="441"/>
        <v>0.45</v>
      </c>
      <c r="N2801" s="87" t="str">
        <f t="shared" si="442"/>
        <v/>
      </c>
      <c r="O2801" s="87">
        <f t="shared" si="443"/>
        <v>0.45</v>
      </c>
      <c r="P2801" s="88" t="str">
        <f t="shared" si="444"/>
        <v/>
      </c>
      <c r="Q2801" s="87" t="str">
        <f t="shared" si="445"/>
        <v/>
      </c>
      <c r="R2801" s="87" t="str">
        <f t="shared" si="446"/>
        <v/>
      </c>
    </row>
    <row r="2802" spans="1:18" ht="51" customHeight="1" x14ac:dyDescent="0.2">
      <c r="A2802" s="219"/>
      <c r="B2802" s="219"/>
      <c r="C2802" s="219"/>
      <c r="D2802" s="219"/>
      <c r="E2802" s="219"/>
      <c r="F2802" s="220"/>
      <c r="G2802" s="219"/>
      <c r="H2802" s="220"/>
      <c r="I2802" s="219"/>
      <c r="J2802" s="220"/>
      <c r="L2802" s="52">
        <f t="shared" si="438"/>
        <v>296</v>
      </c>
      <c r="M2802" s="86" t="str">
        <f t="shared" si="441"/>
        <v/>
      </c>
      <c r="N2802" s="87" t="str">
        <f t="shared" si="442"/>
        <v/>
      </c>
      <c r="O2802" s="87" t="str">
        <f t="shared" si="443"/>
        <v/>
      </c>
      <c r="P2802" s="88" t="str">
        <f t="shared" si="444"/>
        <v/>
      </c>
      <c r="Q2802" s="87" t="str">
        <f t="shared" si="445"/>
        <v/>
      </c>
      <c r="R2802" s="87" t="str">
        <f t="shared" si="446"/>
        <v/>
      </c>
    </row>
    <row r="2803" spans="1:18" ht="51" customHeight="1" thickBot="1" x14ac:dyDescent="0.25">
      <c r="A2803" s="219"/>
      <c r="B2803" s="219"/>
      <c r="C2803" s="219"/>
      <c r="D2803" s="219"/>
      <c r="E2803" s="219"/>
      <c r="F2803" s="220"/>
      <c r="G2803" s="219"/>
      <c r="H2803" s="294"/>
      <c r="I2803" s="294"/>
      <c r="J2803" s="220"/>
      <c r="L2803" s="52">
        <f t="shared" si="438"/>
        <v>296</v>
      </c>
      <c r="M2803" s="86" t="str">
        <f t="shared" si="441"/>
        <v/>
      </c>
      <c r="N2803" s="87" t="str">
        <f t="shared" si="442"/>
        <v/>
      </c>
      <c r="O2803" s="87" t="str">
        <f t="shared" si="443"/>
        <v/>
      </c>
      <c r="P2803" s="88" t="str">
        <f t="shared" si="444"/>
        <v/>
      </c>
      <c r="Q2803" s="87" t="str">
        <f t="shared" si="445"/>
        <v/>
      </c>
      <c r="R2803" s="87" t="str">
        <f t="shared" si="446"/>
        <v/>
      </c>
    </row>
    <row r="2804" spans="1:18" ht="15" thickTop="1" x14ac:dyDescent="0.2">
      <c r="A2804" s="224"/>
      <c r="B2804" s="224"/>
      <c r="C2804" s="224"/>
      <c r="D2804" s="224"/>
      <c r="E2804" s="224"/>
      <c r="F2804" s="224"/>
      <c r="G2804" s="224"/>
      <c r="H2804" s="224"/>
      <c r="I2804" s="224"/>
      <c r="J2804" s="224"/>
      <c r="L2804" s="52">
        <f t="shared" ref="L2804:L2867" si="447">IF(AND(A2805&lt;&gt;"",A2804=""),L2803+1,L2803)</f>
        <v>296</v>
      </c>
      <c r="M2804" s="86" t="str">
        <f t="shared" si="441"/>
        <v/>
      </c>
      <c r="N2804" s="87" t="str">
        <f t="shared" si="442"/>
        <v/>
      </c>
      <c r="O2804" s="87" t="str">
        <f t="shared" si="443"/>
        <v/>
      </c>
      <c r="P2804" s="88" t="str">
        <f t="shared" si="444"/>
        <v/>
      </c>
      <c r="Q2804" s="87" t="str">
        <f t="shared" si="445"/>
        <v/>
      </c>
      <c r="R2804" s="87" t="str">
        <f t="shared" si="446"/>
        <v/>
      </c>
    </row>
    <row r="2805" spans="1:18" ht="15" x14ac:dyDescent="0.2">
      <c r="A2805" s="206"/>
      <c r="B2805" s="207" t="s">
        <v>1</v>
      </c>
      <c r="C2805" s="206" t="s">
        <v>2</v>
      </c>
      <c r="D2805" s="206" t="s">
        <v>3</v>
      </c>
      <c r="E2805" s="290" t="s">
        <v>18</v>
      </c>
      <c r="F2805" s="290"/>
      <c r="G2805" s="208" t="s">
        <v>4</v>
      </c>
      <c r="H2805" s="207" t="s">
        <v>5</v>
      </c>
      <c r="I2805" s="207" t="s">
        <v>6</v>
      </c>
      <c r="J2805" s="207" t="s">
        <v>7</v>
      </c>
      <c r="L2805" s="52">
        <f t="shared" si="447"/>
        <v>297</v>
      </c>
      <c r="M2805" s="86" t="str">
        <f t="shared" si="441"/>
        <v/>
      </c>
      <c r="N2805" s="87" t="str">
        <f t="shared" si="442"/>
        <v/>
      </c>
      <c r="O2805" s="87" t="str">
        <f t="shared" si="443"/>
        <v/>
      </c>
      <c r="P2805" s="88" t="str">
        <f t="shared" si="444"/>
        <v/>
      </c>
      <c r="Q2805" s="87" t="str">
        <f t="shared" si="445"/>
        <v/>
      </c>
      <c r="R2805" s="87" t="str">
        <f t="shared" si="446"/>
        <v/>
      </c>
    </row>
    <row r="2806" spans="1:18" ht="38.25" x14ac:dyDescent="0.2">
      <c r="A2806" s="209" t="s">
        <v>19</v>
      </c>
      <c r="B2806" s="210" t="s">
        <v>613</v>
      </c>
      <c r="C2806" s="209" t="s">
        <v>9</v>
      </c>
      <c r="D2806" s="209" t="s">
        <v>614</v>
      </c>
      <c r="E2806" s="291" t="s">
        <v>914</v>
      </c>
      <c r="F2806" s="291"/>
      <c r="G2806" s="211" t="s">
        <v>12</v>
      </c>
      <c r="H2806" s="212">
        <v>1</v>
      </c>
      <c r="I2806" s="213">
        <f>SUMIF(L:L,$L2806,M:M)</f>
        <v>11.78</v>
      </c>
      <c r="J2806" s="213">
        <f t="shared" ref="J2806:J2812" si="448">TRUNC(H2806*I2806,2)</f>
        <v>11.78</v>
      </c>
      <c r="L2806" s="52">
        <f t="shared" si="447"/>
        <v>297</v>
      </c>
      <c r="M2806" s="86" t="str">
        <f t="shared" si="441"/>
        <v/>
      </c>
      <c r="N2806" s="87" t="str">
        <f t="shared" si="442"/>
        <v/>
      </c>
      <c r="O2806" s="87" t="str">
        <f t="shared" si="443"/>
        <v/>
      </c>
      <c r="P2806" s="88" t="str">
        <f t="shared" si="444"/>
        <v xml:space="preserve"> 89724 </v>
      </c>
      <c r="Q2806" s="87">
        <f t="shared" si="445"/>
        <v>0</v>
      </c>
      <c r="R2806" s="87">
        <f t="shared" si="446"/>
        <v>11.78</v>
      </c>
    </row>
    <row r="2807" spans="1:18" ht="25.5" x14ac:dyDescent="0.2">
      <c r="A2807" s="225" t="s">
        <v>21</v>
      </c>
      <c r="B2807" s="226" t="s">
        <v>214</v>
      </c>
      <c r="C2807" s="225" t="s">
        <v>9</v>
      </c>
      <c r="D2807" s="225" t="s">
        <v>215</v>
      </c>
      <c r="E2807" s="292" t="s">
        <v>875</v>
      </c>
      <c r="F2807" s="292"/>
      <c r="G2807" s="227" t="s">
        <v>25</v>
      </c>
      <c r="H2807" s="228">
        <v>0.127</v>
      </c>
      <c r="I2807" s="229">
        <f>SUMIFS(J:J,A:A,"Composição",B:B,$B2807)</f>
        <v>32.270000000000003</v>
      </c>
      <c r="J2807" s="229">
        <f t="shared" si="448"/>
        <v>4.09</v>
      </c>
      <c r="L2807" s="52">
        <f t="shared" si="447"/>
        <v>297</v>
      </c>
      <c r="M2807" s="86">
        <f t="shared" si="441"/>
        <v>4.09</v>
      </c>
      <c r="N2807" s="87" t="str">
        <f t="shared" si="442"/>
        <v/>
      </c>
      <c r="O2807" s="87">
        <f t="shared" si="443"/>
        <v>4.09</v>
      </c>
      <c r="P2807" s="88" t="str">
        <f t="shared" si="444"/>
        <v/>
      </c>
      <c r="Q2807" s="87" t="str">
        <f t="shared" si="445"/>
        <v/>
      </c>
      <c r="R2807" s="87" t="str">
        <f t="shared" si="446"/>
        <v/>
      </c>
    </row>
    <row r="2808" spans="1:18" ht="51" customHeight="1" x14ac:dyDescent="0.2">
      <c r="A2808" s="225" t="s">
        <v>21</v>
      </c>
      <c r="B2808" s="226" t="s">
        <v>209</v>
      </c>
      <c r="C2808" s="225" t="s">
        <v>9</v>
      </c>
      <c r="D2808" s="225" t="s">
        <v>210</v>
      </c>
      <c r="E2808" s="292" t="s">
        <v>875</v>
      </c>
      <c r="F2808" s="292"/>
      <c r="G2808" s="227" t="s">
        <v>25</v>
      </c>
      <c r="H2808" s="228">
        <v>0.127</v>
      </c>
      <c r="I2808" s="229">
        <f>SUMIFS(J:J,A:A,"Composição",B:B,$B2808)</f>
        <v>25.57</v>
      </c>
      <c r="J2808" s="229">
        <f t="shared" si="448"/>
        <v>3.24</v>
      </c>
      <c r="L2808" s="52">
        <f t="shared" si="447"/>
        <v>297</v>
      </c>
      <c r="M2808" s="86">
        <f t="shared" si="441"/>
        <v>3.24</v>
      </c>
      <c r="N2808" s="87" t="str">
        <f t="shared" si="442"/>
        <v/>
      </c>
      <c r="O2808" s="87">
        <f t="shared" si="443"/>
        <v>3.24</v>
      </c>
      <c r="P2808" s="88" t="str">
        <f t="shared" si="444"/>
        <v/>
      </c>
      <c r="Q2808" s="87" t="str">
        <f t="shared" si="445"/>
        <v/>
      </c>
      <c r="R2808" s="87" t="str">
        <f t="shared" si="446"/>
        <v/>
      </c>
    </row>
    <row r="2809" spans="1:18" ht="25.5" x14ac:dyDescent="0.2">
      <c r="A2809" s="214" t="s">
        <v>28</v>
      </c>
      <c r="B2809" s="215" t="s">
        <v>200</v>
      </c>
      <c r="C2809" s="214" t="str">
        <f>VLOOKUP(B2809,INSUMOS!$A:$I,2,FALSE)</f>
        <v>SINAPI</v>
      </c>
      <c r="D2809" s="214" t="str">
        <f>VLOOKUP(B2809,INSUMOS!$A:$I,3,FALSE)</f>
        <v>SOLUCAO PREPARADORA / LIMPADORA PARA PVC, FRASCO COM 1000 CM3</v>
      </c>
      <c r="E2809" s="293" t="str">
        <f>VLOOKUP(B2809,INSUMOS!$A:$I,4,FALSE)</f>
        <v>Material</v>
      </c>
      <c r="F2809" s="293"/>
      <c r="G2809" s="216" t="str">
        <f>VLOOKUP(B2809,INSUMOS!$A:$I,5,FALSE)</f>
        <v>UN</v>
      </c>
      <c r="H2809" s="217">
        <v>1.4999999999999999E-2</v>
      </c>
      <c r="I2809" s="218">
        <f>VLOOKUP(B2809,INSUMOS!$A:$I,8,FALSE)</f>
        <v>88.04</v>
      </c>
      <c r="J2809" s="218">
        <f t="shared" si="448"/>
        <v>1.32</v>
      </c>
      <c r="L2809" s="52">
        <f t="shared" si="447"/>
        <v>297</v>
      </c>
      <c r="M2809" s="86">
        <f t="shared" si="441"/>
        <v>1.32</v>
      </c>
      <c r="N2809" s="87" t="str">
        <f t="shared" si="442"/>
        <v/>
      </c>
      <c r="O2809" s="87">
        <f t="shared" si="443"/>
        <v>1.32</v>
      </c>
      <c r="P2809" s="88" t="str">
        <f t="shared" si="444"/>
        <v/>
      </c>
      <c r="Q2809" s="87" t="str">
        <f t="shared" si="445"/>
        <v/>
      </c>
      <c r="R2809" s="87" t="str">
        <f t="shared" si="446"/>
        <v/>
      </c>
    </row>
    <row r="2810" spans="1:18" ht="38.25" customHeight="1" x14ac:dyDescent="0.2">
      <c r="A2810" s="214" t="s">
        <v>28</v>
      </c>
      <c r="B2810" s="215" t="s">
        <v>201</v>
      </c>
      <c r="C2810" s="214" t="str">
        <f>VLOOKUP(B2810,INSUMOS!$A:$I,2,FALSE)</f>
        <v>SINAPI</v>
      </c>
      <c r="D2810" s="214" t="str">
        <f>VLOOKUP(B2810,INSUMOS!$A:$I,3,FALSE)</f>
        <v>ADESIVO PLASTICO PARA PVC, FRASCO COM *850* GR</v>
      </c>
      <c r="E2810" s="293" t="str">
        <f>VLOOKUP(B2810,INSUMOS!$A:$I,4,FALSE)</f>
        <v>Material</v>
      </c>
      <c r="F2810" s="293"/>
      <c r="G2810" s="216" t="str">
        <f>VLOOKUP(B2810,INSUMOS!$A:$I,5,FALSE)</f>
        <v>UN</v>
      </c>
      <c r="H2810" s="217">
        <v>9.9000000000000008E-3</v>
      </c>
      <c r="I2810" s="218">
        <f>VLOOKUP(B2810,INSUMOS!$A:$I,8,FALSE)</f>
        <v>77.709999999999994</v>
      </c>
      <c r="J2810" s="218">
        <f t="shared" si="448"/>
        <v>0.76</v>
      </c>
      <c r="L2810" s="52">
        <f t="shared" si="447"/>
        <v>297</v>
      </c>
      <c r="M2810" s="86">
        <f t="shared" si="441"/>
        <v>0.76</v>
      </c>
      <c r="N2810" s="87" t="str">
        <f t="shared" si="442"/>
        <v/>
      </c>
      <c r="O2810" s="87">
        <f t="shared" si="443"/>
        <v>0.76</v>
      </c>
      <c r="P2810" s="88" t="str">
        <f t="shared" si="444"/>
        <v/>
      </c>
      <c r="Q2810" s="87" t="str">
        <f t="shared" si="445"/>
        <v/>
      </c>
      <c r="R2810" s="87" t="str">
        <f t="shared" si="446"/>
        <v/>
      </c>
    </row>
    <row r="2811" spans="1:18" x14ac:dyDescent="0.2">
      <c r="A2811" s="214" t="s">
        <v>28</v>
      </c>
      <c r="B2811" s="215" t="s">
        <v>496</v>
      </c>
      <c r="C2811" s="214" t="str">
        <f>VLOOKUP(B2811,INSUMOS!$A:$I,2,FALSE)</f>
        <v>SINAPI</v>
      </c>
      <c r="D2811" s="214" t="str">
        <f>VLOOKUP(B2811,INSUMOS!$A:$I,3,FALSE)</f>
        <v>LIXA D'AGUA EM FOLHA, COR PRETA, GRAO 100</v>
      </c>
      <c r="E2811" s="293" t="str">
        <f>VLOOKUP(B2811,INSUMOS!$A:$I,4,FALSE)</f>
        <v>Material</v>
      </c>
      <c r="F2811" s="293"/>
      <c r="G2811" s="216" t="str">
        <f>VLOOKUP(B2811,INSUMOS!$A:$I,5,FALSE)</f>
        <v>UN</v>
      </c>
      <c r="H2811" s="217">
        <v>7.1000000000000004E-3</v>
      </c>
      <c r="I2811" s="218">
        <f>VLOOKUP(B2811,INSUMOS!$A:$I,8,FALSE)</f>
        <v>2.3199999999999998</v>
      </c>
      <c r="J2811" s="218">
        <f t="shared" si="448"/>
        <v>0.01</v>
      </c>
      <c r="L2811" s="52">
        <f t="shared" si="447"/>
        <v>297</v>
      </c>
      <c r="M2811" s="86">
        <f t="shared" si="441"/>
        <v>0.01</v>
      </c>
      <c r="N2811" s="87" t="str">
        <f t="shared" si="442"/>
        <v/>
      </c>
      <c r="O2811" s="87">
        <f t="shared" si="443"/>
        <v>0.01</v>
      </c>
      <c r="P2811" s="88" t="str">
        <f t="shared" si="444"/>
        <v/>
      </c>
      <c r="Q2811" s="87" t="str">
        <f t="shared" si="445"/>
        <v/>
      </c>
      <c r="R2811" s="87" t="str">
        <f t="shared" si="446"/>
        <v/>
      </c>
    </row>
    <row r="2812" spans="1:18" ht="25.5" x14ac:dyDescent="0.2">
      <c r="A2812" s="214" t="s">
        <v>28</v>
      </c>
      <c r="B2812" s="215" t="s">
        <v>517</v>
      </c>
      <c r="C2812" s="214" t="str">
        <f>VLOOKUP(B2812,INSUMOS!$A:$I,2,FALSE)</f>
        <v>SINAPI</v>
      </c>
      <c r="D2812" s="214" t="str">
        <f>VLOOKUP(B2812,INSUMOS!$A:$I,3,FALSE)</f>
        <v>JOELHO PVC, SOLDAVEL, BB, 90 GRAUS, SEM ANEL, DN 40 MM, PARA ESGOTO PREDIAL SECUNDARIO</v>
      </c>
      <c r="E2812" s="293" t="str">
        <f>VLOOKUP(B2812,INSUMOS!$A:$I,4,FALSE)</f>
        <v>Material</v>
      </c>
      <c r="F2812" s="293"/>
      <c r="G2812" s="216" t="str">
        <f>VLOOKUP(B2812,INSUMOS!$A:$I,5,FALSE)</f>
        <v>UN</v>
      </c>
      <c r="H2812" s="217">
        <v>1</v>
      </c>
      <c r="I2812" s="218">
        <f>VLOOKUP(B2812,INSUMOS!$A:$I,8,FALSE)</f>
        <v>2.36</v>
      </c>
      <c r="J2812" s="218">
        <f t="shared" si="448"/>
        <v>2.36</v>
      </c>
      <c r="L2812" s="52">
        <f t="shared" si="447"/>
        <v>297</v>
      </c>
      <c r="M2812" s="86">
        <f t="shared" si="441"/>
        <v>2.36</v>
      </c>
      <c r="N2812" s="87" t="str">
        <f t="shared" si="442"/>
        <v/>
      </c>
      <c r="O2812" s="87">
        <f t="shared" si="443"/>
        <v>2.36</v>
      </c>
      <c r="P2812" s="88" t="str">
        <f t="shared" si="444"/>
        <v/>
      </c>
      <c r="Q2812" s="87" t="str">
        <f t="shared" si="445"/>
        <v/>
      </c>
      <c r="R2812" s="87" t="str">
        <f t="shared" si="446"/>
        <v/>
      </c>
    </row>
    <row r="2813" spans="1:18" x14ac:dyDescent="0.2">
      <c r="A2813" s="219"/>
      <c r="B2813" s="219"/>
      <c r="C2813" s="219"/>
      <c r="D2813" s="219"/>
      <c r="E2813" s="219"/>
      <c r="F2813" s="220"/>
      <c r="G2813" s="219"/>
      <c r="H2813" s="220"/>
      <c r="I2813" s="219"/>
      <c r="J2813" s="220"/>
      <c r="L2813" s="52">
        <f t="shared" si="447"/>
        <v>297</v>
      </c>
      <c r="M2813" s="86" t="str">
        <f t="shared" si="441"/>
        <v/>
      </c>
      <c r="N2813" s="87" t="str">
        <f t="shared" si="442"/>
        <v/>
      </c>
      <c r="O2813" s="87" t="str">
        <f t="shared" si="443"/>
        <v/>
      </c>
      <c r="P2813" s="88" t="str">
        <f t="shared" si="444"/>
        <v/>
      </c>
      <c r="Q2813" s="87" t="str">
        <f t="shared" si="445"/>
        <v/>
      </c>
      <c r="R2813" s="87" t="str">
        <f t="shared" si="446"/>
        <v/>
      </c>
    </row>
    <row r="2814" spans="1:18" ht="15" thickBot="1" x14ac:dyDescent="0.25">
      <c r="A2814" s="219"/>
      <c r="B2814" s="219"/>
      <c r="C2814" s="219"/>
      <c r="D2814" s="219"/>
      <c r="E2814" s="219"/>
      <c r="F2814" s="220"/>
      <c r="G2814" s="219"/>
      <c r="H2814" s="294"/>
      <c r="I2814" s="294"/>
      <c r="J2814" s="220"/>
      <c r="L2814" s="52">
        <f t="shared" si="447"/>
        <v>297</v>
      </c>
      <c r="M2814" s="86" t="str">
        <f t="shared" si="441"/>
        <v/>
      </c>
      <c r="N2814" s="87" t="str">
        <f t="shared" si="442"/>
        <v/>
      </c>
      <c r="O2814" s="87" t="str">
        <f t="shared" si="443"/>
        <v/>
      </c>
      <c r="P2814" s="88" t="str">
        <f t="shared" si="444"/>
        <v/>
      </c>
      <c r="Q2814" s="87" t="str">
        <f t="shared" si="445"/>
        <v/>
      </c>
      <c r="R2814" s="87" t="str">
        <f t="shared" si="446"/>
        <v/>
      </c>
    </row>
    <row r="2815" spans="1:18" ht="51" customHeight="1" thickTop="1" x14ac:dyDescent="0.2">
      <c r="A2815" s="224"/>
      <c r="B2815" s="224"/>
      <c r="C2815" s="224"/>
      <c r="D2815" s="224"/>
      <c r="E2815" s="224"/>
      <c r="F2815" s="224"/>
      <c r="G2815" s="224"/>
      <c r="H2815" s="224"/>
      <c r="I2815" s="224"/>
      <c r="J2815" s="224"/>
      <c r="L2815" s="52">
        <f t="shared" si="447"/>
        <v>297</v>
      </c>
      <c r="M2815" s="86" t="str">
        <f t="shared" si="441"/>
        <v/>
      </c>
      <c r="N2815" s="87" t="str">
        <f t="shared" si="442"/>
        <v/>
      </c>
      <c r="O2815" s="87" t="str">
        <f t="shared" si="443"/>
        <v/>
      </c>
      <c r="P2815" s="88" t="str">
        <f t="shared" si="444"/>
        <v/>
      </c>
      <c r="Q2815" s="87" t="str">
        <f t="shared" si="445"/>
        <v/>
      </c>
      <c r="R2815" s="87" t="str">
        <f t="shared" si="446"/>
        <v/>
      </c>
    </row>
    <row r="2816" spans="1:18" ht="15" x14ac:dyDescent="0.2">
      <c r="A2816" s="206"/>
      <c r="B2816" s="207" t="s">
        <v>1</v>
      </c>
      <c r="C2816" s="206" t="s">
        <v>2</v>
      </c>
      <c r="D2816" s="206" t="s">
        <v>3</v>
      </c>
      <c r="E2816" s="290" t="s">
        <v>18</v>
      </c>
      <c r="F2816" s="290"/>
      <c r="G2816" s="208" t="s">
        <v>4</v>
      </c>
      <c r="H2816" s="207" t="s">
        <v>5</v>
      </c>
      <c r="I2816" s="207" t="s">
        <v>6</v>
      </c>
      <c r="J2816" s="207" t="s">
        <v>7</v>
      </c>
      <c r="L2816" s="52">
        <f t="shared" si="447"/>
        <v>298</v>
      </c>
      <c r="M2816" s="86" t="str">
        <f t="shared" si="441"/>
        <v/>
      </c>
      <c r="N2816" s="87" t="str">
        <f t="shared" si="442"/>
        <v/>
      </c>
      <c r="O2816" s="87" t="str">
        <f t="shared" si="443"/>
        <v/>
      </c>
      <c r="P2816" s="88" t="str">
        <f t="shared" si="444"/>
        <v/>
      </c>
      <c r="Q2816" s="87" t="str">
        <f t="shared" si="445"/>
        <v/>
      </c>
      <c r="R2816" s="87" t="str">
        <f t="shared" si="446"/>
        <v/>
      </c>
    </row>
    <row r="2817" spans="1:18" ht="38.25" customHeight="1" x14ac:dyDescent="0.2">
      <c r="A2817" s="209" t="s">
        <v>19</v>
      </c>
      <c r="B2817" s="210" t="s">
        <v>1517</v>
      </c>
      <c r="C2817" s="209" t="s">
        <v>9</v>
      </c>
      <c r="D2817" s="209" t="s">
        <v>1518</v>
      </c>
      <c r="E2817" s="291" t="s">
        <v>914</v>
      </c>
      <c r="F2817" s="291"/>
      <c r="G2817" s="211" t="s">
        <v>12</v>
      </c>
      <c r="H2817" s="212">
        <v>1</v>
      </c>
      <c r="I2817" s="213">
        <f>SUMIF(L:L,$L2817,M:M)</f>
        <v>16.11</v>
      </c>
      <c r="J2817" s="213">
        <f t="shared" ref="J2817:J2822" si="449">TRUNC(H2817*I2817,2)</f>
        <v>16.11</v>
      </c>
      <c r="L2817" s="52">
        <f t="shared" si="447"/>
        <v>298</v>
      </c>
      <c r="M2817" s="86" t="str">
        <f t="shared" si="441"/>
        <v/>
      </c>
      <c r="N2817" s="87" t="str">
        <f t="shared" si="442"/>
        <v/>
      </c>
      <c r="O2817" s="87" t="str">
        <f t="shared" si="443"/>
        <v/>
      </c>
      <c r="P2817" s="88" t="str">
        <f t="shared" si="444"/>
        <v xml:space="preserve"> 89731 </v>
      </c>
      <c r="Q2817" s="87">
        <f t="shared" si="445"/>
        <v>0</v>
      </c>
      <c r="R2817" s="87">
        <f t="shared" si="446"/>
        <v>16.11</v>
      </c>
    </row>
    <row r="2818" spans="1:18" ht="25.5" x14ac:dyDescent="0.2">
      <c r="A2818" s="225" t="s">
        <v>21</v>
      </c>
      <c r="B2818" s="226" t="s">
        <v>209</v>
      </c>
      <c r="C2818" s="225" t="s">
        <v>9</v>
      </c>
      <c r="D2818" s="225" t="s">
        <v>210</v>
      </c>
      <c r="E2818" s="292" t="s">
        <v>875</v>
      </c>
      <c r="F2818" s="292"/>
      <c r="G2818" s="227" t="s">
        <v>25</v>
      </c>
      <c r="H2818" s="228">
        <v>0.13789999999999999</v>
      </c>
      <c r="I2818" s="229">
        <f>SUMIFS(J:J,A:A,"Composição",B:B,$B2818)</f>
        <v>25.57</v>
      </c>
      <c r="J2818" s="229">
        <f t="shared" si="449"/>
        <v>3.52</v>
      </c>
      <c r="L2818" s="52">
        <f t="shared" si="447"/>
        <v>298</v>
      </c>
      <c r="M2818" s="86">
        <f t="shared" si="441"/>
        <v>3.52</v>
      </c>
      <c r="N2818" s="87" t="str">
        <f t="shared" si="442"/>
        <v/>
      </c>
      <c r="O2818" s="87">
        <f t="shared" si="443"/>
        <v>3.52</v>
      </c>
      <c r="P2818" s="88" t="str">
        <f t="shared" si="444"/>
        <v/>
      </c>
      <c r="Q2818" s="87" t="str">
        <f t="shared" si="445"/>
        <v/>
      </c>
      <c r="R2818" s="87" t="str">
        <f t="shared" si="446"/>
        <v/>
      </c>
    </row>
    <row r="2819" spans="1:18" ht="25.5" x14ac:dyDescent="0.2">
      <c r="A2819" s="225" t="s">
        <v>21</v>
      </c>
      <c r="B2819" s="226" t="s">
        <v>214</v>
      </c>
      <c r="C2819" s="225" t="s">
        <v>9</v>
      </c>
      <c r="D2819" s="225" t="s">
        <v>215</v>
      </c>
      <c r="E2819" s="292" t="s">
        <v>875</v>
      </c>
      <c r="F2819" s="292"/>
      <c r="G2819" s="227" t="s">
        <v>25</v>
      </c>
      <c r="H2819" s="228">
        <v>0.13789999999999999</v>
      </c>
      <c r="I2819" s="229">
        <f>SUMIFS(J:J,A:A,"Composição",B:B,$B2819)</f>
        <v>32.270000000000003</v>
      </c>
      <c r="J2819" s="229">
        <f t="shared" si="449"/>
        <v>4.45</v>
      </c>
      <c r="L2819" s="52">
        <f t="shared" si="447"/>
        <v>298</v>
      </c>
      <c r="M2819" s="86">
        <f t="shared" si="441"/>
        <v>4.45</v>
      </c>
      <c r="N2819" s="87" t="str">
        <f t="shared" si="442"/>
        <v/>
      </c>
      <c r="O2819" s="87">
        <f t="shared" si="443"/>
        <v>4.45</v>
      </c>
      <c r="P2819" s="88" t="str">
        <f t="shared" si="444"/>
        <v/>
      </c>
      <c r="Q2819" s="87" t="str">
        <f t="shared" si="445"/>
        <v/>
      </c>
      <c r="R2819" s="87" t="str">
        <f t="shared" si="446"/>
        <v/>
      </c>
    </row>
    <row r="2820" spans="1:18" ht="25.5" x14ac:dyDescent="0.2">
      <c r="A2820" s="214" t="s">
        <v>28</v>
      </c>
      <c r="B2820" s="215" t="s">
        <v>498</v>
      </c>
      <c r="C2820" s="214" t="str">
        <f>VLOOKUP(B2820,INSUMOS!$A:$I,2,FALSE)</f>
        <v>SINAPI</v>
      </c>
      <c r="D2820" s="214" t="str">
        <f>VLOOKUP(B2820,INSUMOS!$A:$I,3,FALSE)</f>
        <v>JOELHO PVC, SOLDAVEL, PB, 90 GRAUS, DN 50 MM, PARA ESGOTO PREDIAL</v>
      </c>
      <c r="E2820" s="293" t="str">
        <f>VLOOKUP(B2820,INSUMOS!$A:$I,4,FALSE)</f>
        <v>Material</v>
      </c>
      <c r="F2820" s="293"/>
      <c r="G2820" s="216" t="str">
        <f>VLOOKUP(B2820,INSUMOS!$A:$I,5,FALSE)</f>
        <v>UN</v>
      </c>
      <c r="H2820" s="217">
        <v>1</v>
      </c>
      <c r="I2820" s="218">
        <f>VLOOKUP(B2820,INSUMOS!$A:$I,8,FALSE)</f>
        <v>3.42</v>
      </c>
      <c r="J2820" s="218">
        <f t="shared" si="449"/>
        <v>3.42</v>
      </c>
      <c r="L2820" s="52">
        <f t="shared" si="447"/>
        <v>298</v>
      </c>
      <c r="M2820" s="86">
        <f t="shared" si="441"/>
        <v>3.42</v>
      </c>
      <c r="N2820" s="87" t="str">
        <f t="shared" si="442"/>
        <v/>
      </c>
      <c r="O2820" s="87">
        <f t="shared" si="443"/>
        <v>3.42</v>
      </c>
      <c r="P2820" s="88" t="str">
        <f t="shared" si="444"/>
        <v/>
      </c>
      <c r="Q2820" s="87" t="str">
        <f t="shared" si="445"/>
        <v/>
      </c>
      <c r="R2820" s="87" t="str">
        <f t="shared" si="446"/>
        <v/>
      </c>
    </row>
    <row r="2821" spans="1:18" ht="38.25" x14ac:dyDescent="0.2">
      <c r="A2821" s="214" t="s">
        <v>28</v>
      </c>
      <c r="B2821" s="215" t="s">
        <v>455</v>
      </c>
      <c r="C2821" s="214" t="str">
        <f>VLOOKUP(B2821,INSUMOS!$A:$I,2,FALSE)</f>
        <v>SINAPI</v>
      </c>
      <c r="D2821" s="214" t="str">
        <f>VLOOKUP(B2821,INSUMOS!$A:$I,3,FALSE)</f>
        <v>PASTA LUBRIFICANTE PARA TUBOS E CONEXOES COM JUNTA ELASTICA, EMBALAGEM DE *400* GR (USO EM PVC, ACO, POLIETILENO E OUTROS)</v>
      </c>
      <c r="E2821" s="293" t="str">
        <f>VLOOKUP(B2821,INSUMOS!$A:$I,4,FALSE)</f>
        <v>Material</v>
      </c>
      <c r="F2821" s="293"/>
      <c r="G2821" s="216" t="str">
        <f>VLOOKUP(B2821,INSUMOS!$A:$I,5,FALSE)</f>
        <v>UN</v>
      </c>
      <c r="H2821" s="217">
        <v>0.05</v>
      </c>
      <c r="I2821" s="218">
        <f>VLOOKUP(B2821,INSUMOS!$A:$I,8,FALSE)</f>
        <v>32.07</v>
      </c>
      <c r="J2821" s="218">
        <f t="shared" si="449"/>
        <v>1.6</v>
      </c>
      <c r="L2821" s="52">
        <f t="shared" si="447"/>
        <v>298</v>
      </c>
      <c r="M2821" s="86">
        <f t="shared" si="441"/>
        <v>1.6</v>
      </c>
      <c r="N2821" s="87" t="str">
        <f t="shared" si="442"/>
        <v/>
      </c>
      <c r="O2821" s="87">
        <f t="shared" si="443"/>
        <v>1.6</v>
      </c>
      <c r="P2821" s="88" t="str">
        <f t="shared" si="444"/>
        <v/>
      </c>
      <c r="Q2821" s="87" t="str">
        <f t="shared" si="445"/>
        <v/>
      </c>
      <c r="R2821" s="87" t="str">
        <f t="shared" si="446"/>
        <v/>
      </c>
    </row>
    <row r="2822" spans="1:18" ht="51" customHeight="1" x14ac:dyDescent="0.2">
      <c r="A2822" s="214" t="s">
        <v>28</v>
      </c>
      <c r="B2822" s="215" t="s">
        <v>477</v>
      </c>
      <c r="C2822" s="214" t="str">
        <f>VLOOKUP(B2822,INSUMOS!$A:$I,2,FALSE)</f>
        <v>SINAPI</v>
      </c>
      <c r="D2822" s="214" t="str">
        <f>VLOOKUP(B2822,INSUMOS!$A:$I,3,FALSE)</f>
        <v>ANEL BORRACHA PARA TUBO ESGOTO PREDIAL, DN 50 MM (NBR 5688)</v>
      </c>
      <c r="E2822" s="293" t="str">
        <f>VLOOKUP(B2822,INSUMOS!$A:$I,4,FALSE)</f>
        <v>Material</v>
      </c>
      <c r="F2822" s="293"/>
      <c r="G2822" s="216" t="str">
        <f>VLOOKUP(B2822,INSUMOS!$A:$I,5,FALSE)</f>
        <v>UN</v>
      </c>
      <c r="H2822" s="217">
        <v>2</v>
      </c>
      <c r="I2822" s="218">
        <f>VLOOKUP(B2822,INSUMOS!$A:$I,8,FALSE)</f>
        <v>1.56</v>
      </c>
      <c r="J2822" s="218">
        <f t="shared" si="449"/>
        <v>3.12</v>
      </c>
      <c r="L2822" s="52">
        <f t="shared" si="447"/>
        <v>298</v>
      </c>
      <c r="M2822" s="86">
        <f t="shared" si="441"/>
        <v>3.12</v>
      </c>
      <c r="N2822" s="87" t="str">
        <f t="shared" si="442"/>
        <v/>
      </c>
      <c r="O2822" s="87">
        <f t="shared" si="443"/>
        <v>3.12</v>
      </c>
      <c r="P2822" s="88" t="str">
        <f t="shared" si="444"/>
        <v/>
      </c>
      <c r="Q2822" s="87" t="str">
        <f t="shared" si="445"/>
        <v/>
      </c>
      <c r="R2822" s="87" t="str">
        <f t="shared" si="446"/>
        <v/>
      </c>
    </row>
    <row r="2823" spans="1:18" x14ac:dyDescent="0.2">
      <c r="A2823" s="219"/>
      <c r="B2823" s="219"/>
      <c r="C2823" s="219"/>
      <c r="D2823" s="219"/>
      <c r="E2823" s="219"/>
      <c r="F2823" s="220"/>
      <c r="G2823" s="219"/>
      <c r="H2823" s="220"/>
      <c r="I2823" s="219"/>
      <c r="J2823" s="220"/>
      <c r="L2823" s="52">
        <f t="shared" si="447"/>
        <v>298</v>
      </c>
      <c r="M2823" s="86" t="str">
        <f t="shared" si="441"/>
        <v/>
      </c>
      <c r="N2823" s="87" t="str">
        <f t="shared" si="442"/>
        <v/>
      </c>
      <c r="O2823" s="87" t="str">
        <f t="shared" si="443"/>
        <v/>
      </c>
      <c r="P2823" s="88" t="str">
        <f t="shared" si="444"/>
        <v/>
      </c>
      <c r="Q2823" s="87" t="str">
        <f t="shared" si="445"/>
        <v/>
      </c>
      <c r="R2823" s="87" t="str">
        <f t="shared" si="446"/>
        <v/>
      </c>
    </row>
    <row r="2824" spans="1:18" ht="38.25" customHeight="1" thickBot="1" x14ac:dyDescent="0.25">
      <c r="A2824" s="219"/>
      <c r="B2824" s="219"/>
      <c r="C2824" s="219"/>
      <c r="D2824" s="219"/>
      <c r="E2824" s="219"/>
      <c r="F2824" s="220"/>
      <c r="G2824" s="219"/>
      <c r="H2824" s="294"/>
      <c r="I2824" s="294"/>
      <c r="J2824" s="220"/>
      <c r="L2824" s="52">
        <f t="shared" si="447"/>
        <v>298</v>
      </c>
      <c r="M2824" s="86" t="str">
        <f t="shared" si="441"/>
        <v/>
      </c>
      <c r="N2824" s="87" t="str">
        <f t="shared" si="442"/>
        <v/>
      </c>
      <c r="O2824" s="87" t="str">
        <f t="shared" si="443"/>
        <v/>
      </c>
      <c r="P2824" s="88" t="str">
        <f t="shared" si="444"/>
        <v/>
      </c>
      <c r="Q2824" s="87" t="str">
        <f t="shared" si="445"/>
        <v/>
      </c>
      <c r="R2824" s="87" t="str">
        <f t="shared" si="446"/>
        <v/>
      </c>
    </row>
    <row r="2825" spans="1:18" ht="15" thickTop="1" x14ac:dyDescent="0.2">
      <c r="A2825" s="224"/>
      <c r="B2825" s="224"/>
      <c r="C2825" s="224"/>
      <c r="D2825" s="224"/>
      <c r="E2825" s="224"/>
      <c r="F2825" s="224"/>
      <c r="G2825" s="224"/>
      <c r="H2825" s="224"/>
      <c r="I2825" s="224"/>
      <c r="J2825" s="224"/>
      <c r="L2825" s="52">
        <f t="shared" si="447"/>
        <v>298</v>
      </c>
      <c r="M2825" s="86" t="str">
        <f t="shared" si="441"/>
        <v/>
      </c>
      <c r="N2825" s="87" t="str">
        <f t="shared" si="442"/>
        <v/>
      </c>
      <c r="O2825" s="87" t="str">
        <f t="shared" si="443"/>
        <v/>
      </c>
      <c r="P2825" s="88" t="str">
        <f t="shared" si="444"/>
        <v/>
      </c>
      <c r="Q2825" s="87" t="str">
        <f t="shared" si="445"/>
        <v/>
      </c>
      <c r="R2825" s="87" t="str">
        <f t="shared" si="446"/>
        <v/>
      </c>
    </row>
    <row r="2826" spans="1:18" ht="15" x14ac:dyDescent="0.2">
      <c r="A2826" s="206"/>
      <c r="B2826" s="207" t="s">
        <v>1</v>
      </c>
      <c r="C2826" s="206" t="s">
        <v>2</v>
      </c>
      <c r="D2826" s="206" t="s">
        <v>3</v>
      </c>
      <c r="E2826" s="290" t="s">
        <v>18</v>
      </c>
      <c r="F2826" s="290"/>
      <c r="G2826" s="208" t="s">
        <v>4</v>
      </c>
      <c r="H2826" s="207" t="s">
        <v>5</v>
      </c>
      <c r="I2826" s="207" t="s">
        <v>6</v>
      </c>
      <c r="J2826" s="207" t="s">
        <v>7</v>
      </c>
      <c r="L2826" s="52">
        <f t="shared" si="447"/>
        <v>299</v>
      </c>
      <c r="M2826" s="86" t="str">
        <f t="shared" si="441"/>
        <v/>
      </c>
      <c r="N2826" s="87" t="str">
        <f t="shared" si="442"/>
        <v/>
      </c>
      <c r="O2826" s="87" t="str">
        <f t="shared" si="443"/>
        <v/>
      </c>
      <c r="P2826" s="88" t="str">
        <f t="shared" si="444"/>
        <v/>
      </c>
      <c r="Q2826" s="87" t="str">
        <f t="shared" si="445"/>
        <v/>
      </c>
      <c r="R2826" s="87" t="str">
        <f t="shared" si="446"/>
        <v/>
      </c>
    </row>
    <row r="2827" spans="1:18" ht="25.5" x14ac:dyDescent="0.2">
      <c r="A2827" s="209" t="s">
        <v>19</v>
      </c>
      <c r="B2827" s="210" t="s">
        <v>2133</v>
      </c>
      <c r="C2827" s="209" t="s">
        <v>9</v>
      </c>
      <c r="D2827" s="209" t="s">
        <v>2134</v>
      </c>
      <c r="E2827" s="291" t="s">
        <v>909</v>
      </c>
      <c r="F2827" s="291"/>
      <c r="G2827" s="211" t="s">
        <v>12</v>
      </c>
      <c r="H2827" s="212">
        <v>1</v>
      </c>
      <c r="I2827" s="213">
        <f>SUMIF(L:L,$L2827,M:M)</f>
        <v>10.920000000000002</v>
      </c>
      <c r="J2827" s="213">
        <f t="shared" ref="J2827:J2833" si="450">TRUNC(H2827*I2827,2)</f>
        <v>10.92</v>
      </c>
      <c r="L2827" s="52">
        <f t="shared" si="447"/>
        <v>299</v>
      </c>
      <c r="M2827" s="86" t="str">
        <f t="shared" si="441"/>
        <v/>
      </c>
      <c r="N2827" s="87" t="str">
        <f t="shared" si="442"/>
        <v/>
      </c>
      <c r="O2827" s="87" t="str">
        <f t="shared" si="443"/>
        <v/>
      </c>
      <c r="P2827" s="88" t="str">
        <f t="shared" si="444"/>
        <v xml:space="preserve"> 89362 </v>
      </c>
      <c r="Q2827" s="87">
        <f t="shared" si="445"/>
        <v>0</v>
      </c>
      <c r="R2827" s="87">
        <f t="shared" si="446"/>
        <v>10.920000000000002</v>
      </c>
    </row>
    <row r="2828" spans="1:18" ht="25.5" x14ac:dyDescent="0.2">
      <c r="A2828" s="225" t="s">
        <v>21</v>
      </c>
      <c r="B2828" s="226" t="s">
        <v>209</v>
      </c>
      <c r="C2828" s="225" t="s">
        <v>9</v>
      </c>
      <c r="D2828" s="225" t="s">
        <v>210</v>
      </c>
      <c r="E2828" s="292" t="s">
        <v>875</v>
      </c>
      <c r="F2828" s="292"/>
      <c r="G2828" s="227" t="s">
        <v>25</v>
      </c>
      <c r="H2828" s="228">
        <v>0.152</v>
      </c>
      <c r="I2828" s="229">
        <f>SUMIFS(J:J,A:A,"Composição",B:B,$B2828)</f>
        <v>25.57</v>
      </c>
      <c r="J2828" s="229">
        <f t="shared" si="450"/>
        <v>3.88</v>
      </c>
      <c r="L2828" s="52">
        <f t="shared" si="447"/>
        <v>299</v>
      </c>
      <c r="M2828" s="86">
        <f t="shared" si="441"/>
        <v>3.88</v>
      </c>
      <c r="N2828" s="87" t="str">
        <f t="shared" si="442"/>
        <v/>
      </c>
      <c r="O2828" s="87">
        <f t="shared" si="443"/>
        <v>3.88</v>
      </c>
      <c r="P2828" s="88" t="str">
        <f t="shared" si="444"/>
        <v/>
      </c>
      <c r="Q2828" s="87" t="str">
        <f t="shared" si="445"/>
        <v/>
      </c>
      <c r="R2828" s="87" t="str">
        <f t="shared" si="446"/>
        <v/>
      </c>
    </row>
    <row r="2829" spans="1:18" ht="51" customHeight="1" x14ac:dyDescent="0.2">
      <c r="A2829" s="225" t="s">
        <v>21</v>
      </c>
      <c r="B2829" s="226" t="s">
        <v>214</v>
      </c>
      <c r="C2829" s="225" t="s">
        <v>9</v>
      </c>
      <c r="D2829" s="225" t="s">
        <v>215</v>
      </c>
      <c r="E2829" s="292" t="s">
        <v>875</v>
      </c>
      <c r="F2829" s="292"/>
      <c r="G2829" s="227" t="s">
        <v>25</v>
      </c>
      <c r="H2829" s="228">
        <v>0.152</v>
      </c>
      <c r="I2829" s="229">
        <f>SUMIFS(J:J,A:A,"Composição",B:B,$B2829)</f>
        <v>32.270000000000003</v>
      </c>
      <c r="J2829" s="229">
        <f t="shared" si="450"/>
        <v>4.9000000000000004</v>
      </c>
      <c r="L2829" s="52">
        <f t="shared" si="447"/>
        <v>299</v>
      </c>
      <c r="M2829" s="86">
        <f t="shared" si="441"/>
        <v>4.9000000000000004</v>
      </c>
      <c r="N2829" s="87" t="str">
        <f t="shared" si="442"/>
        <v/>
      </c>
      <c r="O2829" s="87">
        <f t="shared" si="443"/>
        <v>4.9000000000000004</v>
      </c>
      <c r="P2829" s="88" t="str">
        <f t="shared" si="444"/>
        <v/>
      </c>
      <c r="Q2829" s="87" t="str">
        <f t="shared" si="445"/>
        <v/>
      </c>
      <c r="R2829" s="87" t="str">
        <f t="shared" si="446"/>
        <v/>
      </c>
    </row>
    <row r="2830" spans="1:18" ht="25.5" x14ac:dyDescent="0.2">
      <c r="A2830" s="214" t="s">
        <v>28</v>
      </c>
      <c r="B2830" s="215" t="s">
        <v>2135</v>
      </c>
      <c r="C2830" s="214" t="str">
        <f>VLOOKUP(B2830,INSUMOS!$A:$I,2,FALSE)</f>
        <v>SINAPI</v>
      </c>
      <c r="D2830" s="214" t="str">
        <f>VLOOKUP(B2830,INSUMOS!$A:$I,3,FALSE)</f>
        <v>JOELHO PVC, SOLDAVEL, 90 GRAUS, 25 MM, COR MARROM, PARA AGUA FRIA PREDIAL</v>
      </c>
      <c r="E2830" s="293" t="str">
        <f>VLOOKUP(B2830,INSUMOS!$A:$I,4,FALSE)</f>
        <v>Material</v>
      </c>
      <c r="F2830" s="293"/>
      <c r="G2830" s="216" t="str">
        <f>VLOOKUP(B2830,INSUMOS!$A:$I,5,FALSE)</f>
        <v>UN</v>
      </c>
      <c r="H2830" s="217">
        <v>1</v>
      </c>
      <c r="I2830" s="218">
        <f>VLOOKUP(B2830,INSUMOS!$A:$I,8,FALSE)</f>
        <v>0.82</v>
      </c>
      <c r="J2830" s="218">
        <f t="shared" si="450"/>
        <v>0.82</v>
      </c>
      <c r="L2830" s="52">
        <f t="shared" si="447"/>
        <v>299</v>
      </c>
      <c r="M2830" s="86">
        <f t="shared" si="441"/>
        <v>0.82</v>
      </c>
      <c r="N2830" s="87" t="str">
        <f t="shared" si="442"/>
        <v/>
      </c>
      <c r="O2830" s="87">
        <f t="shared" si="443"/>
        <v>0.82</v>
      </c>
      <c r="P2830" s="88" t="str">
        <f t="shared" si="444"/>
        <v/>
      </c>
      <c r="Q2830" s="87" t="str">
        <f t="shared" si="445"/>
        <v/>
      </c>
      <c r="R2830" s="87" t="str">
        <f t="shared" si="446"/>
        <v/>
      </c>
    </row>
    <row r="2831" spans="1:18" ht="38.25" customHeight="1" x14ac:dyDescent="0.2">
      <c r="A2831" s="214" t="s">
        <v>28</v>
      </c>
      <c r="B2831" s="215" t="s">
        <v>496</v>
      </c>
      <c r="C2831" s="214" t="str">
        <f>VLOOKUP(B2831,INSUMOS!$A:$I,2,FALSE)</f>
        <v>SINAPI</v>
      </c>
      <c r="D2831" s="214" t="str">
        <f>VLOOKUP(B2831,INSUMOS!$A:$I,3,FALSE)</f>
        <v>LIXA D'AGUA EM FOLHA, COR PRETA, GRAO 100</v>
      </c>
      <c r="E2831" s="293" t="str">
        <f>VLOOKUP(B2831,INSUMOS!$A:$I,4,FALSE)</f>
        <v>Material</v>
      </c>
      <c r="F2831" s="293"/>
      <c r="G2831" s="216" t="str">
        <f>VLOOKUP(B2831,INSUMOS!$A:$I,5,FALSE)</f>
        <v>UN</v>
      </c>
      <c r="H2831" s="217">
        <v>3.3799999999999997E-2</v>
      </c>
      <c r="I2831" s="218">
        <f>VLOOKUP(B2831,INSUMOS!$A:$I,8,FALSE)</f>
        <v>2.3199999999999998</v>
      </c>
      <c r="J2831" s="218">
        <f t="shared" si="450"/>
        <v>7.0000000000000007E-2</v>
      </c>
      <c r="L2831" s="52">
        <f t="shared" si="447"/>
        <v>299</v>
      </c>
      <c r="M2831" s="86">
        <f t="shared" si="441"/>
        <v>7.0000000000000007E-2</v>
      </c>
      <c r="N2831" s="87" t="str">
        <f t="shared" si="442"/>
        <v/>
      </c>
      <c r="O2831" s="87">
        <f t="shared" si="443"/>
        <v>7.0000000000000007E-2</v>
      </c>
      <c r="P2831" s="88" t="str">
        <f t="shared" si="444"/>
        <v/>
      </c>
      <c r="Q2831" s="87" t="str">
        <f t="shared" si="445"/>
        <v/>
      </c>
      <c r="R2831" s="87" t="str">
        <f t="shared" si="446"/>
        <v/>
      </c>
    </row>
    <row r="2832" spans="1:18" ht="25.5" x14ac:dyDescent="0.2">
      <c r="A2832" s="214" t="s">
        <v>28</v>
      </c>
      <c r="B2832" s="215" t="s">
        <v>200</v>
      </c>
      <c r="C2832" s="214" t="str">
        <f>VLOOKUP(B2832,INSUMOS!$A:$I,2,FALSE)</f>
        <v>SINAPI</v>
      </c>
      <c r="D2832" s="214" t="str">
        <f>VLOOKUP(B2832,INSUMOS!$A:$I,3,FALSE)</f>
        <v>SOLUCAO PREPARADORA / LIMPADORA PARA PVC, FRASCO COM 1000 CM3</v>
      </c>
      <c r="E2832" s="293" t="str">
        <f>VLOOKUP(B2832,INSUMOS!$A:$I,4,FALSE)</f>
        <v>Material</v>
      </c>
      <c r="F2832" s="293"/>
      <c r="G2832" s="216" t="str">
        <f>VLOOKUP(B2832,INSUMOS!$A:$I,5,FALSE)</f>
        <v>UN</v>
      </c>
      <c r="H2832" s="217">
        <v>8.0000000000000002E-3</v>
      </c>
      <c r="I2832" s="218">
        <f>VLOOKUP(B2832,INSUMOS!$A:$I,8,FALSE)</f>
        <v>88.04</v>
      </c>
      <c r="J2832" s="218">
        <f t="shared" si="450"/>
        <v>0.7</v>
      </c>
      <c r="L2832" s="52">
        <f t="shared" si="447"/>
        <v>299</v>
      </c>
      <c r="M2832" s="86">
        <f t="shared" si="441"/>
        <v>0.7</v>
      </c>
      <c r="N2832" s="87" t="str">
        <f t="shared" si="442"/>
        <v/>
      </c>
      <c r="O2832" s="87">
        <f t="shared" si="443"/>
        <v>0.7</v>
      </c>
      <c r="P2832" s="88" t="str">
        <f t="shared" si="444"/>
        <v/>
      </c>
      <c r="Q2832" s="87" t="str">
        <f t="shared" si="445"/>
        <v/>
      </c>
      <c r="R2832" s="87" t="str">
        <f t="shared" si="446"/>
        <v/>
      </c>
    </row>
    <row r="2833" spans="1:18" x14ac:dyDescent="0.2">
      <c r="A2833" s="214" t="s">
        <v>28</v>
      </c>
      <c r="B2833" s="215" t="s">
        <v>201</v>
      </c>
      <c r="C2833" s="214" t="str">
        <f>VLOOKUP(B2833,INSUMOS!$A:$I,2,FALSE)</f>
        <v>SINAPI</v>
      </c>
      <c r="D2833" s="214" t="str">
        <f>VLOOKUP(B2833,INSUMOS!$A:$I,3,FALSE)</f>
        <v>ADESIVO PLASTICO PARA PVC, FRASCO COM *850* GR</v>
      </c>
      <c r="E2833" s="293" t="str">
        <f>VLOOKUP(B2833,INSUMOS!$A:$I,4,FALSE)</f>
        <v>Material</v>
      </c>
      <c r="F2833" s="293"/>
      <c r="G2833" s="216" t="str">
        <f>VLOOKUP(B2833,INSUMOS!$A:$I,5,FALSE)</f>
        <v>UN</v>
      </c>
      <c r="H2833" s="217">
        <v>7.1000000000000004E-3</v>
      </c>
      <c r="I2833" s="218">
        <f>VLOOKUP(B2833,INSUMOS!$A:$I,8,FALSE)</f>
        <v>77.709999999999994</v>
      </c>
      <c r="J2833" s="218">
        <f t="shared" si="450"/>
        <v>0.55000000000000004</v>
      </c>
      <c r="L2833" s="52">
        <f t="shared" si="447"/>
        <v>299</v>
      </c>
      <c r="M2833" s="86">
        <f t="shared" si="441"/>
        <v>0.55000000000000004</v>
      </c>
      <c r="N2833" s="87" t="str">
        <f t="shared" si="442"/>
        <v/>
      </c>
      <c r="O2833" s="87">
        <f t="shared" si="443"/>
        <v>0.55000000000000004</v>
      </c>
      <c r="P2833" s="88" t="str">
        <f t="shared" si="444"/>
        <v/>
      </c>
      <c r="Q2833" s="87" t="str">
        <f t="shared" si="445"/>
        <v/>
      </c>
      <c r="R2833" s="87" t="str">
        <f t="shared" si="446"/>
        <v/>
      </c>
    </row>
    <row r="2834" spans="1:18" x14ac:dyDescent="0.2">
      <c r="A2834" s="219"/>
      <c r="B2834" s="219"/>
      <c r="C2834" s="219"/>
      <c r="D2834" s="219"/>
      <c r="E2834" s="219"/>
      <c r="F2834" s="220"/>
      <c r="G2834" s="219"/>
      <c r="H2834" s="220"/>
      <c r="I2834" s="219"/>
      <c r="J2834" s="220"/>
      <c r="L2834" s="52">
        <f t="shared" si="447"/>
        <v>299</v>
      </c>
      <c r="M2834" s="86" t="str">
        <f t="shared" si="441"/>
        <v/>
      </c>
      <c r="N2834" s="87" t="str">
        <f t="shared" si="442"/>
        <v/>
      </c>
      <c r="O2834" s="87" t="str">
        <f t="shared" si="443"/>
        <v/>
      </c>
      <c r="P2834" s="88" t="str">
        <f t="shared" si="444"/>
        <v/>
      </c>
      <c r="Q2834" s="87" t="str">
        <f t="shared" si="445"/>
        <v/>
      </c>
      <c r="R2834" s="87" t="str">
        <f t="shared" si="446"/>
        <v/>
      </c>
    </row>
    <row r="2835" spans="1:18" ht="15" thickBot="1" x14ac:dyDescent="0.25">
      <c r="A2835" s="219"/>
      <c r="B2835" s="219"/>
      <c r="C2835" s="219"/>
      <c r="D2835" s="219"/>
      <c r="E2835" s="219"/>
      <c r="F2835" s="220"/>
      <c r="G2835" s="219"/>
      <c r="H2835" s="294"/>
      <c r="I2835" s="294"/>
      <c r="J2835" s="220"/>
      <c r="L2835" s="52">
        <f t="shared" si="447"/>
        <v>299</v>
      </c>
      <c r="M2835" s="86" t="str">
        <f t="shared" si="441"/>
        <v/>
      </c>
      <c r="N2835" s="87" t="str">
        <f t="shared" si="442"/>
        <v/>
      </c>
      <c r="O2835" s="87" t="str">
        <f t="shared" si="443"/>
        <v/>
      </c>
      <c r="P2835" s="88" t="str">
        <f t="shared" si="444"/>
        <v/>
      </c>
      <c r="Q2835" s="87" t="str">
        <f t="shared" si="445"/>
        <v/>
      </c>
      <c r="R2835" s="87" t="str">
        <f t="shared" si="446"/>
        <v/>
      </c>
    </row>
    <row r="2836" spans="1:18" ht="51" customHeight="1" thickTop="1" x14ac:dyDescent="0.2">
      <c r="A2836" s="224"/>
      <c r="B2836" s="224"/>
      <c r="C2836" s="224"/>
      <c r="D2836" s="224"/>
      <c r="E2836" s="224"/>
      <c r="F2836" s="224"/>
      <c r="G2836" s="224"/>
      <c r="H2836" s="224"/>
      <c r="I2836" s="224"/>
      <c r="J2836" s="224"/>
      <c r="L2836" s="52">
        <f t="shared" si="447"/>
        <v>299</v>
      </c>
      <c r="M2836" s="86" t="str">
        <f t="shared" si="441"/>
        <v/>
      </c>
      <c r="N2836" s="87" t="str">
        <f t="shared" si="442"/>
        <v/>
      </c>
      <c r="O2836" s="87" t="str">
        <f t="shared" si="443"/>
        <v/>
      </c>
      <c r="P2836" s="88" t="str">
        <f t="shared" si="444"/>
        <v/>
      </c>
      <c r="Q2836" s="87" t="str">
        <f t="shared" si="445"/>
        <v/>
      </c>
      <c r="R2836" s="87" t="str">
        <f t="shared" si="446"/>
        <v/>
      </c>
    </row>
    <row r="2837" spans="1:18" ht="15" x14ac:dyDescent="0.2">
      <c r="A2837" s="206"/>
      <c r="B2837" s="207" t="s">
        <v>1</v>
      </c>
      <c r="C2837" s="206" t="s">
        <v>2</v>
      </c>
      <c r="D2837" s="206" t="s">
        <v>3</v>
      </c>
      <c r="E2837" s="290" t="s">
        <v>18</v>
      </c>
      <c r="F2837" s="290"/>
      <c r="G2837" s="208" t="s">
        <v>4</v>
      </c>
      <c r="H2837" s="207" t="s">
        <v>5</v>
      </c>
      <c r="I2837" s="207" t="s">
        <v>6</v>
      </c>
      <c r="J2837" s="207" t="s">
        <v>7</v>
      </c>
      <c r="L2837" s="52">
        <f t="shared" si="447"/>
        <v>300</v>
      </c>
      <c r="M2837" s="86" t="str">
        <f t="shared" si="441"/>
        <v/>
      </c>
      <c r="N2837" s="87" t="str">
        <f t="shared" si="442"/>
        <v/>
      </c>
      <c r="O2837" s="87" t="str">
        <f t="shared" si="443"/>
        <v/>
      </c>
      <c r="P2837" s="88" t="str">
        <f t="shared" si="444"/>
        <v/>
      </c>
      <c r="Q2837" s="87" t="str">
        <f t="shared" si="445"/>
        <v/>
      </c>
      <c r="R2837" s="87" t="str">
        <f t="shared" si="446"/>
        <v/>
      </c>
    </row>
    <row r="2838" spans="1:18" ht="38.25" x14ac:dyDescent="0.2">
      <c r="A2838" s="209" t="s">
        <v>19</v>
      </c>
      <c r="B2838" s="210" t="s">
        <v>1591</v>
      </c>
      <c r="C2838" s="209" t="s">
        <v>9</v>
      </c>
      <c r="D2838" s="209" t="s">
        <v>1592</v>
      </c>
      <c r="E2838" s="291" t="s">
        <v>213</v>
      </c>
      <c r="F2838" s="291"/>
      <c r="G2838" s="211" t="s">
        <v>12</v>
      </c>
      <c r="H2838" s="212">
        <v>1</v>
      </c>
      <c r="I2838" s="213">
        <f>SUMIF(L:L,$L2838,M:M)</f>
        <v>49.679999999999993</v>
      </c>
      <c r="J2838" s="213">
        <f>TRUNC(H2838*I2838,2)</f>
        <v>49.68</v>
      </c>
      <c r="L2838" s="52">
        <f t="shared" si="447"/>
        <v>300</v>
      </c>
      <c r="M2838" s="86" t="str">
        <f t="shared" si="441"/>
        <v/>
      </c>
      <c r="N2838" s="87" t="str">
        <f t="shared" si="442"/>
        <v/>
      </c>
      <c r="O2838" s="87" t="str">
        <f t="shared" si="443"/>
        <v/>
      </c>
      <c r="P2838" s="88" t="str">
        <f t="shared" si="444"/>
        <v xml:space="preserve"> 89970 </v>
      </c>
      <c r="Q2838" s="87">
        <f t="shared" si="445"/>
        <v>0</v>
      </c>
      <c r="R2838" s="87">
        <f t="shared" si="446"/>
        <v>49.679999999999993</v>
      </c>
    </row>
    <row r="2839" spans="1:18" ht="38.25" x14ac:dyDescent="0.2">
      <c r="A2839" s="225" t="s">
        <v>21</v>
      </c>
      <c r="B2839" s="226" t="s">
        <v>2137</v>
      </c>
      <c r="C2839" s="225" t="s">
        <v>9</v>
      </c>
      <c r="D2839" s="225" t="s">
        <v>2138</v>
      </c>
      <c r="E2839" s="292" t="s">
        <v>909</v>
      </c>
      <c r="F2839" s="292"/>
      <c r="G2839" s="227" t="s">
        <v>12</v>
      </c>
      <c r="H2839" s="228">
        <v>1</v>
      </c>
      <c r="I2839" s="229">
        <f>SUMIFS(J:J,A:A,"Composição",B:B,$B2839)</f>
        <v>8.2899999999999991</v>
      </c>
      <c r="J2839" s="229">
        <f>TRUNC(H2839*I2839,2)</f>
        <v>8.2899999999999991</v>
      </c>
      <c r="L2839" s="52">
        <f t="shared" si="447"/>
        <v>300</v>
      </c>
      <c r="M2839" s="86">
        <f t="shared" si="441"/>
        <v>8.2899999999999991</v>
      </c>
      <c r="N2839" s="87" t="str">
        <f t="shared" si="442"/>
        <v/>
      </c>
      <c r="O2839" s="87">
        <f t="shared" si="443"/>
        <v>8.2899999999999991</v>
      </c>
      <c r="P2839" s="88" t="str">
        <f t="shared" si="444"/>
        <v/>
      </c>
      <c r="Q2839" s="87" t="str">
        <f t="shared" si="445"/>
        <v/>
      </c>
      <c r="R2839" s="87" t="str">
        <f t="shared" si="446"/>
        <v/>
      </c>
    </row>
    <row r="2840" spans="1:18" ht="25.5" x14ac:dyDescent="0.2">
      <c r="A2840" s="225" t="s">
        <v>21</v>
      </c>
      <c r="B2840" s="226" t="s">
        <v>2139</v>
      </c>
      <c r="C2840" s="225" t="s">
        <v>9</v>
      </c>
      <c r="D2840" s="225" t="s">
        <v>2140</v>
      </c>
      <c r="E2840" s="292" t="s">
        <v>913</v>
      </c>
      <c r="F2840" s="292"/>
      <c r="G2840" s="227" t="s">
        <v>12</v>
      </c>
      <c r="H2840" s="228">
        <v>1</v>
      </c>
      <c r="I2840" s="229">
        <f>SUMIFS(J:J,A:A,"Composição",B:B,$B2840)</f>
        <v>33.799999999999997</v>
      </c>
      <c r="J2840" s="229">
        <f>TRUNC(H2840*I2840,2)</f>
        <v>33.799999999999997</v>
      </c>
      <c r="L2840" s="52">
        <f t="shared" si="447"/>
        <v>300</v>
      </c>
      <c r="M2840" s="86">
        <f t="shared" si="441"/>
        <v>33.799999999999997</v>
      </c>
      <c r="N2840" s="87" t="str">
        <f t="shared" si="442"/>
        <v/>
      </c>
      <c r="O2840" s="87">
        <f t="shared" si="443"/>
        <v>33.799999999999997</v>
      </c>
      <c r="P2840" s="88" t="str">
        <f t="shared" si="444"/>
        <v/>
      </c>
      <c r="Q2840" s="87" t="str">
        <f t="shared" si="445"/>
        <v/>
      </c>
      <c r="R2840" s="87" t="str">
        <f t="shared" si="446"/>
        <v/>
      </c>
    </row>
    <row r="2841" spans="1:18" ht="38.25" x14ac:dyDescent="0.2">
      <c r="A2841" s="225" t="s">
        <v>21</v>
      </c>
      <c r="B2841" s="226" t="s">
        <v>1976</v>
      </c>
      <c r="C2841" s="225" t="s">
        <v>9</v>
      </c>
      <c r="D2841" s="225" t="s">
        <v>1977</v>
      </c>
      <c r="E2841" s="292" t="s">
        <v>909</v>
      </c>
      <c r="F2841" s="292"/>
      <c r="G2841" s="227" t="s">
        <v>12</v>
      </c>
      <c r="H2841" s="228">
        <v>1</v>
      </c>
      <c r="I2841" s="229">
        <f>SUMIFS(J:J,A:A,"Composição",B:B,$B2841)</f>
        <v>7.59</v>
      </c>
      <c r="J2841" s="229">
        <f>TRUNC(H2841*I2841,2)</f>
        <v>7.59</v>
      </c>
      <c r="L2841" s="52">
        <f t="shared" si="447"/>
        <v>300</v>
      </c>
      <c r="M2841" s="86">
        <f t="shared" si="441"/>
        <v>7.59</v>
      </c>
      <c r="N2841" s="87" t="str">
        <f t="shared" si="442"/>
        <v/>
      </c>
      <c r="O2841" s="87">
        <f t="shared" si="443"/>
        <v>7.59</v>
      </c>
      <c r="P2841" s="88" t="str">
        <f t="shared" si="444"/>
        <v/>
      </c>
      <c r="Q2841" s="87" t="str">
        <f t="shared" si="445"/>
        <v/>
      </c>
      <c r="R2841" s="87" t="str">
        <f t="shared" si="446"/>
        <v/>
      </c>
    </row>
    <row r="2842" spans="1:18" ht="51" customHeight="1" x14ac:dyDescent="0.2">
      <c r="A2842" s="219"/>
      <c r="B2842" s="219"/>
      <c r="C2842" s="219"/>
      <c r="D2842" s="219"/>
      <c r="E2842" s="219"/>
      <c r="F2842" s="220"/>
      <c r="G2842" s="219"/>
      <c r="H2842" s="220"/>
      <c r="I2842" s="219"/>
      <c r="J2842" s="220"/>
      <c r="L2842" s="52">
        <f t="shared" si="447"/>
        <v>300</v>
      </c>
      <c r="M2842" s="86" t="str">
        <f t="shared" si="441"/>
        <v/>
      </c>
      <c r="N2842" s="87" t="str">
        <f t="shared" si="442"/>
        <v/>
      </c>
      <c r="O2842" s="87" t="str">
        <f t="shared" si="443"/>
        <v/>
      </c>
      <c r="P2842" s="88" t="str">
        <f t="shared" si="444"/>
        <v/>
      </c>
      <c r="Q2842" s="87" t="str">
        <f t="shared" si="445"/>
        <v/>
      </c>
      <c r="R2842" s="87" t="str">
        <f t="shared" si="446"/>
        <v/>
      </c>
    </row>
    <row r="2843" spans="1:18" ht="63.75" customHeight="1" thickBot="1" x14ac:dyDescent="0.25">
      <c r="A2843" s="219"/>
      <c r="B2843" s="219"/>
      <c r="C2843" s="219"/>
      <c r="D2843" s="219"/>
      <c r="E2843" s="219"/>
      <c r="F2843" s="220"/>
      <c r="G2843" s="219"/>
      <c r="H2843" s="294"/>
      <c r="I2843" s="294"/>
      <c r="J2843" s="220"/>
      <c r="L2843" s="52">
        <f t="shared" si="447"/>
        <v>300</v>
      </c>
      <c r="M2843" s="86" t="str">
        <f t="shared" si="441"/>
        <v/>
      </c>
      <c r="N2843" s="87" t="str">
        <f t="shared" si="442"/>
        <v/>
      </c>
      <c r="O2843" s="87" t="str">
        <f t="shared" si="443"/>
        <v/>
      </c>
      <c r="P2843" s="88" t="str">
        <f t="shared" si="444"/>
        <v/>
      </c>
      <c r="Q2843" s="87" t="str">
        <f t="shared" si="445"/>
        <v/>
      </c>
      <c r="R2843" s="87" t="str">
        <f t="shared" si="446"/>
        <v/>
      </c>
    </row>
    <row r="2844" spans="1:18" ht="51" customHeight="1" thickTop="1" x14ac:dyDescent="0.2">
      <c r="A2844" s="224"/>
      <c r="B2844" s="224"/>
      <c r="C2844" s="224"/>
      <c r="D2844" s="224"/>
      <c r="E2844" s="224"/>
      <c r="F2844" s="224"/>
      <c r="G2844" s="224"/>
      <c r="H2844" s="224"/>
      <c r="I2844" s="224"/>
      <c r="J2844" s="224"/>
      <c r="L2844" s="52">
        <f t="shared" si="447"/>
        <v>300</v>
      </c>
      <c r="M2844" s="86" t="str">
        <f t="shared" si="441"/>
        <v/>
      </c>
      <c r="N2844" s="87" t="str">
        <f t="shared" si="442"/>
        <v/>
      </c>
      <c r="O2844" s="87" t="str">
        <f t="shared" si="443"/>
        <v/>
      </c>
      <c r="P2844" s="88" t="str">
        <f t="shared" si="444"/>
        <v/>
      </c>
      <c r="Q2844" s="87" t="str">
        <f t="shared" si="445"/>
        <v/>
      </c>
      <c r="R2844" s="87" t="str">
        <f t="shared" si="446"/>
        <v/>
      </c>
    </row>
    <row r="2845" spans="1:18" ht="25.5" customHeight="1" x14ac:dyDescent="0.2">
      <c r="A2845" s="206"/>
      <c r="B2845" s="207" t="s">
        <v>1</v>
      </c>
      <c r="C2845" s="206" t="s">
        <v>2</v>
      </c>
      <c r="D2845" s="206" t="s">
        <v>3</v>
      </c>
      <c r="E2845" s="290" t="s">
        <v>18</v>
      </c>
      <c r="F2845" s="290"/>
      <c r="G2845" s="208" t="s">
        <v>4</v>
      </c>
      <c r="H2845" s="207" t="s">
        <v>5</v>
      </c>
      <c r="I2845" s="207" t="s">
        <v>6</v>
      </c>
      <c r="J2845" s="207" t="s">
        <v>7</v>
      </c>
      <c r="L2845" s="52">
        <f t="shared" si="447"/>
        <v>301</v>
      </c>
      <c r="M2845" s="86" t="str">
        <f t="shared" si="441"/>
        <v/>
      </c>
      <c r="N2845" s="87" t="str">
        <f t="shared" si="442"/>
        <v/>
      </c>
      <c r="O2845" s="87" t="str">
        <f t="shared" si="443"/>
        <v/>
      </c>
      <c r="P2845" s="88" t="str">
        <f t="shared" si="444"/>
        <v/>
      </c>
      <c r="Q2845" s="87" t="str">
        <f t="shared" si="445"/>
        <v/>
      </c>
      <c r="R2845" s="87" t="str">
        <f t="shared" si="446"/>
        <v/>
      </c>
    </row>
    <row r="2846" spans="1:18" ht="51" customHeight="1" x14ac:dyDescent="0.2">
      <c r="A2846" s="209" t="s">
        <v>19</v>
      </c>
      <c r="B2846" s="210" t="s">
        <v>646</v>
      </c>
      <c r="C2846" s="209" t="s">
        <v>9</v>
      </c>
      <c r="D2846" s="209" t="s">
        <v>647</v>
      </c>
      <c r="E2846" s="291" t="s">
        <v>890</v>
      </c>
      <c r="F2846" s="291"/>
      <c r="G2846" s="211" t="s">
        <v>10</v>
      </c>
      <c r="H2846" s="212">
        <v>1</v>
      </c>
      <c r="I2846" s="213">
        <f>SUMIF(L:L,$L2846,M:M)</f>
        <v>24.15</v>
      </c>
      <c r="J2846" s="213">
        <f>TRUNC(H2846*I2846,2)</f>
        <v>24.15</v>
      </c>
      <c r="L2846" s="52">
        <f t="shared" si="447"/>
        <v>301</v>
      </c>
      <c r="M2846" s="86" t="str">
        <f t="shared" si="441"/>
        <v/>
      </c>
      <c r="N2846" s="87" t="str">
        <f t="shared" si="442"/>
        <v/>
      </c>
      <c r="O2846" s="87" t="str">
        <f t="shared" si="443"/>
        <v/>
      </c>
      <c r="P2846" s="88" t="str">
        <f t="shared" si="444"/>
        <v xml:space="preserve"> 95240 </v>
      </c>
      <c r="Q2846" s="87">
        <f t="shared" si="445"/>
        <v>0</v>
      </c>
      <c r="R2846" s="87">
        <f t="shared" si="446"/>
        <v>24.15</v>
      </c>
    </row>
    <row r="2847" spans="1:18" ht="51" customHeight="1" x14ac:dyDescent="0.2">
      <c r="A2847" s="225" t="s">
        <v>21</v>
      </c>
      <c r="B2847" s="226" t="s">
        <v>695</v>
      </c>
      <c r="C2847" s="225" t="s">
        <v>9</v>
      </c>
      <c r="D2847" s="225" t="s">
        <v>696</v>
      </c>
      <c r="E2847" s="292" t="s">
        <v>894</v>
      </c>
      <c r="F2847" s="292"/>
      <c r="G2847" s="227" t="s">
        <v>17</v>
      </c>
      <c r="H2847" s="228">
        <v>3.39E-2</v>
      </c>
      <c r="I2847" s="229">
        <f>SUMIFS(J:J,A:A,"Composição",B:B,$B2847)</f>
        <v>521.91</v>
      </c>
      <c r="J2847" s="229">
        <f>TRUNC(H2847*I2847,2)</f>
        <v>17.690000000000001</v>
      </c>
      <c r="L2847" s="52">
        <f t="shared" si="447"/>
        <v>301</v>
      </c>
      <c r="M2847" s="86">
        <f t="shared" si="441"/>
        <v>17.690000000000001</v>
      </c>
      <c r="N2847" s="87" t="str">
        <f t="shared" si="442"/>
        <v/>
      </c>
      <c r="O2847" s="87">
        <f t="shared" si="443"/>
        <v>17.690000000000001</v>
      </c>
      <c r="P2847" s="88" t="str">
        <f t="shared" si="444"/>
        <v/>
      </c>
      <c r="Q2847" s="87" t="str">
        <f t="shared" si="445"/>
        <v/>
      </c>
      <c r="R2847" s="87" t="str">
        <f t="shared" si="446"/>
        <v/>
      </c>
    </row>
    <row r="2848" spans="1:18" ht="51" customHeight="1" x14ac:dyDescent="0.2">
      <c r="A2848" s="225" t="s">
        <v>21</v>
      </c>
      <c r="B2848" s="226" t="s">
        <v>26</v>
      </c>
      <c r="C2848" s="225" t="s">
        <v>9</v>
      </c>
      <c r="D2848" s="225" t="s">
        <v>27</v>
      </c>
      <c r="E2848" s="292" t="s">
        <v>875</v>
      </c>
      <c r="F2848" s="292"/>
      <c r="G2848" s="227" t="s">
        <v>25</v>
      </c>
      <c r="H2848" s="228">
        <v>4.4400000000000002E-2</v>
      </c>
      <c r="I2848" s="229">
        <f>SUMIFS(J:J,A:A,"Composição",B:B,$B2848)</f>
        <v>25.11</v>
      </c>
      <c r="J2848" s="229">
        <f>TRUNC(H2848*I2848,2)</f>
        <v>1.1100000000000001</v>
      </c>
      <c r="L2848" s="52">
        <f t="shared" si="447"/>
        <v>301</v>
      </c>
      <c r="M2848" s="86">
        <f t="shared" si="441"/>
        <v>1.1100000000000001</v>
      </c>
      <c r="N2848" s="87" t="str">
        <f t="shared" si="442"/>
        <v/>
      </c>
      <c r="O2848" s="87">
        <f t="shared" si="443"/>
        <v>1.1100000000000001</v>
      </c>
      <c r="P2848" s="88" t="str">
        <f t="shared" si="444"/>
        <v/>
      </c>
      <c r="Q2848" s="87" t="str">
        <f t="shared" si="445"/>
        <v/>
      </c>
      <c r="R2848" s="87" t="str">
        <f t="shared" si="446"/>
        <v/>
      </c>
    </row>
    <row r="2849" spans="1:18" ht="25.5" x14ac:dyDescent="0.2">
      <c r="A2849" s="225" t="s">
        <v>21</v>
      </c>
      <c r="B2849" s="226" t="s">
        <v>45</v>
      </c>
      <c r="C2849" s="225" t="s">
        <v>9</v>
      </c>
      <c r="D2849" s="225" t="s">
        <v>46</v>
      </c>
      <c r="E2849" s="292" t="s">
        <v>875</v>
      </c>
      <c r="F2849" s="292"/>
      <c r="G2849" s="227" t="s">
        <v>25</v>
      </c>
      <c r="H2849" s="228">
        <v>0.16309999999999999</v>
      </c>
      <c r="I2849" s="229">
        <f>SUMIFS(J:J,A:A,"Composição",B:B,$B2849)</f>
        <v>32.840000000000003</v>
      </c>
      <c r="J2849" s="229">
        <f>TRUNC(H2849*I2849,2)</f>
        <v>5.35</v>
      </c>
      <c r="L2849" s="52">
        <f t="shared" si="447"/>
        <v>301</v>
      </c>
      <c r="M2849" s="86">
        <f t="shared" si="441"/>
        <v>5.35</v>
      </c>
      <c r="N2849" s="87" t="str">
        <f t="shared" si="442"/>
        <v/>
      </c>
      <c r="O2849" s="87">
        <f t="shared" si="443"/>
        <v>5.35</v>
      </c>
      <c r="P2849" s="88" t="str">
        <f t="shared" si="444"/>
        <v/>
      </c>
      <c r="Q2849" s="87" t="str">
        <f t="shared" si="445"/>
        <v/>
      </c>
      <c r="R2849" s="87" t="str">
        <f t="shared" si="446"/>
        <v/>
      </c>
    </row>
    <row r="2850" spans="1:18" x14ac:dyDescent="0.2">
      <c r="A2850" s="219"/>
      <c r="B2850" s="219"/>
      <c r="C2850" s="219"/>
      <c r="D2850" s="219"/>
      <c r="E2850" s="219"/>
      <c r="F2850" s="220"/>
      <c r="G2850" s="219"/>
      <c r="H2850" s="220"/>
      <c r="I2850" s="219"/>
      <c r="J2850" s="220"/>
      <c r="L2850" s="52">
        <f t="shared" si="447"/>
        <v>301</v>
      </c>
      <c r="M2850" s="86" t="str">
        <f t="shared" si="441"/>
        <v/>
      </c>
      <c r="N2850" s="87" t="str">
        <f t="shared" si="442"/>
        <v/>
      </c>
      <c r="O2850" s="87" t="str">
        <f t="shared" si="443"/>
        <v/>
      </c>
      <c r="P2850" s="88" t="str">
        <f t="shared" si="444"/>
        <v/>
      </c>
      <c r="Q2850" s="87" t="str">
        <f t="shared" si="445"/>
        <v/>
      </c>
      <c r="R2850" s="87" t="str">
        <f t="shared" si="446"/>
        <v/>
      </c>
    </row>
    <row r="2851" spans="1:18" ht="15" thickBot="1" x14ac:dyDescent="0.25">
      <c r="A2851" s="219"/>
      <c r="B2851" s="219"/>
      <c r="C2851" s="219"/>
      <c r="D2851" s="219"/>
      <c r="E2851" s="219"/>
      <c r="F2851" s="220"/>
      <c r="G2851" s="219"/>
      <c r="H2851" s="294"/>
      <c r="I2851" s="294"/>
      <c r="J2851" s="220"/>
      <c r="L2851" s="52">
        <f t="shared" si="447"/>
        <v>301</v>
      </c>
      <c r="M2851" s="86" t="str">
        <f t="shared" si="441"/>
        <v/>
      </c>
      <c r="N2851" s="87" t="str">
        <f t="shared" si="442"/>
        <v/>
      </c>
      <c r="O2851" s="87" t="str">
        <f t="shared" si="443"/>
        <v/>
      </c>
      <c r="P2851" s="88" t="str">
        <f t="shared" si="444"/>
        <v/>
      </c>
      <c r="Q2851" s="87" t="str">
        <f t="shared" si="445"/>
        <v/>
      </c>
      <c r="R2851" s="87" t="str">
        <f t="shared" si="446"/>
        <v/>
      </c>
    </row>
    <row r="2852" spans="1:18" ht="15" thickTop="1" x14ac:dyDescent="0.2">
      <c r="A2852" s="224"/>
      <c r="B2852" s="224"/>
      <c r="C2852" s="224"/>
      <c r="D2852" s="224"/>
      <c r="E2852" s="224"/>
      <c r="F2852" s="224"/>
      <c r="G2852" s="224"/>
      <c r="H2852" s="224"/>
      <c r="I2852" s="224"/>
      <c r="J2852" s="224"/>
      <c r="L2852" s="52">
        <f t="shared" si="447"/>
        <v>301</v>
      </c>
      <c r="M2852" s="86" t="str">
        <f t="shared" si="441"/>
        <v/>
      </c>
      <c r="N2852" s="87" t="str">
        <f t="shared" si="442"/>
        <v/>
      </c>
      <c r="O2852" s="87" t="str">
        <f t="shared" si="443"/>
        <v/>
      </c>
      <c r="P2852" s="88" t="str">
        <f t="shared" si="444"/>
        <v/>
      </c>
      <c r="Q2852" s="87" t="str">
        <f t="shared" si="445"/>
        <v/>
      </c>
      <c r="R2852" s="87" t="str">
        <f t="shared" si="446"/>
        <v/>
      </c>
    </row>
    <row r="2853" spans="1:18" ht="51" customHeight="1" x14ac:dyDescent="0.2">
      <c r="A2853" s="206"/>
      <c r="B2853" s="207" t="s">
        <v>1</v>
      </c>
      <c r="C2853" s="206" t="s">
        <v>2</v>
      </c>
      <c r="D2853" s="206" t="s">
        <v>3</v>
      </c>
      <c r="E2853" s="290" t="s">
        <v>18</v>
      </c>
      <c r="F2853" s="290"/>
      <c r="G2853" s="208" t="s">
        <v>4</v>
      </c>
      <c r="H2853" s="207" t="s">
        <v>5</v>
      </c>
      <c r="I2853" s="207" t="s">
        <v>6</v>
      </c>
      <c r="J2853" s="207" t="s">
        <v>7</v>
      </c>
      <c r="L2853" s="52">
        <f t="shared" si="447"/>
        <v>302</v>
      </c>
      <c r="M2853" s="86" t="str">
        <f t="shared" si="441"/>
        <v/>
      </c>
      <c r="N2853" s="87" t="str">
        <f t="shared" si="442"/>
        <v/>
      </c>
      <c r="O2853" s="87" t="str">
        <f t="shared" si="443"/>
        <v/>
      </c>
      <c r="P2853" s="88" t="str">
        <f t="shared" si="444"/>
        <v/>
      </c>
      <c r="Q2853" s="87" t="str">
        <f t="shared" si="445"/>
        <v/>
      </c>
      <c r="R2853" s="87" t="str">
        <f t="shared" si="446"/>
        <v/>
      </c>
    </row>
    <row r="2854" spans="1:18" ht="38.25" customHeight="1" x14ac:dyDescent="0.2">
      <c r="A2854" s="209" t="s">
        <v>19</v>
      </c>
      <c r="B2854" s="210" t="s">
        <v>648</v>
      </c>
      <c r="C2854" s="209" t="s">
        <v>9</v>
      </c>
      <c r="D2854" s="209" t="s">
        <v>649</v>
      </c>
      <c r="E2854" s="291" t="s">
        <v>890</v>
      </c>
      <c r="F2854" s="291"/>
      <c r="G2854" s="211" t="s">
        <v>10</v>
      </c>
      <c r="H2854" s="212">
        <v>1</v>
      </c>
      <c r="I2854" s="213">
        <f>SUMIF(L:L,$L2854,M:M)</f>
        <v>46.649999999999991</v>
      </c>
      <c r="J2854" s="213">
        <f>TRUNC(H2854*I2854,2)</f>
        <v>46.65</v>
      </c>
      <c r="L2854" s="52">
        <f t="shared" si="447"/>
        <v>302</v>
      </c>
      <c r="M2854" s="86" t="str">
        <f t="shared" si="441"/>
        <v/>
      </c>
      <c r="N2854" s="87" t="str">
        <f t="shared" si="442"/>
        <v/>
      </c>
      <c r="O2854" s="87" t="str">
        <f t="shared" si="443"/>
        <v/>
      </c>
      <c r="P2854" s="88" t="str">
        <f t="shared" si="444"/>
        <v xml:space="preserve"> 95241 </v>
      </c>
      <c r="Q2854" s="87">
        <f t="shared" si="445"/>
        <v>0</v>
      </c>
      <c r="R2854" s="87">
        <f t="shared" si="446"/>
        <v>46.649999999999991</v>
      </c>
    </row>
    <row r="2855" spans="1:18" ht="38.25" customHeight="1" x14ac:dyDescent="0.2">
      <c r="A2855" s="225" t="s">
        <v>21</v>
      </c>
      <c r="B2855" s="226" t="s">
        <v>26</v>
      </c>
      <c r="C2855" s="225" t="s">
        <v>9</v>
      </c>
      <c r="D2855" s="225" t="s">
        <v>27</v>
      </c>
      <c r="E2855" s="292" t="s">
        <v>875</v>
      </c>
      <c r="F2855" s="292"/>
      <c r="G2855" s="227" t="s">
        <v>25</v>
      </c>
      <c r="H2855" s="228">
        <v>9.1899999999999996E-2</v>
      </c>
      <c r="I2855" s="229">
        <f>SUMIFS(J:J,A:A,"Composição",B:B,$B2855)</f>
        <v>25.11</v>
      </c>
      <c r="J2855" s="229">
        <f>TRUNC(H2855*I2855,2)</f>
        <v>2.2999999999999998</v>
      </c>
      <c r="L2855" s="52">
        <f t="shared" si="447"/>
        <v>302</v>
      </c>
      <c r="M2855" s="86">
        <f t="shared" si="441"/>
        <v>2.2999999999999998</v>
      </c>
      <c r="N2855" s="87" t="str">
        <f t="shared" si="442"/>
        <v/>
      </c>
      <c r="O2855" s="87">
        <f t="shared" si="443"/>
        <v>2.2999999999999998</v>
      </c>
      <c r="P2855" s="88" t="str">
        <f t="shared" si="444"/>
        <v/>
      </c>
      <c r="Q2855" s="87" t="str">
        <f t="shared" si="445"/>
        <v/>
      </c>
      <c r="R2855" s="87" t="str">
        <f t="shared" si="446"/>
        <v/>
      </c>
    </row>
    <row r="2856" spans="1:18" ht="38.25" x14ac:dyDescent="0.2">
      <c r="A2856" s="225" t="s">
        <v>21</v>
      </c>
      <c r="B2856" s="226" t="s">
        <v>695</v>
      </c>
      <c r="C2856" s="225" t="s">
        <v>9</v>
      </c>
      <c r="D2856" s="225" t="s">
        <v>696</v>
      </c>
      <c r="E2856" s="292" t="s">
        <v>894</v>
      </c>
      <c r="F2856" s="292"/>
      <c r="G2856" s="227" t="s">
        <v>17</v>
      </c>
      <c r="H2856" s="228">
        <v>6.9000000000000006E-2</v>
      </c>
      <c r="I2856" s="229">
        <f>SUMIFS(J:J,A:A,"Composição",B:B,$B2856)</f>
        <v>521.91</v>
      </c>
      <c r="J2856" s="229">
        <f>TRUNC(H2856*I2856,2)</f>
        <v>36.01</v>
      </c>
      <c r="L2856" s="52">
        <f t="shared" si="447"/>
        <v>302</v>
      </c>
      <c r="M2856" s="86">
        <f t="shared" si="441"/>
        <v>36.01</v>
      </c>
      <c r="N2856" s="87" t="str">
        <f t="shared" si="442"/>
        <v/>
      </c>
      <c r="O2856" s="87">
        <f t="shared" si="443"/>
        <v>36.01</v>
      </c>
      <c r="P2856" s="88" t="str">
        <f t="shared" si="444"/>
        <v/>
      </c>
      <c r="Q2856" s="87" t="str">
        <f t="shared" si="445"/>
        <v/>
      </c>
      <c r="R2856" s="87" t="str">
        <f t="shared" si="446"/>
        <v/>
      </c>
    </row>
    <row r="2857" spans="1:18" ht="25.5" x14ac:dyDescent="0.2">
      <c r="A2857" s="225" t="s">
        <v>21</v>
      </c>
      <c r="B2857" s="226" t="s">
        <v>45</v>
      </c>
      <c r="C2857" s="225" t="s">
        <v>9</v>
      </c>
      <c r="D2857" s="225" t="s">
        <v>46</v>
      </c>
      <c r="E2857" s="292" t="s">
        <v>875</v>
      </c>
      <c r="F2857" s="292"/>
      <c r="G2857" s="227" t="s">
        <v>25</v>
      </c>
      <c r="H2857" s="228">
        <v>0.25414999999999999</v>
      </c>
      <c r="I2857" s="229">
        <f>SUMIFS(J:J,A:A,"Composição",B:B,$B2857)</f>
        <v>32.840000000000003</v>
      </c>
      <c r="J2857" s="229">
        <f>TRUNC(H2857*I2857,2)</f>
        <v>8.34</v>
      </c>
      <c r="L2857" s="52">
        <f t="shared" si="447"/>
        <v>302</v>
      </c>
      <c r="M2857" s="86">
        <f t="shared" si="441"/>
        <v>8.34</v>
      </c>
      <c r="N2857" s="87" t="str">
        <f t="shared" si="442"/>
        <v/>
      </c>
      <c r="O2857" s="87">
        <f t="shared" si="443"/>
        <v>8.34</v>
      </c>
      <c r="P2857" s="88" t="str">
        <f t="shared" si="444"/>
        <v/>
      </c>
      <c r="Q2857" s="87" t="str">
        <f t="shared" si="445"/>
        <v/>
      </c>
      <c r="R2857" s="87" t="str">
        <f t="shared" si="446"/>
        <v/>
      </c>
    </row>
    <row r="2858" spans="1:18" x14ac:dyDescent="0.2">
      <c r="A2858" s="219"/>
      <c r="B2858" s="219"/>
      <c r="C2858" s="219"/>
      <c r="D2858" s="219"/>
      <c r="E2858" s="219"/>
      <c r="F2858" s="220"/>
      <c r="G2858" s="219"/>
      <c r="H2858" s="220"/>
      <c r="I2858" s="219"/>
      <c r="J2858" s="220"/>
      <c r="L2858" s="52">
        <f t="shared" si="447"/>
        <v>302</v>
      </c>
      <c r="M2858" s="86" t="str">
        <f t="shared" si="441"/>
        <v/>
      </c>
      <c r="N2858" s="87" t="str">
        <f t="shared" si="442"/>
        <v/>
      </c>
      <c r="O2858" s="87" t="str">
        <f t="shared" si="443"/>
        <v/>
      </c>
      <c r="P2858" s="88" t="str">
        <f t="shared" si="444"/>
        <v/>
      </c>
      <c r="Q2858" s="87" t="str">
        <f t="shared" si="445"/>
        <v/>
      </c>
      <c r="R2858" s="87" t="str">
        <f t="shared" si="446"/>
        <v/>
      </c>
    </row>
    <row r="2859" spans="1:18" ht="15" thickBot="1" x14ac:dyDescent="0.25">
      <c r="A2859" s="219"/>
      <c r="B2859" s="219"/>
      <c r="C2859" s="219"/>
      <c r="D2859" s="219"/>
      <c r="E2859" s="219"/>
      <c r="F2859" s="220"/>
      <c r="G2859" s="219"/>
      <c r="H2859" s="294"/>
      <c r="I2859" s="294"/>
      <c r="J2859" s="220"/>
      <c r="L2859" s="52">
        <f t="shared" si="447"/>
        <v>302</v>
      </c>
      <c r="M2859" s="86" t="str">
        <f t="shared" si="441"/>
        <v/>
      </c>
      <c r="N2859" s="87" t="str">
        <f t="shared" si="442"/>
        <v/>
      </c>
      <c r="O2859" s="87" t="str">
        <f t="shared" si="443"/>
        <v/>
      </c>
      <c r="P2859" s="88" t="str">
        <f t="shared" si="444"/>
        <v/>
      </c>
      <c r="Q2859" s="87" t="str">
        <f t="shared" si="445"/>
        <v/>
      </c>
      <c r="R2859" s="87" t="str">
        <f t="shared" si="446"/>
        <v/>
      </c>
    </row>
    <row r="2860" spans="1:18" ht="51" customHeight="1" thickTop="1" x14ac:dyDescent="0.2">
      <c r="A2860" s="224"/>
      <c r="B2860" s="224"/>
      <c r="C2860" s="224"/>
      <c r="D2860" s="224"/>
      <c r="E2860" s="224"/>
      <c r="F2860" s="224"/>
      <c r="G2860" s="224"/>
      <c r="H2860" s="224"/>
      <c r="I2860" s="224"/>
      <c r="J2860" s="224"/>
      <c r="L2860" s="52">
        <f t="shared" si="447"/>
        <v>302</v>
      </c>
      <c r="M2860" s="86" t="str">
        <f t="shared" si="441"/>
        <v/>
      </c>
      <c r="N2860" s="87" t="str">
        <f t="shared" si="442"/>
        <v/>
      </c>
      <c r="O2860" s="87" t="str">
        <f t="shared" si="443"/>
        <v/>
      </c>
      <c r="P2860" s="88" t="str">
        <f t="shared" si="444"/>
        <v/>
      </c>
      <c r="Q2860" s="87" t="str">
        <f t="shared" si="445"/>
        <v/>
      </c>
      <c r="R2860" s="87" t="str">
        <f t="shared" si="446"/>
        <v/>
      </c>
    </row>
    <row r="2861" spans="1:18" ht="38.25" customHeight="1" x14ac:dyDescent="0.2">
      <c r="A2861" s="206"/>
      <c r="B2861" s="207" t="s">
        <v>1</v>
      </c>
      <c r="C2861" s="206" t="s">
        <v>2</v>
      </c>
      <c r="D2861" s="206" t="s">
        <v>3</v>
      </c>
      <c r="E2861" s="290" t="s">
        <v>18</v>
      </c>
      <c r="F2861" s="290"/>
      <c r="G2861" s="208" t="s">
        <v>4</v>
      </c>
      <c r="H2861" s="207" t="s">
        <v>5</v>
      </c>
      <c r="I2861" s="207" t="s">
        <v>6</v>
      </c>
      <c r="J2861" s="207" t="s">
        <v>7</v>
      </c>
      <c r="L2861" s="52">
        <f t="shared" si="447"/>
        <v>303</v>
      </c>
      <c r="M2861" s="86" t="str">
        <f t="shared" si="441"/>
        <v/>
      </c>
      <c r="N2861" s="87" t="str">
        <f t="shared" si="442"/>
        <v/>
      </c>
      <c r="O2861" s="87" t="str">
        <f t="shared" si="443"/>
        <v/>
      </c>
      <c r="P2861" s="88" t="str">
        <f t="shared" si="444"/>
        <v/>
      </c>
      <c r="Q2861" s="87" t="str">
        <f t="shared" si="445"/>
        <v/>
      </c>
      <c r="R2861" s="87" t="str">
        <f t="shared" si="446"/>
        <v/>
      </c>
    </row>
    <row r="2862" spans="1:18" ht="38.25" customHeight="1" x14ac:dyDescent="0.2">
      <c r="A2862" s="209" t="s">
        <v>19</v>
      </c>
      <c r="B2862" s="210" t="s">
        <v>2141</v>
      </c>
      <c r="C2862" s="209" t="s">
        <v>9</v>
      </c>
      <c r="D2862" s="209" t="s">
        <v>2142</v>
      </c>
      <c r="E2862" s="291" t="s">
        <v>908</v>
      </c>
      <c r="F2862" s="291"/>
      <c r="G2862" s="211" t="s">
        <v>12</v>
      </c>
      <c r="H2862" s="212">
        <v>1</v>
      </c>
      <c r="I2862" s="213">
        <f>SUMIF(L:L,$L2862,M:M)</f>
        <v>144.71</v>
      </c>
      <c r="J2862" s="213">
        <f t="shared" ref="J2862:J2867" si="451">TRUNC(H2862*I2862,2)</f>
        <v>144.71</v>
      </c>
      <c r="L2862" s="52">
        <f t="shared" si="447"/>
        <v>303</v>
      </c>
      <c r="M2862" s="86" t="str">
        <f t="shared" si="441"/>
        <v/>
      </c>
      <c r="N2862" s="87" t="str">
        <f t="shared" si="442"/>
        <v/>
      </c>
      <c r="O2862" s="87" t="str">
        <f t="shared" si="443"/>
        <v/>
      </c>
      <c r="P2862" s="88" t="str">
        <f t="shared" si="444"/>
        <v xml:space="preserve"> 86904 </v>
      </c>
      <c r="Q2862" s="87">
        <f t="shared" si="445"/>
        <v>0</v>
      </c>
      <c r="R2862" s="87">
        <f t="shared" si="446"/>
        <v>144.71</v>
      </c>
    </row>
    <row r="2863" spans="1:18" ht="25.5" x14ac:dyDescent="0.2">
      <c r="A2863" s="225" t="s">
        <v>21</v>
      </c>
      <c r="B2863" s="226" t="s">
        <v>214</v>
      </c>
      <c r="C2863" s="225" t="s">
        <v>9</v>
      </c>
      <c r="D2863" s="225" t="s">
        <v>215</v>
      </c>
      <c r="E2863" s="292" t="s">
        <v>875</v>
      </c>
      <c r="F2863" s="292"/>
      <c r="G2863" s="227" t="s">
        <v>25</v>
      </c>
      <c r="H2863" s="228">
        <v>0.38700000000000001</v>
      </c>
      <c r="I2863" s="229">
        <f>SUMIFS(J:J,A:A,"Composição",B:B,$B2863)</f>
        <v>32.270000000000003</v>
      </c>
      <c r="J2863" s="229">
        <f t="shared" si="451"/>
        <v>12.48</v>
      </c>
      <c r="L2863" s="52">
        <f t="shared" si="447"/>
        <v>303</v>
      </c>
      <c r="M2863" s="86">
        <f t="shared" si="441"/>
        <v>12.48</v>
      </c>
      <c r="N2863" s="87" t="str">
        <f t="shared" si="442"/>
        <v/>
      </c>
      <c r="O2863" s="87">
        <f t="shared" si="443"/>
        <v>12.48</v>
      </c>
      <c r="P2863" s="88" t="str">
        <f t="shared" si="444"/>
        <v/>
      </c>
      <c r="Q2863" s="87" t="str">
        <f t="shared" si="445"/>
        <v/>
      </c>
      <c r="R2863" s="87" t="str">
        <f t="shared" si="446"/>
        <v/>
      </c>
    </row>
    <row r="2864" spans="1:18" ht="25.5" x14ac:dyDescent="0.2">
      <c r="A2864" s="225" t="s">
        <v>21</v>
      </c>
      <c r="B2864" s="226" t="s">
        <v>26</v>
      </c>
      <c r="C2864" s="225" t="s">
        <v>9</v>
      </c>
      <c r="D2864" s="225" t="s">
        <v>27</v>
      </c>
      <c r="E2864" s="292" t="s">
        <v>875</v>
      </c>
      <c r="F2864" s="292"/>
      <c r="G2864" s="227" t="s">
        <v>25</v>
      </c>
      <c r="H2864" s="228">
        <v>0.18859999999999999</v>
      </c>
      <c r="I2864" s="229">
        <f>SUMIFS(J:J,A:A,"Composição",B:B,$B2864)</f>
        <v>25.11</v>
      </c>
      <c r="J2864" s="229">
        <f t="shared" si="451"/>
        <v>4.7300000000000004</v>
      </c>
      <c r="L2864" s="52">
        <f t="shared" si="447"/>
        <v>303</v>
      </c>
      <c r="M2864" s="86">
        <f t="shared" ref="M2864:M2927" si="452">IF(OR(A2864="Insumo",A2864="Composição Auxiliar"),J2864,"")</f>
        <v>4.7300000000000004</v>
      </c>
      <c r="N2864" s="87" t="str">
        <f t="shared" ref="N2864:N2927" si="453">IF(E2864="Mão de Obra",J2864,"")</f>
        <v/>
      </c>
      <c r="O2864" s="87">
        <f t="shared" ref="O2864:O2927" si="454">IF(N2864&lt;&gt;"","",M2864)</f>
        <v>4.7300000000000004</v>
      </c>
      <c r="P2864" s="88" t="str">
        <f t="shared" ref="P2864:P2927" si="455">IF(A2864="Composição",B2864,"")</f>
        <v/>
      </c>
      <c r="Q2864" s="87" t="str">
        <f t="shared" ref="Q2864:Q2927" si="456">IF(P2864&lt;&gt;"",SUMIF(L2864:L2964,L2864,N2864:N2964),"")</f>
        <v/>
      </c>
      <c r="R2864" s="87" t="str">
        <f t="shared" ref="R2864:R2927" si="457">IF(P2864&lt;&gt;"",SUMIF(L2864:L2964,L2864,O2864:O2964),"")</f>
        <v/>
      </c>
    </row>
    <row r="2865" spans="1:18" ht="38.25" x14ac:dyDescent="0.2">
      <c r="A2865" s="214" t="s">
        <v>28</v>
      </c>
      <c r="B2865" s="215" t="s">
        <v>425</v>
      </c>
      <c r="C2865" s="214" t="str">
        <f>VLOOKUP(B2865,INSUMOS!$A:$I,2,FALSE)</f>
        <v>SINAPI</v>
      </c>
      <c r="D2865" s="214" t="str">
        <f>VLOOKUP(B2865,INSUMOS!$A:$I,3,FALSE)</f>
        <v>PARAFUSO NIQUELADO 3 1/2" COM ACABAMENTO CROMADO PARA FIXAR PECA SANITARIA, INCLUI PORCA CEGA, ARRUELA E BUCHA DE NYLON TAMANHO S-8</v>
      </c>
      <c r="E2865" s="293" t="str">
        <f>VLOOKUP(B2865,INSUMOS!$A:$I,4,FALSE)</f>
        <v>Material</v>
      </c>
      <c r="F2865" s="293"/>
      <c r="G2865" s="216" t="str">
        <f>VLOOKUP(B2865,INSUMOS!$A:$I,5,FALSE)</f>
        <v>UN</v>
      </c>
      <c r="H2865" s="217">
        <v>2</v>
      </c>
      <c r="I2865" s="218">
        <f>VLOOKUP(B2865,INSUMOS!$A:$I,8,FALSE)</f>
        <v>16.170000000000002</v>
      </c>
      <c r="J2865" s="218">
        <f t="shared" si="451"/>
        <v>32.340000000000003</v>
      </c>
      <c r="L2865" s="52">
        <f t="shared" si="447"/>
        <v>303</v>
      </c>
      <c r="M2865" s="86">
        <f t="shared" si="452"/>
        <v>32.340000000000003</v>
      </c>
      <c r="N2865" s="87" t="str">
        <f t="shared" si="453"/>
        <v/>
      </c>
      <c r="O2865" s="87">
        <f t="shared" si="454"/>
        <v>32.340000000000003</v>
      </c>
      <c r="P2865" s="88" t="str">
        <f t="shared" si="455"/>
        <v/>
      </c>
      <c r="Q2865" s="87" t="str">
        <f t="shared" si="456"/>
        <v/>
      </c>
      <c r="R2865" s="87" t="str">
        <f t="shared" si="457"/>
        <v/>
      </c>
    </row>
    <row r="2866" spans="1:18" ht="25.5" x14ac:dyDescent="0.2">
      <c r="A2866" s="214" t="s">
        <v>28</v>
      </c>
      <c r="B2866" s="215" t="s">
        <v>519</v>
      </c>
      <c r="C2866" s="214" t="str">
        <f>VLOOKUP(B2866,INSUMOS!$A:$I,2,FALSE)</f>
        <v>SINAPI</v>
      </c>
      <c r="D2866" s="214" t="str">
        <f>VLOOKUP(B2866,INSUMOS!$A:$I,3,FALSE)</f>
        <v>LAVATORIO DE LOUCA BRANCA, SUSPENSO (SEM COLUNA), DIMENSOES *40 X 30* CM</v>
      </c>
      <c r="E2866" s="293" t="str">
        <f>VLOOKUP(B2866,INSUMOS!$A:$I,4,FALSE)</f>
        <v>Material</v>
      </c>
      <c r="F2866" s="293"/>
      <c r="G2866" s="216" t="str">
        <f>VLOOKUP(B2866,INSUMOS!$A:$I,5,FALSE)</f>
        <v>UN</v>
      </c>
      <c r="H2866" s="217">
        <v>1</v>
      </c>
      <c r="I2866" s="218">
        <f>VLOOKUP(B2866,INSUMOS!$A:$I,8,FALSE)</f>
        <v>92.76</v>
      </c>
      <c r="J2866" s="218">
        <f t="shared" si="451"/>
        <v>92.76</v>
      </c>
      <c r="L2866" s="52">
        <f t="shared" si="447"/>
        <v>303</v>
      </c>
      <c r="M2866" s="86">
        <f t="shared" si="452"/>
        <v>92.76</v>
      </c>
      <c r="N2866" s="87" t="str">
        <f t="shared" si="453"/>
        <v/>
      </c>
      <c r="O2866" s="87">
        <f t="shared" si="454"/>
        <v>92.76</v>
      </c>
      <c r="P2866" s="88" t="str">
        <f t="shared" si="455"/>
        <v/>
      </c>
      <c r="Q2866" s="87" t="str">
        <f t="shared" si="456"/>
        <v/>
      </c>
      <c r="R2866" s="87" t="str">
        <f t="shared" si="457"/>
        <v/>
      </c>
    </row>
    <row r="2867" spans="1:18" ht="51" customHeight="1" x14ac:dyDescent="0.2">
      <c r="A2867" s="214" t="s">
        <v>28</v>
      </c>
      <c r="B2867" s="215" t="s">
        <v>356</v>
      </c>
      <c r="C2867" s="214" t="str">
        <f>VLOOKUP(B2867,INSUMOS!$A:$I,2,FALSE)</f>
        <v>SINAPI</v>
      </c>
      <c r="D2867" s="214" t="str">
        <f>VLOOKUP(B2867,INSUMOS!$A:$I,3,FALSE)</f>
        <v>REJUNTE EPOXI, QUALQUER COR</v>
      </c>
      <c r="E2867" s="293" t="str">
        <f>VLOOKUP(B2867,INSUMOS!$A:$I,4,FALSE)</f>
        <v>Material</v>
      </c>
      <c r="F2867" s="293"/>
      <c r="G2867" s="216" t="str">
        <f>VLOOKUP(B2867,INSUMOS!$A:$I,5,FALSE)</f>
        <v>KG</v>
      </c>
      <c r="H2867" s="217">
        <v>3.04E-2</v>
      </c>
      <c r="I2867" s="218">
        <f>VLOOKUP(B2867,INSUMOS!$A:$I,8,FALSE)</f>
        <v>79.150000000000006</v>
      </c>
      <c r="J2867" s="218">
        <f t="shared" si="451"/>
        <v>2.4</v>
      </c>
      <c r="L2867" s="52">
        <f t="shared" si="447"/>
        <v>303</v>
      </c>
      <c r="M2867" s="86">
        <f t="shared" si="452"/>
        <v>2.4</v>
      </c>
      <c r="N2867" s="87" t="str">
        <f t="shared" si="453"/>
        <v/>
      </c>
      <c r="O2867" s="87">
        <f t="shared" si="454"/>
        <v>2.4</v>
      </c>
      <c r="P2867" s="88" t="str">
        <f t="shared" si="455"/>
        <v/>
      </c>
      <c r="Q2867" s="87" t="str">
        <f t="shared" si="456"/>
        <v/>
      </c>
      <c r="R2867" s="87" t="str">
        <f t="shared" si="457"/>
        <v/>
      </c>
    </row>
    <row r="2868" spans="1:18" ht="38.25" customHeight="1" x14ac:dyDescent="0.2">
      <c r="A2868" s="219"/>
      <c r="B2868" s="219"/>
      <c r="C2868" s="219"/>
      <c r="D2868" s="219"/>
      <c r="E2868" s="219"/>
      <c r="F2868" s="220"/>
      <c r="G2868" s="219"/>
      <c r="H2868" s="220"/>
      <c r="I2868" s="219"/>
      <c r="J2868" s="220"/>
      <c r="L2868" s="52">
        <f t="shared" ref="L2868:L2931" si="458">IF(AND(A2869&lt;&gt;"",A2868=""),L2867+1,L2867)</f>
        <v>303</v>
      </c>
      <c r="M2868" s="86" t="str">
        <f t="shared" si="452"/>
        <v/>
      </c>
      <c r="N2868" s="87" t="str">
        <f t="shared" si="453"/>
        <v/>
      </c>
      <c r="O2868" s="87" t="str">
        <f t="shared" si="454"/>
        <v/>
      </c>
      <c r="P2868" s="88" t="str">
        <f t="shared" si="455"/>
        <v/>
      </c>
      <c r="Q2868" s="87" t="str">
        <f t="shared" si="456"/>
        <v/>
      </c>
      <c r="R2868" s="87" t="str">
        <f t="shared" si="457"/>
        <v/>
      </c>
    </row>
    <row r="2869" spans="1:18" ht="38.25" customHeight="1" thickBot="1" x14ac:dyDescent="0.25">
      <c r="A2869" s="219"/>
      <c r="B2869" s="219"/>
      <c r="C2869" s="219"/>
      <c r="D2869" s="219"/>
      <c r="E2869" s="219"/>
      <c r="F2869" s="220"/>
      <c r="G2869" s="219"/>
      <c r="H2869" s="294"/>
      <c r="I2869" s="294"/>
      <c r="J2869" s="220"/>
      <c r="L2869" s="52">
        <f t="shared" si="458"/>
        <v>303</v>
      </c>
      <c r="M2869" s="86" t="str">
        <f t="shared" si="452"/>
        <v/>
      </c>
      <c r="N2869" s="87" t="str">
        <f t="shared" si="453"/>
        <v/>
      </c>
      <c r="O2869" s="87" t="str">
        <f t="shared" si="454"/>
        <v/>
      </c>
      <c r="P2869" s="88" t="str">
        <f t="shared" si="455"/>
        <v/>
      </c>
      <c r="Q2869" s="87" t="str">
        <f t="shared" si="456"/>
        <v/>
      </c>
      <c r="R2869" s="87" t="str">
        <f t="shared" si="457"/>
        <v/>
      </c>
    </row>
    <row r="2870" spans="1:18" ht="15" thickTop="1" x14ac:dyDescent="0.2">
      <c r="A2870" s="224"/>
      <c r="B2870" s="224"/>
      <c r="C2870" s="224"/>
      <c r="D2870" s="224"/>
      <c r="E2870" s="224"/>
      <c r="F2870" s="224"/>
      <c r="G2870" s="224"/>
      <c r="H2870" s="224"/>
      <c r="I2870" s="224"/>
      <c r="J2870" s="224"/>
      <c r="L2870" s="52">
        <f t="shared" si="458"/>
        <v>303</v>
      </c>
      <c r="M2870" s="86" t="str">
        <f t="shared" si="452"/>
        <v/>
      </c>
      <c r="N2870" s="87" t="str">
        <f t="shared" si="453"/>
        <v/>
      </c>
      <c r="O2870" s="87" t="str">
        <f t="shared" si="454"/>
        <v/>
      </c>
      <c r="P2870" s="88" t="str">
        <f t="shared" si="455"/>
        <v/>
      </c>
      <c r="Q2870" s="87" t="str">
        <f t="shared" si="456"/>
        <v/>
      </c>
      <c r="R2870" s="87" t="str">
        <f t="shared" si="457"/>
        <v/>
      </c>
    </row>
    <row r="2871" spans="1:18" ht="15" x14ac:dyDescent="0.2">
      <c r="A2871" s="206"/>
      <c r="B2871" s="207" t="s">
        <v>1</v>
      </c>
      <c r="C2871" s="206" t="s">
        <v>2</v>
      </c>
      <c r="D2871" s="206" t="s">
        <v>3</v>
      </c>
      <c r="E2871" s="290" t="s">
        <v>18</v>
      </c>
      <c r="F2871" s="290"/>
      <c r="G2871" s="208" t="s">
        <v>4</v>
      </c>
      <c r="H2871" s="207" t="s">
        <v>5</v>
      </c>
      <c r="I2871" s="207" t="s">
        <v>6</v>
      </c>
      <c r="J2871" s="207" t="s">
        <v>7</v>
      </c>
      <c r="L2871" s="52">
        <f t="shared" si="458"/>
        <v>304</v>
      </c>
      <c r="M2871" s="86" t="str">
        <f t="shared" si="452"/>
        <v/>
      </c>
      <c r="N2871" s="87" t="str">
        <f t="shared" si="453"/>
        <v/>
      </c>
      <c r="O2871" s="87" t="str">
        <f t="shared" si="454"/>
        <v/>
      </c>
      <c r="P2871" s="88" t="str">
        <f t="shared" si="455"/>
        <v/>
      </c>
      <c r="Q2871" s="87" t="str">
        <f t="shared" si="456"/>
        <v/>
      </c>
      <c r="R2871" s="87" t="str">
        <f t="shared" si="457"/>
        <v/>
      </c>
    </row>
    <row r="2872" spans="1:18" ht="63.75" x14ac:dyDescent="0.2">
      <c r="A2872" s="209" t="s">
        <v>19</v>
      </c>
      <c r="B2872" s="210" t="s">
        <v>1494</v>
      </c>
      <c r="C2872" s="209" t="s">
        <v>9</v>
      </c>
      <c r="D2872" s="209" t="s">
        <v>1495</v>
      </c>
      <c r="E2872" s="291" t="s">
        <v>908</v>
      </c>
      <c r="F2872" s="291"/>
      <c r="G2872" s="211" t="s">
        <v>12</v>
      </c>
      <c r="H2872" s="212">
        <v>1</v>
      </c>
      <c r="I2872" s="213">
        <f>SUMIF(L:L,$L2872,M:M)</f>
        <v>258.28999999999996</v>
      </c>
      <c r="J2872" s="213">
        <f t="shared" ref="J2872:J2877" si="459">TRUNC(H2872*I2872,2)</f>
        <v>258.29000000000002</v>
      </c>
      <c r="L2872" s="52">
        <f t="shared" si="458"/>
        <v>304</v>
      </c>
      <c r="M2872" s="86" t="str">
        <f t="shared" si="452"/>
        <v/>
      </c>
      <c r="N2872" s="87" t="str">
        <f t="shared" si="453"/>
        <v/>
      </c>
      <c r="O2872" s="87" t="str">
        <f t="shared" si="454"/>
        <v/>
      </c>
      <c r="P2872" s="88" t="str">
        <f t="shared" si="455"/>
        <v xml:space="preserve"> 86943 </v>
      </c>
      <c r="Q2872" s="87">
        <f t="shared" si="456"/>
        <v>0</v>
      </c>
      <c r="R2872" s="87">
        <f t="shared" si="457"/>
        <v>258.28999999999996</v>
      </c>
    </row>
    <row r="2873" spans="1:18" ht="25.5" x14ac:dyDescent="0.2">
      <c r="A2873" s="225" t="s">
        <v>21</v>
      </c>
      <c r="B2873" s="226" t="s">
        <v>2107</v>
      </c>
      <c r="C2873" s="225" t="s">
        <v>9</v>
      </c>
      <c r="D2873" s="225" t="s">
        <v>2108</v>
      </c>
      <c r="E2873" s="292" t="s">
        <v>908</v>
      </c>
      <c r="F2873" s="292"/>
      <c r="G2873" s="227" t="s">
        <v>12</v>
      </c>
      <c r="H2873" s="228">
        <v>1</v>
      </c>
      <c r="I2873" s="229">
        <f>SUMIFS(J:J,A:A,"Composição",B:B,$B2873)</f>
        <v>11.31</v>
      </c>
      <c r="J2873" s="229">
        <f t="shared" si="459"/>
        <v>11.31</v>
      </c>
      <c r="L2873" s="52">
        <f t="shared" si="458"/>
        <v>304</v>
      </c>
      <c r="M2873" s="86">
        <f t="shared" si="452"/>
        <v>11.31</v>
      </c>
      <c r="N2873" s="87" t="str">
        <f t="shared" si="453"/>
        <v/>
      </c>
      <c r="O2873" s="87">
        <f t="shared" si="454"/>
        <v>11.31</v>
      </c>
      <c r="P2873" s="88" t="str">
        <f t="shared" si="455"/>
        <v/>
      </c>
      <c r="Q2873" s="87" t="str">
        <f t="shared" si="456"/>
        <v/>
      </c>
      <c r="R2873" s="87" t="str">
        <f t="shared" si="457"/>
        <v/>
      </c>
    </row>
    <row r="2874" spans="1:18" ht="51" customHeight="1" x14ac:dyDescent="0.2">
      <c r="A2874" s="225" t="s">
        <v>21</v>
      </c>
      <c r="B2874" s="226" t="s">
        <v>2141</v>
      </c>
      <c r="C2874" s="225" t="s">
        <v>9</v>
      </c>
      <c r="D2874" s="225" t="s">
        <v>2142</v>
      </c>
      <c r="E2874" s="292" t="s">
        <v>908</v>
      </c>
      <c r="F2874" s="292"/>
      <c r="G2874" s="227" t="s">
        <v>12</v>
      </c>
      <c r="H2874" s="228">
        <v>1</v>
      </c>
      <c r="I2874" s="229">
        <f>SUMIFS(J:J,A:A,"Composição",B:B,$B2874)</f>
        <v>144.71</v>
      </c>
      <c r="J2874" s="229">
        <f t="shared" si="459"/>
        <v>144.71</v>
      </c>
      <c r="L2874" s="52">
        <f t="shared" si="458"/>
        <v>304</v>
      </c>
      <c r="M2874" s="86">
        <f t="shared" si="452"/>
        <v>144.71</v>
      </c>
      <c r="N2874" s="87" t="str">
        <f t="shared" si="453"/>
        <v/>
      </c>
      <c r="O2874" s="87">
        <f t="shared" si="454"/>
        <v>144.71</v>
      </c>
      <c r="P2874" s="88" t="str">
        <f t="shared" si="455"/>
        <v/>
      </c>
      <c r="Q2874" s="87" t="str">
        <f t="shared" si="456"/>
        <v/>
      </c>
      <c r="R2874" s="87" t="str">
        <f t="shared" si="457"/>
        <v/>
      </c>
    </row>
    <row r="2875" spans="1:18" ht="38.25" customHeight="1" x14ac:dyDescent="0.2">
      <c r="A2875" s="225" t="s">
        <v>21</v>
      </c>
      <c r="B2875" s="226" t="s">
        <v>2143</v>
      </c>
      <c r="C2875" s="225" t="s">
        <v>9</v>
      </c>
      <c r="D2875" s="225" t="s">
        <v>2144</v>
      </c>
      <c r="E2875" s="292" t="s">
        <v>908</v>
      </c>
      <c r="F2875" s="292"/>
      <c r="G2875" s="227" t="s">
        <v>12</v>
      </c>
      <c r="H2875" s="228">
        <v>1</v>
      </c>
      <c r="I2875" s="229">
        <f>SUMIFS(J:J,A:A,"Composição",B:B,$B2875)</f>
        <v>10.039999999999999</v>
      </c>
      <c r="J2875" s="229">
        <f t="shared" si="459"/>
        <v>10.039999999999999</v>
      </c>
      <c r="L2875" s="52">
        <f t="shared" si="458"/>
        <v>304</v>
      </c>
      <c r="M2875" s="86">
        <f t="shared" si="452"/>
        <v>10.039999999999999</v>
      </c>
      <c r="N2875" s="87" t="str">
        <f t="shared" si="453"/>
        <v/>
      </c>
      <c r="O2875" s="87">
        <f t="shared" si="454"/>
        <v>10.039999999999999</v>
      </c>
      <c r="P2875" s="88" t="str">
        <f t="shared" si="455"/>
        <v/>
      </c>
      <c r="Q2875" s="87" t="str">
        <f t="shared" si="456"/>
        <v/>
      </c>
      <c r="R2875" s="87" t="str">
        <f t="shared" si="457"/>
        <v/>
      </c>
    </row>
    <row r="2876" spans="1:18" ht="38.25" customHeight="1" x14ac:dyDescent="0.2">
      <c r="A2876" s="225" t="s">
        <v>21</v>
      </c>
      <c r="B2876" s="226" t="s">
        <v>2145</v>
      </c>
      <c r="C2876" s="225" t="s">
        <v>9</v>
      </c>
      <c r="D2876" s="225" t="s">
        <v>2146</v>
      </c>
      <c r="E2876" s="292" t="s">
        <v>908</v>
      </c>
      <c r="F2876" s="292"/>
      <c r="G2876" s="227" t="s">
        <v>12</v>
      </c>
      <c r="H2876" s="228">
        <v>1</v>
      </c>
      <c r="I2876" s="229">
        <f>SUMIFS(J:J,A:A,"Composição",B:B,$B2876)</f>
        <v>80.27</v>
      </c>
      <c r="J2876" s="229">
        <f t="shared" si="459"/>
        <v>80.27</v>
      </c>
      <c r="L2876" s="52">
        <f t="shared" si="458"/>
        <v>304</v>
      </c>
      <c r="M2876" s="86">
        <f t="shared" si="452"/>
        <v>80.27</v>
      </c>
      <c r="N2876" s="87" t="str">
        <f t="shared" si="453"/>
        <v/>
      </c>
      <c r="O2876" s="87">
        <f t="shared" si="454"/>
        <v>80.27</v>
      </c>
      <c r="P2876" s="88" t="str">
        <f t="shared" si="455"/>
        <v/>
      </c>
      <c r="Q2876" s="87" t="str">
        <f t="shared" si="456"/>
        <v/>
      </c>
      <c r="R2876" s="87" t="str">
        <f t="shared" si="457"/>
        <v/>
      </c>
    </row>
    <row r="2877" spans="1:18" ht="25.5" x14ac:dyDescent="0.2">
      <c r="A2877" s="225" t="s">
        <v>21</v>
      </c>
      <c r="B2877" s="226" t="s">
        <v>723</v>
      </c>
      <c r="C2877" s="225" t="s">
        <v>9</v>
      </c>
      <c r="D2877" s="225" t="s">
        <v>919</v>
      </c>
      <c r="E2877" s="292" t="s">
        <v>908</v>
      </c>
      <c r="F2877" s="292"/>
      <c r="G2877" s="227" t="s">
        <v>12</v>
      </c>
      <c r="H2877" s="228">
        <v>1</v>
      </c>
      <c r="I2877" s="229">
        <f>SUMIFS(J:J,A:A,"Composição",B:B,$B2877)</f>
        <v>11.96</v>
      </c>
      <c r="J2877" s="229">
        <f t="shared" si="459"/>
        <v>11.96</v>
      </c>
      <c r="L2877" s="52">
        <f t="shared" si="458"/>
        <v>304</v>
      </c>
      <c r="M2877" s="86">
        <f t="shared" si="452"/>
        <v>11.96</v>
      </c>
      <c r="N2877" s="87" t="str">
        <f t="shared" si="453"/>
        <v/>
      </c>
      <c r="O2877" s="87">
        <f t="shared" si="454"/>
        <v>11.96</v>
      </c>
      <c r="P2877" s="88" t="str">
        <f t="shared" si="455"/>
        <v/>
      </c>
      <c r="Q2877" s="87" t="str">
        <f t="shared" si="456"/>
        <v/>
      </c>
      <c r="R2877" s="87" t="str">
        <f t="shared" si="457"/>
        <v/>
      </c>
    </row>
    <row r="2878" spans="1:18" x14ac:dyDescent="0.2">
      <c r="A2878" s="219"/>
      <c r="B2878" s="219"/>
      <c r="C2878" s="219"/>
      <c r="D2878" s="219"/>
      <c r="E2878" s="219"/>
      <c r="F2878" s="220"/>
      <c r="G2878" s="219"/>
      <c r="H2878" s="220"/>
      <c r="I2878" s="219"/>
      <c r="J2878" s="220"/>
      <c r="L2878" s="52">
        <f t="shared" si="458"/>
        <v>304</v>
      </c>
      <c r="M2878" s="86" t="str">
        <f t="shared" si="452"/>
        <v/>
      </c>
      <c r="N2878" s="87" t="str">
        <f t="shared" si="453"/>
        <v/>
      </c>
      <c r="O2878" s="87" t="str">
        <f t="shared" si="454"/>
        <v/>
      </c>
      <c r="P2878" s="88" t="str">
        <f t="shared" si="455"/>
        <v/>
      </c>
      <c r="Q2878" s="87" t="str">
        <f t="shared" si="456"/>
        <v/>
      </c>
      <c r="R2878" s="87" t="str">
        <f t="shared" si="457"/>
        <v/>
      </c>
    </row>
    <row r="2879" spans="1:18" ht="15" thickBot="1" x14ac:dyDescent="0.25">
      <c r="A2879" s="219"/>
      <c r="B2879" s="219"/>
      <c r="C2879" s="219"/>
      <c r="D2879" s="219"/>
      <c r="E2879" s="219"/>
      <c r="F2879" s="220"/>
      <c r="G2879" s="219"/>
      <c r="H2879" s="294"/>
      <c r="I2879" s="294"/>
      <c r="J2879" s="220"/>
      <c r="L2879" s="52">
        <f t="shared" si="458"/>
        <v>304</v>
      </c>
      <c r="M2879" s="86" t="str">
        <f t="shared" si="452"/>
        <v/>
      </c>
      <c r="N2879" s="87" t="str">
        <f t="shared" si="453"/>
        <v/>
      </c>
      <c r="O2879" s="87" t="str">
        <f t="shared" si="454"/>
        <v/>
      </c>
      <c r="P2879" s="88" t="str">
        <f t="shared" si="455"/>
        <v/>
      </c>
      <c r="Q2879" s="87" t="str">
        <f t="shared" si="456"/>
        <v/>
      </c>
      <c r="R2879" s="87" t="str">
        <f t="shared" si="457"/>
        <v/>
      </c>
    </row>
    <row r="2880" spans="1:18" ht="15" thickTop="1" x14ac:dyDescent="0.2">
      <c r="A2880" s="224"/>
      <c r="B2880" s="224"/>
      <c r="C2880" s="224"/>
      <c r="D2880" s="224"/>
      <c r="E2880" s="224"/>
      <c r="F2880" s="224"/>
      <c r="G2880" s="224"/>
      <c r="H2880" s="224"/>
      <c r="I2880" s="224"/>
      <c r="J2880" s="224"/>
      <c r="L2880" s="52">
        <f t="shared" si="458"/>
        <v>304</v>
      </c>
      <c r="M2880" s="86" t="str">
        <f t="shared" si="452"/>
        <v/>
      </c>
      <c r="N2880" s="87" t="str">
        <f t="shared" si="453"/>
        <v/>
      </c>
      <c r="O2880" s="87" t="str">
        <f t="shared" si="454"/>
        <v/>
      </c>
      <c r="P2880" s="88" t="str">
        <f t="shared" si="455"/>
        <v/>
      </c>
      <c r="Q2880" s="87" t="str">
        <f t="shared" si="456"/>
        <v/>
      </c>
      <c r="R2880" s="87" t="str">
        <f t="shared" si="457"/>
        <v/>
      </c>
    </row>
    <row r="2881" spans="1:18" ht="63.75" customHeight="1" x14ac:dyDescent="0.2">
      <c r="A2881" s="206"/>
      <c r="B2881" s="207" t="s">
        <v>1</v>
      </c>
      <c r="C2881" s="206" t="s">
        <v>2</v>
      </c>
      <c r="D2881" s="206" t="s">
        <v>3</v>
      </c>
      <c r="E2881" s="290" t="s">
        <v>18</v>
      </c>
      <c r="F2881" s="290"/>
      <c r="G2881" s="208" t="s">
        <v>4</v>
      </c>
      <c r="H2881" s="207" t="s">
        <v>5</v>
      </c>
      <c r="I2881" s="207" t="s">
        <v>6</v>
      </c>
      <c r="J2881" s="207" t="s">
        <v>7</v>
      </c>
      <c r="L2881" s="52">
        <f t="shared" si="458"/>
        <v>305</v>
      </c>
      <c r="M2881" s="86" t="str">
        <f t="shared" si="452"/>
        <v/>
      </c>
      <c r="N2881" s="87" t="str">
        <f t="shared" si="453"/>
        <v/>
      </c>
      <c r="O2881" s="87" t="str">
        <f t="shared" si="454"/>
        <v/>
      </c>
      <c r="P2881" s="88" t="str">
        <f t="shared" si="455"/>
        <v/>
      </c>
      <c r="Q2881" s="87" t="str">
        <f t="shared" si="456"/>
        <v/>
      </c>
      <c r="R2881" s="87" t="str">
        <f t="shared" si="457"/>
        <v/>
      </c>
    </row>
    <row r="2882" spans="1:18" ht="38.25" x14ac:dyDescent="0.2">
      <c r="A2882" s="209" t="s">
        <v>19</v>
      </c>
      <c r="B2882" s="210" t="s">
        <v>658</v>
      </c>
      <c r="C2882" s="209" t="s">
        <v>9</v>
      </c>
      <c r="D2882" s="209" t="s">
        <v>659</v>
      </c>
      <c r="E2882" s="291" t="s">
        <v>222</v>
      </c>
      <c r="F2882" s="291"/>
      <c r="G2882" s="211" t="s">
        <v>12</v>
      </c>
      <c r="H2882" s="212">
        <v>1</v>
      </c>
      <c r="I2882" s="213">
        <f>SUMIF(L:L,$L2882,M:M)</f>
        <v>100.6</v>
      </c>
      <c r="J2882" s="213">
        <f>TRUNC(H2882*I2882,2)</f>
        <v>100.6</v>
      </c>
      <c r="L2882" s="52">
        <f t="shared" si="458"/>
        <v>305</v>
      </c>
      <c r="M2882" s="86" t="str">
        <f t="shared" si="452"/>
        <v/>
      </c>
      <c r="N2882" s="87" t="str">
        <f t="shared" si="453"/>
        <v/>
      </c>
      <c r="O2882" s="87" t="str">
        <f t="shared" si="454"/>
        <v/>
      </c>
      <c r="P2882" s="88" t="str">
        <f t="shared" si="455"/>
        <v xml:space="preserve"> 97586 </v>
      </c>
      <c r="Q2882" s="87">
        <f t="shared" si="456"/>
        <v>0</v>
      </c>
      <c r="R2882" s="87">
        <f t="shared" si="457"/>
        <v>100.6</v>
      </c>
    </row>
    <row r="2883" spans="1:18" ht="25.5" x14ac:dyDescent="0.2">
      <c r="A2883" s="225" t="s">
        <v>21</v>
      </c>
      <c r="B2883" s="226" t="s">
        <v>205</v>
      </c>
      <c r="C2883" s="225" t="s">
        <v>9</v>
      </c>
      <c r="D2883" s="225" t="s">
        <v>206</v>
      </c>
      <c r="E2883" s="292" t="s">
        <v>875</v>
      </c>
      <c r="F2883" s="292"/>
      <c r="G2883" s="227" t="s">
        <v>25</v>
      </c>
      <c r="H2883" s="228">
        <v>0.17269999999999999</v>
      </c>
      <c r="I2883" s="229">
        <f>SUMIFS(J:J,A:A,"Composição",B:B,$B2883)</f>
        <v>26.42</v>
      </c>
      <c r="J2883" s="229">
        <f>TRUNC(H2883*I2883,2)</f>
        <v>4.5599999999999996</v>
      </c>
      <c r="L2883" s="52">
        <f t="shared" si="458"/>
        <v>305</v>
      </c>
      <c r="M2883" s="86">
        <f t="shared" si="452"/>
        <v>4.5599999999999996</v>
      </c>
      <c r="N2883" s="87" t="str">
        <f t="shared" si="453"/>
        <v/>
      </c>
      <c r="O2883" s="87">
        <f t="shared" si="454"/>
        <v>4.5599999999999996</v>
      </c>
      <c r="P2883" s="88" t="str">
        <f t="shared" si="455"/>
        <v/>
      </c>
      <c r="Q2883" s="87" t="str">
        <f t="shared" si="456"/>
        <v/>
      </c>
      <c r="R2883" s="87" t="str">
        <f t="shared" si="457"/>
        <v/>
      </c>
    </row>
    <row r="2884" spans="1:18" ht="25.5" x14ac:dyDescent="0.2">
      <c r="A2884" s="225" t="s">
        <v>21</v>
      </c>
      <c r="B2884" s="226" t="s">
        <v>220</v>
      </c>
      <c r="C2884" s="225" t="s">
        <v>9</v>
      </c>
      <c r="D2884" s="225" t="s">
        <v>221</v>
      </c>
      <c r="E2884" s="292" t="s">
        <v>875</v>
      </c>
      <c r="F2884" s="292"/>
      <c r="G2884" s="227" t="s">
        <v>25</v>
      </c>
      <c r="H2884" s="228">
        <v>0.41439999999999999</v>
      </c>
      <c r="I2884" s="229">
        <f>SUMIFS(J:J,A:A,"Composição",B:B,$B2884)</f>
        <v>33.25</v>
      </c>
      <c r="J2884" s="229">
        <f>TRUNC(H2884*I2884,2)</f>
        <v>13.77</v>
      </c>
      <c r="L2884" s="52">
        <f t="shared" si="458"/>
        <v>305</v>
      </c>
      <c r="M2884" s="86">
        <f t="shared" si="452"/>
        <v>13.77</v>
      </c>
      <c r="N2884" s="87" t="str">
        <f t="shared" si="453"/>
        <v/>
      </c>
      <c r="O2884" s="87">
        <f t="shared" si="454"/>
        <v>13.77</v>
      </c>
      <c r="P2884" s="88" t="str">
        <f t="shared" si="455"/>
        <v/>
      </c>
      <c r="Q2884" s="87" t="str">
        <f t="shared" si="456"/>
        <v/>
      </c>
      <c r="R2884" s="87" t="str">
        <f t="shared" si="457"/>
        <v/>
      </c>
    </row>
    <row r="2885" spans="1:18" ht="38.25" x14ac:dyDescent="0.2">
      <c r="A2885" s="214" t="s">
        <v>28</v>
      </c>
      <c r="B2885" s="215" t="s">
        <v>465</v>
      </c>
      <c r="C2885" s="214" t="str">
        <f>VLOOKUP(B2885,INSUMOS!$A:$I,2,FALSE)</f>
        <v>SINAPI</v>
      </c>
      <c r="D2885" s="214" t="str">
        <f>VLOOKUP(B2885,INSUMOS!$A:$I,3,FALSE)</f>
        <v>LUMINARIA DE SOBREPOR EM CHAPA DE ACO PARA 2 LAMPADAS FLUORESCENTES DE *36* W, ALETADA, COMPLETA (LAMPADAS E REATOR INCLUSOS)</v>
      </c>
      <c r="E2885" s="293" t="str">
        <f>VLOOKUP(B2885,INSUMOS!$A:$I,4,FALSE)</f>
        <v>Material</v>
      </c>
      <c r="F2885" s="293"/>
      <c r="G2885" s="216" t="str">
        <f>VLOOKUP(B2885,INSUMOS!$A:$I,5,FALSE)</f>
        <v>UN</v>
      </c>
      <c r="H2885" s="217">
        <v>1</v>
      </c>
      <c r="I2885" s="218">
        <f>VLOOKUP(B2885,INSUMOS!$A:$I,8,FALSE)</f>
        <v>82.27</v>
      </c>
      <c r="J2885" s="218">
        <f>TRUNC(H2885*I2885,2)</f>
        <v>82.27</v>
      </c>
      <c r="L2885" s="52">
        <f t="shared" si="458"/>
        <v>305</v>
      </c>
      <c r="M2885" s="86">
        <f t="shared" si="452"/>
        <v>82.27</v>
      </c>
      <c r="N2885" s="87" t="str">
        <f t="shared" si="453"/>
        <v/>
      </c>
      <c r="O2885" s="87">
        <f t="shared" si="454"/>
        <v>82.27</v>
      </c>
      <c r="P2885" s="88" t="str">
        <f t="shared" si="455"/>
        <v/>
      </c>
      <c r="Q2885" s="87" t="str">
        <f t="shared" si="456"/>
        <v/>
      </c>
      <c r="R2885" s="87" t="str">
        <f t="shared" si="457"/>
        <v/>
      </c>
    </row>
    <row r="2886" spans="1:18" x14ac:dyDescent="0.2">
      <c r="A2886" s="219"/>
      <c r="B2886" s="219"/>
      <c r="C2886" s="219"/>
      <c r="D2886" s="219"/>
      <c r="E2886" s="219"/>
      <c r="F2886" s="220"/>
      <c r="G2886" s="219"/>
      <c r="H2886" s="220"/>
      <c r="I2886" s="219"/>
      <c r="J2886" s="220"/>
      <c r="L2886" s="52">
        <f t="shared" si="458"/>
        <v>305</v>
      </c>
      <c r="M2886" s="86" t="str">
        <f t="shared" si="452"/>
        <v/>
      </c>
      <c r="N2886" s="87" t="str">
        <f t="shared" si="453"/>
        <v/>
      </c>
      <c r="O2886" s="87" t="str">
        <f t="shared" si="454"/>
        <v/>
      </c>
      <c r="P2886" s="88" t="str">
        <f t="shared" si="455"/>
        <v/>
      </c>
      <c r="Q2886" s="87" t="str">
        <f t="shared" si="456"/>
        <v/>
      </c>
      <c r="R2886" s="87" t="str">
        <f t="shared" si="457"/>
        <v/>
      </c>
    </row>
    <row r="2887" spans="1:18" ht="25.5" customHeight="1" thickBot="1" x14ac:dyDescent="0.25">
      <c r="A2887" s="219"/>
      <c r="B2887" s="219"/>
      <c r="C2887" s="219"/>
      <c r="D2887" s="219"/>
      <c r="E2887" s="219"/>
      <c r="F2887" s="220"/>
      <c r="G2887" s="219"/>
      <c r="H2887" s="294"/>
      <c r="I2887" s="294"/>
      <c r="J2887" s="220"/>
      <c r="L2887" s="52">
        <f t="shared" si="458"/>
        <v>305</v>
      </c>
      <c r="M2887" s="86" t="str">
        <f t="shared" si="452"/>
        <v/>
      </c>
      <c r="N2887" s="87" t="str">
        <f t="shared" si="453"/>
        <v/>
      </c>
      <c r="O2887" s="87" t="str">
        <f t="shared" si="454"/>
        <v/>
      </c>
      <c r="P2887" s="88" t="str">
        <f t="shared" si="455"/>
        <v/>
      </c>
      <c r="Q2887" s="87" t="str">
        <f t="shared" si="456"/>
        <v/>
      </c>
      <c r="R2887" s="87" t="str">
        <f t="shared" si="457"/>
        <v/>
      </c>
    </row>
    <row r="2888" spans="1:18" ht="51" customHeight="1" thickTop="1" x14ac:dyDescent="0.2">
      <c r="A2888" s="224"/>
      <c r="B2888" s="224"/>
      <c r="C2888" s="224"/>
      <c r="D2888" s="224"/>
      <c r="E2888" s="224"/>
      <c r="F2888" s="224"/>
      <c r="G2888" s="224"/>
      <c r="H2888" s="224"/>
      <c r="I2888" s="224"/>
      <c r="J2888" s="224"/>
      <c r="L2888" s="52">
        <f t="shared" si="458"/>
        <v>305</v>
      </c>
      <c r="M2888" s="86" t="str">
        <f t="shared" si="452"/>
        <v/>
      </c>
      <c r="N2888" s="87" t="str">
        <f t="shared" si="453"/>
        <v/>
      </c>
      <c r="O2888" s="87" t="str">
        <f t="shared" si="454"/>
        <v/>
      </c>
      <c r="P2888" s="88" t="str">
        <f t="shared" si="455"/>
        <v/>
      </c>
      <c r="Q2888" s="87" t="str">
        <f t="shared" si="456"/>
        <v/>
      </c>
      <c r="R2888" s="87" t="str">
        <f t="shared" si="457"/>
        <v/>
      </c>
    </row>
    <row r="2889" spans="1:18" ht="15" x14ac:dyDescent="0.2">
      <c r="A2889" s="206"/>
      <c r="B2889" s="207" t="s">
        <v>1</v>
      </c>
      <c r="C2889" s="206" t="s">
        <v>2</v>
      </c>
      <c r="D2889" s="206" t="s">
        <v>3</v>
      </c>
      <c r="E2889" s="290" t="s">
        <v>18</v>
      </c>
      <c r="F2889" s="290"/>
      <c r="G2889" s="208" t="s">
        <v>4</v>
      </c>
      <c r="H2889" s="207" t="s">
        <v>5</v>
      </c>
      <c r="I2889" s="207" t="s">
        <v>6</v>
      </c>
      <c r="J2889" s="207" t="s">
        <v>7</v>
      </c>
      <c r="L2889" s="52">
        <f t="shared" si="458"/>
        <v>306</v>
      </c>
      <c r="M2889" s="86" t="str">
        <f t="shared" si="452"/>
        <v/>
      </c>
      <c r="N2889" s="87" t="str">
        <f t="shared" si="453"/>
        <v/>
      </c>
      <c r="O2889" s="87" t="str">
        <f t="shared" si="454"/>
        <v/>
      </c>
      <c r="P2889" s="88" t="str">
        <f t="shared" si="455"/>
        <v/>
      </c>
      <c r="Q2889" s="87" t="str">
        <f t="shared" si="456"/>
        <v/>
      </c>
      <c r="R2889" s="87" t="str">
        <f t="shared" si="457"/>
        <v/>
      </c>
    </row>
    <row r="2890" spans="1:18" ht="38.25" x14ac:dyDescent="0.2">
      <c r="A2890" s="209" t="s">
        <v>19</v>
      </c>
      <c r="B2890" s="210" t="s">
        <v>1540</v>
      </c>
      <c r="C2890" s="209" t="s">
        <v>9</v>
      </c>
      <c r="D2890" s="209" t="s">
        <v>1541</v>
      </c>
      <c r="E2890" s="291" t="s">
        <v>222</v>
      </c>
      <c r="F2890" s="291"/>
      <c r="G2890" s="211" t="s">
        <v>12</v>
      </c>
      <c r="H2890" s="212">
        <v>1</v>
      </c>
      <c r="I2890" s="213">
        <f>SUMIF(L:L,$L2890,M:M)</f>
        <v>135.88</v>
      </c>
      <c r="J2890" s="213">
        <f>TRUNC(H2890*I2890,2)</f>
        <v>135.88</v>
      </c>
      <c r="L2890" s="52">
        <f t="shared" si="458"/>
        <v>306</v>
      </c>
      <c r="M2890" s="86" t="str">
        <f t="shared" si="452"/>
        <v/>
      </c>
      <c r="N2890" s="87" t="str">
        <f t="shared" si="453"/>
        <v/>
      </c>
      <c r="O2890" s="87" t="str">
        <f t="shared" si="454"/>
        <v/>
      </c>
      <c r="P2890" s="88" t="str">
        <f t="shared" si="455"/>
        <v xml:space="preserve"> 97593 </v>
      </c>
      <c r="Q2890" s="87">
        <f t="shared" si="456"/>
        <v>0</v>
      </c>
      <c r="R2890" s="87">
        <f t="shared" si="457"/>
        <v>135.88</v>
      </c>
    </row>
    <row r="2891" spans="1:18" ht="25.5" x14ac:dyDescent="0.2">
      <c r="A2891" s="225" t="s">
        <v>21</v>
      </c>
      <c r="B2891" s="226" t="s">
        <v>220</v>
      </c>
      <c r="C2891" s="225" t="s">
        <v>9</v>
      </c>
      <c r="D2891" s="225" t="s">
        <v>221</v>
      </c>
      <c r="E2891" s="292" t="s">
        <v>875</v>
      </c>
      <c r="F2891" s="292"/>
      <c r="G2891" s="227" t="s">
        <v>25</v>
      </c>
      <c r="H2891" s="228">
        <v>0.45179999999999998</v>
      </c>
      <c r="I2891" s="229">
        <f>SUMIFS(J:J,A:A,"Composição",B:B,$B2891)</f>
        <v>33.25</v>
      </c>
      <c r="J2891" s="229">
        <f>TRUNC(H2891*I2891,2)</f>
        <v>15.02</v>
      </c>
      <c r="L2891" s="52">
        <f t="shared" si="458"/>
        <v>306</v>
      </c>
      <c r="M2891" s="86">
        <f t="shared" si="452"/>
        <v>15.02</v>
      </c>
      <c r="N2891" s="87" t="str">
        <f t="shared" si="453"/>
        <v/>
      </c>
      <c r="O2891" s="87">
        <f t="shared" si="454"/>
        <v>15.02</v>
      </c>
      <c r="P2891" s="88" t="str">
        <f t="shared" si="455"/>
        <v/>
      </c>
      <c r="Q2891" s="87" t="str">
        <f t="shared" si="456"/>
        <v/>
      </c>
      <c r="R2891" s="87" t="str">
        <f t="shared" si="457"/>
        <v/>
      </c>
    </row>
    <row r="2892" spans="1:18" ht="25.5" x14ac:dyDescent="0.2">
      <c r="A2892" s="225" t="s">
        <v>21</v>
      </c>
      <c r="B2892" s="226" t="s">
        <v>205</v>
      </c>
      <c r="C2892" s="225" t="s">
        <v>9</v>
      </c>
      <c r="D2892" s="225" t="s">
        <v>206</v>
      </c>
      <c r="E2892" s="292" t="s">
        <v>875</v>
      </c>
      <c r="F2892" s="292"/>
      <c r="G2892" s="227" t="s">
        <v>25</v>
      </c>
      <c r="H2892" s="228">
        <v>0.18329999999999999</v>
      </c>
      <c r="I2892" s="229">
        <f>SUMIFS(J:J,A:A,"Composição",B:B,$B2892)</f>
        <v>26.42</v>
      </c>
      <c r="J2892" s="229">
        <f>TRUNC(H2892*I2892,2)</f>
        <v>4.84</v>
      </c>
      <c r="L2892" s="52">
        <f t="shared" si="458"/>
        <v>306</v>
      </c>
      <c r="M2892" s="86">
        <f t="shared" si="452"/>
        <v>4.84</v>
      </c>
      <c r="N2892" s="87" t="str">
        <f t="shared" si="453"/>
        <v/>
      </c>
      <c r="O2892" s="87">
        <f t="shared" si="454"/>
        <v>4.84</v>
      </c>
      <c r="P2892" s="88" t="str">
        <f t="shared" si="455"/>
        <v/>
      </c>
      <c r="Q2892" s="87" t="str">
        <f t="shared" si="456"/>
        <v/>
      </c>
      <c r="R2892" s="87" t="str">
        <f t="shared" si="457"/>
        <v/>
      </c>
    </row>
    <row r="2893" spans="1:18" ht="14.25" customHeight="1" x14ac:dyDescent="0.2">
      <c r="A2893" s="214" t="s">
        <v>28</v>
      </c>
      <c r="B2893" s="215" t="s">
        <v>2147</v>
      </c>
      <c r="C2893" s="214" t="str">
        <f>VLOOKUP(B2893,INSUMOS!$A:$I,2,FALSE)</f>
        <v>SINAPI</v>
      </c>
      <c r="D2893" s="214" t="str">
        <f>VLOOKUP(B2893,INSUMOS!$A:$I,3,FALSE)</f>
        <v>LUMINARIA SPOT DE SOBREPOR EM ALUMINIO COM ALETA PLASTICA PARA 1 LAMPADA, BASE E27, POTENCIA MAXIMA 40/60 W (NAO INCLUI LAMPADA)</v>
      </c>
      <c r="E2893" s="293" t="str">
        <f>VLOOKUP(B2893,INSUMOS!$A:$I,4,FALSE)</f>
        <v>Material</v>
      </c>
      <c r="F2893" s="293"/>
      <c r="G2893" s="216" t="str">
        <f>VLOOKUP(B2893,INSUMOS!$A:$I,5,FALSE)</f>
        <v>UN</v>
      </c>
      <c r="H2893" s="217">
        <v>1</v>
      </c>
      <c r="I2893" s="218">
        <f>VLOOKUP(B2893,INSUMOS!$A:$I,8,FALSE)</f>
        <v>97.08</v>
      </c>
      <c r="J2893" s="218">
        <f>TRUNC(H2893*I2893,2)</f>
        <v>97.08</v>
      </c>
      <c r="L2893" s="52">
        <f t="shared" si="458"/>
        <v>306</v>
      </c>
      <c r="M2893" s="86">
        <f t="shared" si="452"/>
        <v>97.08</v>
      </c>
      <c r="N2893" s="87" t="str">
        <f t="shared" si="453"/>
        <v/>
      </c>
      <c r="O2893" s="87">
        <f t="shared" si="454"/>
        <v>97.08</v>
      </c>
      <c r="P2893" s="88" t="str">
        <f t="shared" si="455"/>
        <v/>
      </c>
      <c r="Q2893" s="87" t="str">
        <f t="shared" si="456"/>
        <v/>
      </c>
      <c r="R2893" s="87" t="str">
        <f t="shared" si="457"/>
        <v/>
      </c>
    </row>
    <row r="2894" spans="1:18" ht="25.5" customHeight="1" x14ac:dyDescent="0.2">
      <c r="A2894" s="214" t="s">
        <v>28</v>
      </c>
      <c r="B2894" s="215" t="s">
        <v>2149</v>
      </c>
      <c r="C2894" s="214" t="str">
        <f>VLOOKUP(B2894,INSUMOS!$A:$I,2,FALSE)</f>
        <v>SINAPI</v>
      </c>
      <c r="D2894" s="214" t="str">
        <f>VLOOKUP(B2894,INSUMOS!$A:$I,3,FALSE)</f>
        <v>LAMPADA FLUORESCENTE COMPACTA 2U BRANCA 15 W, BASE E27 (127/220 V)</v>
      </c>
      <c r="E2894" s="293" t="str">
        <f>VLOOKUP(B2894,INSUMOS!$A:$I,4,FALSE)</f>
        <v>Material</v>
      </c>
      <c r="F2894" s="293"/>
      <c r="G2894" s="216" t="str">
        <f>VLOOKUP(B2894,INSUMOS!$A:$I,5,FALSE)</f>
        <v>UN</v>
      </c>
      <c r="H2894" s="217">
        <v>1</v>
      </c>
      <c r="I2894" s="218">
        <f>VLOOKUP(B2894,INSUMOS!$A:$I,8,FALSE)</f>
        <v>18.940000000000001</v>
      </c>
      <c r="J2894" s="218">
        <f>TRUNC(H2894*I2894,2)</f>
        <v>18.940000000000001</v>
      </c>
      <c r="L2894" s="52">
        <f t="shared" si="458"/>
        <v>306</v>
      </c>
      <c r="M2894" s="86">
        <f t="shared" si="452"/>
        <v>18.940000000000001</v>
      </c>
      <c r="N2894" s="87" t="str">
        <f t="shared" si="453"/>
        <v/>
      </c>
      <c r="O2894" s="87">
        <f t="shared" si="454"/>
        <v>18.940000000000001</v>
      </c>
      <c r="P2894" s="88" t="str">
        <f t="shared" si="455"/>
        <v/>
      </c>
      <c r="Q2894" s="87" t="str">
        <f t="shared" si="456"/>
        <v/>
      </c>
      <c r="R2894" s="87" t="str">
        <f t="shared" si="457"/>
        <v/>
      </c>
    </row>
    <row r="2895" spans="1:18" ht="14.25" customHeight="1" x14ac:dyDescent="0.2">
      <c r="A2895" s="219"/>
      <c r="B2895" s="219"/>
      <c r="C2895" s="219"/>
      <c r="D2895" s="219"/>
      <c r="E2895" s="219"/>
      <c r="F2895" s="220"/>
      <c r="G2895" s="219"/>
      <c r="H2895" s="220"/>
      <c r="I2895" s="219"/>
      <c r="J2895" s="220"/>
      <c r="L2895" s="52">
        <f t="shared" si="458"/>
        <v>306</v>
      </c>
      <c r="M2895" s="86" t="str">
        <f t="shared" si="452"/>
        <v/>
      </c>
      <c r="N2895" s="87" t="str">
        <f t="shared" si="453"/>
        <v/>
      </c>
      <c r="O2895" s="87" t="str">
        <f t="shared" si="454"/>
        <v/>
      </c>
      <c r="P2895" s="88" t="str">
        <f t="shared" si="455"/>
        <v/>
      </c>
      <c r="Q2895" s="87" t="str">
        <f t="shared" si="456"/>
        <v/>
      </c>
      <c r="R2895" s="87" t="str">
        <f t="shared" si="457"/>
        <v/>
      </c>
    </row>
    <row r="2896" spans="1:18" ht="15" thickBot="1" x14ac:dyDescent="0.25">
      <c r="A2896" s="219"/>
      <c r="B2896" s="219"/>
      <c r="C2896" s="219"/>
      <c r="D2896" s="219"/>
      <c r="E2896" s="219"/>
      <c r="F2896" s="220"/>
      <c r="G2896" s="219"/>
      <c r="H2896" s="294"/>
      <c r="I2896" s="294"/>
      <c r="J2896" s="220"/>
      <c r="L2896" s="52">
        <f t="shared" si="458"/>
        <v>306</v>
      </c>
      <c r="M2896" s="86" t="str">
        <f t="shared" si="452"/>
        <v/>
      </c>
      <c r="N2896" s="87" t="str">
        <f t="shared" si="453"/>
        <v/>
      </c>
      <c r="O2896" s="87" t="str">
        <f t="shared" si="454"/>
        <v/>
      </c>
      <c r="P2896" s="88" t="str">
        <f t="shared" si="455"/>
        <v/>
      </c>
      <c r="Q2896" s="87" t="str">
        <f t="shared" si="456"/>
        <v/>
      </c>
      <c r="R2896" s="87" t="str">
        <f t="shared" si="457"/>
        <v/>
      </c>
    </row>
    <row r="2897" spans="1:18" ht="15" thickTop="1" x14ac:dyDescent="0.2">
      <c r="A2897" s="224"/>
      <c r="B2897" s="224"/>
      <c r="C2897" s="224"/>
      <c r="D2897" s="224"/>
      <c r="E2897" s="224"/>
      <c r="F2897" s="224"/>
      <c r="G2897" s="224"/>
      <c r="H2897" s="224"/>
      <c r="I2897" s="224"/>
      <c r="J2897" s="224"/>
      <c r="L2897" s="52">
        <f t="shared" si="458"/>
        <v>306</v>
      </c>
      <c r="M2897" s="86" t="str">
        <f t="shared" si="452"/>
        <v/>
      </c>
      <c r="N2897" s="87" t="str">
        <f t="shared" si="453"/>
        <v/>
      </c>
      <c r="O2897" s="87" t="str">
        <f t="shared" si="454"/>
        <v/>
      </c>
      <c r="P2897" s="88" t="str">
        <f t="shared" si="455"/>
        <v/>
      </c>
      <c r="Q2897" s="87" t="str">
        <f t="shared" si="456"/>
        <v/>
      </c>
      <c r="R2897" s="87" t="str">
        <f t="shared" si="457"/>
        <v/>
      </c>
    </row>
    <row r="2898" spans="1:18" ht="15" x14ac:dyDescent="0.2">
      <c r="A2898" s="206"/>
      <c r="B2898" s="207" t="s">
        <v>1</v>
      </c>
      <c r="C2898" s="206" t="s">
        <v>2</v>
      </c>
      <c r="D2898" s="206" t="s">
        <v>3</v>
      </c>
      <c r="E2898" s="290" t="s">
        <v>18</v>
      </c>
      <c r="F2898" s="290"/>
      <c r="G2898" s="208" t="s">
        <v>4</v>
      </c>
      <c r="H2898" s="207" t="s">
        <v>5</v>
      </c>
      <c r="I2898" s="207" t="s">
        <v>6</v>
      </c>
      <c r="J2898" s="207" t="s">
        <v>7</v>
      </c>
      <c r="L2898" s="52">
        <f t="shared" si="458"/>
        <v>307</v>
      </c>
      <c r="M2898" s="86" t="str">
        <f t="shared" si="452"/>
        <v/>
      </c>
      <c r="N2898" s="87" t="str">
        <f t="shared" si="453"/>
        <v/>
      </c>
      <c r="O2898" s="87" t="str">
        <f t="shared" si="454"/>
        <v/>
      </c>
      <c r="P2898" s="88" t="str">
        <f t="shared" si="455"/>
        <v/>
      </c>
      <c r="Q2898" s="87" t="str">
        <f t="shared" si="456"/>
        <v/>
      </c>
      <c r="R2898" s="87" t="str">
        <f t="shared" si="457"/>
        <v/>
      </c>
    </row>
    <row r="2899" spans="1:18" ht="38.25" x14ac:dyDescent="0.2">
      <c r="A2899" s="209" t="s">
        <v>19</v>
      </c>
      <c r="B2899" s="210" t="s">
        <v>1574</v>
      </c>
      <c r="C2899" s="209" t="s">
        <v>9</v>
      </c>
      <c r="D2899" s="209" t="s">
        <v>1575</v>
      </c>
      <c r="E2899" s="291" t="s">
        <v>884</v>
      </c>
      <c r="F2899" s="291"/>
      <c r="G2899" s="211" t="s">
        <v>12</v>
      </c>
      <c r="H2899" s="212">
        <v>1</v>
      </c>
      <c r="I2899" s="213">
        <f>SUMIF(L:L,$L2899,M:M)</f>
        <v>11.84</v>
      </c>
      <c r="J2899" s="213">
        <f>TRUNC(H2899*I2899,2)</f>
        <v>11.84</v>
      </c>
      <c r="L2899" s="52">
        <f t="shared" si="458"/>
        <v>307</v>
      </c>
      <c r="M2899" s="86" t="str">
        <f t="shared" si="452"/>
        <v/>
      </c>
      <c r="N2899" s="87" t="str">
        <f t="shared" si="453"/>
        <v/>
      </c>
      <c r="O2899" s="87" t="str">
        <f t="shared" si="454"/>
        <v/>
      </c>
      <c r="P2899" s="88" t="str">
        <f t="shared" si="455"/>
        <v xml:space="preserve"> 91882 </v>
      </c>
      <c r="Q2899" s="87">
        <f t="shared" si="456"/>
        <v>0</v>
      </c>
      <c r="R2899" s="87">
        <f t="shared" si="457"/>
        <v>11.84</v>
      </c>
    </row>
    <row r="2900" spans="1:18" ht="25.5" x14ac:dyDescent="0.2">
      <c r="A2900" s="225" t="s">
        <v>21</v>
      </c>
      <c r="B2900" s="226" t="s">
        <v>205</v>
      </c>
      <c r="C2900" s="225" t="s">
        <v>9</v>
      </c>
      <c r="D2900" s="225" t="s">
        <v>206</v>
      </c>
      <c r="E2900" s="292" t="s">
        <v>875</v>
      </c>
      <c r="F2900" s="292"/>
      <c r="G2900" s="227" t="s">
        <v>25</v>
      </c>
      <c r="H2900" s="228">
        <v>0.18099999999999999</v>
      </c>
      <c r="I2900" s="229">
        <f>SUMIFS(J:J,A:A,"Composição",B:B,$B2900)</f>
        <v>26.42</v>
      </c>
      <c r="J2900" s="229">
        <f>TRUNC(H2900*I2900,2)</f>
        <v>4.78</v>
      </c>
      <c r="L2900" s="52">
        <f t="shared" si="458"/>
        <v>307</v>
      </c>
      <c r="M2900" s="86">
        <f t="shared" si="452"/>
        <v>4.78</v>
      </c>
      <c r="N2900" s="87" t="str">
        <f t="shared" si="453"/>
        <v/>
      </c>
      <c r="O2900" s="87">
        <f t="shared" si="454"/>
        <v>4.78</v>
      </c>
      <c r="P2900" s="88" t="str">
        <f t="shared" si="455"/>
        <v/>
      </c>
      <c r="Q2900" s="87" t="str">
        <f t="shared" si="456"/>
        <v/>
      </c>
      <c r="R2900" s="87" t="str">
        <f t="shared" si="457"/>
        <v/>
      </c>
    </row>
    <row r="2901" spans="1:18" ht="25.5" x14ac:dyDescent="0.2">
      <c r="A2901" s="225" t="s">
        <v>21</v>
      </c>
      <c r="B2901" s="226" t="s">
        <v>220</v>
      </c>
      <c r="C2901" s="225" t="s">
        <v>9</v>
      </c>
      <c r="D2901" s="225" t="s">
        <v>221</v>
      </c>
      <c r="E2901" s="292" t="s">
        <v>875</v>
      </c>
      <c r="F2901" s="292"/>
      <c r="G2901" s="227" t="s">
        <v>25</v>
      </c>
      <c r="H2901" s="228">
        <v>0.18099999999999999</v>
      </c>
      <c r="I2901" s="229">
        <f>SUMIFS(J:J,A:A,"Composição",B:B,$B2901)</f>
        <v>33.25</v>
      </c>
      <c r="J2901" s="229">
        <f>TRUNC(H2901*I2901,2)</f>
        <v>6.01</v>
      </c>
      <c r="L2901" s="52">
        <f t="shared" si="458"/>
        <v>307</v>
      </c>
      <c r="M2901" s="86">
        <f t="shared" si="452"/>
        <v>6.01</v>
      </c>
      <c r="N2901" s="87" t="str">
        <f t="shared" si="453"/>
        <v/>
      </c>
      <c r="O2901" s="87">
        <f t="shared" si="454"/>
        <v>6.01</v>
      </c>
      <c r="P2901" s="88" t="str">
        <f t="shared" si="455"/>
        <v/>
      </c>
      <c r="Q2901" s="87" t="str">
        <f t="shared" si="456"/>
        <v/>
      </c>
      <c r="R2901" s="87" t="str">
        <f t="shared" si="457"/>
        <v/>
      </c>
    </row>
    <row r="2902" spans="1:18" x14ac:dyDescent="0.2">
      <c r="A2902" s="214" t="s">
        <v>28</v>
      </c>
      <c r="B2902" s="215" t="s">
        <v>2151</v>
      </c>
      <c r="C2902" s="214" t="str">
        <f>VLOOKUP(B2902,INSUMOS!$A:$I,2,FALSE)</f>
        <v>SINAPI</v>
      </c>
      <c r="D2902" s="214" t="str">
        <f>VLOOKUP(B2902,INSUMOS!$A:$I,3,FALSE)</f>
        <v>LUVA EM PVC RIGIDO ROSCAVEL, DE 1/2", PARA ELETRODUTO</v>
      </c>
      <c r="E2902" s="293" t="str">
        <f>VLOOKUP(B2902,INSUMOS!$A:$I,4,FALSE)</f>
        <v>Material</v>
      </c>
      <c r="F2902" s="293"/>
      <c r="G2902" s="216" t="str">
        <f>VLOOKUP(B2902,INSUMOS!$A:$I,5,FALSE)</f>
        <v>UN</v>
      </c>
      <c r="H2902" s="217">
        <v>1</v>
      </c>
      <c r="I2902" s="218">
        <f>VLOOKUP(B2902,INSUMOS!$A:$I,8,FALSE)</f>
        <v>1.05</v>
      </c>
      <c r="J2902" s="218">
        <f>TRUNC(H2902*I2902,2)</f>
        <v>1.05</v>
      </c>
      <c r="L2902" s="52">
        <f t="shared" si="458"/>
        <v>307</v>
      </c>
      <c r="M2902" s="86">
        <f t="shared" si="452"/>
        <v>1.05</v>
      </c>
      <c r="N2902" s="87" t="str">
        <f t="shared" si="453"/>
        <v/>
      </c>
      <c r="O2902" s="87">
        <f t="shared" si="454"/>
        <v>1.05</v>
      </c>
      <c r="P2902" s="88" t="str">
        <f t="shared" si="455"/>
        <v/>
      </c>
      <c r="Q2902" s="87" t="str">
        <f t="shared" si="456"/>
        <v/>
      </c>
      <c r="R2902" s="87" t="str">
        <f t="shared" si="457"/>
        <v/>
      </c>
    </row>
    <row r="2903" spans="1:18" x14ac:dyDescent="0.2">
      <c r="A2903" s="219"/>
      <c r="B2903" s="219"/>
      <c r="C2903" s="219"/>
      <c r="D2903" s="219"/>
      <c r="E2903" s="219"/>
      <c r="F2903" s="220"/>
      <c r="G2903" s="219"/>
      <c r="H2903" s="220"/>
      <c r="I2903" s="219"/>
      <c r="J2903" s="220"/>
      <c r="L2903" s="52">
        <f t="shared" si="458"/>
        <v>307</v>
      </c>
      <c r="M2903" s="86" t="str">
        <f t="shared" si="452"/>
        <v/>
      </c>
      <c r="N2903" s="87" t="str">
        <f t="shared" si="453"/>
        <v/>
      </c>
      <c r="O2903" s="87" t="str">
        <f t="shared" si="454"/>
        <v/>
      </c>
      <c r="P2903" s="88" t="str">
        <f t="shared" si="455"/>
        <v/>
      </c>
      <c r="Q2903" s="87" t="str">
        <f t="shared" si="456"/>
        <v/>
      </c>
      <c r="R2903" s="87" t="str">
        <f t="shared" si="457"/>
        <v/>
      </c>
    </row>
    <row r="2904" spans="1:18" ht="15" thickBot="1" x14ac:dyDescent="0.25">
      <c r="A2904" s="219"/>
      <c r="B2904" s="219"/>
      <c r="C2904" s="219"/>
      <c r="D2904" s="219"/>
      <c r="E2904" s="219"/>
      <c r="F2904" s="220"/>
      <c r="G2904" s="219"/>
      <c r="H2904" s="294"/>
      <c r="I2904" s="294"/>
      <c r="J2904" s="220"/>
      <c r="L2904" s="52">
        <f t="shared" si="458"/>
        <v>307</v>
      </c>
      <c r="M2904" s="86" t="str">
        <f t="shared" si="452"/>
        <v/>
      </c>
      <c r="N2904" s="87" t="str">
        <f t="shared" si="453"/>
        <v/>
      </c>
      <c r="O2904" s="87" t="str">
        <f t="shared" si="454"/>
        <v/>
      </c>
      <c r="P2904" s="88" t="str">
        <f t="shared" si="455"/>
        <v/>
      </c>
      <c r="Q2904" s="87" t="str">
        <f t="shared" si="456"/>
        <v/>
      </c>
      <c r="R2904" s="87" t="str">
        <f t="shared" si="457"/>
        <v/>
      </c>
    </row>
    <row r="2905" spans="1:18" ht="15" thickTop="1" x14ac:dyDescent="0.2">
      <c r="A2905" s="224"/>
      <c r="B2905" s="224"/>
      <c r="C2905" s="224"/>
      <c r="D2905" s="224"/>
      <c r="E2905" s="224"/>
      <c r="F2905" s="224"/>
      <c r="G2905" s="224"/>
      <c r="H2905" s="224"/>
      <c r="I2905" s="224"/>
      <c r="J2905" s="224"/>
      <c r="L2905" s="52">
        <f t="shared" si="458"/>
        <v>307</v>
      </c>
      <c r="M2905" s="86" t="str">
        <f t="shared" si="452"/>
        <v/>
      </c>
      <c r="N2905" s="87" t="str">
        <f t="shared" si="453"/>
        <v/>
      </c>
      <c r="O2905" s="87" t="str">
        <f t="shared" si="454"/>
        <v/>
      </c>
      <c r="P2905" s="88" t="str">
        <f t="shared" si="455"/>
        <v/>
      </c>
      <c r="Q2905" s="87" t="str">
        <f t="shared" si="456"/>
        <v/>
      </c>
      <c r="R2905" s="87" t="str">
        <f t="shared" si="457"/>
        <v/>
      </c>
    </row>
    <row r="2906" spans="1:18" ht="14.25" customHeight="1" x14ac:dyDescent="0.2">
      <c r="A2906" s="206"/>
      <c r="B2906" s="207" t="s">
        <v>1</v>
      </c>
      <c r="C2906" s="206" t="s">
        <v>2</v>
      </c>
      <c r="D2906" s="206" t="s">
        <v>3</v>
      </c>
      <c r="E2906" s="290" t="s">
        <v>18</v>
      </c>
      <c r="F2906" s="290"/>
      <c r="G2906" s="208" t="s">
        <v>4</v>
      </c>
      <c r="H2906" s="207" t="s">
        <v>5</v>
      </c>
      <c r="I2906" s="207" t="s">
        <v>6</v>
      </c>
      <c r="J2906" s="207" t="s">
        <v>7</v>
      </c>
      <c r="L2906" s="52">
        <f t="shared" si="458"/>
        <v>308</v>
      </c>
      <c r="M2906" s="86" t="str">
        <f t="shared" si="452"/>
        <v/>
      </c>
      <c r="N2906" s="87" t="str">
        <f t="shared" si="453"/>
        <v/>
      </c>
      <c r="O2906" s="87" t="str">
        <f t="shared" si="454"/>
        <v/>
      </c>
      <c r="P2906" s="88" t="str">
        <f t="shared" si="455"/>
        <v/>
      </c>
      <c r="Q2906" s="87" t="str">
        <f t="shared" si="456"/>
        <v/>
      </c>
      <c r="R2906" s="87" t="str">
        <f t="shared" si="457"/>
        <v/>
      </c>
    </row>
    <row r="2907" spans="1:18" ht="25.5" customHeight="1" x14ac:dyDescent="0.2">
      <c r="A2907" s="209" t="s">
        <v>19</v>
      </c>
      <c r="B2907" s="210" t="s">
        <v>1570</v>
      </c>
      <c r="C2907" s="209" t="s">
        <v>9</v>
      </c>
      <c r="D2907" s="209" t="s">
        <v>1571</v>
      </c>
      <c r="E2907" s="291" t="s">
        <v>884</v>
      </c>
      <c r="F2907" s="291"/>
      <c r="G2907" s="211" t="s">
        <v>12</v>
      </c>
      <c r="H2907" s="212">
        <v>1</v>
      </c>
      <c r="I2907" s="213">
        <f>SUMIF(L:L,$L2907,M:M)</f>
        <v>9.7200000000000006</v>
      </c>
      <c r="J2907" s="213">
        <f>TRUNC(H2907*I2907,2)</f>
        <v>9.7200000000000006</v>
      </c>
      <c r="L2907" s="52">
        <f t="shared" si="458"/>
        <v>308</v>
      </c>
      <c r="M2907" s="86" t="str">
        <f t="shared" si="452"/>
        <v/>
      </c>
      <c r="N2907" s="87" t="str">
        <f t="shared" si="453"/>
        <v/>
      </c>
      <c r="O2907" s="87" t="str">
        <f t="shared" si="454"/>
        <v/>
      </c>
      <c r="P2907" s="88" t="str">
        <f t="shared" si="455"/>
        <v xml:space="preserve"> 91875 </v>
      </c>
      <c r="Q2907" s="87">
        <f t="shared" si="456"/>
        <v>0</v>
      </c>
      <c r="R2907" s="87">
        <f t="shared" si="457"/>
        <v>9.7200000000000006</v>
      </c>
    </row>
    <row r="2908" spans="1:18" ht="14.25" customHeight="1" x14ac:dyDescent="0.2">
      <c r="A2908" s="225" t="s">
        <v>21</v>
      </c>
      <c r="B2908" s="226" t="s">
        <v>205</v>
      </c>
      <c r="C2908" s="225" t="s">
        <v>9</v>
      </c>
      <c r="D2908" s="225" t="s">
        <v>206</v>
      </c>
      <c r="E2908" s="292" t="s">
        <v>875</v>
      </c>
      <c r="F2908" s="292"/>
      <c r="G2908" s="227" t="s">
        <v>25</v>
      </c>
      <c r="H2908" s="228">
        <v>0.13700000000000001</v>
      </c>
      <c r="I2908" s="229">
        <f>SUMIFS(J:J,A:A,"Composição",B:B,$B2908)</f>
        <v>26.42</v>
      </c>
      <c r="J2908" s="229">
        <f>TRUNC(H2908*I2908,2)</f>
        <v>3.61</v>
      </c>
      <c r="L2908" s="52">
        <f t="shared" si="458"/>
        <v>308</v>
      </c>
      <c r="M2908" s="86">
        <f t="shared" si="452"/>
        <v>3.61</v>
      </c>
      <c r="N2908" s="87" t="str">
        <f t="shared" si="453"/>
        <v/>
      </c>
      <c r="O2908" s="87">
        <f t="shared" si="454"/>
        <v>3.61</v>
      </c>
      <c r="P2908" s="88" t="str">
        <f t="shared" si="455"/>
        <v/>
      </c>
      <c r="Q2908" s="87" t="str">
        <f t="shared" si="456"/>
        <v/>
      </c>
      <c r="R2908" s="87" t="str">
        <f t="shared" si="457"/>
        <v/>
      </c>
    </row>
    <row r="2909" spans="1:18" ht="25.5" x14ac:dyDescent="0.2">
      <c r="A2909" s="225" t="s">
        <v>21</v>
      </c>
      <c r="B2909" s="226" t="s">
        <v>220</v>
      </c>
      <c r="C2909" s="225" t="s">
        <v>9</v>
      </c>
      <c r="D2909" s="225" t="s">
        <v>221</v>
      </c>
      <c r="E2909" s="292" t="s">
        <v>875</v>
      </c>
      <c r="F2909" s="292"/>
      <c r="G2909" s="227" t="s">
        <v>25</v>
      </c>
      <c r="H2909" s="228">
        <v>0.13700000000000001</v>
      </c>
      <c r="I2909" s="229">
        <f>SUMIFS(J:J,A:A,"Composição",B:B,$B2909)</f>
        <v>33.25</v>
      </c>
      <c r="J2909" s="229">
        <f>TRUNC(H2909*I2909,2)</f>
        <v>4.55</v>
      </c>
      <c r="L2909" s="52">
        <f t="shared" si="458"/>
        <v>308</v>
      </c>
      <c r="M2909" s="86">
        <f t="shared" si="452"/>
        <v>4.55</v>
      </c>
      <c r="N2909" s="87" t="str">
        <f t="shared" si="453"/>
        <v/>
      </c>
      <c r="O2909" s="87">
        <f t="shared" si="454"/>
        <v>4.55</v>
      </c>
      <c r="P2909" s="88" t="str">
        <f t="shared" si="455"/>
        <v/>
      </c>
      <c r="Q2909" s="87" t="str">
        <f t="shared" si="456"/>
        <v/>
      </c>
      <c r="R2909" s="87" t="str">
        <f t="shared" si="457"/>
        <v/>
      </c>
    </row>
    <row r="2910" spans="1:18" x14ac:dyDescent="0.2">
      <c r="A2910" s="214" t="s">
        <v>28</v>
      </c>
      <c r="B2910" s="215" t="s">
        <v>2153</v>
      </c>
      <c r="C2910" s="214" t="str">
        <f>VLOOKUP(B2910,INSUMOS!$A:$I,2,FALSE)</f>
        <v>SINAPI</v>
      </c>
      <c r="D2910" s="214" t="str">
        <f>VLOOKUP(B2910,INSUMOS!$A:$I,3,FALSE)</f>
        <v>LUVA EM PVC RIGIDO ROSCAVEL, DE 3/4", PARA ELETRODUTO</v>
      </c>
      <c r="E2910" s="293" t="str">
        <f>VLOOKUP(B2910,INSUMOS!$A:$I,4,FALSE)</f>
        <v>Material</v>
      </c>
      <c r="F2910" s="293"/>
      <c r="G2910" s="216" t="str">
        <f>VLOOKUP(B2910,INSUMOS!$A:$I,5,FALSE)</f>
        <v>UN</v>
      </c>
      <c r="H2910" s="217">
        <v>1</v>
      </c>
      <c r="I2910" s="218">
        <f>VLOOKUP(B2910,INSUMOS!$A:$I,8,FALSE)</f>
        <v>1.56</v>
      </c>
      <c r="J2910" s="218">
        <f>TRUNC(H2910*I2910,2)</f>
        <v>1.56</v>
      </c>
      <c r="L2910" s="52">
        <f t="shared" si="458"/>
        <v>308</v>
      </c>
      <c r="M2910" s="86">
        <f t="shared" si="452"/>
        <v>1.56</v>
      </c>
      <c r="N2910" s="87" t="str">
        <f t="shared" si="453"/>
        <v/>
      </c>
      <c r="O2910" s="87">
        <f t="shared" si="454"/>
        <v>1.56</v>
      </c>
      <c r="P2910" s="88" t="str">
        <f t="shared" si="455"/>
        <v/>
      </c>
      <c r="Q2910" s="87" t="str">
        <f t="shared" si="456"/>
        <v/>
      </c>
      <c r="R2910" s="87" t="str">
        <f t="shared" si="457"/>
        <v/>
      </c>
    </row>
    <row r="2911" spans="1:18" x14ac:dyDescent="0.2">
      <c r="A2911" s="219"/>
      <c r="B2911" s="219"/>
      <c r="C2911" s="219"/>
      <c r="D2911" s="219"/>
      <c r="E2911" s="219"/>
      <c r="F2911" s="220"/>
      <c r="G2911" s="219"/>
      <c r="H2911" s="220"/>
      <c r="I2911" s="219"/>
      <c r="J2911" s="220"/>
      <c r="L2911" s="52">
        <f t="shared" si="458"/>
        <v>308</v>
      </c>
      <c r="M2911" s="86" t="str">
        <f t="shared" si="452"/>
        <v/>
      </c>
      <c r="N2911" s="87" t="str">
        <f t="shared" si="453"/>
        <v/>
      </c>
      <c r="O2911" s="87" t="str">
        <f t="shared" si="454"/>
        <v/>
      </c>
      <c r="P2911" s="88" t="str">
        <f t="shared" si="455"/>
        <v/>
      </c>
      <c r="Q2911" s="87" t="str">
        <f t="shared" si="456"/>
        <v/>
      </c>
      <c r="R2911" s="87" t="str">
        <f t="shared" si="457"/>
        <v/>
      </c>
    </row>
    <row r="2912" spans="1:18" ht="15" thickBot="1" x14ac:dyDescent="0.25">
      <c r="A2912" s="219"/>
      <c r="B2912" s="219"/>
      <c r="C2912" s="219"/>
      <c r="D2912" s="219"/>
      <c r="E2912" s="219"/>
      <c r="F2912" s="220"/>
      <c r="G2912" s="219"/>
      <c r="H2912" s="294"/>
      <c r="I2912" s="294"/>
      <c r="J2912" s="220"/>
      <c r="L2912" s="52">
        <f t="shared" si="458"/>
        <v>308</v>
      </c>
      <c r="M2912" s="86" t="str">
        <f t="shared" si="452"/>
        <v/>
      </c>
      <c r="N2912" s="87" t="str">
        <f t="shared" si="453"/>
        <v/>
      </c>
      <c r="O2912" s="87" t="str">
        <f t="shared" si="454"/>
        <v/>
      </c>
      <c r="P2912" s="88" t="str">
        <f t="shared" si="455"/>
        <v/>
      </c>
      <c r="Q2912" s="87" t="str">
        <f t="shared" si="456"/>
        <v/>
      </c>
      <c r="R2912" s="87" t="str">
        <f t="shared" si="457"/>
        <v/>
      </c>
    </row>
    <row r="2913" spans="1:18" ht="15" thickTop="1" x14ac:dyDescent="0.2">
      <c r="A2913" s="224"/>
      <c r="B2913" s="224"/>
      <c r="C2913" s="224"/>
      <c r="D2913" s="224"/>
      <c r="E2913" s="224"/>
      <c r="F2913" s="224"/>
      <c r="G2913" s="224"/>
      <c r="H2913" s="224"/>
      <c r="I2913" s="224"/>
      <c r="J2913" s="224"/>
      <c r="L2913" s="52">
        <f t="shared" si="458"/>
        <v>308</v>
      </c>
      <c r="M2913" s="86" t="str">
        <f t="shared" si="452"/>
        <v/>
      </c>
      <c r="N2913" s="87" t="str">
        <f t="shared" si="453"/>
        <v/>
      </c>
      <c r="O2913" s="87" t="str">
        <f t="shared" si="454"/>
        <v/>
      </c>
      <c r="P2913" s="88" t="str">
        <f t="shared" si="455"/>
        <v/>
      </c>
      <c r="Q2913" s="87" t="str">
        <f t="shared" si="456"/>
        <v/>
      </c>
      <c r="R2913" s="87" t="str">
        <f t="shared" si="457"/>
        <v/>
      </c>
    </row>
    <row r="2914" spans="1:18" ht="15" x14ac:dyDescent="0.2">
      <c r="A2914" s="206"/>
      <c r="B2914" s="207" t="s">
        <v>1</v>
      </c>
      <c r="C2914" s="206" t="s">
        <v>2</v>
      </c>
      <c r="D2914" s="206" t="s">
        <v>3</v>
      </c>
      <c r="E2914" s="290" t="s">
        <v>18</v>
      </c>
      <c r="F2914" s="290"/>
      <c r="G2914" s="208" t="s">
        <v>4</v>
      </c>
      <c r="H2914" s="207" t="s">
        <v>5</v>
      </c>
      <c r="I2914" s="207" t="s">
        <v>6</v>
      </c>
      <c r="J2914" s="207" t="s">
        <v>7</v>
      </c>
      <c r="L2914" s="52">
        <f t="shared" si="458"/>
        <v>309</v>
      </c>
      <c r="M2914" s="86" t="str">
        <f t="shared" si="452"/>
        <v/>
      </c>
      <c r="N2914" s="87" t="str">
        <f t="shared" si="453"/>
        <v/>
      </c>
      <c r="O2914" s="87" t="str">
        <f t="shared" si="454"/>
        <v/>
      </c>
      <c r="P2914" s="88" t="str">
        <f t="shared" si="455"/>
        <v/>
      </c>
      <c r="Q2914" s="87" t="str">
        <f t="shared" si="456"/>
        <v/>
      </c>
      <c r="R2914" s="87" t="str">
        <f t="shared" si="457"/>
        <v/>
      </c>
    </row>
    <row r="2915" spans="1:18" ht="38.25" x14ac:dyDescent="0.2">
      <c r="A2915" s="209" t="s">
        <v>19</v>
      </c>
      <c r="B2915" s="210" t="s">
        <v>2137</v>
      </c>
      <c r="C2915" s="209" t="s">
        <v>9</v>
      </c>
      <c r="D2915" s="209" t="s">
        <v>2138</v>
      </c>
      <c r="E2915" s="291" t="s">
        <v>909</v>
      </c>
      <c r="F2915" s="291"/>
      <c r="G2915" s="211" t="s">
        <v>12</v>
      </c>
      <c r="H2915" s="212">
        <v>1</v>
      </c>
      <c r="I2915" s="213">
        <f>SUMIF(L:L,$L2915,M:M)</f>
        <v>8.2900000000000009</v>
      </c>
      <c r="J2915" s="213">
        <f t="shared" ref="J2915:J2921" si="460">TRUNC(H2915*I2915,2)</f>
        <v>8.2899999999999991</v>
      </c>
      <c r="L2915" s="52">
        <f t="shared" si="458"/>
        <v>309</v>
      </c>
      <c r="M2915" s="86" t="str">
        <f t="shared" si="452"/>
        <v/>
      </c>
      <c r="N2915" s="87" t="str">
        <f t="shared" si="453"/>
        <v/>
      </c>
      <c r="O2915" s="87" t="str">
        <f t="shared" si="454"/>
        <v/>
      </c>
      <c r="P2915" s="88" t="str">
        <f t="shared" si="455"/>
        <v xml:space="preserve"> 89385 </v>
      </c>
      <c r="Q2915" s="87">
        <f t="shared" si="456"/>
        <v>0</v>
      </c>
      <c r="R2915" s="87">
        <f t="shared" si="457"/>
        <v>8.2900000000000009</v>
      </c>
    </row>
    <row r="2916" spans="1:18" ht="25.5" x14ac:dyDescent="0.2">
      <c r="A2916" s="225" t="s">
        <v>21</v>
      </c>
      <c r="B2916" s="226" t="s">
        <v>214</v>
      </c>
      <c r="C2916" s="225" t="s">
        <v>9</v>
      </c>
      <c r="D2916" s="225" t="s">
        <v>215</v>
      </c>
      <c r="E2916" s="292" t="s">
        <v>875</v>
      </c>
      <c r="F2916" s="292"/>
      <c r="G2916" s="227" t="s">
        <v>25</v>
      </c>
      <c r="H2916" s="228">
        <v>9.4399999999999998E-2</v>
      </c>
      <c r="I2916" s="229">
        <f>SUMIFS(J:J,A:A,"Composição",B:B,$B2916)</f>
        <v>32.270000000000003</v>
      </c>
      <c r="J2916" s="229">
        <f t="shared" si="460"/>
        <v>3.04</v>
      </c>
      <c r="L2916" s="52">
        <f t="shared" si="458"/>
        <v>309</v>
      </c>
      <c r="M2916" s="86">
        <f t="shared" si="452"/>
        <v>3.04</v>
      </c>
      <c r="N2916" s="87" t="str">
        <f t="shared" si="453"/>
        <v/>
      </c>
      <c r="O2916" s="87">
        <f t="shared" si="454"/>
        <v>3.04</v>
      </c>
      <c r="P2916" s="88" t="str">
        <f t="shared" si="455"/>
        <v/>
      </c>
      <c r="Q2916" s="87" t="str">
        <f t="shared" si="456"/>
        <v/>
      </c>
      <c r="R2916" s="87" t="str">
        <f t="shared" si="457"/>
        <v/>
      </c>
    </row>
    <row r="2917" spans="1:18" ht="25.5" x14ac:dyDescent="0.2">
      <c r="A2917" s="225" t="s">
        <v>21</v>
      </c>
      <c r="B2917" s="226" t="s">
        <v>209</v>
      </c>
      <c r="C2917" s="225" t="s">
        <v>9</v>
      </c>
      <c r="D2917" s="225" t="s">
        <v>210</v>
      </c>
      <c r="E2917" s="292" t="s">
        <v>875</v>
      </c>
      <c r="F2917" s="292"/>
      <c r="G2917" s="227" t="s">
        <v>25</v>
      </c>
      <c r="H2917" s="228">
        <v>9.4399999999999998E-2</v>
      </c>
      <c r="I2917" s="229">
        <f>SUMIFS(J:J,A:A,"Composição",B:B,$B2917)</f>
        <v>25.57</v>
      </c>
      <c r="J2917" s="229">
        <f t="shared" si="460"/>
        <v>2.41</v>
      </c>
      <c r="L2917" s="52">
        <f t="shared" si="458"/>
        <v>309</v>
      </c>
      <c r="M2917" s="86">
        <f t="shared" si="452"/>
        <v>2.41</v>
      </c>
      <c r="N2917" s="87" t="str">
        <f t="shared" si="453"/>
        <v/>
      </c>
      <c r="O2917" s="87">
        <f t="shared" si="454"/>
        <v>2.41</v>
      </c>
      <c r="P2917" s="88" t="str">
        <f t="shared" si="455"/>
        <v/>
      </c>
      <c r="Q2917" s="87" t="str">
        <f t="shared" si="456"/>
        <v/>
      </c>
      <c r="R2917" s="87" t="str">
        <f t="shared" si="457"/>
        <v/>
      </c>
    </row>
    <row r="2918" spans="1:18" x14ac:dyDescent="0.2">
      <c r="A2918" s="214" t="s">
        <v>28</v>
      </c>
      <c r="B2918" s="215" t="s">
        <v>496</v>
      </c>
      <c r="C2918" s="214" t="str">
        <f>VLOOKUP(B2918,INSUMOS!$A:$I,2,FALSE)</f>
        <v>SINAPI</v>
      </c>
      <c r="D2918" s="214" t="str">
        <f>VLOOKUP(B2918,INSUMOS!$A:$I,3,FALSE)</f>
        <v>LIXA D'AGUA EM FOLHA, COR PRETA, GRAO 100</v>
      </c>
      <c r="E2918" s="293" t="str">
        <f>VLOOKUP(B2918,INSUMOS!$A:$I,4,FALSE)</f>
        <v>Material</v>
      </c>
      <c r="F2918" s="293"/>
      <c r="G2918" s="216" t="str">
        <f>VLOOKUP(B2918,INSUMOS!$A:$I,5,FALSE)</f>
        <v>UN</v>
      </c>
      <c r="H2918" s="217">
        <v>3.15E-2</v>
      </c>
      <c r="I2918" s="218">
        <f>VLOOKUP(B2918,INSUMOS!$A:$I,8,FALSE)</f>
        <v>2.3199999999999998</v>
      </c>
      <c r="J2918" s="218">
        <f t="shared" si="460"/>
        <v>7.0000000000000007E-2</v>
      </c>
      <c r="L2918" s="52">
        <f t="shared" si="458"/>
        <v>309</v>
      </c>
      <c r="M2918" s="86">
        <f t="shared" si="452"/>
        <v>7.0000000000000007E-2</v>
      </c>
      <c r="N2918" s="87" t="str">
        <f t="shared" si="453"/>
        <v/>
      </c>
      <c r="O2918" s="87">
        <f t="shared" si="454"/>
        <v>7.0000000000000007E-2</v>
      </c>
      <c r="P2918" s="88" t="str">
        <f t="shared" si="455"/>
        <v/>
      </c>
      <c r="Q2918" s="87" t="str">
        <f t="shared" si="456"/>
        <v/>
      </c>
      <c r="R2918" s="87" t="str">
        <f t="shared" si="457"/>
        <v/>
      </c>
    </row>
    <row r="2919" spans="1:18" x14ac:dyDescent="0.2">
      <c r="A2919" s="214" t="s">
        <v>28</v>
      </c>
      <c r="B2919" s="215" t="s">
        <v>201</v>
      </c>
      <c r="C2919" s="214" t="str">
        <f>VLOOKUP(B2919,INSUMOS!$A:$I,2,FALSE)</f>
        <v>SINAPI</v>
      </c>
      <c r="D2919" s="214" t="str">
        <f>VLOOKUP(B2919,INSUMOS!$A:$I,3,FALSE)</f>
        <v>ADESIVO PLASTICO PARA PVC, FRASCO COM *850* GR</v>
      </c>
      <c r="E2919" s="293" t="str">
        <f>VLOOKUP(B2919,INSUMOS!$A:$I,4,FALSE)</f>
        <v>Material</v>
      </c>
      <c r="F2919" s="293"/>
      <c r="G2919" s="216" t="str">
        <f>VLOOKUP(B2919,INSUMOS!$A:$I,5,FALSE)</f>
        <v>UN</v>
      </c>
      <c r="H2919" s="217">
        <v>5.8999999999999999E-3</v>
      </c>
      <c r="I2919" s="218">
        <f>VLOOKUP(B2919,INSUMOS!$A:$I,8,FALSE)</f>
        <v>77.709999999999994</v>
      </c>
      <c r="J2919" s="218">
        <f t="shared" si="460"/>
        <v>0.45</v>
      </c>
      <c r="L2919" s="52">
        <f t="shared" si="458"/>
        <v>309</v>
      </c>
      <c r="M2919" s="86">
        <f t="shared" si="452"/>
        <v>0.45</v>
      </c>
      <c r="N2919" s="87" t="str">
        <f t="shared" si="453"/>
        <v/>
      </c>
      <c r="O2919" s="87">
        <f t="shared" si="454"/>
        <v>0.45</v>
      </c>
      <c r="P2919" s="88" t="str">
        <f t="shared" si="455"/>
        <v/>
      </c>
      <c r="Q2919" s="87" t="str">
        <f t="shared" si="456"/>
        <v/>
      </c>
      <c r="R2919" s="87" t="str">
        <f t="shared" si="457"/>
        <v/>
      </c>
    </row>
    <row r="2920" spans="1:18" ht="25.5" customHeight="1" x14ac:dyDescent="0.2">
      <c r="A2920" s="214" t="s">
        <v>28</v>
      </c>
      <c r="B2920" s="215" t="s">
        <v>2155</v>
      </c>
      <c r="C2920" s="214" t="str">
        <f>VLOOKUP(B2920,INSUMOS!$A:$I,2,FALSE)</f>
        <v>SINAPI</v>
      </c>
      <c r="D2920" s="214" t="str">
        <f>VLOOKUP(B2920,INSUMOS!$A:$I,3,FALSE)</f>
        <v>LUVA SOLDAVEL COM ROSCA, PVC, 25 MM X 3/4", PARA AGUA FRIA PREDIAL</v>
      </c>
      <c r="E2920" s="293" t="str">
        <f>VLOOKUP(B2920,INSUMOS!$A:$I,4,FALSE)</f>
        <v>Material</v>
      </c>
      <c r="F2920" s="293"/>
      <c r="G2920" s="216" t="str">
        <f>VLOOKUP(B2920,INSUMOS!$A:$I,5,FALSE)</f>
        <v>UN</v>
      </c>
      <c r="H2920" s="217">
        <v>1</v>
      </c>
      <c r="I2920" s="218">
        <f>VLOOKUP(B2920,INSUMOS!$A:$I,8,FALSE)</f>
        <v>1.71</v>
      </c>
      <c r="J2920" s="218">
        <f t="shared" si="460"/>
        <v>1.71</v>
      </c>
      <c r="L2920" s="52">
        <f t="shared" si="458"/>
        <v>309</v>
      </c>
      <c r="M2920" s="86">
        <f t="shared" si="452"/>
        <v>1.71</v>
      </c>
      <c r="N2920" s="87" t="str">
        <f t="shared" si="453"/>
        <v/>
      </c>
      <c r="O2920" s="87">
        <f t="shared" si="454"/>
        <v>1.71</v>
      </c>
      <c r="P2920" s="88" t="str">
        <f t="shared" si="455"/>
        <v/>
      </c>
      <c r="Q2920" s="87" t="str">
        <f t="shared" si="456"/>
        <v/>
      </c>
      <c r="R2920" s="87" t="str">
        <f t="shared" si="457"/>
        <v/>
      </c>
    </row>
    <row r="2921" spans="1:18" ht="25.5" customHeight="1" x14ac:dyDescent="0.2">
      <c r="A2921" s="214" t="s">
        <v>28</v>
      </c>
      <c r="B2921" s="215" t="s">
        <v>200</v>
      </c>
      <c r="C2921" s="214" t="str">
        <f>VLOOKUP(B2921,INSUMOS!$A:$I,2,FALSE)</f>
        <v>SINAPI</v>
      </c>
      <c r="D2921" s="214" t="str">
        <f>VLOOKUP(B2921,INSUMOS!$A:$I,3,FALSE)</f>
        <v>SOLUCAO PREPARADORA / LIMPADORA PARA PVC, FRASCO COM 1000 CM3</v>
      </c>
      <c r="E2921" s="293" t="str">
        <f>VLOOKUP(B2921,INSUMOS!$A:$I,4,FALSE)</f>
        <v>Material</v>
      </c>
      <c r="F2921" s="293"/>
      <c r="G2921" s="216" t="str">
        <f>VLOOKUP(B2921,INSUMOS!$A:$I,5,FALSE)</f>
        <v>UN</v>
      </c>
      <c r="H2921" s="217">
        <v>7.0000000000000001E-3</v>
      </c>
      <c r="I2921" s="218">
        <f>VLOOKUP(B2921,INSUMOS!$A:$I,8,FALSE)</f>
        <v>88.04</v>
      </c>
      <c r="J2921" s="218">
        <f t="shared" si="460"/>
        <v>0.61</v>
      </c>
      <c r="L2921" s="52">
        <f t="shared" si="458"/>
        <v>309</v>
      </c>
      <c r="M2921" s="86">
        <f t="shared" si="452"/>
        <v>0.61</v>
      </c>
      <c r="N2921" s="87" t="str">
        <f t="shared" si="453"/>
        <v/>
      </c>
      <c r="O2921" s="87">
        <f t="shared" si="454"/>
        <v>0.61</v>
      </c>
      <c r="P2921" s="88" t="str">
        <f t="shared" si="455"/>
        <v/>
      </c>
      <c r="Q2921" s="87" t="str">
        <f t="shared" si="456"/>
        <v/>
      </c>
      <c r="R2921" s="87" t="str">
        <f t="shared" si="457"/>
        <v/>
      </c>
    </row>
    <row r="2922" spans="1:18" x14ac:dyDescent="0.2">
      <c r="A2922" s="219"/>
      <c r="B2922" s="219"/>
      <c r="C2922" s="219"/>
      <c r="D2922" s="219"/>
      <c r="E2922" s="219"/>
      <c r="F2922" s="220"/>
      <c r="G2922" s="219"/>
      <c r="H2922" s="220"/>
      <c r="I2922" s="219"/>
      <c r="J2922" s="220"/>
      <c r="L2922" s="52">
        <f t="shared" si="458"/>
        <v>309</v>
      </c>
      <c r="M2922" s="86" t="str">
        <f t="shared" si="452"/>
        <v/>
      </c>
      <c r="N2922" s="87" t="str">
        <f t="shared" si="453"/>
        <v/>
      </c>
      <c r="O2922" s="87" t="str">
        <f t="shared" si="454"/>
        <v/>
      </c>
      <c r="P2922" s="88" t="str">
        <f t="shared" si="455"/>
        <v/>
      </c>
      <c r="Q2922" s="87" t="str">
        <f t="shared" si="456"/>
        <v/>
      </c>
      <c r="R2922" s="87" t="str">
        <f t="shared" si="457"/>
        <v/>
      </c>
    </row>
    <row r="2923" spans="1:18" ht="15" thickBot="1" x14ac:dyDescent="0.25">
      <c r="A2923" s="219"/>
      <c r="B2923" s="219"/>
      <c r="C2923" s="219"/>
      <c r="D2923" s="219"/>
      <c r="E2923" s="219"/>
      <c r="F2923" s="220"/>
      <c r="G2923" s="219"/>
      <c r="H2923" s="294"/>
      <c r="I2923" s="294"/>
      <c r="J2923" s="220"/>
      <c r="L2923" s="52">
        <f t="shared" si="458"/>
        <v>309</v>
      </c>
      <c r="M2923" s="86" t="str">
        <f t="shared" si="452"/>
        <v/>
      </c>
      <c r="N2923" s="87" t="str">
        <f t="shared" si="453"/>
        <v/>
      </c>
      <c r="O2923" s="87" t="str">
        <f t="shared" si="454"/>
        <v/>
      </c>
      <c r="P2923" s="88" t="str">
        <f t="shared" si="455"/>
        <v/>
      </c>
      <c r="Q2923" s="87" t="str">
        <f t="shared" si="456"/>
        <v/>
      </c>
      <c r="R2923" s="87" t="str">
        <f t="shared" si="457"/>
        <v/>
      </c>
    </row>
    <row r="2924" spans="1:18" ht="15" thickTop="1" x14ac:dyDescent="0.2">
      <c r="A2924" s="224"/>
      <c r="B2924" s="224"/>
      <c r="C2924" s="224"/>
      <c r="D2924" s="224"/>
      <c r="E2924" s="224"/>
      <c r="F2924" s="224"/>
      <c r="G2924" s="224"/>
      <c r="H2924" s="224"/>
      <c r="I2924" s="224"/>
      <c r="J2924" s="224"/>
      <c r="L2924" s="52">
        <f t="shared" si="458"/>
        <v>309</v>
      </c>
      <c r="M2924" s="86" t="str">
        <f t="shared" si="452"/>
        <v/>
      </c>
      <c r="N2924" s="87" t="str">
        <f t="shared" si="453"/>
        <v/>
      </c>
      <c r="O2924" s="87" t="str">
        <f t="shared" si="454"/>
        <v/>
      </c>
      <c r="P2924" s="88" t="str">
        <f t="shared" si="455"/>
        <v/>
      </c>
      <c r="Q2924" s="87" t="str">
        <f t="shared" si="456"/>
        <v/>
      </c>
      <c r="R2924" s="87" t="str">
        <f t="shared" si="457"/>
        <v/>
      </c>
    </row>
    <row r="2925" spans="1:18" ht="15" x14ac:dyDescent="0.2">
      <c r="A2925" s="206"/>
      <c r="B2925" s="207" t="s">
        <v>1</v>
      </c>
      <c r="C2925" s="206" t="s">
        <v>2</v>
      </c>
      <c r="D2925" s="206" t="s">
        <v>3</v>
      </c>
      <c r="E2925" s="290" t="s">
        <v>18</v>
      </c>
      <c r="F2925" s="290"/>
      <c r="G2925" s="208" t="s">
        <v>4</v>
      </c>
      <c r="H2925" s="207" t="s">
        <v>5</v>
      </c>
      <c r="I2925" s="207" t="s">
        <v>6</v>
      </c>
      <c r="J2925" s="207" t="s">
        <v>7</v>
      </c>
      <c r="L2925" s="52">
        <f t="shared" si="458"/>
        <v>310</v>
      </c>
      <c r="M2925" s="86" t="str">
        <f t="shared" si="452"/>
        <v/>
      </c>
      <c r="N2925" s="87" t="str">
        <f t="shared" si="453"/>
        <v/>
      </c>
      <c r="O2925" s="87" t="str">
        <f t="shared" si="454"/>
        <v/>
      </c>
      <c r="P2925" s="88" t="str">
        <f t="shared" si="455"/>
        <v/>
      </c>
      <c r="Q2925" s="87" t="str">
        <f t="shared" si="456"/>
        <v/>
      </c>
      <c r="R2925" s="87" t="str">
        <f t="shared" si="457"/>
        <v/>
      </c>
    </row>
    <row r="2926" spans="1:18" ht="25.5" x14ac:dyDescent="0.2">
      <c r="A2926" s="209" t="s">
        <v>19</v>
      </c>
      <c r="B2926" s="210" t="s">
        <v>1527</v>
      </c>
      <c r="C2926" s="209" t="s">
        <v>9</v>
      </c>
      <c r="D2926" s="209" t="s">
        <v>1528</v>
      </c>
      <c r="E2926" s="291" t="s">
        <v>222</v>
      </c>
      <c r="F2926" s="291"/>
      <c r="G2926" s="211" t="s">
        <v>12</v>
      </c>
      <c r="H2926" s="212">
        <v>1</v>
      </c>
      <c r="I2926" s="213">
        <f>SUMIF(L:L,$L2926,M:M)</f>
        <v>28.830000000000002</v>
      </c>
      <c r="J2926" s="213">
        <f>TRUNC(H2926*I2926,2)</f>
        <v>28.83</v>
      </c>
      <c r="L2926" s="52">
        <f t="shared" si="458"/>
        <v>310</v>
      </c>
      <c r="M2926" s="86" t="str">
        <f t="shared" si="452"/>
        <v/>
      </c>
      <c r="N2926" s="87" t="str">
        <f t="shared" si="453"/>
        <v/>
      </c>
      <c r="O2926" s="87" t="str">
        <f t="shared" si="454"/>
        <v/>
      </c>
      <c r="P2926" s="88" t="str">
        <f t="shared" si="455"/>
        <v xml:space="preserve"> 97611 </v>
      </c>
      <c r="Q2926" s="87">
        <f t="shared" si="456"/>
        <v>0</v>
      </c>
      <c r="R2926" s="87">
        <f t="shared" si="457"/>
        <v>28.830000000000002</v>
      </c>
    </row>
    <row r="2927" spans="1:18" ht="25.5" customHeight="1" x14ac:dyDescent="0.2">
      <c r="A2927" s="225" t="s">
        <v>21</v>
      </c>
      <c r="B2927" s="226" t="s">
        <v>205</v>
      </c>
      <c r="C2927" s="225" t="s">
        <v>9</v>
      </c>
      <c r="D2927" s="225" t="s">
        <v>206</v>
      </c>
      <c r="E2927" s="292" t="s">
        <v>875</v>
      </c>
      <c r="F2927" s="292"/>
      <c r="G2927" s="227" t="s">
        <v>25</v>
      </c>
      <c r="H2927" s="228">
        <v>6.9000000000000006E-2</v>
      </c>
      <c r="I2927" s="229">
        <f>SUMIFS(J:J,A:A,"Composição",B:B,$B2927)</f>
        <v>26.42</v>
      </c>
      <c r="J2927" s="229">
        <f>TRUNC(H2927*I2927,2)</f>
        <v>1.82</v>
      </c>
      <c r="L2927" s="52">
        <f t="shared" si="458"/>
        <v>310</v>
      </c>
      <c r="M2927" s="86">
        <f t="shared" si="452"/>
        <v>1.82</v>
      </c>
      <c r="N2927" s="87" t="str">
        <f t="shared" si="453"/>
        <v/>
      </c>
      <c r="O2927" s="87">
        <f t="shared" si="454"/>
        <v>1.82</v>
      </c>
      <c r="P2927" s="88" t="str">
        <f t="shared" si="455"/>
        <v/>
      </c>
      <c r="Q2927" s="87" t="str">
        <f t="shared" si="456"/>
        <v/>
      </c>
      <c r="R2927" s="87" t="str">
        <f t="shared" si="457"/>
        <v/>
      </c>
    </row>
    <row r="2928" spans="1:18" ht="25.5" customHeight="1" x14ac:dyDescent="0.2">
      <c r="A2928" s="225" t="s">
        <v>21</v>
      </c>
      <c r="B2928" s="226" t="s">
        <v>220</v>
      </c>
      <c r="C2928" s="225" t="s">
        <v>9</v>
      </c>
      <c r="D2928" s="225" t="s">
        <v>221</v>
      </c>
      <c r="E2928" s="292" t="s">
        <v>875</v>
      </c>
      <c r="F2928" s="292"/>
      <c r="G2928" s="227" t="s">
        <v>25</v>
      </c>
      <c r="H2928" s="228">
        <v>0.16550000000000001</v>
      </c>
      <c r="I2928" s="229">
        <f>SUMIFS(J:J,A:A,"Composição",B:B,$B2928)</f>
        <v>33.25</v>
      </c>
      <c r="J2928" s="229">
        <f>TRUNC(H2928*I2928,2)</f>
        <v>5.5</v>
      </c>
      <c r="L2928" s="52">
        <f t="shared" si="458"/>
        <v>310</v>
      </c>
      <c r="M2928" s="86">
        <f t="shared" ref="M2928:M2991" si="461">IF(OR(A2928="Insumo",A2928="Composição Auxiliar"),J2928,"")</f>
        <v>5.5</v>
      </c>
      <c r="N2928" s="87" t="str">
        <f t="shared" ref="N2928:N2991" si="462">IF(E2928="Mão de Obra",J2928,"")</f>
        <v/>
      </c>
      <c r="O2928" s="87">
        <f t="shared" ref="O2928:O2991" si="463">IF(N2928&lt;&gt;"","",M2928)</f>
        <v>5.5</v>
      </c>
      <c r="P2928" s="88" t="str">
        <f t="shared" ref="P2928:P2991" si="464">IF(A2928="Composição",B2928,"")</f>
        <v/>
      </c>
      <c r="Q2928" s="87" t="str">
        <f t="shared" ref="Q2928:Q2991" si="465">IF(P2928&lt;&gt;"",SUMIF(L2928:L3028,L2928,N2928:N3028),"")</f>
        <v/>
      </c>
      <c r="R2928" s="87" t="str">
        <f t="shared" ref="R2928:R2991" si="466">IF(P2928&lt;&gt;"",SUMIF(L2928:L3028,L2928,O2928:O3028),"")</f>
        <v/>
      </c>
    </row>
    <row r="2929" spans="1:18" ht="25.5" customHeight="1" x14ac:dyDescent="0.2">
      <c r="A2929" s="214" t="s">
        <v>28</v>
      </c>
      <c r="B2929" s="215" t="s">
        <v>2149</v>
      </c>
      <c r="C2929" s="214" t="str">
        <f>VLOOKUP(B2929,INSUMOS!$A:$I,2,FALSE)</f>
        <v>SINAPI</v>
      </c>
      <c r="D2929" s="214" t="str">
        <f>VLOOKUP(B2929,INSUMOS!$A:$I,3,FALSE)</f>
        <v>LAMPADA FLUORESCENTE COMPACTA 2U BRANCA 15 W, BASE E27 (127/220 V)</v>
      </c>
      <c r="E2929" s="293" t="str">
        <f>VLOOKUP(B2929,INSUMOS!$A:$I,4,FALSE)</f>
        <v>Material</v>
      </c>
      <c r="F2929" s="293"/>
      <c r="G2929" s="216" t="str">
        <f>VLOOKUP(B2929,INSUMOS!$A:$I,5,FALSE)</f>
        <v>UN</v>
      </c>
      <c r="H2929" s="217">
        <v>1</v>
      </c>
      <c r="I2929" s="218">
        <f>VLOOKUP(B2929,INSUMOS!$A:$I,8,FALSE)</f>
        <v>18.940000000000001</v>
      </c>
      <c r="J2929" s="218">
        <f>TRUNC(H2929*I2929,2)</f>
        <v>18.940000000000001</v>
      </c>
      <c r="L2929" s="52">
        <f t="shared" si="458"/>
        <v>310</v>
      </c>
      <c r="M2929" s="86">
        <f t="shared" si="461"/>
        <v>18.940000000000001</v>
      </c>
      <c r="N2929" s="87" t="str">
        <f t="shared" si="462"/>
        <v/>
      </c>
      <c r="O2929" s="87">
        <f t="shared" si="463"/>
        <v>18.940000000000001</v>
      </c>
      <c r="P2929" s="88" t="str">
        <f t="shared" si="464"/>
        <v/>
      </c>
      <c r="Q2929" s="87" t="str">
        <f t="shared" si="465"/>
        <v/>
      </c>
      <c r="R2929" s="87" t="str">
        <f t="shared" si="466"/>
        <v/>
      </c>
    </row>
    <row r="2930" spans="1:18" ht="25.5" customHeight="1" x14ac:dyDescent="0.2">
      <c r="A2930" s="214" t="s">
        <v>28</v>
      </c>
      <c r="B2930" s="215" t="s">
        <v>2157</v>
      </c>
      <c r="C2930" s="214" t="str">
        <f>VLOOKUP(B2930,INSUMOS!$A:$I,2,FALSE)</f>
        <v>SINAPI</v>
      </c>
      <c r="D2930" s="214" t="str">
        <f>VLOOKUP(B2930,INSUMOS!$A:$I,3,FALSE)</f>
        <v>SOQUETE DE BAQUELITE BASE E27, PARA LAMPADAS</v>
      </c>
      <c r="E2930" s="293" t="str">
        <f>VLOOKUP(B2930,INSUMOS!$A:$I,4,FALSE)</f>
        <v>Material</v>
      </c>
      <c r="F2930" s="293"/>
      <c r="G2930" s="216" t="str">
        <f>VLOOKUP(B2930,INSUMOS!$A:$I,5,FALSE)</f>
        <v>UN</v>
      </c>
      <c r="H2930" s="217">
        <v>1</v>
      </c>
      <c r="I2930" s="218">
        <f>VLOOKUP(B2930,INSUMOS!$A:$I,8,FALSE)</f>
        <v>2.57</v>
      </c>
      <c r="J2930" s="218">
        <f>TRUNC(H2930*I2930,2)</f>
        <v>2.57</v>
      </c>
      <c r="L2930" s="52">
        <f t="shared" si="458"/>
        <v>310</v>
      </c>
      <c r="M2930" s="86">
        <f t="shared" si="461"/>
        <v>2.57</v>
      </c>
      <c r="N2930" s="87" t="str">
        <f t="shared" si="462"/>
        <v/>
      </c>
      <c r="O2930" s="87">
        <f t="shared" si="463"/>
        <v>2.57</v>
      </c>
      <c r="P2930" s="88" t="str">
        <f t="shared" si="464"/>
        <v/>
      </c>
      <c r="Q2930" s="87" t="str">
        <f t="shared" si="465"/>
        <v/>
      </c>
      <c r="R2930" s="87" t="str">
        <f t="shared" si="466"/>
        <v/>
      </c>
    </row>
    <row r="2931" spans="1:18" x14ac:dyDescent="0.2">
      <c r="A2931" s="219"/>
      <c r="B2931" s="219"/>
      <c r="C2931" s="219"/>
      <c r="D2931" s="219"/>
      <c r="E2931" s="219"/>
      <c r="F2931" s="220"/>
      <c r="G2931" s="219"/>
      <c r="H2931" s="220"/>
      <c r="I2931" s="219"/>
      <c r="J2931" s="220"/>
      <c r="L2931" s="52">
        <f t="shared" si="458"/>
        <v>310</v>
      </c>
      <c r="M2931" s="86" t="str">
        <f t="shared" si="461"/>
        <v/>
      </c>
      <c r="N2931" s="87" t="str">
        <f t="shared" si="462"/>
        <v/>
      </c>
      <c r="O2931" s="87" t="str">
        <f t="shared" si="463"/>
        <v/>
      </c>
      <c r="P2931" s="88" t="str">
        <f t="shared" si="464"/>
        <v/>
      </c>
      <c r="Q2931" s="87" t="str">
        <f t="shared" si="465"/>
        <v/>
      </c>
      <c r="R2931" s="87" t="str">
        <f t="shared" si="466"/>
        <v/>
      </c>
    </row>
    <row r="2932" spans="1:18" ht="15" thickBot="1" x14ac:dyDescent="0.25">
      <c r="A2932" s="219"/>
      <c r="B2932" s="219"/>
      <c r="C2932" s="219"/>
      <c r="D2932" s="219"/>
      <c r="E2932" s="219"/>
      <c r="F2932" s="220"/>
      <c r="G2932" s="219"/>
      <c r="H2932" s="294"/>
      <c r="I2932" s="294"/>
      <c r="J2932" s="220"/>
      <c r="L2932" s="52">
        <f t="shared" ref="L2932:L2995" si="467">IF(AND(A2933&lt;&gt;"",A2932=""),L2931+1,L2931)</f>
        <v>310</v>
      </c>
      <c r="M2932" s="86" t="str">
        <f t="shared" si="461"/>
        <v/>
      </c>
      <c r="N2932" s="87" t="str">
        <f t="shared" si="462"/>
        <v/>
      </c>
      <c r="O2932" s="87" t="str">
        <f t="shared" si="463"/>
        <v/>
      </c>
      <c r="P2932" s="88" t="str">
        <f t="shared" si="464"/>
        <v/>
      </c>
      <c r="Q2932" s="87" t="str">
        <f t="shared" si="465"/>
        <v/>
      </c>
      <c r="R2932" s="87" t="str">
        <f t="shared" si="466"/>
        <v/>
      </c>
    </row>
    <row r="2933" spans="1:18" ht="15" thickTop="1" x14ac:dyDescent="0.2">
      <c r="A2933" s="224"/>
      <c r="B2933" s="224"/>
      <c r="C2933" s="224"/>
      <c r="D2933" s="224"/>
      <c r="E2933" s="224"/>
      <c r="F2933" s="224"/>
      <c r="G2933" s="224"/>
      <c r="H2933" s="224"/>
      <c r="I2933" s="224"/>
      <c r="J2933" s="224"/>
      <c r="L2933" s="52">
        <f t="shared" si="467"/>
        <v>310</v>
      </c>
      <c r="M2933" s="86" t="str">
        <f t="shared" si="461"/>
        <v/>
      </c>
      <c r="N2933" s="87" t="str">
        <f t="shared" si="462"/>
        <v/>
      </c>
      <c r="O2933" s="87" t="str">
        <f t="shared" si="463"/>
        <v/>
      </c>
      <c r="P2933" s="88" t="str">
        <f t="shared" si="464"/>
        <v/>
      </c>
      <c r="Q2933" s="87" t="str">
        <f t="shared" si="465"/>
        <v/>
      </c>
      <c r="R2933" s="87" t="str">
        <f t="shared" si="466"/>
        <v/>
      </c>
    </row>
    <row r="2934" spans="1:18" ht="15" x14ac:dyDescent="0.2">
      <c r="A2934" s="206"/>
      <c r="B2934" s="207" t="s">
        <v>1</v>
      </c>
      <c r="C2934" s="206" t="s">
        <v>2</v>
      </c>
      <c r="D2934" s="206" t="s">
        <v>3</v>
      </c>
      <c r="E2934" s="290" t="s">
        <v>18</v>
      </c>
      <c r="F2934" s="290"/>
      <c r="G2934" s="208" t="s">
        <v>4</v>
      </c>
      <c r="H2934" s="207" t="s">
        <v>5</v>
      </c>
      <c r="I2934" s="207" t="s">
        <v>6</v>
      </c>
      <c r="J2934" s="207" t="s">
        <v>7</v>
      </c>
      <c r="L2934" s="52">
        <f t="shared" si="467"/>
        <v>311</v>
      </c>
      <c r="M2934" s="86" t="str">
        <f t="shared" si="461"/>
        <v/>
      </c>
      <c r="N2934" s="87" t="str">
        <f t="shared" si="462"/>
        <v/>
      </c>
      <c r="O2934" s="87" t="str">
        <f t="shared" si="463"/>
        <v/>
      </c>
      <c r="P2934" s="88" t="str">
        <f t="shared" si="464"/>
        <v/>
      </c>
      <c r="Q2934" s="87" t="str">
        <f t="shared" si="465"/>
        <v/>
      </c>
      <c r="R2934" s="87" t="str">
        <f t="shared" si="466"/>
        <v/>
      </c>
    </row>
    <row r="2935" spans="1:18" ht="25.5" customHeight="1" x14ac:dyDescent="0.2">
      <c r="A2935" s="209" t="s">
        <v>19</v>
      </c>
      <c r="B2935" s="210" t="s">
        <v>1529</v>
      </c>
      <c r="C2935" s="209" t="s">
        <v>9</v>
      </c>
      <c r="D2935" s="209" t="s">
        <v>1530</v>
      </c>
      <c r="E2935" s="291" t="s">
        <v>222</v>
      </c>
      <c r="F2935" s="291"/>
      <c r="G2935" s="211" t="s">
        <v>12</v>
      </c>
      <c r="H2935" s="212">
        <v>1</v>
      </c>
      <c r="I2935" s="213">
        <f>SUMIF(L:L,$L2935,M:M)</f>
        <v>31.51</v>
      </c>
      <c r="J2935" s="213">
        <f>TRUNC(H2935*I2935,2)</f>
        <v>31.51</v>
      </c>
      <c r="L2935" s="52">
        <f t="shared" si="467"/>
        <v>311</v>
      </c>
      <c r="M2935" s="86" t="str">
        <f t="shared" si="461"/>
        <v/>
      </c>
      <c r="N2935" s="87" t="str">
        <f t="shared" si="462"/>
        <v/>
      </c>
      <c r="O2935" s="87" t="str">
        <f t="shared" si="463"/>
        <v/>
      </c>
      <c r="P2935" s="88" t="str">
        <f t="shared" si="464"/>
        <v xml:space="preserve"> 97612 </v>
      </c>
      <c r="Q2935" s="87">
        <f t="shared" si="465"/>
        <v>0</v>
      </c>
      <c r="R2935" s="87">
        <f t="shared" si="466"/>
        <v>31.51</v>
      </c>
    </row>
    <row r="2936" spans="1:18" ht="25.5" customHeight="1" x14ac:dyDescent="0.2">
      <c r="A2936" s="225" t="s">
        <v>21</v>
      </c>
      <c r="B2936" s="226" t="s">
        <v>220</v>
      </c>
      <c r="C2936" s="225" t="s">
        <v>9</v>
      </c>
      <c r="D2936" s="225" t="s">
        <v>221</v>
      </c>
      <c r="E2936" s="292" t="s">
        <v>875</v>
      </c>
      <c r="F2936" s="292"/>
      <c r="G2936" s="227" t="s">
        <v>25</v>
      </c>
      <c r="H2936" s="228">
        <v>0.16550000000000001</v>
      </c>
      <c r="I2936" s="229">
        <f>SUMIFS(J:J,A:A,"Composição",B:B,$B2936)</f>
        <v>33.25</v>
      </c>
      <c r="J2936" s="229">
        <f>TRUNC(H2936*I2936,2)</f>
        <v>5.5</v>
      </c>
      <c r="L2936" s="52">
        <f t="shared" si="467"/>
        <v>311</v>
      </c>
      <c r="M2936" s="86">
        <f t="shared" si="461"/>
        <v>5.5</v>
      </c>
      <c r="N2936" s="87" t="str">
        <f t="shared" si="462"/>
        <v/>
      </c>
      <c r="O2936" s="87">
        <f t="shared" si="463"/>
        <v>5.5</v>
      </c>
      <c r="P2936" s="88" t="str">
        <f t="shared" si="464"/>
        <v/>
      </c>
      <c r="Q2936" s="87" t="str">
        <f t="shared" si="465"/>
        <v/>
      </c>
      <c r="R2936" s="87" t="str">
        <f t="shared" si="466"/>
        <v/>
      </c>
    </row>
    <row r="2937" spans="1:18" ht="25.5" customHeight="1" x14ac:dyDescent="0.2">
      <c r="A2937" s="225" t="s">
        <v>21</v>
      </c>
      <c r="B2937" s="226" t="s">
        <v>205</v>
      </c>
      <c r="C2937" s="225" t="s">
        <v>9</v>
      </c>
      <c r="D2937" s="225" t="s">
        <v>206</v>
      </c>
      <c r="E2937" s="292" t="s">
        <v>875</v>
      </c>
      <c r="F2937" s="292"/>
      <c r="G2937" s="227" t="s">
        <v>25</v>
      </c>
      <c r="H2937" s="228">
        <v>6.9000000000000006E-2</v>
      </c>
      <c r="I2937" s="229">
        <f>SUMIFS(J:J,A:A,"Composição",B:B,$B2937)</f>
        <v>26.42</v>
      </c>
      <c r="J2937" s="229">
        <f>TRUNC(H2937*I2937,2)</f>
        <v>1.82</v>
      </c>
      <c r="L2937" s="52">
        <f t="shared" si="467"/>
        <v>311</v>
      </c>
      <c r="M2937" s="86">
        <f t="shared" si="461"/>
        <v>1.82</v>
      </c>
      <c r="N2937" s="87" t="str">
        <f t="shared" si="462"/>
        <v/>
      </c>
      <c r="O2937" s="87">
        <f t="shared" si="463"/>
        <v>1.82</v>
      </c>
      <c r="P2937" s="88" t="str">
        <f t="shared" si="464"/>
        <v/>
      </c>
      <c r="Q2937" s="87" t="str">
        <f t="shared" si="465"/>
        <v/>
      </c>
      <c r="R2937" s="87" t="str">
        <f t="shared" si="466"/>
        <v/>
      </c>
    </row>
    <row r="2938" spans="1:18" ht="25.5" customHeight="1" x14ac:dyDescent="0.2">
      <c r="A2938" s="214" t="s">
        <v>28</v>
      </c>
      <c r="B2938" s="215" t="s">
        <v>2159</v>
      </c>
      <c r="C2938" s="214" t="str">
        <f>VLOOKUP(B2938,INSUMOS!$A:$I,2,FALSE)</f>
        <v>SINAPI</v>
      </c>
      <c r="D2938" s="214" t="str">
        <f>VLOOKUP(B2938,INSUMOS!$A:$I,3,FALSE)</f>
        <v>LAMPADA FLUORESCENTE COMPACTA 3U BRANCA 20 W, BASE E27 (127/220 V)</v>
      </c>
      <c r="E2938" s="293" t="str">
        <f>VLOOKUP(B2938,INSUMOS!$A:$I,4,FALSE)</f>
        <v>Material</v>
      </c>
      <c r="F2938" s="293"/>
      <c r="G2938" s="216" t="str">
        <f>VLOOKUP(B2938,INSUMOS!$A:$I,5,FALSE)</f>
        <v>UN</v>
      </c>
      <c r="H2938" s="217">
        <v>1</v>
      </c>
      <c r="I2938" s="218">
        <f>VLOOKUP(B2938,INSUMOS!$A:$I,8,FALSE)</f>
        <v>21.62</v>
      </c>
      <c r="J2938" s="218">
        <f>TRUNC(H2938*I2938,2)</f>
        <v>21.62</v>
      </c>
      <c r="L2938" s="52">
        <f t="shared" si="467"/>
        <v>311</v>
      </c>
      <c r="M2938" s="86">
        <f t="shared" si="461"/>
        <v>21.62</v>
      </c>
      <c r="N2938" s="87" t="str">
        <f t="shared" si="462"/>
        <v/>
      </c>
      <c r="O2938" s="87">
        <f t="shared" si="463"/>
        <v>21.62</v>
      </c>
      <c r="P2938" s="88" t="str">
        <f t="shared" si="464"/>
        <v/>
      </c>
      <c r="Q2938" s="87" t="str">
        <f t="shared" si="465"/>
        <v/>
      </c>
      <c r="R2938" s="87" t="str">
        <f t="shared" si="466"/>
        <v/>
      </c>
    </row>
    <row r="2939" spans="1:18" ht="25.5" customHeight="1" x14ac:dyDescent="0.2">
      <c r="A2939" s="214" t="s">
        <v>28</v>
      </c>
      <c r="B2939" s="215" t="s">
        <v>2157</v>
      </c>
      <c r="C2939" s="214" t="str">
        <f>VLOOKUP(B2939,INSUMOS!$A:$I,2,FALSE)</f>
        <v>SINAPI</v>
      </c>
      <c r="D2939" s="214" t="str">
        <f>VLOOKUP(B2939,INSUMOS!$A:$I,3,FALSE)</f>
        <v>SOQUETE DE BAQUELITE BASE E27, PARA LAMPADAS</v>
      </c>
      <c r="E2939" s="293" t="str">
        <f>VLOOKUP(B2939,INSUMOS!$A:$I,4,FALSE)</f>
        <v>Material</v>
      </c>
      <c r="F2939" s="293"/>
      <c r="G2939" s="216" t="str">
        <f>VLOOKUP(B2939,INSUMOS!$A:$I,5,FALSE)</f>
        <v>UN</v>
      </c>
      <c r="H2939" s="217">
        <v>1</v>
      </c>
      <c r="I2939" s="218">
        <f>VLOOKUP(B2939,INSUMOS!$A:$I,8,FALSE)</f>
        <v>2.57</v>
      </c>
      <c r="J2939" s="218">
        <f>TRUNC(H2939*I2939,2)</f>
        <v>2.57</v>
      </c>
      <c r="L2939" s="52">
        <f t="shared" si="467"/>
        <v>311</v>
      </c>
      <c r="M2939" s="86">
        <f t="shared" si="461"/>
        <v>2.57</v>
      </c>
      <c r="N2939" s="87" t="str">
        <f t="shared" si="462"/>
        <v/>
      </c>
      <c r="O2939" s="87">
        <f t="shared" si="463"/>
        <v>2.57</v>
      </c>
      <c r="P2939" s="88" t="str">
        <f t="shared" si="464"/>
        <v/>
      </c>
      <c r="Q2939" s="87" t="str">
        <f t="shared" si="465"/>
        <v/>
      </c>
      <c r="R2939" s="87" t="str">
        <f t="shared" si="466"/>
        <v/>
      </c>
    </row>
    <row r="2940" spans="1:18" ht="38.25" customHeight="1" x14ac:dyDescent="0.2">
      <c r="A2940" s="219"/>
      <c r="B2940" s="219"/>
      <c r="C2940" s="219"/>
      <c r="D2940" s="219"/>
      <c r="E2940" s="219"/>
      <c r="F2940" s="220"/>
      <c r="G2940" s="219"/>
      <c r="H2940" s="220"/>
      <c r="I2940" s="219"/>
      <c r="J2940" s="220"/>
      <c r="L2940" s="52">
        <f t="shared" si="467"/>
        <v>311</v>
      </c>
      <c r="M2940" s="86" t="str">
        <f t="shared" si="461"/>
        <v/>
      </c>
      <c r="N2940" s="87" t="str">
        <f t="shared" si="462"/>
        <v/>
      </c>
      <c r="O2940" s="87" t="str">
        <f t="shared" si="463"/>
        <v/>
      </c>
      <c r="P2940" s="88" t="str">
        <f t="shared" si="464"/>
        <v/>
      </c>
      <c r="Q2940" s="87" t="str">
        <f t="shared" si="465"/>
        <v/>
      </c>
      <c r="R2940" s="87" t="str">
        <f t="shared" si="466"/>
        <v/>
      </c>
    </row>
    <row r="2941" spans="1:18" ht="15" thickBot="1" x14ac:dyDescent="0.25">
      <c r="A2941" s="219"/>
      <c r="B2941" s="219"/>
      <c r="C2941" s="219"/>
      <c r="D2941" s="219"/>
      <c r="E2941" s="219"/>
      <c r="F2941" s="220"/>
      <c r="G2941" s="219"/>
      <c r="H2941" s="294"/>
      <c r="I2941" s="294"/>
      <c r="J2941" s="220"/>
      <c r="L2941" s="52">
        <f t="shared" si="467"/>
        <v>311</v>
      </c>
      <c r="M2941" s="86" t="str">
        <f t="shared" si="461"/>
        <v/>
      </c>
      <c r="N2941" s="87" t="str">
        <f t="shared" si="462"/>
        <v/>
      </c>
      <c r="O2941" s="87" t="str">
        <f t="shared" si="463"/>
        <v/>
      </c>
      <c r="P2941" s="88" t="str">
        <f t="shared" si="464"/>
        <v/>
      </c>
      <c r="Q2941" s="87" t="str">
        <f t="shared" si="465"/>
        <v/>
      </c>
      <c r="R2941" s="87" t="str">
        <f t="shared" si="466"/>
        <v/>
      </c>
    </row>
    <row r="2942" spans="1:18" ht="15" thickTop="1" x14ac:dyDescent="0.2">
      <c r="A2942" s="224"/>
      <c r="B2942" s="224"/>
      <c r="C2942" s="224"/>
      <c r="D2942" s="224"/>
      <c r="E2942" s="224"/>
      <c r="F2942" s="224"/>
      <c r="G2942" s="224"/>
      <c r="H2942" s="224"/>
      <c r="I2942" s="224"/>
      <c r="J2942" s="224"/>
      <c r="L2942" s="52">
        <f t="shared" si="467"/>
        <v>311</v>
      </c>
      <c r="M2942" s="86" t="str">
        <f t="shared" si="461"/>
        <v/>
      </c>
      <c r="N2942" s="87" t="str">
        <f t="shared" si="462"/>
        <v/>
      </c>
      <c r="O2942" s="87" t="str">
        <f t="shared" si="463"/>
        <v/>
      </c>
      <c r="P2942" s="88" t="str">
        <f t="shared" si="464"/>
        <v/>
      </c>
      <c r="Q2942" s="87" t="str">
        <f t="shared" si="465"/>
        <v/>
      </c>
      <c r="R2942" s="87" t="str">
        <f t="shared" si="466"/>
        <v/>
      </c>
    </row>
    <row r="2943" spans="1:18" ht="15" x14ac:dyDescent="0.2">
      <c r="A2943" s="206"/>
      <c r="B2943" s="207" t="s">
        <v>1</v>
      </c>
      <c r="C2943" s="206" t="s">
        <v>2</v>
      </c>
      <c r="D2943" s="206" t="s">
        <v>3</v>
      </c>
      <c r="E2943" s="290" t="s">
        <v>18</v>
      </c>
      <c r="F2943" s="290"/>
      <c r="G2943" s="208" t="s">
        <v>4</v>
      </c>
      <c r="H2943" s="207" t="s">
        <v>5</v>
      </c>
      <c r="I2943" s="207" t="s">
        <v>6</v>
      </c>
      <c r="J2943" s="207" t="s">
        <v>7</v>
      </c>
      <c r="L2943" s="52">
        <f t="shared" si="467"/>
        <v>312</v>
      </c>
      <c r="M2943" s="86" t="str">
        <f t="shared" si="461"/>
        <v/>
      </c>
      <c r="N2943" s="87" t="str">
        <f t="shared" si="462"/>
        <v/>
      </c>
      <c r="O2943" s="87" t="str">
        <f t="shared" si="463"/>
        <v/>
      </c>
      <c r="P2943" s="88" t="str">
        <f t="shared" si="464"/>
        <v/>
      </c>
      <c r="Q2943" s="87" t="str">
        <f t="shared" si="465"/>
        <v/>
      </c>
      <c r="R2943" s="87" t="str">
        <f t="shared" si="466"/>
        <v/>
      </c>
    </row>
    <row r="2944" spans="1:18" x14ac:dyDescent="0.2">
      <c r="A2944" s="209" t="s">
        <v>19</v>
      </c>
      <c r="B2944" s="210" t="s">
        <v>702</v>
      </c>
      <c r="C2944" s="209" t="s">
        <v>9</v>
      </c>
      <c r="D2944" s="209" t="s">
        <v>703</v>
      </c>
      <c r="E2944" s="291" t="s">
        <v>875</v>
      </c>
      <c r="F2944" s="291"/>
      <c r="G2944" s="211" t="s">
        <v>25</v>
      </c>
      <c r="H2944" s="212">
        <v>1</v>
      </c>
      <c r="I2944" s="213">
        <f>SUMIF(L:L,$L2944,M:M)</f>
        <v>32.69</v>
      </c>
      <c r="J2944" s="213">
        <f t="shared" ref="J2944:J2952" si="468">TRUNC(H2944*I2944,2)</f>
        <v>32.69</v>
      </c>
      <c r="L2944" s="52">
        <f t="shared" si="467"/>
        <v>312</v>
      </c>
      <c r="M2944" s="86" t="str">
        <f t="shared" si="461"/>
        <v/>
      </c>
      <c r="N2944" s="87" t="str">
        <f t="shared" si="462"/>
        <v/>
      </c>
      <c r="O2944" s="87" t="str">
        <f t="shared" si="463"/>
        <v/>
      </c>
      <c r="P2944" s="88" t="str">
        <f t="shared" si="464"/>
        <v xml:space="preserve"> 88274 </v>
      </c>
      <c r="Q2944" s="87">
        <f t="shared" si="465"/>
        <v>23.15</v>
      </c>
      <c r="R2944" s="87">
        <f t="shared" si="466"/>
        <v>9.5399999999999991</v>
      </c>
    </row>
    <row r="2945" spans="1:18" ht="25.5" customHeight="1" x14ac:dyDescent="0.2">
      <c r="A2945" s="225" t="s">
        <v>21</v>
      </c>
      <c r="B2945" s="226" t="s">
        <v>780</v>
      </c>
      <c r="C2945" s="225" t="s">
        <v>9</v>
      </c>
      <c r="D2945" s="225" t="s">
        <v>781</v>
      </c>
      <c r="E2945" s="292" t="s">
        <v>875</v>
      </c>
      <c r="F2945" s="292"/>
      <c r="G2945" s="227" t="s">
        <v>25</v>
      </c>
      <c r="H2945" s="228">
        <v>1</v>
      </c>
      <c r="I2945" s="229">
        <f>SUMIFS(J:J,A:A,"Composição",B:B,$B2945)</f>
        <v>0.34</v>
      </c>
      <c r="J2945" s="229">
        <f t="shared" si="468"/>
        <v>0.34</v>
      </c>
      <c r="L2945" s="52">
        <f t="shared" si="467"/>
        <v>312</v>
      </c>
      <c r="M2945" s="86">
        <f t="shared" si="461"/>
        <v>0.34</v>
      </c>
      <c r="N2945" s="87" t="str">
        <f t="shared" si="462"/>
        <v/>
      </c>
      <c r="O2945" s="87">
        <f t="shared" si="463"/>
        <v>0.34</v>
      </c>
      <c r="P2945" s="88" t="str">
        <f t="shared" si="464"/>
        <v/>
      </c>
      <c r="Q2945" s="87" t="str">
        <f t="shared" si="465"/>
        <v/>
      </c>
      <c r="R2945" s="87" t="str">
        <f t="shared" si="466"/>
        <v/>
      </c>
    </row>
    <row r="2946" spans="1:18" ht="25.5" customHeight="1" x14ac:dyDescent="0.2">
      <c r="A2946" s="214" t="s">
        <v>28</v>
      </c>
      <c r="B2946" s="215" t="s">
        <v>79</v>
      </c>
      <c r="C2946" s="214" t="str">
        <f>VLOOKUP(B2946,INSUMOS!$A:$I,2,FALSE)</f>
        <v>SINAPI</v>
      </c>
      <c r="D2946" s="214" t="str">
        <f>VLOOKUP(B2946,INSUMOS!$A:$I,3,FALSE)</f>
        <v>ALIMENTACAO - HORISTA (COLETADO CAIXA - ENCARGOS COMPLEMENTARES)</v>
      </c>
      <c r="E2946" s="293" t="str">
        <f>VLOOKUP(B2946,INSUMOS!$A:$I,4,FALSE)</f>
        <v>Encargos Complementares</v>
      </c>
      <c r="F2946" s="293"/>
      <c r="G2946" s="216" t="str">
        <f>VLOOKUP(B2946,INSUMOS!$A:$I,5,FALSE)</f>
        <v>H</v>
      </c>
      <c r="H2946" s="217">
        <v>1</v>
      </c>
      <c r="I2946" s="218">
        <f>VLOOKUP(B2946,INSUMOS!$A:$I,8,FALSE)</f>
        <v>4.29</v>
      </c>
      <c r="J2946" s="218">
        <f t="shared" si="468"/>
        <v>4.29</v>
      </c>
      <c r="L2946" s="52">
        <f t="shared" si="467"/>
        <v>312</v>
      </c>
      <c r="M2946" s="86">
        <f t="shared" si="461"/>
        <v>4.29</v>
      </c>
      <c r="N2946" s="87" t="str">
        <f t="shared" si="462"/>
        <v/>
      </c>
      <c r="O2946" s="87">
        <f t="shared" si="463"/>
        <v>4.29</v>
      </c>
      <c r="P2946" s="88" t="str">
        <f t="shared" si="464"/>
        <v/>
      </c>
      <c r="Q2946" s="87" t="str">
        <f t="shared" si="465"/>
        <v/>
      </c>
      <c r="R2946" s="87" t="str">
        <f t="shared" si="466"/>
        <v/>
      </c>
    </row>
    <row r="2947" spans="1:18" ht="25.5" x14ac:dyDescent="0.2">
      <c r="A2947" s="214" t="s">
        <v>28</v>
      </c>
      <c r="B2947" s="215" t="s">
        <v>90</v>
      </c>
      <c r="C2947" s="214" t="str">
        <f>VLOOKUP(B2947,INSUMOS!$A:$I,2,FALSE)</f>
        <v>SINAPI</v>
      </c>
      <c r="D2947" s="214" t="str">
        <f>VLOOKUP(B2947,INSUMOS!$A:$I,3,FALSE)</f>
        <v>EPI - FAMILIA PEDREIRO - HORISTA (ENCARGOS COMPLEMENTARES - COLETADO CAIXA)</v>
      </c>
      <c r="E2947" s="293" t="str">
        <f>VLOOKUP(B2947,INSUMOS!$A:$I,4,FALSE)</f>
        <v>Encargos Complementares</v>
      </c>
      <c r="F2947" s="293"/>
      <c r="G2947" s="216" t="str">
        <f>VLOOKUP(B2947,INSUMOS!$A:$I,5,FALSE)</f>
        <v>H</v>
      </c>
      <c r="H2947" s="217">
        <v>1</v>
      </c>
      <c r="I2947" s="218">
        <f>VLOOKUP(B2947,INSUMOS!$A:$I,8,FALSE)</f>
        <v>1.26</v>
      </c>
      <c r="J2947" s="218">
        <f t="shared" si="468"/>
        <v>1.26</v>
      </c>
      <c r="L2947" s="52">
        <f t="shared" si="467"/>
        <v>312</v>
      </c>
      <c r="M2947" s="86">
        <f t="shared" si="461"/>
        <v>1.26</v>
      </c>
      <c r="N2947" s="87" t="str">
        <f t="shared" si="462"/>
        <v/>
      </c>
      <c r="O2947" s="87">
        <f t="shared" si="463"/>
        <v>1.26</v>
      </c>
      <c r="P2947" s="88" t="str">
        <f t="shared" si="464"/>
        <v/>
      </c>
      <c r="Q2947" s="87" t="str">
        <f t="shared" si="465"/>
        <v/>
      </c>
      <c r="R2947" s="87" t="str">
        <f t="shared" si="466"/>
        <v/>
      </c>
    </row>
    <row r="2948" spans="1:18" ht="25.5" x14ac:dyDescent="0.2">
      <c r="A2948" s="214" t="s">
        <v>28</v>
      </c>
      <c r="B2948" s="215" t="s">
        <v>84</v>
      </c>
      <c r="C2948" s="214" t="str">
        <f>VLOOKUP(B2948,INSUMOS!$A:$I,2,FALSE)</f>
        <v>SINAPI</v>
      </c>
      <c r="D2948" s="214" t="str">
        <f>VLOOKUP(B2948,INSUMOS!$A:$I,3,FALSE)</f>
        <v>TRANSPORTE - HORISTA (COLETADO CAIXA - ENCARGOS COMPLEMENTARES)</v>
      </c>
      <c r="E2948" s="293" t="str">
        <f>VLOOKUP(B2948,INSUMOS!$A:$I,4,FALSE)</f>
        <v>Encargos Complementares</v>
      </c>
      <c r="F2948" s="293"/>
      <c r="G2948" s="216" t="str">
        <f>VLOOKUP(B2948,INSUMOS!$A:$I,5,FALSE)</f>
        <v>H</v>
      </c>
      <c r="H2948" s="217">
        <v>1</v>
      </c>
      <c r="I2948" s="218">
        <f>VLOOKUP(B2948,INSUMOS!$A:$I,8,FALSE)</f>
        <v>1.52</v>
      </c>
      <c r="J2948" s="218">
        <f t="shared" si="468"/>
        <v>1.52</v>
      </c>
      <c r="L2948" s="52">
        <f t="shared" si="467"/>
        <v>312</v>
      </c>
      <c r="M2948" s="86">
        <f t="shared" si="461"/>
        <v>1.52</v>
      </c>
      <c r="N2948" s="87" t="str">
        <f t="shared" si="462"/>
        <v/>
      </c>
      <c r="O2948" s="87">
        <f t="shared" si="463"/>
        <v>1.52</v>
      </c>
      <c r="P2948" s="88" t="str">
        <f t="shared" si="464"/>
        <v/>
      </c>
      <c r="Q2948" s="87" t="str">
        <f t="shared" si="465"/>
        <v/>
      </c>
      <c r="R2948" s="87" t="str">
        <f t="shared" si="466"/>
        <v/>
      </c>
    </row>
    <row r="2949" spans="1:18" ht="25.5" x14ac:dyDescent="0.2">
      <c r="A2949" s="214" t="s">
        <v>28</v>
      </c>
      <c r="B2949" s="215" t="s">
        <v>81</v>
      </c>
      <c r="C2949" s="214" t="str">
        <f>VLOOKUP(B2949,INSUMOS!$A:$I,2,FALSE)</f>
        <v>SINAPI</v>
      </c>
      <c r="D2949" s="214" t="str">
        <f>VLOOKUP(B2949,INSUMOS!$A:$I,3,FALSE)</f>
        <v>EXAMES - HORISTA (COLETADO CAIXA - ENCARGOS COMPLEMENTARES)</v>
      </c>
      <c r="E2949" s="293" t="str">
        <f>VLOOKUP(B2949,INSUMOS!$A:$I,4,FALSE)</f>
        <v>Encargos Complementares</v>
      </c>
      <c r="F2949" s="293"/>
      <c r="G2949" s="216" t="str">
        <f>VLOOKUP(B2949,INSUMOS!$A:$I,5,FALSE)</f>
        <v>H</v>
      </c>
      <c r="H2949" s="217">
        <v>1</v>
      </c>
      <c r="I2949" s="218">
        <f>VLOOKUP(B2949,INSUMOS!$A:$I,8,FALSE)</f>
        <v>1.31</v>
      </c>
      <c r="J2949" s="218">
        <f t="shared" si="468"/>
        <v>1.31</v>
      </c>
      <c r="L2949" s="52">
        <f t="shared" si="467"/>
        <v>312</v>
      </c>
      <c r="M2949" s="86">
        <f t="shared" si="461"/>
        <v>1.31</v>
      </c>
      <c r="N2949" s="87" t="str">
        <f t="shared" si="462"/>
        <v/>
      </c>
      <c r="O2949" s="87">
        <f t="shared" si="463"/>
        <v>1.31</v>
      </c>
      <c r="P2949" s="88" t="str">
        <f t="shared" si="464"/>
        <v/>
      </c>
      <c r="Q2949" s="87" t="str">
        <f t="shared" si="465"/>
        <v/>
      </c>
      <c r="R2949" s="87" t="str">
        <f t="shared" si="466"/>
        <v/>
      </c>
    </row>
    <row r="2950" spans="1:18" x14ac:dyDescent="0.2">
      <c r="A2950" s="214" t="s">
        <v>28</v>
      </c>
      <c r="B2950" s="215" t="s">
        <v>408</v>
      </c>
      <c r="C2950" s="214" t="str">
        <f>VLOOKUP(B2950,INSUMOS!$A:$I,2,FALSE)</f>
        <v>SINAPI</v>
      </c>
      <c r="D2950" s="214" t="str">
        <f>VLOOKUP(B2950,INSUMOS!$A:$I,3,FALSE)</f>
        <v>MARMORISTA / GRANITEIRO (HORISTA)</v>
      </c>
      <c r="E2950" s="293" t="str">
        <f>VLOOKUP(B2950,INSUMOS!$A:$I,4,FALSE)</f>
        <v>Mão de Obra</v>
      </c>
      <c r="F2950" s="293"/>
      <c r="G2950" s="216" t="str">
        <f>VLOOKUP(B2950,INSUMOS!$A:$I,5,FALSE)</f>
        <v>H</v>
      </c>
      <c r="H2950" s="217">
        <v>1</v>
      </c>
      <c r="I2950" s="218">
        <f>VLOOKUP(B2950,INSUMOS!$A:$I,8,FALSE)</f>
        <v>23.15</v>
      </c>
      <c r="J2950" s="218">
        <f t="shared" si="468"/>
        <v>23.15</v>
      </c>
      <c r="L2950" s="52">
        <f t="shared" si="467"/>
        <v>312</v>
      </c>
      <c r="M2950" s="86">
        <f t="shared" si="461"/>
        <v>23.15</v>
      </c>
      <c r="N2950" s="87">
        <f t="shared" si="462"/>
        <v>23.15</v>
      </c>
      <c r="O2950" s="87" t="str">
        <f t="shared" si="463"/>
        <v/>
      </c>
      <c r="P2950" s="88" t="str">
        <f t="shared" si="464"/>
        <v/>
      </c>
      <c r="Q2950" s="87" t="str">
        <f t="shared" si="465"/>
        <v/>
      </c>
      <c r="R2950" s="87" t="str">
        <f t="shared" si="466"/>
        <v/>
      </c>
    </row>
    <row r="2951" spans="1:18" ht="25.5" customHeight="1" x14ac:dyDescent="0.2">
      <c r="A2951" s="214" t="s">
        <v>28</v>
      </c>
      <c r="B2951" s="215" t="s">
        <v>83</v>
      </c>
      <c r="C2951" s="214" t="str">
        <f>VLOOKUP(B2951,INSUMOS!$A:$I,2,FALSE)</f>
        <v>SINAPI</v>
      </c>
      <c r="D2951" s="214" t="str">
        <f>VLOOKUP(B2951,INSUMOS!$A:$I,3,FALSE)</f>
        <v>SEGURO - HORISTA (COLETADO CAIXA - ENCARGOS COMPLEMENTARES)</v>
      </c>
      <c r="E2951" s="293" t="str">
        <f>VLOOKUP(B2951,INSUMOS!$A:$I,4,FALSE)</f>
        <v>Encargos Complementares</v>
      </c>
      <c r="F2951" s="293"/>
      <c r="G2951" s="216" t="str">
        <f>VLOOKUP(B2951,INSUMOS!$A:$I,5,FALSE)</f>
        <v>H</v>
      </c>
      <c r="H2951" s="217">
        <v>1</v>
      </c>
      <c r="I2951" s="218">
        <f>VLOOKUP(B2951,INSUMOS!$A:$I,8,FALSE)</f>
        <v>0.11</v>
      </c>
      <c r="J2951" s="218">
        <f t="shared" si="468"/>
        <v>0.11</v>
      </c>
      <c r="L2951" s="52">
        <f t="shared" si="467"/>
        <v>312</v>
      </c>
      <c r="M2951" s="86">
        <f t="shared" si="461"/>
        <v>0.11</v>
      </c>
      <c r="N2951" s="87" t="str">
        <f t="shared" si="462"/>
        <v/>
      </c>
      <c r="O2951" s="87">
        <f t="shared" si="463"/>
        <v>0.11</v>
      </c>
      <c r="P2951" s="88" t="str">
        <f t="shared" si="464"/>
        <v/>
      </c>
      <c r="Q2951" s="87" t="str">
        <f t="shared" si="465"/>
        <v/>
      </c>
      <c r="R2951" s="87" t="str">
        <f t="shared" si="466"/>
        <v/>
      </c>
    </row>
    <row r="2952" spans="1:18" ht="25.5" customHeight="1" x14ac:dyDescent="0.2">
      <c r="A2952" s="214" t="s">
        <v>28</v>
      </c>
      <c r="B2952" s="215" t="s">
        <v>91</v>
      </c>
      <c r="C2952" s="214" t="str">
        <f>VLOOKUP(B2952,INSUMOS!$A:$I,2,FALSE)</f>
        <v>SINAPI</v>
      </c>
      <c r="D2952" s="214" t="str">
        <f>VLOOKUP(B2952,INSUMOS!$A:$I,3,FALSE)</f>
        <v>FERRAMENTAS - FAMILIA PEDREIRO - HORISTA (ENCARGOS COMPLEMENTARES - COLETADO CAIXA)</v>
      </c>
      <c r="E2952" s="293" t="str">
        <f>VLOOKUP(B2952,INSUMOS!$A:$I,4,FALSE)</f>
        <v>Encargos Complementares</v>
      </c>
      <c r="F2952" s="293"/>
      <c r="G2952" s="216" t="str">
        <f>VLOOKUP(B2952,INSUMOS!$A:$I,5,FALSE)</f>
        <v>H</v>
      </c>
      <c r="H2952" s="217">
        <v>1</v>
      </c>
      <c r="I2952" s="218">
        <f>VLOOKUP(B2952,INSUMOS!$A:$I,8,FALSE)</f>
        <v>0.71</v>
      </c>
      <c r="J2952" s="218">
        <f t="shared" si="468"/>
        <v>0.71</v>
      </c>
      <c r="L2952" s="52">
        <f t="shared" si="467"/>
        <v>312</v>
      </c>
      <c r="M2952" s="86">
        <f t="shared" si="461"/>
        <v>0.71</v>
      </c>
      <c r="N2952" s="87" t="str">
        <f t="shared" si="462"/>
        <v/>
      </c>
      <c r="O2952" s="87">
        <f t="shared" si="463"/>
        <v>0.71</v>
      </c>
      <c r="P2952" s="88" t="str">
        <f t="shared" si="464"/>
        <v/>
      </c>
      <c r="Q2952" s="87" t="str">
        <f t="shared" si="465"/>
        <v/>
      </c>
      <c r="R2952" s="87" t="str">
        <f t="shared" si="466"/>
        <v/>
      </c>
    </row>
    <row r="2953" spans="1:18" x14ac:dyDescent="0.2">
      <c r="A2953" s="219"/>
      <c r="B2953" s="219"/>
      <c r="C2953" s="219"/>
      <c r="D2953" s="219"/>
      <c r="E2953" s="219"/>
      <c r="F2953" s="220"/>
      <c r="G2953" s="219"/>
      <c r="H2953" s="220"/>
      <c r="I2953" s="219"/>
      <c r="J2953" s="220"/>
      <c r="L2953" s="52">
        <f t="shared" si="467"/>
        <v>312</v>
      </c>
      <c r="M2953" s="86" t="str">
        <f t="shared" si="461"/>
        <v/>
      </c>
      <c r="N2953" s="87" t="str">
        <f t="shared" si="462"/>
        <v/>
      </c>
      <c r="O2953" s="87" t="str">
        <f t="shared" si="463"/>
        <v/>
      </c>
      <c r="P2953" s="88" t="str">
        <f t="shared" si="464"/>
        <v/>
      </c>
      <c r="Q2953" s="87" t="str">
        <f t="shared" si="465"/>
        <v/>
      </c>
      <c r="R2953" s="87" t="str">
        <f t="shared" si="466"/>
        <v/>
      </c>
    </row>
    <row r="2954" spans="1:18" ht="15" thickBot="1" x14ac:dyDescent="0.25">
      <c r="A2954" s="219"/>
      <c r="B2954" s="219"/>
      <c r="C2954" s="219"/>
      <c r="D2954" s="219"/>
      <c r="E2954" s="219"/>
      <c r="F2954" s="220"/>
      <c r="G2954" s="219"/>
      <c r="H2954" s="294"/>
      <c r="I2954" s="294"/>
      <c r="J2954" s="220"/>
      <c r="L2954" s="52">
        <f t="shared" si="467"/>
        <v>312</v>
      </c>
      <c r="M2954" s="86" t="str">
        <f t="shared" si="461"/>
        <v/>
      </c>
      <c r="N2954" s="87" t="str">
        <f t="shared" si="462"/>
        <v/>
      </c>
      <c r="O2954" s="87" t="str">
        <f t="shared" si="463"/>
        <v/>
      </c>
      <c r="P2954" s="88" t="str">
        <f t="shared" si="464"/>
        <v/>
      </c>
      <c r="Q2954" s="87" t="str">
        <f t="shared" si="465"/>
        <v/>
      </c>
      <c r="R2954" s="87" t="str">
        <f t="shared" si="466"/>
        <v/>
      </c>
    </row>
    <row r="2955" spans="1:18" ht="15" thickTop="1" x14ac:dyDescent="0.2">
      <c r="A2955" s="224"/>
      <c r="B2955" s="224"/>
      <c r="C2955" s="224"/>
      <c r="D2955" s="224"/>
      <c r="E2955" s="224"/>
      <c r="F2955" s="224"/>
      <c r="G2955" s="224"/>
      <c r="H2955" s="224"/>
      <c r="I2955" s="224"/>
      <c r="J2955" s="224"/>
      <c r="L2955" s="52">
        <f t="shared" si="467"/>
        <v>312</v>
      </c>
      <c r="M2955" s="86" t="str">
        <f t="shared" si="461"/>
        <v/>
      </c>
      <c r="N2955" s="87" t="str">
        <f t="shared" si="462"/>
        <v/>
      </c>
      <c r="O2955" s="87" t="str">
        <f t="shared" si="463"/>
        <v/>
      </c>
      <c r="P2955" s="88" t="str">
        <f t="shared" si="464"/>
        <v/>
      </c>
      <c r="Q2955" s="87" t="str">
        <f t="shared" si="465"/>
        <v/>
      </c>
      <c r="R2955" s="87" t="str">
        <f t="shared" si="466"/>
        <v/>
      </c>
    </row>
    <row r="2956" spans="1:18" ht="15" x14ac:dyDescent="0.2">
      <c r="A2956" s="206"/>
      <c r="B2956" s="207" t="s">
        <v>1</v>
      </c>
      <c r="C2956" s="206" t="s">
        <v>2</v>
      </c>
      <c r="D2956" s="206" t="s">
        <v>3</v>
      </c>
      <c r="E2956" s="290" t="s">
        <v>18</v>
      </c>
      <c r="F2956" s="290"/>
      <c r="G2956" s="208" t="s">
        <v>4</v>
      </c>
      <c r="H2956" s="207" t="s">
        <v>5</v>
      </c>
      <c r="I2956" s="207" t="s">
        <v>6</v>
      </c>
      <c r="J2956" s="207" t="s">
        <v>7</v>
      </c>
      <c r="L2956" s="52">
        <f t="shared" si="467"/>
        <v>313</v>
      </c>
      <c r="M2956" s="86" t="str">
        <f t="shared" si="461"/>
        <v/>
      </c>
      <c r="N2956" s="87" t="str">
        <f t="shared" si="462"/>
        <v/>
      </c>
      <c r="O2956" s="87" t="str">
        <f t="shared" si="463"/>
        <v/>
      </c>
      <c r="P2956" s="88" t="str">
        <f t="shared" si="464"/>
        <v/>
      </c>
      <c r="Q2956" s="87" t="str">
        <f t="shared" si="465"/>
        <v/>
      </c>
      <c r="R2956" s="87" t="str">
        <f t="shared" si="466"/>
        <v/>
      </c>
    </row>
    <row r="2957" spans="1:18" ht="25.5" customHeight="1" x14ac:dyDescent="0.2">
      <c r="A2957" s="209" t="s">
        <v>19</v>
      </c>
      <c r="B2957" s="210" t="s">
        <v>1479</v>
      </c>
      <c r="C2957" s="209" t="s">
        <v>9</v>
      </c>
      <c r="D2957" s="209" t="s">
        <v>1480</v>
      </c>
      <c r="E2957" s="291" t="s">
        <v>1481</v>
      </c>
      <c r="F2957" s="291"/>
      <c r="G2957" s="211" t="s">
        <v>10</v>
      </c>
      <c r="H2957" s="212">
        <v>1</v>
      </c>
      <c r="I2957" s="213">
        <f>SUMIF(L:L,$L2957,M:M)</f>
        <v>35.089999999999996</v>
      </c>
      <c r="J2957" s="213">
        <f>TRUNC(H2957*I2957,2)</f>
        <v>35.090000000000003</v>
      </c>
      <c r="L2957" s="52">
        <f t="shared" si="467"/>
        <v>313</v>
      </c>
      <c r="M2957" s="86" t="str">
        <f t="shared" si="461"/>
        <v/>
      </c>
      <c r="N2957" s="87" t="str">
        <f t="shared" si="462"/>
        <v/>
      </c>
      <c r="O2957" s="87" t="str">
        <f t="shared" si="463"/>
        <v/>
      </c>
      <c r="P2957" s="88" t="str">
        <f t="shared" si="464"/>
        <v xml:space="preserve"> 87548 </v>
      </c>
      <c r="Q2957" s="87">
        <f t="shared" si="465"/>
        <v>0</v>
      </c>
      <c r="R2957" s="87">
        <f t="shared" si="466"/>
        <v>35.089999999999996</v>
      </c>
    </row>
    <row r="2958" spans="1:18" ht="25.5" customHeight="1" x14ac:dyDescent="0.2">
      <c r="A2958" s="225" t="s">
        <v>21</v>
      </c>
      <c r="B2958" s="226" t="s">
        <v>1995</v>
      </c>
      <c r="C2958" s="225" t="s">
        <v>9</v>
      </c>
      <c r="D2958" s="225" t="s">
        <v>1996</v>
      </c>
      <c r="E2958" s="292" t="s">
        <v>706</v>
      </c>
      <c r="F2958" s="292"/>
      <c r="G2958" s="227" t="s">
        <v>17</v>
      </c>
      <c r="H2958" s="228">
        <v>1.9400000000000001E-2</v>
      </c>
      <c r="I2958" s="229">
        <f>SUMIFS(J:J,A:A,"Composição",B:B,$B2958)</f>
        <v>923.09</v>
      </c>
      <c r="J2958" s="229">
        <f>TRUNC(H2958*I2958,2)</f>
        <v>17.899999999999999</v>
      </c>
      <c r="L2958" s="52">
        <f t="shared" si="467"/>
        <v>313</v>
      </c>
      <c r="M2958" s="86">
        <f t="shared" si="461"/>
        <v>17.899999999999999</v>
      </c>
      <c r="N2958" s="87" t="str">
        <f t="shared" si="462"/>
        <v/>
      </c>
      <c r="O2958" s="87">
        <f t="shared" si="463"/>
        <v>17.899999999999999</v>
      </c>
      <c r="P2958" s="88" t="str">
        <f t="shared" si="464"/>
        <v/>
      </c>
      <c r="Q2958" s="87" t="str">
        <f t="shared" si="465"/>
        <v/>
      </c>
      <c r="R2958" s="87" t="str">
        <f t="shared" si="466"/>
        <v/>
      </c>
    </row>
    <row r="2959" spans="1:18" ht="25.5" x14ac:dyDescent="0.2">
      <c r="A2959" s="225" t="s">
        <v>21</v>
      </c>
      <c r="B2959" s="226" t="s">
        <v>26</v>
      </c>
      <c r="C2959" s="225" t="s">
        <v>9</v>
      </c>
      <c r="D2959" s="225" t="s">
        <v>27</v>
      </c>
      <c r="E2959" s="292" t="s">
        <v>875</v>
      </c>
      <c r="F2959" s="292"/>
      <c r="G2959" s="227" t="s">
        <v>25</v>
      </c>
      <c r="H2959" s="228">
        <v>0.18940000000000001</v>
      </c>
      <c r="I2959" s="229">
        <f>SUMIFS(J:J,A:A,"Composição",B:B,$B2959)</f>
        <v>25.11</v>
      </c>
      <c r="J2959" s="229">
        <f>TRUNC(H2959*I2959,2)</f>
        <v>4.75</v>
      </c>
      <c r="L2959" s="52">
        <f t="shared" si="467"/>
        <v>313</v>
      </c>
      <c r="M2959" s="86">
        <f t="shared" si="461"/>
        <v>4.75</v>
      </c>
      <c r="N2959" s="87" t="str">
        <f t="shared" si="462"/>
        <v/>
      </c>
      <c r="O2959" s="87">
        <f t="shared" si="463"/>
        <v>4.75</v>
      </c>
      <c r="P2959" s="88" t="str">
        <f t="shared" si="464"/>
        <v/>
      </c>
      <c r="Q2959" s="87" t="str">
        <f t="shared" si="465"/>
        <v/>
      </c>
      <c r="R2959" s="87" t="str">
        <f t="shared" si="466"/>
        <v/>
      </c>
    </row>
    <row r="2960" spans="1:18" ht="25.5" x14ac:dyDescent="0.2">
      <c r="A2960" s="225" t="s">
        <v>21</v>
      </c>
      <c r="B2960" s="226" t="s">
        <v>45</v>
      </c>
      <c r="C2960" s="225" t="s">
        <v>9</v>
      </c>
      <c r="D2960" s="225" t="s">
        <v>46</v>
      </c>
      <c r="E2960" s="292" t="s">
        <v>875</v>
      </c>
      <c r="F2960" s="292"/>
      <c r="G2960" s="227" t="s">
        <v>25</v>
      </c>
      <c r="H2960" s="228">
        <v>0.37890000000000001</v>
      </c>
      <c r="I2960" s="229">
        <f>SUMIFS(J:J,A:A,"Composição",B:B,$B2960)</f>
        <v>32.840000000000003</v>
      </c>
      <c r="J2960" s="229">
        <f>TRUNC(H2960*I2960,2)</f>
        <v>12.44</v>
      </c>
      <c r="L2960" s="52">
        <f t="shared" si="467"/>
        <v>313</v>
      </c>
      <c r="M2960" s="86">
        <f t="shared" si="461"/>
        <v>12.44</v>
      </c>
      <c r="N2960" s="87" t="str">
        <f t="shared" si="462"/>
        <v/>
      </c>
      <c r="O2960" s="87">
        <f t="shared" si="463"/>
        <v>12.44</v>
      </c>
      <c r="P2960" s="88" t="str">
        <f t="shared" si="464"/>
        <v/>
      </c>
      <c r="Q2960" s="87" t="str">
        <f t="shared" si="465"/>
        <v/>
      </c>
      <c r="R2960" s="87" t="str">
        <f t="shared" si="466"/>
        <v/>
      </c>
    </row>
    <row r="2961" spans="1:18" x14ac:dyDescent="0.2">
      <c r="A2961" s="219"/>
      <c r="B2961" s="219"/>
      <c r="C2961" s="219"/>
      <c r="D2961" s="219"/>
      <c r="E2961" s="219"/>
      <c r="F2961" s="220"/>
      <c r="G2961" s="219"/>
      <c r="H2961" s="220"/>
      <c r="I2961" s="219"/>
      <c r="J2961" s="220"/>
      <c r="L2961" s="52">
        <f t="shared" si="467"/>
        <v>313</v>
      </c>
      <c r="M2961" s="86" t="str">
        <f t="shared" si="461"/>
        <v/>
      </c>
      <c r="N2961" s="87" t="str">
        <f t="shared" si="462"/>
        <v/>
      </c>
      <c r="O2961" s="87" t="str">
        <f t="shared" si="463"/>
        <v/>
      </c>
      <c r="P2961" s="88" t="str">
        <f t="shared" si="464"/>
        <v/>
      </c>
      <c r="Q2961" s="87" t="str">
        <f t="shared" si="465"/>
        <v/>
      </c>
      <c r="R2961" s="87" t="str">
        <f t="shared" si="466"/>
        <v/>
      </c>
    </row>
    <row r="2962" spans="1:18" ht="15" thickBot="1" x14ac:dyDescent="0.25">
      <c r="A2962" s="219"/>
      <c r="B2962" s="219"/>
      <c r="C2962" s="219"/>
      <c r="D2962" s="219"/>
      <c r="E2962" s="219"/>
      <c r="F2962" s="220"/>
      <c r="G2962" s="219"/>
      <c r="H2962" s="294"/>
      <c r="I2962" s="294"/>
      <c r="J2962" s="220"/>
      <c r="L2962" s="52">
        <f t="shared" si="467"/>
        <v>313</v>
      </c>
      <c r="M2962" s="86" t="str">
        <f t="shared" si="461"/>
        <v/>
      </c>
      <c r="N2962" s="87" t="str">
        <f t="shared" si="462"/>
        <v/>
      </c>
      <c r="O2962" s="87" t="str">
        <f t="shared" si="463"/>
        <v/>
      </c>
      <c r="P2962" s="88" t="str">
        <f t="shared" si="464"/>
        <v/>
      </c>
      <c r="Q2962" s="87" t="str">
        <f t="shared" si="465"/>
        <v/>
      </c>
      <c r="R2962" s="87" t="str">
        <f t="shared" si="466"/>
        <v/>
      </c>
    </row>
    <row r="2963" spans="1:18" ht="38.25" customHeight="1" thickTop="1" x14ac:dyDescent="0.2">
      <c r="A2963" s="224"/>
      <c r="B2963" s="224"/>
      <c r="C2963" s="224"/>
      <c r="D2963" s="224"/>
      <c r="E2963" s="224"/>
      <c r="F2963" s="224"/>
      <c r="G2963" s="224"/>
      <c r="H2963" s="224"/>
      <c r="I2963" s="224"/>
      <c r="J2963" s="224"/>
      <c r="L2963" s="52">
        <f t="shared" si="467"/>
        <v>313</v>
      </c>
      <c r="M2963" s="86" t="str">
        <f t="shared" si="461"/>
        <v/>
      </c>
      <c r="N2963" s="87" t="str">
        <f t="shared" si="462"/>
        <v/>
      </c>
      <c r="O2963" s="87" t="str">
        <f t="shared" si="463"/>
        <v/>
      </c>
      <c r="P2963" s="88" t="str">
        <f t="shared" si="464"/>
        <v/>
      </c>
      <c r="Q2963" s="87" t="str">
        <f t="shared" si="465"/>
        <v/>
      </c>
      <c r="R2963" s="87" t="str">
        <f t="shared" si="466"/>
        <v/>
      </c>
    </row>
    <row r="2964" spans="1:18" ht="15" x14ac:dyDescent="0.2">
      <c r="A2964" s="206"/>
      <c r="B2964" s="207" t="s">
        <v>1</v>
      </c>
      <c r="C2964" s="206" t="s">
        <v>2</v>
      </c>
      <c r="D2964" s="206" t="s">
        <v>3</v>
      </c>
      <c r="E2964" s="290" t="s">
        <v>18</v>
      </c>
      <c r="F2964" s="290"/>
      <c r="G2964" s="208" t="s">
        <v>4</v>
      </c>
      <c r="H2964" s="207" t="s">
        <v>5</v>
      </c>
      <c r="I2964" s="207" t="s">
        <v>6</v>
      </c>
      <c r="J2964" s="207" t="s">
        <v>7</v>
      </c>
      <c r="L2964" s="52">
        <f t="shared" si="467"/>
        <v>314</v>
      </c>
      <c r="M2964" s="86" t="str">
        <f t="shared" si="461"/>
        <v/>
      </c>
      <c r="N2964" s="87" t="str">
        <f t="shared" si="462"/>
        <v/>
      </c>
      <c r="O2964" s="87" t="str">
        <f t="shared" si="463"/>
        <v/>
      </c>
      <c r="P2964" s="88" t="str">
        <f t="shared" si="464"/>
        <v/>
      </c>
      <c r="Q2964" s="87" t="str">
        <f t="shared" si="465"/>
        <v/>
      </c>
      <c r="R2964" s="87" t="str">
        <f t="shared" si="466"/>
        <v/>
      </c>
    </row>
    <row r="2965" spans="1:18" x14ac:dyDescent="0.2">
      <c r="A2965" s="209" t="s">
        <v>19</v>
      </c>
      <c r="B2965" s="210" t="s">
        <v>292</v>
      </c>
      <c r="C2965" s="209" t="s">
        <v>9</v>
      </c>
      <c r="D2965" s="209" t="s">
        <v>293</v>
      </c>
      <c r="E2965" s="291" t="s">
        <v>875</v>
      </c>
      <c r="F2965" s="291"/>
      <c r="G2965" s="211" t="s">
        <v>25</v>
      </c>
      <c r="H2965" s="212">
        <v>1</v>
      </c>
      <c r="I2965" s="213">
        <f>SUMIF(L:L,$L2965,M:M)</f>
        <v>34.659999999999997</v>
      </c>
      <c r="J2965" s="213">
        <f t="shared" ref="J2965:J2973" si="469">TRUNC(H2965*I2965,2)</f>
        <v>34.659999999999997</v>
      </c>
      <c r="L2965" s="52">
        <f t="shared" si="467"/>
        <v>314</v>
      </c>
      <c r="M2965" s="86" t="str">
        <f t="shared" si="461"/>
        <v/>
      </c>
      <c r="N2965" s="87" t="str">
        <f t="shared" si="462"/>
        <v/>
      </c>
      <c r="O2965" s="87" t="str">
        <f t="shared" si="463"/>
        <v/>
      </c>
      <c r="P2965" s="88" t="str">
        <f t="shared" si="464"/>
        <v xml:space="preserve"> 100308 </v>
      </c>
      <c r="Q2965" s="87">
        <f t="shared" si="465"/>
        <v>24.74</v>
      </c>
      <c r="R2965" s="87">
        <f t="shared" si="466"/>
        <v>9.92</v>
      </c>
    </row>
    <row r="2966" spans="1:18" ht="25.5" x14ac:dyDescent="0.2">
      <c r="A2966" s="225" t="s">
        <v>21</v>
      </c>
      <c r="B2966" s="226" t="s">
        <v>304</v>
      </c>
      <c r="C2966" s="225" t="s">
        <v>9</v>
      </c>
      <c r="D2966" s="225" t="s">
        <v>305</v>
      </c>
      <c r="E2966" s="292" t="s">
        <v>875</v>
      </c>
      <c r="F2966" s="292"/>
      <c r="G2966" s="227" t="s">
        <v>25</v>
      </c>
      <c r="H2966" s="228">
        <v>1</v>
      </c>
      <c r="I2966" s="229">
        <f>SUMIFS(J:J,A:A,"Composição",B:B,$B2966)</f>
        <v>0.68</v>
      </c>
      <c r="J2966" s="229">
        <f t="shared" si="469"/>
        <v>0.68</v>
      </c>
      <c r="L2966" s="52">
        <f t="shared" si="467"/>
        <v>314</v>
      </c>
      <c r="M2966" s="86">
        <f t="shared" si="461"/>
        <v>0.68</v>
      </c>
      <c r="N2966" s="87" t="str">
        <f t="shared" si="462"/>
        <v/>
      </c>
      <c r="O2966" s="87">
        <f t="shared" si="463"/>
        <v>0.68</v>
      </c>
      <c r="P2966" s="88" t="str">
        <f t="shared" si="464"/>
        <v/>
      </c>
      <c r="Q2966" s="87" t="str">
        <f t="shared" si="465"/>
        <v/>
      </c>
      <c r="R2966" s="87" t="str">
        <f t="shared" si="466"/>
        <v/>
      </c>
    </row>
    <row r="2967" spans="1:18" ht="25.5" x14ac:dyDescent="0.2">
      <c r="A2967" s="214" t="s">
        <v>28</v>
      </c>
      <c r="B2967" s="215" t="s">
        <v>192</v>
      </c>
      <c r="C2967" s="214" t="str">
        <f>VLOOKUP(B2967,INSUMOS!$A:$I,2,FALSE)</f>
        <v>SINAPI</v>
      </c>
      <c r="D2967" s="214" t="str">
        <f>VLOOKUP(B2967,INSUMOS!$A:$I,3,FALSE)</f>
        <v>EPI - FAMILIA ELETRICISTA - HORISTA (ENCARGOS COMPLEMENTARES - COLETADO CAIXA)</v>
      </c>
      <c r="E2967" s="293" t="str">
        <f>VLOOKUP(B2967,INSUMOS!$A:$I,4,FALSE)</f>
        <v>Encargos Complementares</v>
      </c>
      <c r="F2967" s="293"/>
      <c r="G2967" s="216" t="str">
        <f>VLOOKUP(B2967,INSUMOS!$A:$I,5,FALSE)</f>
        <v>H</v>
      </c>
      <c r="H2967" s="217">
        <v>1</v>
      </c>
      <c r="I2967" s="218">
        <f>VLOOKUP(B2967,INSUMOS!$A:$I,8,FALSE)</f>
        <v>1.18</v>
      </c>
      <c r="J2967" s="218">
        <f t="shared" si="469"/>
        <v>1.18</v>
      </c>
      <c r="L2967" s="52">
        <f t="shared" si="467"/>
        <v>314</v>
      </c>
      <c r="M2967" s="86">
        <f t="shared" si="461"/>
        <v>1.18</v>
      </c>
      <c r="N2967" s="87" t="str">
        <f t="shared" si="462"/>
        <v/>
      </c>
      <c r="O2967" s="87">
        <f t="shared" si="463"/>
        <v>1.18</v>
      </c>
      <c r="P2967" s="88" t="str">
        <f t="shared" si="464"/>
        <v/>
      </c>
      <c r="Q2967" s="87" t="str">
        <f t="shared" si="465"/>
        <v/>
      </c>
      <c r="R2967" s="87" t="str">
        <f t="shared" si="466"/>
        <v/>
      </c>
    </row>
    <row r="2968" spans="1:18" ht="25.5" x14ac:dyDescent="0.2">
      <c r="A2968" s="214" t="s">
        <v>28</v>
      </c>
      <c r="B2968" s="215" t="s">
        <v>79</v>
      </c>
      <c r="C2968" s="214" t="str">
        <f>VLOOKUP(B2968,INSUMOS!$A:$I,2,FALSE)</f>
        <v>SINAPI</v>
      </c>
      <c r="D2968" s="214" t="str">
        <f>VLOOKUP(B2968,INSUMOS!$A:$I,3,FALSE)</f>
        <v>ALIMENTACAO - HORISTA (COLETADO CAIXA - ENCARGOS COMPLEMENTARES)</v>
      </c>
      <c r="E2968" s="293" t="str">
        <f>VLOOKUP(B2968,INSUMOS!$A:$I,4,FALSE)</f>
        <v>Encargos Complementares</v>
      </c>
      <c r="F2968" s="293"/>
      <c r="G2968" s="216" t="str">
        <f>VLOOKUP(B2968,INSUMOS!$A:$I,5,FALSE)</f>
        <v>H</v>
      </c>
      <c r="H2968" s="217">
        <v>1</v>
      </c>
      <c r="I2968" s="218">
        <f>VLOOKUP(B2968,INSUMOS!$A:$I,8,FALSE)</f>
        <v>4.29</v>
      </c>
      <c r="J2968" s="218">
        <f t="shared" si="469"/>
        <v>4.29</v>
      </c>
      <c r="L2968" s="52">
        <f t="shared" si="467"/>
        <v>314</v>
      </c>
      <c r="M2968" s="86">
        <f t="shared" si="461"/>
        <v>4.29</v>
      </c>
      <c r="N2968" s="87" t="str">
        <f t="shared" si="462"/>
        <v/>
      </c>
      <c r="O2968" s="87">
        <f t="shared" si="463"/>
        <v>4.29</v>
      </c>
      <c r="P2968" s="88" t="str">
        <f t="shared" si="464"/>
        <v/>
      </c>
      <c r="Q2968" s="87" t="str">
        <f t="shared" si="465"/>
        <v/>
      </c>
      <c r="R2968" s="87" t="str">
        <f t="shared" si="466"/>
        <v/>
      </c>
    </row>
    <row r="2969" spans="1:18" ht="38.25" customHeight="1" x14ac:dyDescent="0.2">
      <c r="A2969" s="214" t="s">
        <v>28</v>
      </c>
      <c r="B2969" s="215" t="s">
        <v>84</v>
      </c>
      <c r="C2969" s="214" t="str">
        <f>VLOOKUP(B2969,INSUMOS!$A:$I,2,FALSE)</f>
        <v>SINAPI</v>
      </c>
      <c r="D2969" s="214" t="str">
        <f>VLOOKUP(B2969,INSUMOS!$A:$I,3,FALSE)</f>
        <v>TRANSPORTE - HORISTA (COLETADO CAIXA - ENCARGOS COMPLEMENTARES)</v>
      </c>
      <c r="E2969" s="293" t="str">
        <f>VLOOKUP(B2969,INSUMOS!$A:$I,4,FALSE)</f>
        <v>Encargos Complementares</v>
      </c>
      <c r="F2969" s="293"/>
      <c r="G2969" s="216" t="str">
        <f>VLOOKUP(B2969,INSUMOS!$A:$I,5,FALSE)</f>
        <v>H</v>
      </c>
      <c r="H2969" s="217">
        <v>1</v>
      </c>
      <c r="I2969" s="218">
        <f>VLOOKUP(B2969,INSUMOS!$A:$I,8,FALSE)</f>
        <v>1.52</v>
      </c>
      <c r="J2969" s="218">
        <f t="shared" si="469"/>
        <v>1.52</v>
      </c>
      <c r="L2969" s="52">
        <f t="shared" si="467"/>
        <v>314</v>
      </c>
      <c r="M2969" s="86">
        <f t="shared" si="461"/>
        <v>1.52</v>
      </c>
      <c r="N2969" s="87" t="str">
        <f t="shared" si="462"/>
        <v/>
      </c>
      <c r="O2969" s="87">
        <f t="shared" si="463"/>
        <v>1.52</v>
      </c>
      <c r="P2969" s="88" t="str">
        <f t="shared" si="464"/>
        <v/>
      </c>
      <c r="Q2969" s="87" t="str">
        <f t="shared" si="465"/>
        <v/>
      </c>
      <c r="R2969" s="87" t="str">
        <f t="shared" si="466"/>
        <v/>
      </c>
    </row>
    <row r="2970" spans="1:18" ht="38.25" customHeight="1" x14ac:dyDescent="0.2">
      <c r="A2970" s="214" t="s">
        <v>28</v>
      </c>
      <c r="B2970" s="215" t="s">
        <v>196</v>
      </c>
      <c r="C2970" s="214" t="str">
        <f>VLOOKUP(B2970,INSUMOS!$A:$I,2,FALSE)</f>
        <v>SINAPI</v>
      </c>
      <c r="D2970" s="214" t="str">
        <f>VLOOKUP(B2970,INSUMOS!$A:$I,3,FALSE)</f>
        <v>FERRAMENTAS - FAMILIA ELETRICISTA - HORISTA (ENCARGOS COMPLEMENTARES - COLETADO CAIXA)</v>
      </c>
      <c r="E2970" s="293" t="str">
        <f>VLOOKUP(B2970,INSUMOS!$A:$I,4,FALSE)</f>
        <v>Encargos Complementares</v>
      </c>
      <c r="F2970" s="293"/>
      <c r="G2970" s="216" t="str">
        <f>VLOOKUP(B2970,INSUMOS!$A:$I,5,FALSE)</f>
        <v>H</v>
      </c>
      <c r="H2970" s="217">
        <v>1</v>
      </c>
      <c r="I2970" s="218">
        <f>VLOOKUP(B2970,INSUMOS!$A:$I,8,FALSE)</f>
        <v>0.83</v>
      </c>
      <c r="J2970" s="218">
        <f t="shared" si="469"/>
        <v>0.83</v>
      </c>
      <c r="L2970" s="52">
        <f t="shared" si="467"/>
        <v>314</v>
      </c>
      <c r="M2970" s="86">
        <f t="shared" si="461"/>
        <v>0.83</v>
      </c>
      <c r="N2970" s="87" t="str">
        <f t="shared" si="462"/>
        <v/>
      </c>
      <c r="O2970" s="87">
        <f t="shared" si="463"/>
        <v>0.83</v>
      </c>
      <c r="P2970" s="88" t="str">
        <f t="shared" si="464"/>
        <v/>
      </c>
      <c r="Q2970" s="87" t="str">
        <f t="shared" si="465"/>
        <v/>
      </c>
      <c r="R2970" s="87" t="str">
        <f t="shared" si="466"/>
        <v/>
      </c>
    </row>
    <row r="2971" spans="1:18" ht="38.25" customHeight="1" x14ac:dyDescent="0.2">
      <c r="A2971" s="214" t="s">
        <v>28</v>
      </c>
      <c r="B2971" s="215" t="s">
        <v>81</v>
      </c>
      <c r="C2971" s="214" t="str">
        <f>VLOOKUP(B2971,INSUMOS!$A:$I,2,FALSE)</f>
        <v>SINAPI</v>
      </c>
      <c r="D2971" s="214" t="str">
        <f>VLOOKUP(B2971,INSUMOS!$A:$I,3,FALSE)</f>
        <v>EXAMES - HORISTA (COLETADO CAIXA - ENCARGOS COMPLEMENTARES)</v>
      </c>
      <c r="E2971" s="293" t="str">
        <f>VLOOKUP(B2971,INSUMOS!$A:$I,4,FALSE)</f>
        <v>Encargos Complementares</v>
      </c>
      <c r="F2971" s="293"/>
      <c r="G2971" s="216" t="str">
        <f>VLOOKUP(B2971,INSUMOS!$A:$I,5,FALSE)</f>
        <v>H</v>
      </c>
      <c r="H2971" s="217">
        <v>1</v>
      </c>
      <c r="I2971" s="218">
        <f>VLOOKUP(B2971,INSUMOS!$A:$I,8,FALSE)</f>
        <v>1.31</v>
      </c>
      <c r="J2971" s="218">
        <f t="shared" si="469"/>
        <v>1.31</v>
      </c>
      <c r="L2971" s="52">
        <f t="shared" si="467"/>
        <v>314</v>
      </c>
      <c r="M2971" s="86">
        <f t="shared" si="461"/>
        <v>1.31</v>
      </c>
      <c r="N2971" s="87" t="str">
        <f t="shared" si="462"/>
        <v/>
      </c>
      <c r="O2971" s="87">
        <f t="shared" si="463"/>
        <v>1.31</v>
      </c>
      <c r="P2971" s="88" t="str">
        <f t="shared" si="464"/>
        <v/>
      </c>
      <c r="Q2971" s="87" t="str">
        <f t="shared" si="465"/>
        <v/>
      </c>
      <c r="R2971" s="87" t="str">
        <f t="shared" si="466"/>
        <v/>
      </c>
    </row>
    <row r="2972" spans="1:18" x14ac:dyDescent="0.2">
      <c r="A2972" s="214" t="s">
        <v>28</v>
      </c>
      <c r="B2972" s="215" t="s">
        <v>272</v>
      </c>
      <c r="C2972" s="214" t="str">
        <f>VLOOKUP(B2972,INSUMOS!$A:$I,2,FALSE)</f>
        <v>SINAPI</v>
      </c>
      <c r="D2972" s="214" t="str">
        <f>VLOOKUP(B2972,INSUMOS!$A:$I,3,FALSE)</f>
        <v>MECANICO DE REFRIGERACAO (HORISTA)</v>
      </c>
      <c r="E2972" s="293" t="str">
        <f>VLOOKUP(B2972,INSUMOS!$A:$I,4,FALSE)</f>
        <v>Mão de Obra</v>
      </c>
      <c r="F2972" s="293"/>
      <c r="G2972" s="216" t="str">
        <f>VLOOKUP(B2972,INSUMOS!$A:$I,5,FALSE)</f>
        <v>H</v>
      </c>
      <c r="H2972" s="217">
        <v>1</v>
      </c>
      <c r="I2972" s="218">
        <f>VLOOKUP(B2972,INSUMOS!$A:$I,8,FALSE)</f>
        <v>24.74</v>
      </c>
      <c r="J2972" s="218">
        <f t="shared" si="469"/>
        <v>24.74</v>
      </c>
      <c r="L2972" s="52">
        <f t="shared" si="467"/>
        <v>314</v>
      </c>
      <c r="M2972" s="86">
        <f t="shared" si="461"/>
        <v>24.74</v>
      </c>
      <c r="N2972" s="87">
        <f t="shared" si="462"/>
        <v>24.74</v>
      </c>
      <c r="O2972" s="87" t="str">
        <f t="shared" si="463"/>
        <v/>
      </c>
      <c r="P2972" s="88" t="str">
        <f t="shared" si="464"/>
        <v/>
      </c>
      <c r="Q2972" s="87" t="str">
        <f t="shared" si="465"/>
        <v/>
      </c>
      <c r="R2972" s="87" t="str">
        <f t="shared" si="466"/>
        <v/>
      </c>
    </row>
    <row r="2973" spans="1:18" ht="25.5" x14ac:dyDescent="0.2">
      <c r="A2973" s="214" t="s">
        <v>28</v>
      </c>
      <c r="B2973" s="215" t="s">
        <v>83</v>
      </c>
      <c r="C2973" s="214" t="str">
        <f>VLOOKUP(B2973,INSUMOS!$A:$I,2,FALSE)</f>
        <v>SINAPI</v>
      </c>
      <c r="D2973" s="214" t="str">
        <f>VLOOKUP(B2973,INSUMOS!$A:$I,3,FALSE)</f>
        <v>SEGURO - HORISTA (COLETADO CAIXA - ENCARGOS COMPLEMENTARES)</v>
      </c>
      <c r="E2973" s="293" t="str">
        <f>VLOOKUP(B2973,INSUMOS!$A:$I,4,FALSE)</f>
        <v>Encargos Complementares</v>
      </c>
      <c r="F2973" s="293"/>
      <c r="G2973" s="216" t="str">
        <f>VLOOKUP(B2973,INSUMOS!$A:$I,5,FALSE)</f>
        <v>H</v>
      </c>
      <c r="H2973" s="217">
        <v>1</v>
      </c>
      <c r="I2973" s="218">
        <f>VLOOKUP(B2973,INSUMOS!$A:$I,8,FALSE)</f>
        <v>0.11</v>
      </c>
      <c r="J2973" s="218">
        <f t="shared" si="469"/>
        <v>0.11</v>
      </c>
      <c r="L2973" s="52">
        <f t="shared" si="467"/>
        <v>314</v>
      </c>
      <c r="M2973" s="86">
        <f t="shared" si="461"/>
        <v>0.11</v>
      </c>
      <c r="N2973" s="87" t="str">
        <f t="shared" si="462"/>
        <v/>
      </c>
      <c r="O2973" s="87">
        <f t="shared" si="463"/>
        <v>0.11</v>
      </c>
      <c r="P2973" s="88" t="str">
        <f t="shared" si="464"/>
        <v/>
      </c>
      <c r="Q2973" s="87" t="str">
        <f t="shared" si="465"/>
        <v/>
      </c>
      <c r="R2973" s="87" t="str">
        <f t="shared" si="466"/>
        <v/>
      </c>
    </row>
    <row r="2974" spans="1:18" x14ac:dyDescent="0.2">
      <c r="A2974" s="219"/>
      <c r="B2974" s="219"/>
      <c r="C2974" s="219"/>
      <c r="D2974" s="219"/>
      <c r="E2974" s="219"/>
      <c r="F2974" s="220"/>
      <c r="G2974" s="219"/>
      <c r="H2974" s="220"/>
      <c r="I2974" s="219"/>
      <c r="J2974" s="220"/>
      <c r="L2974" s="52">
        <f t="shared" si="467"/>
        <v>314</v>
      </c>
      <c r="M2974" s="86" t="str">
        <f t="shared" si="461"/>
        <v/>
      </c>
      <c r="N2974" s="87" t="str">
        <f t="shared" si="462"/>
        <v/>
      </c>
      <c r="O2974" s="87" t="str">
        <f t="shared" si="463"/>
        <v/>
      </c>
      <c r="P2974" s="88" t="str">
        <f t="shared" si="464"/>
        <v/>
      </c>
      <c r="Q2974" s="87" t="str">
        <f t="shared" si="465"/>
        <v/>
      </c>
      <c r="R2974" s="87" t="str">
        <f t="shared" si="466"/>
        <v/>
      </c>
    </row>
    <row r="2975" spans="1:18" ht="15" thickBot="1" x14ac:dyDescent="0.25">
      <c r="A2975" s="219"/>
      <c r="B2975" s="219"/>
      <c r="C2975" s="219"/>
      <c r="D2975" s="219"/>
      <c r="E2975" s="219"/>
      <c r="F2975" s="220"/>
      <c r="G2975" s="219"/>
      <c r="H2975" s="294"/>
      <c r="I2975" s="294"/>
      <c r="J2975" s="220"/>
      <c r="L2975" s="52">
        <f t="shared" si="467"/>
        <v>314</v>
      </c>
      <c r="M2975" s="86" t="str">
        <f t="shared" si="461"/>
        <v/>
      </c>
      <c r="N2975" s="87" t="str">
        <f t="shared" si="462"/>
        <v/>
      </c>
      <c r="O2975" s="87" t="str">
        <f t="shared" si="463"/>
        <v/>
      </c>
      <c r="P2975" s="88" t="str">
        <f t="shared" si="464"/>
        <v/>
      </c>
      <c r="Q2975" s="87" t="str">
        <f t="shared" si="465"/>
        <v/>
      </c>
      <c r="R2975" s="87" t="str">
        <f t="shared" si="466"/>
        <v/>
      </c>
    </row>
    <row r="2976" spans="1:18" ht="38.25" customHeight="1" thickTop="1" x14ac:dyDescent="0.2">
      <c r="A2976" s="224"/>
      <c r="B2976" s="224"/>
      <c r="C2976" s="224"/>
      <c r="D2976" s="224"/>
      <c r="E2976" s="224"/>
      <c r="F2976" s="224"/>
      <c r="G2976" s="224"/>
      <c r="H2976" s="224"/>
      <c r="I2976" s="224"/>
      <c r="J2976" s="224"/>
      <c r="L2976" s="52">
        <f t="shared" si="467"/>
        <v>314</v>
      </c>
      <c r="M2976" s="86" t="str">
        <f t="shared" si="461"/>
        <v/>
      </c>
      <c r="N2976" s="87" t="str">
        <f t="shared" si="462"/>
        <v/>
      </c>
      <c r="O2976" s="87" t="str">
        <f t="shared" si="463"/>
        <v/>
      </c>
      <c r="P2976" s="88" t="str">
        <f t="shared" si="464"/>
        <v/>
      </c>
      <c r="Q2976" s="87" t="str">
        <f t="shared" si="465"/>
        <v/>
      </c>
      <c r="R2976" s="87" t="str">
        <f t="shared" si="466"/>
        <v/>
      </c>
    </row>
    <row r="2977" spans="1:18" ht="38.25" customHeight="1" x14ac:dyDescent="0.2">
      <c r="A2977" s="206"/>
      <c r="B2977" s="207" t="s">
        <v>1</v>
      </c>
      <c r="C2977" s="206" t="s">
        <v>2</v>
      </c>
      <c r="D2977" s="206" t="s">
        <v>3</v>
      </c>
      <c r="E2977" s="290" t="s">
        <v>18</v>
      </c>
      <c r="F2977" s="290"/>
      <c r="G2977" s="208" t="s">
        <v>4</v>
      </c>
      <c r="H2977" s="207" t="s">
        <v>5</v>
      </c>
      <c r="I2977" s="207" t="s">
        <v>6</v>
      </c>
      <c r="J2977" s="207" t="s">
        <v>7</v>
      </c>
      <c r="L2977" s="52">
        <f t="shared" si="467"/>
        <v>315</v>
      </c>
      <c r="M2977" s="86" t="str">
        <f t="shared" si="461"/>
        <v/>
      </c>
      <c r="N2977" s="87" t="str">
        <f t="shared" si="462"/>
        <v/>
      </c>
      <c r="O2977" s="87" t="str">
        <f t="shared" si="463"/>
        <v/>
      </c>
      <c r="P2977" s="88" t="str">
        <f t="shared" si="464"/>
        <v/>
      </c>
      <c r="Q2977" s="87" t="str">
        <f t="shared" si="465"/>
        <v/>
      </c>
      <c r="R2977" s="87" t="str">
        <f t="shared" si="466"/>
        <v/>
      </c>
    </row>
    <row r="2978" spans="1:18" ht="38.25" customHeight="1" x14ac:dyDescent="0.2">
      <c r="A2978" s="209" t="s">
        <v>19</v>
      </c>
      <c r="B2978" s="210" t="s">
        <v>595</v>
      </c>
      <c r="C2978" s="209" t="s">
        <v>9</v>
      </c>
      <c r="D2978" s="209" t="s">
        <v>596</v>
      </c>
      <c r="E2978" s="291" t="s">
        <v>875</v>
      </c>
      <c r="F2978" s="291"/>
      <c r="G2978" s="211" t="s">
        <v>13</v>
      </c>
      <c r="H2978" s="212">
        <v>1</v>
      </c>
      <c r="I2978" s="213">
        <f>SUMIF(L:L,$L2978,M:M)</f>
        <v>10331.610000000002</v>
      </c>
      <c r="J2978" s="213">
        <f t="shared" ref="J2978:J2985" si="470">TRUNC(H2978*I2978,2)</f>
        <v>10331.61</v>
      </c>
      <c r="L2978" s="52">
        <f t="shared" si="467"/>
        <v>315</v>
      </c>
      <c r="M2978" s="86" t="str">
        <f t="shared" si="461"/>
        <v/>
      </c>
      <c r="N2978" s="87" t="str">
        <f t="shared" si="462"/>
        <v/>
      </c>
      <c r="O2978" s="87" t="str">
        <f t="shared" si="463"/>
        <v/>
      </c>
      <c r="P2978" s="88" t="str">
        <f t="shared" si="464"/>
        <v xml:space="preserve"> 94295 </v>
      </c>
      <c r="Q2978" s="87">
        <f t="shared" si="465"/>
        <v>8892.19</v>
      </c>
      <c r="R2978" s="87">
        <f t="shared" si="466"/>
        <v>1439.4199999999998</v>
      </c>
    </row>
    <row r="2979" spans="1:18" ht="38.25" customHeight="1" x14ac:dyDescent="0.2">
      <c r="A2979" s="214" t="s">
        <v>28</v>
      </c>
      <c r="B2979" s="215" t="s">
        <v>343</v>
      </c>
      <c r="C2979" s="214" t="str">
        <f>VLOOKUP(B2979,INSUMOS!$A:$I,2,FALSE)</f>
        <v>SINAPI</v>
      </c>
      <c r="D2979" s="214" t="str">
        <f>VLOOKUP(B2979,INSUMOS!$A:$I,3,FALSE)</f>
        <v>MESTRE DE OBRAS (MENSALISTA)</v>
      </c>
      <c r="E2979" s="293" t="str">
        <f>VLOOKUP(B2979,INSUMOS!$A:$I,4,FALSE)</f>
        <v>Mão de Obra</v>
      </c>
      <c r="F2979" s="293"/>
      <c r="G2979" s="216" t="str">
        <f>VLOOKUP(B2979,INSUMOS!$A:$I,5,FALSE)</f>
        <v>MES</v>
      </c>
      <c r="H2979" s="217">
        <v>1</v>
      </c>
      <c r="I2979" s="218">
        <f>VLOOKUP(B2979,INSUMOS!$A:$I,8,FALSE)</f>
        <v>8892.19</v>
      </c>
      <c r="J2979" s="218">
        <f t="shared" si="470"/>
        <v>8892.19</v>
      </c>
      <c r="L2979" s="52">
        <f t="shared" si="467"/>
        <v>315</v>
      </c>
      <c r="M2979" s="86">
        <f t="shared" si="461"/>
        <v>8892.19</v>
      </c>
      <c r="N2979" s="87">
        <f t="shared" si="462"/>
        <v>8892.19</v>
      </c>
      <c r="O2979" s="87" t="str">
        <f t="shared" si="463"/>
        <v/>
      </c>
      <c r="P2979" s="88" t="str">
        <f t="shared" si="464"/>
        <v/>
      </c>
      <c r="Q2979" s="87" t="str">
        <f t="shared" si="465"/>
        <v/>
      </c>
      <c r="R2979" s="87" t="str">
        <f t="shared" si="466"/>
        <v/>
      </c>
    </row>
    <row r="2980" spans="1:18" ht="38.25" customHeight="1" x14ac:dyDescent="0.2">
      <c r="A2980" s="214" t="s">
        <v>28</v>
      </c>
      <c r="B2980" s="215" t="s">
        <v>238</v>
      </c>
      <c r="C2980" s="214" t="str">
        <f>VLOOKUP(B2980,INSUMOS!$A:$I,2,FALSE)</f>
        <v>SINAPI</v>
      </c>
      <c r="D2980" s="214" t="str">
        <f>VLOOKUP(B2980,INSUMOS!$A:$I,3,FALSE)</f>
        <v>EPI - FAMILIA ENCARREGADO GERAL - MENSALISTA (ENCARGOS COMPLEMENTARES - COLETADO CAIXA)</v>
      </c>
      <c r="E2980" s="293" t="str">
        <f>VLOOKUP(B2980,INSUMOS!$A:$I,4,FALSE)</f>
        <v>Encargos Complementares</v>
      </c>
      <c r="F2980" s="293"/>
      <c r="G2980" s="216" t="str">
        <f>VLOOKUP(B2980,INSUMOS!$A:$I,5,FALSE)</f>
        <v>MES</v>
      </c>
      <c r="H2980" s="217">
        <v>1</v>
      </c>
      <c r="I2980" s="218">
        <f>VLOOKUP(B2980,INSUMOS!$A:$I,8,FALSE)</f>
        <v>187.04</v>
      </c>
      <c r="J2980" s="218">
        <f t="shared" si="470"/>
        <v>187.04</v>
      </c>
      <c r="L2980" s="52">
        <f t="shared" si="467"/>
        <v>315</v>
      </c>
      <c r="M2980" s="86">
        <f t="shared" si="461"/>
        <v>187.04</v>
      </c>
      <c r="N2980" s="87" t="str">
        <f t="shared" si="462"/>
        <v/>
      </c>
      <c r="O2980" s="87">
        <f t="shared" si="463"/>
        <v>187.04</v>
      </c>
      <c r="P2980" s="88" t="str">
        <f t="shared" si="464"/>
        <v/>
      </c>
      <c r="Q2980" s="87" t="str">
        <f t="shared" si="465"/>
        <v/>
      </c>
      <c r="R2980" s="87" t="str">
        <f t="shared" si="466"/>
        <v/>
      </c>
    </row>
    <row r="2981" spans="1:18" ht="25.5" x14ac:dyDescent="0.2">
      <c r="A2981" s="214" t="s">
        <v>28</v>
      </c>
      <c r="B2981" s="215" t="s">
        <v>240</v>
      </c>
      <c r="C2981" s="214" t="str">
        <f>VLOOKUP(B2981,INSUMOS!$A:$I,2,FALSE)</f>
        <v>SINAPI</v>
      </c>
      <c r="D2981" s="214" t="str">
        <f>VLOOKUP(B2981,INSUMOS!$A:$I,3,FALSE)</f>
        <v>EXAMES - MENSALISTA (COLETADO CAIXA - ENCARGOS COMPLEMENTARES)</v>
      </c>
      <c r="E2981" s="293" t="str">
        <f>VLOOKUP(B2981,INSUMOS!$A:$I,4,FALSE)</f>
        <v>Encargos Complementares</v>
      </c>
      <c r="F2981" s="293"/>
      <c r="G2981" s="216" t="str">
        <f>VLOOKUP(B2981,INSUMOS!$A:$I,5,FALSE)</f>
        <v>MES</v>
      </c>
      <c r="H2981" s="217">
        <v>1</v>
      </c>
      <c r="I2981" s="218">
        <f>VLOOKUP(B2981,INSUMOS!$A:$I,8,FALSE)</f>
        <v>222.54</v>
      </c>
      <c r="J2981" s="218">
        <f t="shared" si="470"/>
        <v>222.54</v>
      </c>
      <c r="L2981" s="52">
        <f t="shared" si="467"/>
        <v>315</v>
      </c>
      <c r="M2981" s="86">
        <f t="shared" si="461"/>
        <v>222.54</v>
      </c>
      <c r="N2981" s="87" t="str">
        <f t="shared" si="462"/>
        <v/>
      </c>
      <c r="O2981" s="87">
        <f t="shared" si="463"/>
        <v>222.54</v>
      </c>
      <c r="P2981" s="88" t="str">
        <f t="shared" si="464"/>
        <v/>
      </c>
      <c r="Q2981" s="87" t="str">
        <f t="shared" si="465"/>
        <v/>
      </c>
      <c r="R2981" s="87" t="str">
        <f t="shared" si="466"/>
        <v/>
      </c>
    </row>
    <row r="2982" spans="1:18" ht="25.5" x14ac:dyDescent="0.2">
      <c r="A2982" s="214" t="s">
        <v>28</v>
      </c>
      <c r="B2982" s="215" t="s">
        <v>2103</v>
      </c>
      <c r="C2982" s="214" t="str">
        <f>VLOOKUP(B2982,INSUMOS!$A:$I,2,FALSE)</f>
        <v>SINAPI</v>
      </c>
      <c r="D2982" s="214" t="str">
        <f>VLOOKUP(B2982,INSUMOS!$A:$I,3,FALSE)</f>
        <v>ALIMENTACAO - MENSALISTA (COLETADO CAIXA - ENCARGOS COMPLEMENTARES)</v>
      </c>
      <c r="E2982" s="293" t="str">
        <f>VLOOKUP(B2982,INSUMOS!$A:$I,4,FALSE)</f>
        <v>Encargos Complementares</v>
      </c>
      <c r="F2982" s="293"/>
      <c r="G2982" s="216" t="str">
        <f>VLOOKUP(B2982,INSUMOS!$A:$I,5,FALSE)</f>
        <v>MES</v>
      </c>
      <c r="H2982" s="217">
        <v>1</v>
      </c>
      <c r="I2982" s="218">
        <f>VLOOKUP(B2982,INSUMOS!$A:$I,8,FALSE)</f>
        <v>730.76</v>
      </c>
      <c r="J2982" s="218">
        <f t="shared" si="470"/>
        <v>730.76</v>
      </c>
      <c r="L2982" s="52">
        <f t="shared" si="467"/>
        <v>315</v>
      </c>
      <c r="M2982" s="86">
        <f t="shared" si="461"/>
        <v>730.76</v>
      </c>
      <c r="N2982" s="87" t="str">
        <f t="shared" si="462"/>
        <v/>
      </c>
      <c r="O2982" s="87">
        <f t="shared" si="463"/>
        <v>730.76</v>
      </c>
      <c r="P2982" s="88" t="str">
        <f t="shared" si="464"/>
        <v/>
      </c>
      <c r="Q2982" s="87" t="str">
        <f t="shared" si="465"/>
        <v/>
      </c>
      <c r="R2982" s="87" t="str">
        <f t="shared" si="466"/>
        <v/>
      </c>
    </row>
    <row r="2983" spans="1:18" ht="25.5" x14ac:dyDescent="0.2">
      <c r="A2983" s="214" t="s">
        <v>28</v>
      </c>
      <c r="B2983" s="215" t="s">
        <v>244</v>
      </c>
      <c r="C2983" s="214" t="str">
        <f>VLOOKUP(B2983,INSUMOS!$A:$I,2,FALSE)</f>
        <v>SINAPI</v>
      </c>
      <c r="D2983" s="214" t="str">
        <f>VLOOKUP(B2983,INSUMOS!$A:$I,3,FALSE)</f>
        <v>FERRAMENTAS - FAMILIA ENCARREGADO GERAL - MENSALISTA (ENCARGOS COMPLEMENTARES - COLETADO CAIXA)</v>
      </c>
      <c r="E2983" s="293" t="str">
        <f>VLOOKUP(B2983,INSUMOS!$A:$I,4,FALSE)</f>
        <v>Encargos Complementares</v>
      </c>
      <c r="F2983" s="293"/>
      <c r="G2983" s="216" t="str">
        <f>VLOOKUP(B2983,INSUMOS!$A:$I,5,FALSE)</f>
        <v>MES</v>
      </c>
      <c r="H2983" s="217">
        <v>1</v>
      </c>
      <c r="I2983" s="218">
        <f>VLOOKUP(B2983,INSUMOS!$A:$I,8,FALSE)</f>
        <v>21.25</v>
      </c>
      <c r="J2983" s="218">
        <f t="shared" si="470"/>
        <v>21.25</v>
      </c>
      <c r="L2983" s="52">
        <f t="shared" si="467"/>
        <v>315</v>
      </c>
      <c r="M2983" s="86">
        <f t="shared" si="461"/>
        <v>21.25</v>
      </c>
      <c r="N2983" s="87" t="str">
        <f t="shared" si="462"/>
        <v/>
      </c>
      <c r="O2983" s="87">
        <f t="shared" si="463"/>
        <v>21.25</v>
      </c>
      <c r="P2983" s="88" t="str">
        <f t="shared" si="464"/>
        <v/>
      </c>
      <c r="Q2983" s="87" t="str">
        <f t="shared" si="465"/>
        <v/>
      </c>
      <c r="R2983" s="87" t="str">
        <f t="shared" si="466"/>
        <v/>
      </c>
    </row>
    <row r="2984" spans="1:18" ht="25.5" x14ac:dyDescent="0.2">
      <c r="A2984" s="214" t="s">
        <v>28</v>
      </c>
      <c r="B2984" s="215" t="s">
        <v>246</v>
      </c>
      <c r="C2984" s="214" t="str">
        <f>VLOOKUP(B2984,INSUMOS!$A:$I,2,FALSE)</f>
        <v>SINAPI</v>
      </c>
      <c r="D2984" s="214" t="str">
        <f>VLOOKUP(B2984,INSUMOS!$A:$I,3,FALSE)</f>
        <v>SEGURO - MENSALISTA (COLETADO CAIXA - ENCARGOS COMPLEMENTARES)</v>
      </c>
      <c r="E2984" s="293" t="str">
        <f>VLOOKUP(B2984,INSUMOS!$A:$I,4,FALSE)</f>
        <v>Encargos Complementares</v>
      </c>
      <c r="F2984" s="293"/>
      <c r="G2984" s="216" t="str">
        <f>VLOOKUP(B2984,INSUMOS!$A:$I,5,FALSE)</f>
        <v>MES</v>
      </c>
      <c r="H2984" s="217">
        <v>1</v>
      </c>
      <c r="I2984" s="218">
        <f>VLOOKUP(B2984,INSUMOS!$A:$I,8,FALSE)</f>
        <v>18.28</v>
      </c>
      <c r="J2984" s="218">
        <f t="shared" si="470"/>
        <v>18.28</v>
      </c>
      <c r="L2984" s="52">
        <f t="shared" si="467"/>
        <v>315</v>
      </c>
      <c r="M2984" s="86">
        <f t="shared" si="461"/>
        <v>18.28</v>
      </c>
      <c r="N2984" s="87" t="str">
        <f t="shared" si="462"/>
        <v/>
      </c>
      <c r="O2984" s="87">
        <f t="shared" si="463"/>
        <v>18.28</v>
      </c>
      <c r="P2984" s="88" t="str">
        <f t="shared" si="464"/>
        <v/>
      </c>
      <c r="Q2984" s="87" t="str">
        <f t="shared" si="465"/>
        <v/>
      </c>
      <c r="R2984" s="87" t="str">
        <f t="shared" si="466"/>
        <v/>
      </c>
    </row>
    <row r="2985" spans="1:18" ht="38.25" customHeight="1" x14ac:dyDescent="0.2">
      <c r="A2985" s="214" t="s">
        <v>28</v>
      </c>
      <c r="B2985" s="215" t="s">
        <v>2105</v>
      </c>
      <c r="C2985" s="214" t="str">
        <f>VLOOKUP(B2985,INSUMOS!$A:$I,2,FALSE)</f>
        <v>SINAPI</v>
      </c>
      <c r="D2985" s="214" t="str">
        <f>VLOOKUP(B2985,INSUMOS!$A:$I,3,FALSE)</f>
        <v>TRANSPORTE - MENSALISTA (COLETADO CAIXA - ENCARGOS COMPLEMENTARES)</v>
      </c>
      <c r="E2985" s="293" t="str">
        <f>VLOOKUP(B2985,INSUMOS!$A:$I,4,FALSE)</f>
        <v>Encargos Complementares</v>
      </c>
      <c r="F2985" s="293"/>
      <c r="G2985" s="216" t="str">
        <f>VLOOKUP(B2985,INSUMOS!$A:$I,5,FALSE)</f>
        <v>MES</v>
      </c>
      <c r="H2985" s="217">
        <v>1</v>
      </c>
      <c r="I2985" s="218">
        <f>VLOOKUP(B2985,INSUMOS!$A:$I,8,FALSE)</f>
        <v>259.55</v>
      </c>
      <c r="J2985" s="218">
        <f t="shared" si="470"/>
        <v>259.55</v>
      </c>
      <c r="L2985" s="52">
        <f t="shared" si="467"/>
        <v>315</v>
      </c>
      <c r="M2985" s="86">
        <f t="shared" si="461"/>
        <v>259.55</v>
      </c>
      <c r="N2985" s="87" t="str">
        <f t="shared" si="462"/>
        <v/>
      </c>
      <c r="O2985" s="87">
        <f t="shared" si="463"/>
        <v>259.55</v>
      </c>
      <c r="P2985" s="88" t="str">
        <f t="shared" si="464"/>
        <v/>
      </c>
      <c r="Q2985" s="87" t="str">
        <f t="shared" si="465"/>
        <v/>
      </c>
      <c r="R2985" s="87" t="str">
        <f t="shared" si="466"/>
        <v/>
      </c>
    </row>
    <row r="2986" spans="1:18" ht="25.5" customHeight="1" x14ac:dyDescent="0.2">
      <c r="A2986" s="219"/>
      <c r="B2986" s="219"/>
      <c r="C2986" s="219"/>
      <c r="D2986" s="219"/>
      <c r="E2986" s="219"/>
      <c r="F2986" s="220"/>
      <c r="G2986" s="219"/>
      <c r="H2986" s="220"/>
      <c r="I2986" s="219"/>
      <c r="J2986" s="220"/>
      <c r="L2986" s="52">
        <f t="shared" si="467"/>
        <v>315</v>
      </c>
      <c r="M2986" s="86" t="str">
        <f t="shared" si="461"/>
        <v/>
      </c>
      <c r="N2986" s="87" t="str">
        <f t="shared" si="462"/>
        <v/>
      </c>
      <c r="O2986" s="87" t="str">
        <f t="shared" si="463"/>
        <v/>
      </c>
      <c r="P2986" s="88" t="str">
        <f t="shared" si="464"/>
        <v/>
      </c>
      <c r="Q2986" s="87" t="str">
        <f t="shared" si="465"/>
        <v/>
      </c>
      <c r="R2986" s="87" t="str">
        <f t="shared" si="466"/>
        <v/>
      </c>
    </row>
    <row r="2987" spans="1:18" ht="15" thickBot="1" x14ac:dyDescent="0.25">
      <c r="A2987" s="219"/>
      <c r="B2987" s="219"/>
      <c r="C2987" s="219"/>
      <c r="D2987" s="219"/>
      <c r="E2987" s="219"/>
      <c r="F2987" s="220"/>
      <c r="G2987" s="219"/>
      <c r="H2987" s="294"/>
      <c r="I2987" s="294"/>
      <c r="J2987" s="220"/>
      <c r="L2987" s="52">
        <f t="shared" si="467"/>
        <v>315</v>
      </c>
      <c r="M2987" s="86" t="str">
        <f t="shared" si="461"/>
        <v/>
      </c>
      <c r="N2987" s="87" t="str">
        <f t="shared" si="462"/>
        <v/>
      </c>
      <c r="O2987" s="87" t="str">
        <f t="shared" si="463"/>
        <v/>
      </c>
      <c r="P2987" s="88" t="str">
        <f t="shared" si="464"/>
        <v/>
      </c>
      <c r="Q2987" s="87" t="str">
        <f t="shared" si="465"/>
        <v/>
      </c>
      <c r="R2987" s="87" t="str">
        <f t="shared" si="466"/>
        <v/>
      </c>
    </row>
    <row r="2988" spans="1:18" ht="15" thickTop="1" x14ac:dyDescent="0.2">
      <c r="A2988" s="224"/>
      <c r="B2988" s="224"/>
      <c r="C2988" s="224"/>
      <c r="D2988" s="224"/>
      <c r="E2988" s="224"/>
      <c r="F2988" s="224"/>
      <c r="G2988" s="224"/>
      <c r="H2988" s="224"/>
      <c r="I2988" s="224"/>
      <c r="J2988" s="224"/>
      <c r="L2988" s="52">
        <f t="shared" si="467"/>
        <v>315</v>
      </c>
      <c r="M2988" s="86" t="str">
        <f t="shared" si="461"/>
        <v/>
      </c>
      <c r="N2988" s="87" t="str">
        <f t="shared" si="462"/>
        <v/>
      </c>
      <c r="O2988" s="87" t="str">
        <f t="shared" si="463"/>
        <v/>
      </c>
      <c r="P2988" s="88" t="str">
        <f t="shared" si="464"/>
        <v/>
      </c>
      <c r="Q2988" s="87" t="str">
        <f t="shared" si="465"/>
        <v/>
      </c>
      <c r="R2988" s="87" t="str">
        <f t="shared" si="466"/>
        <v/>
      </c>
    </row>
    <row r="2989" spans="1:18" ht="15" x14ac:dyDescent="0.2">
      <c r="A2989" s="206"/>
      <c r="B2989" s="207" t="s">
        <v>1</v>
      </c>
      <c r="C2989" s="206" t="s">
        <v>2</v>
      </c>
      <c r="D2989" s="206" t="s">
        <v>3</v>
      </c>
      <c r="E2989" s="290" t="s">
        <v>18</v>
      </c>
      <c r="F2989" s="290"/>
      <c r="G2989" s="208" t="s">
        <v>4</v>
      </c>
      <c r="H2989" s="207" t="s">
        <v>5</v>
      </c>
      <c r="I2989" s="207" t="s">
        <v>6</v>
      </c>
      <c r="J2989" s="207" t="s">
        <v>7</v>
      </c>
      <c r="L2989" s="52">
        <f t="shared" si="467"/>
        <v>316</v>
      </c>
      <c r="M2989" s="86" t="str">
        <f t="shared" si="461"/>
        <v/>
      </c>
      <c r="N2989" s="87" t="str">
        <f t="shared" si="462"/>
        <v/>
      </c>
      <c r="O2989" s="87" t="str">
        <f t="shared" si="463"/>
        <v/>
      </c>
      <c r="P2989" s="88" t="str">
        <f t="shared" si="464"/>
        <v/>
      </c>
      <c r="Q2989" s="87" t="str">
        <f t="shared" si="465"/>
        <v/>
      </c>
      <c r="R2989" s="87" t="str">
        <f t="shared" si="466"/>
        <v/>
      </c>
    </row>
    <row r="2990" spans="1:18" ht="38.25" x14ac:dyDescent="0.2">
      <c r="A2990" s="209" t="s">
        <v>19</v>
      </c>
      <c r="B2990" s="210" t="s">
        <v>1991</v>
      </c>
      <c r="C2990" s="209" t="s">
        <v>9</v>
      </c>
      <c r="D2990" s="209" t="s">
        <v>1992</v>
      </c>
      <c r="E2990" s="291" t="s">
        <v>893</v>
      </c>
      <c r="F2990" s="291"/>
      <c r="G2990" s="211" t="s">
        <v>42</v>
      </c>
      <c r="H2990" s="212">
        <v>1</v>
      </c>
      <c r="I2990" s="213">
        <f>SUMIF(L:L,$L2990,M:M)</f>
        <v>1.08</v>
      </c>
      <c r="J2990" s="213">
        <f>TRUNC(H2990*I2990,2)</f>
        <v>1.08</v>
      </c>
      <c r="L2990" s="52">
        <f t="shared" si="467"/>
        <v>316</v>
      </c>
      <c r="M2990" s="86" t="str">
        <f t="shared" si="461"/>
        <v/>
      </c>
      <c r="N2990" s="87" t="str">
        <f t="shared" si="462"/>
        <v/>
      </c>
      <c r="O2990" s="87" t="str">
        <f t="shared" si="463"/>
        <v/>
      </c>
      <c r="P2990" s="88" t="str">
        <f t="shared" si="464"/>
        <v xml:space="preserve"> 88392 </v>
      </c>
      <c r="Q2990" s="87">
        <f t="shared" si="465"/>
        <v>0</v>
      </c>
      <c r="R2990" s="87">
        <f t="shared" si="466"/>
        <v>1.08</v>
      </c>
    </row>
    <row r="2991" spans="1:18" ht="38.25" customHeight="1" x14ac:dyDescent="0.2">
      <c r="A2991" s="225" t="s">
        <v>21</v>
      </c>
      <c r="B2991" s="226" t="s">
        <v>2161</v>
      </c>
      <c r="C2991" s="225" t="s">
        <v>9</v>
      </c>
      <c r="D2991" s="225" t="s">
        <v>2162</v>
      </c>
      <c r="E2991" s="292" t="s">
        <v>942</v>
      </c>
      <c r="F2991" s="292"/>
      <c r="G2991" s="227" t="s">
        <v>25</v>
      </c>
      <c r="H2991" s="228">
        <v>1</v>
      </c>
      <c r="I2991" s="229">
        <f>SUMIFS(J:J,A:A,"Composição",B:B,$B2991)</f>
        <v>0.88</v>
      </c>
      <c r="J2991" s="229">
        <f>TRUNC(H2991*I2991,2)</f>
        <v>0.88</v>
      </c>
      <c r="L2991" s="52">
        <f t="shared" si="467"/>
        <v>316</v>
      </c>
      <c r="M2991" s="86">
        <f t="shared" si="461"/>
        <v>0.88</v>
      </c>
      <c r="N2991" s="87" t="str">
        <f t="shared" si="462"/>
        <v/>
      </c>
      <c r="O2991" s="87">
        <f t="shared" si="463"/>
        <v>0.88</v>
      </c>
      <c r="P2991" s="88" t="str">
        <f t="shared" si="464"/>
        <v/>
      </c>
      <c r="Q2991" s="87" t="str">
        <f t="shared" si="465"/>
        <v/>
      </c>
      <c r="R2991" s="87" t="str">
        <f t="shared" si="466"/>
        <v/>
      </c>
    </row>
    <row r="2992" spans="1:18" ht="25.5" customHeight="1" x14ac:dyDescent="0.2">
      <c r="A2992" s="225" t="s">
        <v>21</v>
      </c>
      <c r="B2992" s="226" t="s">
        <v>2163</v>
      </c>
      <c r="C2992" s="225" t="s">
        <v>9</v>
      </c>
      <c r="D2992" s="225" t="s">
        <v>2164</v>
      </c>
      <c r="E2992" s="292" t="s">
        <v>942</v>
      </c>
      <c r="F2992" s="292"/>
      <c r="G2992" s="227" t="s">
        <v>25</v>
      </c>
      <c r="H2992" s="228">
        <v>1</v>
      </c>
      <c r="I2992" s="229">
        <f>SUMIFS(J:J,A:A,"Composição",B:B,$B2992)</f>
        <v>0.2</v>
      </c>
      <c r="J2992" s="229">
        <f>TRUNC(H2992*I2992,2)</f>
        <v>0.2</v>
      </c>
      <c r="L2992" s="52">
        <f t="shared" si="467"/>
        <v>316</v>
      </c>
      <c r="M2992" s="86">
        <f t="shared" ref="M2992:M3055" si="471">IF(OR(A2992="Insumo",A2992="Composição Auxiliar"),J2992,"")</f>
        <v>0.2</v>
      </c>
      <c r="N2992" s="87" t="str">
        <f t="shared" ref="N2992:N3055" si="472">IF(E2992="Mão de Obra",J2992,"")</f>
        <v/>
      </c>
      <c r="O2992" s="87">
        <f t="shared" ref="O2992:O3055" si="473">IF(N2992&lt;&gt;"","",M2992)</f>
        <v>0.2</v>
      </c>
      <c r="P2992" s="88" t="str">
        <f t="shared" ref="P2992:P3055" si="474">IF(A2992="Composição",B2992,"")</f>
        <v/>
      </c>
      <c r="Q2992" s="87" t="str">
        <f t="shared" ref="Q2992:Q3055" si="475">IF(P2992&lt;&gt;"",SUMIF(L2992:L3092,L2992,N2992:N3092),"")</f>
        <v/>
      </c>
      <c r="R2992" s="87" t="str">
        <f t="shared" ref="R2992:R3055" si="476">IF(P2992&lt;&gt;"",SUMIF(L2992:L3092,L2992,O2992:O3092),"")</f>
        <v/>
      </c>
    </row>
    <row r="2993" spans="1:18" x14ac:dyDescent="0.2">
      <c r="A2993" s="219"/>
      <c r="B2993" s="219"/>
      <c r="C2993" s="219"/>
      <c r="D2993" s="219"/>
      <c r="E2993" s="219"/>
      <c r="F2993" s="220"/>
      <c r="G2993" s="219"/>
      <c r="H2993" s="220"/>
      <c r="I2993" s="219"/>
      <c r="J2993" s="220"/>
      <c r="L2993" s="52">
        <f t="shared" si="467"/>
        <v>316</v>
      </c>
      <c r="M2993" s="86" t="str">
        <f t="shared" si="471"/>
        <v/>
      </c>
      <c r="N2993" s="87" t="str">
        <f t="shared" si="472"/>
        <v/>
      </c>
      <c r="O2993" s="87" t="str">
        <f t="shared" si="473"/>
        <v/>
      </c>
      <c r="P2993" s="88" t="str">
        <f t="shared" si="474"/>
        <v/>
      </c>
      <c r="Q2993" s="87" t="str">
        <f t="shared" si="475"/>
        <v/>
      </c>
      <c r="R2993" s="87" t="str">
        <f t="shared" si="476"/>
        <v/>
      </c>
    </row>
    <row r="2994" spans="1:18" ht="15" thickBot="1" x14ac:dyDescent="0.25">
      <c r="A2994" s="219"/>
      <c r="B2994" s="219"/>
      <c r="C2994" s="219"/>
      <c r="D2994" s="219"/>
      <c r="E2994" s="219"/>
      <c r="F2994" s="220"/>
      <c r="G2994" s="219"/>
      <c r="H2994" s="294"/>
      <c r="I2994" s="294"/>
      <c r="J2994" s="220"/>
      <c r="L2994" s="52">
        <f t="shared" si="467"/>
        <v>316</v>
      </c>
      <c r="M2994" s="86" t="str">
        <f t="shared" si="471"/>
        <v/>
      </c>
      <c r="N2994" s="87" t="str">
        <f t="shared" si="472"/>
        <v/>
      </c>
      <c r="O2994" s="87" t="str">
        <f t="shared" si="473"/>
        <v/>
      </c>
      <c r="P2994" s="88" t="str">
        <f t="shared" si="474"/>
        <v/>
      </c>
      <c r="Q2994" s="87" t="str">
        <f t="shared" si="475"/>
        <v/>
      </c>
      <c r="R2994" s="87" t="str">
        <f t="shared" si="476"/>
        <v/>
      </c>
    </row>
    <row r="2995" spans="1:18" ht="15" thickTop="1" x14ac:dyDescent="0.2">
      <c r="A2995" s="224"/>
      <c r="B2995" s="224"/>
      <c r="C2995" s="224"/>
      <c r="D2995" s="224"/>
      <c r="E2995" s="224"/>
      <c r="F2995" s="224"/>
      <c r="G2995" s="224"/>
      <c r="H2995" s="224"/>
      <c r="I2995" s="224"/>
      <c r="J2995" s="224"/>
      <c r="L2995" s="52">
        <f t="shared" si="467"/>
        <v>316</v>
      </c>
      <c r="M2995" s="86" t="str">
        <f t="shared" si="471"/>
        <v/>
      </c>
      <c r="N2995" s="87" t="str">
        <f t="shared" si="472"/>
        <v/>
      </c>
      <c r="O2995" s="87" t="str">
        <f t="shared" si="473"/>
        <v/>
      </c>
      <c r="P2995" s="88" t="str">
        <f t="shared" si="474"/>
        <v/>
      </c>
      <c r="Q2995" s="87" t="str">
        <f t="shared" si="475"/>
        <v/>
      </c>
      <c r="R2995" s="87" t="str">
        <f t="shared" si="476"/>
        <v/>
      </c>
    </row>
    <row r="2996" spans="1:18" ht="15" x14ac:dyDescent="0.2">
      <c r="A2996" s="206"/>
      <c r="B2996" s="207" t="s">
        <v>1</v>
      </c>
      <c r="C2996" s="206" t="s">
        <v>2</v>
      </c>
      <c r="D2996" s="206" t="s">
        <v>3</v>
      </c>
      <c r="E2996" s="290" t="s">
        <v>18</v>
      </c>
      <c r="F2996" s="290"/>
      <c r="G2996" s="208" t="s">
        <v>4</v>
      </c>
      <c r="H2996" s="207" t="s">
        <v>5</v>
      </c>
      <c r="I2996" s="207" t="s">
        <v>6</v>
      </c>
      <c r="J2996" s="207" t="s">
        <v>7</v>
      </c>
      <c r="L2996" s="52">
        <f t="shared" ref="L2996:L3059" si="477">IF(AND(A2997&lt;&gt;"",A2996=""),L2995+1,L2995)</f>
        <v>317</v>
      </c>
      <c r="M2996" s="86" t="str">
        <f t="shared" si="471"/>
        <v/>
      </c>
      <c r="N2996" s="87" t="str">
        <f t="shared" si="472"/>
        <v/>
      </c>
      <c r="O2996" s="87" t="str">
        <f t="shared" si="473"/>
        <v/>
      </c>
      <c r="P2996" s="88" t="str">
        <f t="shared" si="474"/>
        <v/>
      </c>
      <c r="Q2996" s="87" t="str">
        <f t="shared" si="475"/>
        <v/>
      </c>
      <c r="R2996" s="87" t="str">
        <f t="shared" si="476"/>
        <v/>
      </c>
    </row>
    <row r="2997" spans="1:18" ht="38.25" customHeight="1" x14ac:dyDescent="0.2">
      <c r="A2997" s="209" t="s">
        <v>19</v>
      </c>
      <c r="B2997" s="210" t="s">
        <v>1989</v>
      </c>
      <c r="C2997" s="209" t="s">
        <v>9</v>
      </c>
      <c r="D2997" s="209" t="s">
        <v>1990</v>
      </c>
      <c r="E2997" s="291" t="s">
        <v>893</v>
      </c>
      <c r="F2997" s="291"/>
      <c r="G2997" s="211" t="s">
        <v>41</v>
      </c>
      <c r="H2997" s="212">
        <v>1</v>
      </c>
      <c r="I2997" s="213">
        <f>SUMIF(L:L,$L2997,M:M)</f>
        <v>4.29</v>
      </c>
      <c r="J2997" s="213">
        <f>TRUNC(H2997*I2997,2)</f>
        <v>4.29</v>
      </c>
      <c r="L2997" s="52">
        <f t="shared" si="477"/>
        <v>317</v>
      </c>
      <c r="M2997" s="86" t="str">
        <f t="shared" si="471"/>
        <v/>
      </c>
      <c r="N2997" s="87" t="str">
        <f t="shared" si="472"/>
        <v/>
      </c>
      <c r="O2997" s="87" t="str">
        <f t="shared" si="473"/>
        <v/>
      </c>
      <c r="P2997" s="88" t="str">
        <f t="shared" si="474"/>
        <v xml:space="preserve"> 88386 </v>
      </c>
      <c r="Q2997" s="87">
        <f t="shared" si="475"/>
        <v>0</v>
      </c>
      <c r="R2997" s="87">
        <f t="shared" si="476"/>
        <v>4.29</v>
      </c>
    </row>
    <row r="2998" spans="1:18" ht="25.5" customHeight="1" x14ac:dyDescent="0.2">
      <c r="A2998" s="225" t="s">
        <v>21</v>
      </c>
      <c r="B2998" s="226" t="s">
        <v>2161</v>
      </c>
      <c r="C2998" s="225" t="s">
        <v>9</v>
      </c>
      <c r="D2998" s="225" t="s">
        <v>2162</v>
      </c>
      <c r="E2998" s="292" t="s">
        <v>942</v>
      </c>
      <c r="F2998" s="292"/>
      <c r="G2998" s="227" t="s">
        <v>25</v>
      </c>
      <c r="H2998" s="228">
        <v>1</v>
      </c>
      <c r="I2998" s="229">
        <f>SUMIFS(J:J,A:A,"Composição",B:B,$B2998)</f>
        <v>0.88</v>
      </c>
      <c r="J2998" s="229">
        <f>TRUNC(H2998*I2998,2)</f>
        <v>0.88</v>
      </c>
      <c r="L2998" s="52">
        <f t="shared" si="477"/>
        <v>317</v>
      </c>
      <c r="M2998" s="86">
        <f t="shared" si="471"/>
        <v>0.88</v>
      </c>
      <c r="N2998" s="87" t="str">
        <f t="shared" si="472"/>
        <v/>
      </c>
      <c r="O2998" s="87">
        <f t="shared" si="473"/>
        <v>0.88</v>
      </c>
      <c r="P2998" s="88" t="str">
        <f t="shared" si="474"/>
        <v/>
      </c>
      <c r="Q2998" s="87" t="str">
        <f t="shared" si="475"/>
        <v/>
      </c>
      <c r="R2998" s="87" t="str">
        <f t="shared" si="476"/>
        <v/>
      </c>
    </row>
    <row r="2999" spans="1:18" ht="38.25" x14ac:dyDescent="0.2">
      <c r="A2999" s="225" t="s">
        <v>21</v>
      </c>
      <c r="B2999" s="226" t="s">
        <v>2165</v>
      </c>
      <c r="C2999" s="225" t="s">
        <v>9</v>
      </c>
      <c r="D2999" s="225" t="s">
        <v>2166</v>
      </c>
      <c r="E2999" s="292" t="s">
        <v>942</v>
      </c>
      <c r="F2999" s="292"/>
      <c r="G2999" s="227" t="s">
        <v>25</v>
      </c>
      <c r="H2999" s="228">
        <v>1</v>
      </c>
      <c r="I2999" s="229">
        <f>SUMIFS(J:J,A:A,"Composição",B:B,$B2999)</f>
        <v>2.25</v>
      </c>
      <c r="J2999" s="229">
        <f>TRUNC(H2999*I2999,2)</f>
        <v>2.25</v>
      </c>
      <c r="L2999" s="52">
        <f t="shared" si="477"/>
        <v>317</v>
      </c>
      <c r="M2999" s="86">
        <f t="shared" si="471"/>
        <v>2.25</v>
      </c>
      <c r="N2999" s="87" t="str">
        <f t="shared" si="472"/>
        <v/>
      </c>
      <c r="O2999" s="87">
        <f t="shared" si="473"/>
        <v>2.25</v>
      </c>
      <c r="P2999" s="88" t="str">
        <f t="shared" si="474"/>
        <v/>
      </c>
      <c r="Q2999" s="87" t="str">
        <f t="shared" si="475"/>
        <v/>
      </c>
      <c r="R2999" s="87" t="str">
        <f t="shared" si="476"/>
        <v/>
      </c>
    </row>
    <row r="3000" spans="1:18" ht="38.25" x14ac:dyDescent="0.2">
      <c r="A3000" s="225" t="s">
        <v>21</v>
      </c>
      <c r="B3000" s="226" t="s">
        <v>2163</v>
      </c>
      <c r="C3000" s="225" t="s">
        <v>9</v>
      </c>
      <c r="D3000" s="225" t="s">
        <v>2164</v>
      </c>
      <c r="E3000" s="292" t="s">
        <v>942</v>
      </c>
      <c r="F3000" s="292"/>
      <c r="G3000" s="227" t="s">
        <v>25</v>
      </c>
      <c r="H3000" s="228">
        <v>1</v>
      </c>
      <c r="I3000" s="229">
        <f>SUMIFS(J:J,A:A,"Composição",B:B,$B3000)</f>
        <v>0.2</v>
      </c>
      <c r="J3000" s="229">
        <f>TRUNC(H3000*I3000,2)</f>
        <v>0.2</v>
      </c>
      <c r="L3000" s="52">
        <f t="shared" si="477"/>
        <v>317</v>
      </c>
      <c r="M3000" s="86">
        <f t="shared" si="471"/>
        <v>0.2</v>
      </c>
      <c r="N3000" s="87" t="str">
        <f t="shared" si="472"/>
        <v/>
      </c>
      <c r="O3000" s="87">
        <f t="shared" si="473"/>
        <v>0.2</v>
      </c>
      <c r="P3000" s="88" t="str">
        <f t="shared" si="474"/>
        <v/>
      </c>
      <c r="Q3000" s="87" t="str">
        <f t="shared" si="475"/>
        <v/>
      </c>
      <c r="R3000" s="87" t="str">
        <f t="shared" si="476"/>
        <v/>
      </c>
    </row>
    <row r="3001" spans="1:18" ht="38.25" x14ac:dyDescent="0.2">
      <c r="A3001" s="225" t="s">
        <v>21</v>
      </c>
      <c r="B3001" s="226" t="s">
        <v>2167</v>
      </c>
      <c r="C3001" s="225" t="s">
        <v>9</v>
      </c>
      <c r="D3001" s="225" t="s">
        <v>2168</v>
      </c>
      <c r="E3001" s="292" t="s">
        <v>942</v>
      </c>
      <c r="F3001" s="292"/>
      <c r="G3001" s="227" t="s">
        <v>25</v>
      </c>
      <c r="H3001" s="228">
        <v>1</v>
      </c>
      <c r="I3001" s="229">
        <f>SUMIFS(J:J,A:A,"Composição",B:B,$B3001)</f>
        <v>0.96</v>
      </c>
      <c r="J3001" s="229">
        <f>TRUNC(H3001*I3001,2)</f>
        <v>0.96</v>
      </c>
      <c r="L3001" s="52">
        <f t="shared" si="477"/>
        <v>317</v>
      </c>
      <c r="M3001" s="86">
        <f t="shared" si="471"/>
        <v>0.96</v>
      </c>
      <c r="N3001" s="87" t="str">
        <f t="shared" si="472"/>
        <v/>
      </c>
      <c r="O3001" s="87">
        <f t="shared" si="473"/>
        <v>0.96</v>
      </c>
      <c r="P3001" s="88" t="str">
        <f t="shared" si="474"/>
        <v/>
      </c>
      <c r="Q3001" s="87" t="str">
        <f t="shared" si="475"/>
        <v/>
      </c>
      <c r="R3001" s="87" t="str">
        <f t="shared" si="476"/>
        <v/>
      </c>
    </row>
    <row r="3002" spans="1:18" x14ac:dyDescent="0.2">
      <c r="A3002" s="219"/>
      <c r="B3002" s="219"/>
      <c r="C3002" s="219"/>
      <c r="D3002" s="219"/>
      <c r="E3002" s="219"/>
      <c r="F3002" s="220"/>
      <c r="G3002" s="219"/>
      <c r="H3002" s="220"/>
      <c r="I3002" s="219"/>
      <c r="J3002" s="220"/>
      <c r="L3002" s="52">
        <f t="shared" si="477"/>
        <v>317</v>
      </c>
      <c r="M3002" s="86" t="str">
        <f t="shared" si="471"/>
        <v/>
      </c>
      <c r="N3002" s="87" t="str">
        <f t="shared" si="472"/>
        <v/>
      </c>
      <c r="O3002" s="87" t="str">
        <f t="shared" si="473"/>
        <v/>
      </c>
      <c r="P3002" s="88" t="str">
        <f t="shared" si="474"/>
        <v/>
      </c>
      <c r="Q3002" s="87" t="str">
        <f t="shared" si="475"/>
        <v/>
      </c>
      <c r="R3002" s="87" t="str">
        <f t="shared" si="476"/>
        <v/>
      </c>
    </row>
    <row r="3003" spans="1:18" ht="38.25" customHeight="1" thickBot="1" x14ac:dyDescent="0.25">
      <c r="A3003" s="219"/>
      <c r="B3003" s="219"/>
      <c r="C3003" s="219"/>
      <c r="D3003" s="219"/>
      <c r="E3003" s="219"/>
      <c r="F3003" s="220"/>
      <c r="G3003" s="219"/>
      <c r="H3003" s="294"/>
      <c r="I3003" s="294"/>
      <c r="J3003" s="220"/>
      <c r="L3003" s="52">
        <f t="shared" si="477"/>
        <v>317</v>
      </c>
      <c r="M3003" s="86" t="str">
        <f t="shared" si="471"/>
        <v/>
      </c>
      <c r="N3003" s="87" t="str">
        <f t="shared" si="472"/>
        <v/>
      </c>
      <c r="O3003" s="87" t="str">
        <f t="shared" si="473"/>
        <v/>
      </c>
      <c r="P3003" s="88" t="str">
        <f t="shared" si="474"/>
        <v/>
      </c>
      <c r="Q3003" s="87" t="str">
        <f t="shared" si="475"/>
        <v/>
      </c>
      <c r="R3003" s="87" t="str">
        <f t="shared" si="476"/>
        <v/>
      </c>
    </row>
    <row r="3004" spans="1:18" ht="15" thickTop="1" x14ac:dyDescent="0.2">
      <c r="A3004" s="224"/>
      <c r="B3004" s="224"/>
      <c r="C3004" s="224"/>
      <c r="D3004" s="224"/>
      <c r="E3004" s="224"/>
      <c r="F3004" s="224"/>
      <c r="G3004" s="224"/>
      <c r="H3004" s="224"/>
      <c r="I3004" s="224"/>
      <c r="J3004" s="224"/>
      <c r="L3004" s="52">
        <f t="shared" si="477"/>
        <v>317</v>
      </c>
      <c r="M3004" s="86" t="str">
        <f t="shared" si="471"/>
        <v/>
      </c>
      <c r="N3004" s="87" t="str">
        <f t="shared" si="472"/>
        <v/>
      </c>
      <c r="O3004" s="87" t="str">
        <f t="shared" si="473"/>
        <v/>
      </c>
      <c r="P3004" s="88" t="str">
        <f t="shared" si="474"/>
        <v/>
      </c>
      <c r="Q3004" s="87" t="str">
        <f t="shared" si="475"/>
        <v/>
      </c>
      <c r="R3004" s="87" t="str">
        <f t="shared" si="476"/>
        <v/>
      </c>
    </row>
    <row r="3005" spans="1:18" ht="15" x14ac:dyDescent="0.2">
      <c r="A3005" s="206"/>
      <c r="B3005" s="207" t="s">
        <v>1</v>
      </c>
      <c r="C3005" s="206" t="s">
        <v>2</v>
      </c>
      <c r="D3005" s="206" t="s">
        <v>3</v>
      </c>
      <c r="E3005" s="290" t="s">
        <v>18</v>
      </c>
      <c r="F3005" s="290"/>
      <c r="G3005" s="208" t="s">
        <v>4</v>
      </c>
      <c r="H3005" s="207" t="s">
        <v>5</v>
      </c>
      <c r="I3005" s="207" t="s">
        <v>6</v>
      </c>
      <c r="J3005" s="207" t="s">
        <v>7</v>
      </c>
      <c r="L3005" s="52">
        <f t="shared" si="477"/>
        <v>318</v>
      </c>
      <c r="M3005" s="86" t="str">
        <f t="shared" si="471"/>
        <v/>
      </c>
      <c r="N3005" s="87" t="str">
        <f t="shared" si="472"/>
        <v/>
      </c>
      <c r="O3005" s="87" t="str">
        <f t="shared" si="473"/>
        <v/>
      </c>
      <c r="P3005" s="88" t="str">
        <f t="shared" si="474"/>
        <v/>
      </c>
      <c r="Q3005" s="87" t="str">
        <f t="shared" si="475"/>
        <v/>
      </c>
      <c r="R3005" s="87" t="str">
        <f t="shared" si="476"/>
        <v/>
      </c>
    </row>
    <row r="3006" spans="1:18" ht="38.25" x14ac:dyDescent="0.2">
      <c r="A3006" s="209" t="s">
        <v>19</v>
      </c>
      <c r="B3006" s="210" t="s">
        <v>2161</v>
      </c>
      <c r="C3006" s="209" t="s">
        <v>9</v>
      </c>
      <c r="D3006" s="209" t="s">
        <v>2162</v>
      </c>
      <c r="E3006" s="291" t="s">
        <v>942</v>
      </c>
      <c r="F3006" s="291"/>
      <c r="G3006" s="211" t="s">
        <v>25</v>
      </c>
      <c r="H3006" s="212">
        <v>1</v>
      </c>
      <c r="I3006" s="213">
        <f>SUMIF(L:L,$L3006,M:M)</f>
        <v>0.88</v>
      </c>
      <c r="J3006" s="213">
        <f>TRUNC(H3006*I3006,2)</f>
        <v>0.88</v>
      </c>
      <c r="L3006" s="52">
        <f t="shared" si="477"/>
        <v>318</v>
      </c>
      <c r="M3006" s="86" t="str">
        <f t="shared" si="471"/>
        <v/>
      </c>
      <c r="N3006" s="87" t="str">
        <f t="shared" si="472"/>
        <v/>
      </c>
      <c r="O3006" s="87" t="str">
        <f t="shared" si="473"/>
        <v/>
      </c>
      <c r="P3006" s="88" t="str">
        <f t="shared" si="474"/>
        <v xml:space="preserve"> 88387 </v>
      </c>
      <c r="Q3006" s="87">
        <f t="shared" si="475"/>
        <v>0</v>
      </c>
      <c r="R3006" s="87">
        <f t="shared" si="476"/>
        <v>0.88</v>
      </c>
    </row>
    <row r="3007" spans="1:18" ht="38.25" x14ac:dyDescent="0.2">
      <c r="A3007" s="214" t="s">
        <v>28</v>
      </c>
      <c r="B3007" s="215" t="s">
        <v>2169</v>
      </c>
      <c r="C3007" s="214" t="str">
        <f>VLOOKUP(B3007,INSUMOS!$A:$I,2,FALSE)</f>
        <v>SINAPI</v>
      </c>
      <c r="D3007" s="214" t="str">
        <f>VLOOKUP(B3007,INSUMOS!$A:$I,3,FALSE)</f>
        <v>MISTURADOR DE ARGAMASSA, EIXO HORIZONTAL, CAPACIDADE DE MISTURA 300 KG, MOTOR ELETRICO TRIFASICO 220/380 V, POTENCIA 5 CV</v>
      </c>
      <c r="E3007" s="293" t="str">
        <f>VLOOKUP(B3007,INSUMOS!$A:$I,4,FALSE)</f>
        <v>Equipamento para Aquisição Permanente</v>
      </c>
      <c r="F3007" s="293"/>
      <c r="G3007" s="216" t="str">
        <f>VLOOKUP(B3007,INSUMOS!$A:$I,5,FALSE)</f>
        <v>UN</v>
      </c>
      <c r="H3007" s="217">
        <v>6.3999999999999997E-5</v>
      </c>
      <c r="I3007" s="218">
        <f>VLOOKUP(B3007,INSUMOS!$A:$I,8,FALSE)</f>
        <v>13782.52</v>
      </c>
      <c r="J3007" s="218">
        <f>TRUNC(H3007*I3007,2)</f>
        <v>0.88</v>
      </c>
      <c r="L3007" s="52">
        <f t="shared" si="477"/>
        <v>318</v>
      </c>
      <c r="M3007" s="86">
        <f t="shared" si="471"/>
        <v>0.88</v>
      </c>
      <c r="N3007" s="87" t="str">
        <f t="shared" si="472"/>
        <v/>
      </c>
      <c r="O3007" s="87">
        <f t="shared" si="473"/>
        <v>0.88</v>
      </c>
      <c r="P3007" s="88" t="str">
        <f t="shared" si="474"/>
        <v/>
      </c>
      <c r="Q3007" s="87" t="str">
        <f t="shared" si="475"/>
        <v/>
      </c>
      <c r="R3007" s="87" t="str">
        <f t="shared" si="476"/>
        <v/>
      </c>
    </row>
    <row r="3008" spans="1:18" x14ac:dyDescent="0.2">
      <c r="A3008" s="219"/>
      <c r="B3008" s="219"/>
      <c r="C3008" s="219"/>
      <c r="D3008" s="219"/>
      <c r="E3008" s="219"/>
      <c r="F3008" s="220"/>
      <c r="G3008" s="219"/>
      <c r="H3008" s="220"/>
      <c r="I3008" s="219"/>
      <c r="J3008" s="220"/>
      <c r="L3008" s="52">
        <f t="shared" si="477"/>
        <v>318</v>
      </c>
      <c r="M3008" s="86" t="str">
        <f t="shared" si="471"/>
        <v/>
      </c>
      <c r="N3008" s="87" t="str">
        <f t="shared" si="472"/>
        <v/>
      </c>
      <c r="O3008" s="87" t="str">
        <f t="shared" si="473"/>
        <v/>
      </c>
      <c r="P3008" s="88" t="str">
        <f t="shared" si="474"/>
        <v/>
      </c>
      <c r="Q3008" s="87" t="str">
        <f t="shared" si="475"/>
        <v/>
      </c>
      <c r="R3008" s="87" t="str">
        <f t="shared" si="476"/>
        <v/>
      </c>
    </row>
    <row r="3009" spans="1:18" ht="15" thickBot="1" x14ac:dyDescent="0.25">
      <c r="A3009" s="219"/>
      <c r="B3009" s="219"/>
      <c r="C3009" s="219"/>
      <c r="D3009" s="219"/>
      <c r="E3009" s="219"/>
      <c r="F3009" s="220"/>
      <c r="G3009" s="219"/>
      <c r="H3009" s="294"/>
      <c r="I3009" s="294"/>
      <c r="J3009" s="220"/>
      <c r="L3009" s="52">
        <f t="shared" si="477"/>
        <v>318</v>
      </c>
      <c r="M3009" s="86" t="str">
        <f t="shared" si="471"/>
        <v/>
      </c>
      <c r="N3009" s="87" t="str">
        <f t="shared" si="472"/>
        <v/>
      </c>
      <c r="O3009" s="87" t="str">
        <f t="shared" si="473"/>
        <v/>
      </c>
      <c r="P3009" s="88" t="str">
        <f t="shared" si="474"/>
        <v/>
      </c>
      <c r="Q3009" s="87" t="str">
        <f t="shared" si="475"/>
        <v/>
      </c>
      <c r="R3009" s="87" t="str">
        <f t="shared" si="476"/>
        <v/>
      </c>
    </row>
    <row r="3010" spans="1:18" ht="25.5" customHeight="1" thickTop="1" x14ac:dyDescent="0.2">
      <c r="A3010" s="224"/>
      <c r="B3010" s="224"/>
      <c r="C3010" s="224"/>
      <c r="D3010" s="224"/>
      <c r="E3010" s="224"/>
      <c r="F3010" s="224"/>
      <c r="G3010" s="224"/>
      <c r="H3010" s="224"/>
      <c r="I3010" s="224"/>
      <c r="J3010" s="224"/>
      <c r="L3010" s="52">
        <f t="shared" si="477"/>
        <v>318</v>
      </c>
      <c r="M3010" s="86" t="str">
        <f t="shared" si="471"/>
        <v/>
      </c>
      <c r="N3010" s="87" t="str">
        <f t="shared" si="472"/>
        <v/>
      </c>
      <c r="O3010" s="87" t="str">
        <f t="shared" si="473"/>
        <v/>
      </c>
      <c r="P3010" s="88" t="str">
        <f t="shared" si="474"/>
        <v/>
      </c>
      <c r="Q3010" s="87" t="str">
        <f t="shared" si="475"/>
        <v/>
      </c>
      <c r="R3010" s="87" t="str">
        <f t="shared" si="476"/>
        <v/>
      </c>
    </row>
    <row r="3011" spans="1:18" ht="15" x14ac:dyDescent="0.2">
      <c r="A3011" s="206"/>
      <c r="B3011" s="207" t="s">
        <v>1</v>
      </c>
      <c r="C3011" s="206" t="s">
        <v>2</v>
      </c>
      <c r="D3011" s="206" t="s">
        <v>3</v>
      </c>
      <c r="E3011" s="290" t="s">
        <v>18</v>
      </c>
      <c r="F3011" s="290"/>
      <c r="G3011" s="208" t="s">
        <v>4</v>
      </c>
      <c r="H3011" s="207" t="s">
        <v>5</v>
      </c>
      <c r="I3011" s="207" t="s">
        <v>6</v>
      </c>
      <c r="J3011" s="207" t="s">
        <v>7</v>
      </c>
      <c r="L3011" s="52">
        <f t="shared" si="477"/>
        <v>319</v>
      </c>
      <c r="M3011" s="86" t="str">
        <f t="shared" si="471"/>
        <v/>
      </c>
      <c r="N3011" s="87" t="str">
        <f t="shared" si="472"/>
        <v/>
      </c>
      <c r="O3011" s="87" t="str">
        <f t="shared" si="473"/>
        <v/>
      </c>
      <c r="P3011" s="88" t="str">
        <f t="shared" si="474"/>
        <v/>
      </c>
      <c r="Q3011" s="87" t="str">
        <f t="shared" si="475"/>
        <v/>
      </c>
      <c r="R3011" s="87" t="str">
        <f t="shared" si="476"/>
        <v/>
      </c>
    </row>
    <row r="3012" spans="1:18" ht="38.25" x14ac:dyDescent="0.2">
      <c r="A3012" s="209" t="s">
        <v>19</v>
      </c>
      <c r="B3012" s="210" t="s">
        <v>2163</v>
      </c>
      <c r="C3012" s="209" t="s">
        <v>9</v>
      </c>
      <c r="D3012" s="209" t="s">
        <v>2164</v>
      </c>
      <c r="E3012" s="291" t="s">
        <v>942</v>
      </c>
      <c r="F3012" s="291"/>
      <c r="G3012" s="211" t="s">
        <v>25</v>
      </c>
      <c r="H3012" s="212">
        <v>1</v>
      </c>
      <c r="I3012" s="213">
        <f>SUMIF(L:L,$L3012,M:M)</f>
        <v>0.2</v>
      </c>
      <c r="J3012" s="213">
        <f>TRUNC(H3012*I3012,2)</f>
        <v>0.2</v>
      </c>
      <c r="L3012" s="52">
        <f t="shared" si="477"/>
        <v>319</v>
      </c>
      <c r="M3012" s="86" t="str">
        <f t="shared" si="471"/>
        <v/>
      </c>
      <c r="N3012" s="87" t="str">
        <f t="shared" si="472"/>
        <v/>
      </c>
      <c r="O3012" s="87" t="str">
        <f t="shared" si="473"/>
        <v/>
      </c>
      <c r="P3012" s="88" t="str">
        <f t="shared" si="474"/>
        <v xml:space="preserve"> 88389 </v>
      </c>
      <c r="Q3012" s="87">
        <f t="shared" si="475"/>
        <v>0</v>
      </c>
      <c r="R3012" s="87">
        <f t="shared" si="476"/>
        <v>0.2</v>
      </c>
    </row>
    <row r="3013" spans="1:18" ht="38.25" x14ac:dyDescent="0.2">
      <c r="A3013" s="214" t="s">
        <v>28</v>
      </c>
      <c r="B3013" s="215" t="s">
        <v>2169</v>
      </c>
      <c r="C3013" s="214" t="str">
        <f>VLOOKUP(B3013,INSUMOS!$A:$I,2,FALSE)</f>
        <v>SINAPI</v>
      </c>
      <c r="D3013" s="214" t="str">
        <f>VLOOKUP(B3013,INSUMOS!$A:$I,3,FALSE)</f>
        <v>MISTURADOR DE ARGAMASSA, EIXO HORIZONTAL, CAPACIDADE DE MISTURA 300 KG, MOTOR ELETRICO TRIFASICO 220/380 V, POTENCIA 5 CV</v>
      </c>
      <c r="E3013" s="293" t="str">
        <f>VLOOKUP(B3013,INSUMOS!$A:$I,4,FALSE)</f>
        <v>Equipamento para Aquisição Permanente</v>
      </c>
      <c r="F3013" s="293"/>
      <c r="G3013" s="216" t="str">
        <f>VLOOKUP(B3013,INSUMOS!$A:$I,5,FALSE)</f>
        <v>UN</v>
      </c>
      <c r="H3013" s="217">
        <v>1.4800000000000001E-5</v>
      </c>
      <c r="I3013" s="218">
        <f>VLOOKUP(B3013,INSUMOS!$A:$I,8,FALSE)</f>
        <v>13782.52</v>
      </c>
      <c r="J3013" s="218">
        <f>TRUNC(H3013*I3013,2)</f>
        <v>0.2</v>
      </c>
      <c r="L3013" s="52">
        <f t="shared" si="477"/>
        <v>319</v>
      </c>
      <c r="M3013" s="86">
        <f t="shared" si="471"/>
        <v>0.2</v>
      </c>
      <c r="N3013" s="87" t="str">
        <f t="shared" si="472"/>
        <v/>
      </c>
      <c r="O3013" s="87">
        <f t="shared" si="473"/>
        <v>0.2</v>
      </c>
      <c r="P3013" s="88" t="str">
        <f t="shared" si="474"/>
        <v/>
      </c>
      <c r="Q3013" s="87" t="str">
        <f t="shared" si="475"/>
        <v/>
      </c>
      <c r="R3013" s="87" t="str">
        <f t="shared" si="476"/>
        <v/>
      </c>
    </row>
    <row r="3014" spans="1:18" x14ac:dyDescent="0.2">
      <c r="A3014" s="219"/>
      <c r="B3014" s="219"/>
      <c r="C3014" s="219"/>
      <c r="D3014" s="219"/>
      <c r="E3014" s="219"/>
      <c r="F3014" s="220"/>
      <c r="G3014" s="219"/>
      <c r="H3014" s="220"/>
      <c r="I3014" s="219"/>
      <c r="J3014" s="220"/>
      <c r="L3014" s="52">
        <f t="shared" si="477"/>
        <v>319</v>
      </c>
      <c r="M3014" s="86" t="str">
        <f t="shared" si="471"/>
        <v/>
      </c>
      <c r="N3014" s="87" t="str">
        <f t="shared" si="472"/>
        <v/>
      </c>
      <c r="O3014" s="87" t="str">
        <f t="shared" si="473"/>
        <v/>
      </c>
      <c r="P3014" s="88" t="str">
        <f t="shared" si="474"/>
        <v/>
      </c>
      <c r="Q3014" s="87" t="str">
        <f t="shared" si="475"/>
        <v/>
      </c>
      <c r="R3014" s="87" t="str">
        <f t="shared" si="476"/>
        <v/>
      </c>
    </row>
    <row r="3015" spans="1:18" ht="15" thickBot="1" x14ac:dyDescent="0.25">
      <c r="A3015" s="219"/>
      <c r="B3015" s="219"/>
      <c r="C3015" s="219"/>
      <c r="D3015" s="219"/>
      <c r="E3015" s="219"/>
      <c r="F3015" s="220"/>
      <c r="G3015" s="219"/>
      <c r="H3015" s="294"/>
      <c r="I3015" s="294"/>
      <c r="J3015" s="220"/>
      <c r="L3015" s="52">
        <f t="shared" si="477"/>
        <v>319</v>
      </c>
      <c r="M3015" s="86" t="str">
        <f t="shared" si="471"/>
        <v/>
      </c>
      <c r="N3015" s="87" t="str">
        <f t="shared" si="472"/>
        <v/>
      </c>
      <c r="O3015" s="87" t="str">
        <f t="shared" si="473"/>
        <v/>
      </c>
      <c r="P3015" s="88" t="str">
        <f t="shared" si="474"/>
        <v/>
      </c>
      <c r="Q3015" s="87" t="str">
        <f t="shared" si="475"/>
        <v/>
      </c>
      <c r="R3015" s="87" t="str">
        <f t="shared" si="476"/>
        <v/>
      </c>
    </row>
    <row r="3016" spans="1:18" ht="15" thickTop="1" x14ac:dyDescent="0.2">
      <c r="A3016" s="224"/>
      <c r="B3016" s="224"/>
      <c r="C3016" s="224"/>
      <c r="D3016" s="224"/>
      <c r="E3016" s="224"/>
      <c r="F3016" s="224"/>
      <c r="G3016" s="224"/>
      <c r="H3016" s="224"/>
      <c r="I3016" s="224"/>
      <c r="J3016" s="224"/>
      <c r="L3016" s="52">
        <f t="shared" si="477"/>
        <v>319</v>
      </c>
      <c r="M3016" s="86" t="str">
        <f t="shared" si="471"/>
        <v/>
      </c>
      <c r="N3016" s="87" t="str">
        <f t="shared" si="472"/>
        <v/>
      </c>
      <c r="O3016" s="87" t="str">
        <f t="shared" si="473"/>
        <v/>
      </c>
      <c r="P3016" s="88" t="str">
        <f t="shared" si="474"/>
        <v/>
      </c>
      <c r="Q3016" s="87" t="str">
        <f t="shared" si="475"/>
        <v/>
      </c>
      <c r="R3016" s="87" t="str">
        <f t="shared" si="476"/>
        <v/>
      </c>
    </row>
    <row r="3017" spans="1:18" ht="15" x14ac:dyDescent="0.2">
      <c r="A3017" s="206"/>
      <c r="B3017" s="207" t="s">
        <v>1</v>
      </c>
      <c r="C3017" s="206" t="s">
        <v>2</v>
      </c>
      <c r="D3017" s="206" t="s">
        <v>3</v>
      </c>
      <c r="E3017" s="290" t="s">
        <v>18</v>
      </c>
      <c r="F3017" s="290"/>
      <c r="G3017" s="208" t="s">
        <v>4</v>
      </c>
      <c r="H3017" s="207" t="s">
        <v>5</v>
      </c>
      <c r="I3017" s="207" t="s">
        <v>6</v>
      </c>
      <c r="J3017" s="207" t="s">
        <v>7</v>
      </c>
      <c r="L3017" s="52">
        <f t="shared" si="477"/>
        <v>320</v>
      </c>
      <c r="M3017" s="86" t="str">
        <f t="shared" si="471"/>
        <v/>
      </c>
      <c r="N3017" s="87" t="str">
        <f t="shared" si="472"/>
        <v/>
      </c>
      <c r="O3017" s="87" t="str">
        <f t="shared" si="473"/>
        <v/>
      </c>
      <c r="P3017" s="88" t="str">
        <f t="shared" si="474"/>
        <v/>
      </c>
      <c r="Q3017" s="87" t="str">
        <f t="shared" si="475"/>
        <v/>
      </c>
      <c r="R3017" s="87" t="str">
        <f t="shared" si="476"/>
        <v/>
      </c>
    </row>
    <row r="3018" spans="1:18" ht="38.25" x14ac:dyDescent="0.2">
      <c r="A3018" s="209" t="s">
        <v>19</v>
      </c>
      <c r="B3018" s="210" t="s">
        <v>2167</v>
      </c>
      <c r="C3018" s="209" t="s">
        <v>9</v>
      </c>
      <c r="D3018" s="209" t="s">
        <v>2168</v>
      </c>
      <c r="E3018" s="291" t="s">
        <v>942</v>
      </c>
      <c r="F3018" s="291"/>
      <c r="G3018" s="211" t="s">
        <v>25</v>
      </c>
      <c r="H3018" s="212">
        <v>1</v>
      </c>
      <c r="I3018" s="213">
        <f>SUMIF(L:L,$L3018,M:M)</f>
        <v>0.96</v>
      </c>
      <c r="J3018" s="213">
        <f>TRUNC(H3018*I3018,2)</f>
        <v>0.96</v>
      </c>
      <c r="L3018" s="52">
        <f t="shared" si="477"/>
        <v>320</v>
      </c>
      <c r="M3018" s="86" t="str">
        <f t="shared" si="471"/>
        <v/>
      </c>
      <c r="N3018" s="87" t="str">
        <f t="shared" si="472"/>
        <v/>
      </c>
      <c r="O3018" s="87" t="str">
        <f t="shared" si="473"/>
        <v/>
      </c>
      <c r="P3018" s="88" t="str">
        <f t="shared" si="474"/>
        <v xml:space="preserve"> 88390 </v>
      </c>
      <c r="Q3018" s="87">
        <f t="shared" si="475"/>
        <v>0</v>
      </c>
      <c r="R3018" s="87">
        <f t="shared" si="476"/>
        <v>0.96</v>
      </c>
    </row>
    <row r="3019" spans="1:18" ht="25.5" customHeight="1" x14ac:dyDescent="0.2">
      <c r="A3019" s="214" t="s">
        <v>28</v>
      </c>
      <c r="B3019" s="215" t="s">
        <v>2169</v>
      </c>
      <c r="C3019" s="214" t="str">
        <f>VLOOKUP(B3019,INSUMOS!$A:$I,2,FALSE)</f>
        <v>SINAPI</v>
      </c>
      <c r="D3019" s="214" t="str">
        <f>VLOOKUP(B3019,INSUMOS!$A:$I,3,FALSE)</f>
        <v>MISTURADOR DE ARGAMASSA, EIXO HORIZONTAL, CAPACIDADE DE MISTURA 300 KG, MOTOR ELETRICO TRIFASICO 220/380 V, POTENCIA 5 CV</v>
      </c>
      <c r="E3019" s="293" t="str">
        <f>VLOOKUP(B3019,INSUMOS!$A:$I,4,FALSE)</f>
        <v>Equipamento para Aquisição Permanente</v>
      </c>
      <c r="F3019" s="293"/>
      <c r="G3019" s="216" t="str">
        <f>VLOOKUP(B3019,INSUMOS!$A:$I,5,FALSE)</f>
        <v>UN</v>
      </c>
      <c r="H3019" s="217">
        <v>6.9999999999999994E-5</v>
      </c>
      <c r="I3019" s="218">
        <f>VLOOKUP(B3019,INSUMOS!$A:$I,8,FALSE)</f>
        <v>13782.52</v>
      </c>
      <c r="J3019" s="218">
        <f>TRUNC(H3019*I3019,2)</f>
        <v>0.96</v>
      </c>
      <c r="L3019" s="52">
        <f t="shared" si="477"/>
        <v>320</v>
      </c>
      <c r="M3019" s="86">
        <f t="shared" si="471"/>
        <v>0.96</v>
      </c>
      <c r="N3019" s="87" t="str">
        <f t="shared" si="472"/>
        <v/>
      </c>
      <c r="O3019" s="87">
        <f t="shared" si="473"/>
        <v>0.96</v>
      </c>
      <c r="P3019" s="88" t="str">
        <f t="shared" si="474"/>
        <v/>
      </c>
      <c r="Q3019" s="87" t="str">
        <f t="shared" si="475"/>
        <v/>
      </c>
      <c r="R3019" s="87" t="str">
        <f t="shared" si="476"/>
        <v/>
      </c>
    </row>
    <row r="3020" spans="1:18" x14ac:dyDescent="0.2">
      <c r="A3020" s="219"/>
      <c r="B3020" s="219"/>
      <c r="C3020" s="219"/>
      <c r="D3020" s="219"/>
      <c r="E3020" s="219"/>
      <c r="F3020" s="220"/>
      <c r="G3020" s="219"/>
      <c r="H3020" s="220"/>
      <c r="I3020" s="219"/>
      <c r="J3020" s="220"/>
      <c r="L3020" s="52">
        <f t="shared" si="477"/>
        <v>320</v>
      </c>
      <c r="M3020" s="86" t="str">
        <f t="shared" si="471"/>
        <v/>
      </c>
      <c r="N3020" s="87" t="str">
        <f t="shared" si="472"/>
        <v/>
      </c>
      <c r="O3020" s="87" t="str">
        <f t="shared" si="473"/>
        <v/>
      </c>
      <c r="P3020" s="88" t="str">
        <f t="shared" si="474"/>
        <v/>
      </c>
      <c r="Q3020" s="87" t="str">
        <f t="shared" si="475"/>
        <v/>
      </c>
      <c r="R3020" s="87" t="str">
        <f t="shared" si="476"/>
        <v/>
      </c>
    </row>
    <row r="3021" spans="1:18" ht="15" thickBot="1" x14ac:dyDescent="0.25">
      <c r="A3021" s="219"/>
      <c r="B3021" s="219"/>
      <c r="C3021" s="219"/>
      <c r="D3021" s="219"/>
      <c r="E3021" s="219"/>
      <c r="F3021" s="220"/>
      <c r="G3021" s="219"/>
      <c r="H3021" s="294"/>
      <c r="I3021" s="294"/>
      <c r="J3021" s="220"/>
      <c r="L3021" s="52">
        <f t="shared" si="477"/>
        <v>320</v>
      </c>
      <c r="M3021" s="86" t="str">
        <f t="shared" si="471"/>
        <v/>
      </c>
      <c r="N3021" s="87" t="str">
        <f t="shared" si="472"/>
        <v/>
      </c>
      <c r="O3021" s="87" t="str">
        <f t="shared" si="473"/>
        <v/>
      </c>
      <c r="P3021" s="88" t="str">
        <f t="shared" si="474"/>
        <v/>
      </c>
      <c r="Q3021" s="87" t="str">
        <f t="shared" si="475"/>
        <v/>
      </c>
      <c r="R3021" s="87" t="str">
        <f t="shared" si="476"/>
        <v/>
      </c>
    </row>
    <row r="3022" spans="1:18" ht="15" thickTop="1" x14ac:dyDescent="0.2">
      <c r="A3022" s="224"/>
      <c r="B3022" s="224"/>
      <c r="C3022" s="224"/>
      <c r="D3022" s="224"/>
      <c r="E3022" s="224"/>
      <c r="F3022" s="224"/>
      <c r="G3022" s="224"/>
      <c r="H3022" s="224"/>
      <c r="I3022" s="224"/>
      <c r="J3022" s="224"/>
      <c r="L3022" s="52">
        <f t="shared" si="477"/>
        <v>320</v>
      </c>
      <c r="M3022" s="86" t="str">
        <f t="shared" si="471"/>
        <v/>
      </c>
      <c r="N3022" s="87" t="str">
        <f t="shared" si="472"/>
        <v/>
      </c>
      <c r="O3022" s="87" t="str">
        <f t="shared" si="473"/>
        <v/>
      </c>
      <c r="P3022" s="88" t="str">
        <f t="shared" si="474"/>
        <v/>
      </c>
      <c r="Q3022" s="87" t="str">
        <f t="shared" si="475"/>
        <v/>
      </c>
      <c r="R3022" s="87" t="str">
        <f t="shared" si="476"/>
        <v/>
      </c>
    </row>
    <row r="3023" spans="1:18" ht="15" x14ac:dyDescent="0.2">
      <c r="A3023" s="206"/>
      <c r="B3023" s="207" t="s">
        <v>1</v>
      </c>
      <c r="C3023" s="206" t="s">
        <v>2</v>
      </c>
      <c r="D3023" s="206" t="s">
        <v>3</v>
      </c>
      <c r="E3023" s="290" t="s">
        <v>18</v>
      </c>
      <c r="F3023" s="290"/>
      <c r="G3023" s="208" t="s">
        <v>4</v>
      </c>
      <c r="H3023" s="207" t="s">
        <v>5</v>
      </c>
      <c r="I3023" s="207" t="s">
        <v>6</v>
      </c>
      <c r="J3023" s="207" t="s">
        <v>7</v>
      </c>
      <c r="L3023" s="52">
        <f t="shared" si="477"/>
        <v>321</v>
      </c>
      <c r="M3023" s="86" t="str">
        <f t="shared" si="471"/>
        <v/>
      </c>
      <c r="N3023" s="87" t="str">
        <f t="shared" si="472"/>
        <v/>
      </c>
      <c r="O3023" s="87" t="str">
        <f t="shared" si="473"/>
        <v/>
      </c>
      <c r="P3023" s="88" t="str">
        <f t="shared" si="474"/>
        <v/>
      </c>
      <c r="Q3023" s="87" t="str">
        <f t="shared" si="475"/>
        <v/>
      </c>
      <c r="R3023" s="87" t="str">
        <f t="shared" si="476"/>
        <v/>
      </c>
    </row>
    <row r="3024" spans="1:18" ht="38.25" x14ac:dyDescent="0.2">
      <c r="A3024" s="209" t="s">
        <v>19</v>
      </c>
      <c r="B3024" s="210" t="s">
        <v>2165</v>
      </c>
      <c r="C3024" s="209" t="s">
        <v>9</v>
      </c>
      <c r="D3024" s="209" t="s">
        <v>2166</v>
      </c>
      <c r="E3024" s="291" t="s">
        <v>942</v>
      </c>
      <c r="F3024" s="291"/>
      <c r="G3024" s="211" t="s">
        <v>25</v>
      </c>
      <c r="H3024" s="212">
        <v>1</v>
      </c>
      <c r="I3024" s="213">
        <f>SUMIF(L:L,$L3024,M:M)</f>
        <v>2.25</v>
      </c>
      <c r="J3024" s="213">
        <f>TRUNC(H3024*I3024,2)</f>
        <v>2.25</v>
      </c>
      <c r="L3024" s="52">
        <f t="shared" si="477"/>
        <v>321</v>
      </c>
      <c r="M3024" s="86" t="str">
        <f t="shared" si="471"/>
        <v/>
      </c>
      <c r="N3024" s="87" t="str">
        <f t="shared" si="472"/>
        <v/>
      </c>
      <c r="O3024" s="87" t="str">
        <f t="shared" si="473"/>
        <v/>
      </c>
      <c r="P3024" s="88" t="str">
        <f t="shared" si="474"/>
        <v xml:space="preserve"> 88391 </v>
      </c>
      <c r="Q3024" s="87">
        <f t="shared" si="475"/>
        <v>0</v>
      </c>
      <c r="R3024" s="87">
        <f t="shared" si="476"/>
        <v>2.25</v>
      </c>
    </row>
    <row r="3025" spans="1:18" x14ac:dyDescent="0.2">
      <c r="A3025" s="214" t="s">
        <v>28</v>
      </c>
      <c r="B3025" s="215" t="s">
        <v>97</v>
      </c>
      <c r="C3025" s="214" t="str">
        <f>VLOOKUP(B3025,INSUMOS!$A:$I,2,FALSE)</f>
        <v>SINAPI</v>
      </c>
      <c r="D3025" s="214" t="str">
        <f>VLOOKUP(B3025,INSUMOS!$A:$I,3,FALSE)</f>
        <v>ENERGIA ELETRICA ATE 2000 KWH INDUSTRIAL, SEM DEMANDA</v>
      </c>
      <c r="E3025" s="293" t="str">
        <f>VLOOKUP(B3025,INSUMOS!$A:$I,4,FALSE)</f>
        <v>Franquia</v>
      </c>
      <c r="F3025" s="293"/>
      <c r="G3025" s="216" t="str">
        <f>VLOOKUP(B3025,INSUMOS!$A:$I,5,FALSE)</f>
        <v>KWH</v>
      </c>
      <c r="H3025" s="217">
        <v>3.13</v>
      </c>
      <c r="I3025" s="218">
        <f>VLOOKUP(B3025,INSUMOS!$A:$I,8,FALSE)</f>
        <v>0.72</v>
      </c>
      <c r="J3025" s="218">
        <f>TRUNC(H3025*I3025,2)</f>
        <v>2.25</v>
      </c>
      <c r="L3025" s="52">
        <f t="shared" si="477"/>
        <v>321</v>
      </c>
      <c r="M3025" s="86">
        <f t="shared" si="471"/>
        <v>2.25</v>
      </c>
      <c r="N3025" s="87" t="str">
        <f t="shared" si="472"/>
        <v/>
      </c>
      <c r="O3025" s="87">
        <f t="shared" si="473"/>
        <v>2.25</v>
      </c>
      <c r="P3025" s="88" t="str">
        <f t="shared" si="474"/>
        <v/>
      </c>
      <c r="Q3025" s="87" t="str">
        <f t="shared" si="475"/>
        <v/>
      </c>
      <c r="R3025" s="87" t="str">
        <f t="shared" si="476"/>
        <v/>
      </c>
    </row>
    <row r="3026" spans="1:18" x14ac:dyDescent="0.2">
      <c r="A3026" s="219"/>
      <c r="B3026" s="219"/>
      <c r="C3026" s="219"/>
      <c r="D3026" s="219"/>
      <c r="E3026" s="219"/>
      <c r="F3026" s="220"/>
      <c r="G3026" s="219"/>
      <c r="H3026" s="220"/>
      <c r="I3026" s="219"/>
      <c r="J3026" s="220"/>
      <c r="L3026" s="52">
        <f t="shared" si="477"/>
        <v>321</v>
      </c>
      <c r="M3026" s="86" t="str">
        <f t="shared" si="471"/>
        <v/>
      </c>
      <c r="N3026" s="87" t="str">
        <f t="shared" si="472"/>
        <v/>
      </c>
      <c r="O3026" s="87" t="str">
        <f t="shared" si="473"/>
        <v/>
      </c>
      <c r="P3026" s="88" t="str">
        <f t="shared" si="474"/>
        <v/>
      </c>
      <c r="Q3026" s="87" t="str">
        <f t="shared" si="475"/>
        <v/>
      </c>
      <c r="R3026" s="87" t="str">
        <f t="shared" si="476"/>
        <v/>
      </c>
    </row>
    <row r="3027" spans="1:18" ht="15" thickBot="1" x14ac:dyDescent="0.25">
      <c r="A3027" s="219"/>
      <c r="B3027" s="219"/>
      <c r="C3027" s="219"/>
      <c r="D3027" s="219"/>
      <c r="E3027" s="219"/>
      <c r="F3027" s="220"/>
      <c r="G3027" s="219"/>
      <c r="H3027" s="294"/>
      <c r="I3027" s="294"/>
      <c r="J3027" s="220"/>
      <c r="L3027" s="52">
        <f t="shared" si="477"/>
        <v>321</v>
      </c>
      <c r="M3027" s="86" t="str">
        <f t="shared" si="471"/>
        <v/>
      </c>
      <c r="N3027" s="87" t="str">
        <f t="shared" si="472"/>
        <v/>
      </c>
      <c r="O3027" s="87" t="str">
        <f t="shared" si="473"/>
        <v/>
      </c>
      <c r="P3027" s="88" t="str">
        <f t="shared" si="474"/>
        <v/>
      </c>
      <c r="Q3027" s="87" t="str">
        <f t="shared" si="475"/>
        <v/>
      </c>
      <c r="R3027" s="87" t="str">
        <f t="shared" si="476"/>
        <v/>
      </c>
    </row>
    <row r="3028" spans="1:18" ht="25.5" customHeight="1" thickTop="1" x14ac:dyDescent="0.2">
      <c r="A3028" s="224"/>
      <c r="B3028" s="224"/>
      <c r="C3028" s="224"/>
      <c r="D3028" s="224"/>
      <c r="E3028" s="224"/>
      <c r="F3028" s="224"/>
      <c r="G3028" s="224"/>
      <c r="H3028" s="224"/>
      <c r="I3028" s="224"/>
      <c r="J3028" s="224"/>
      <c r="L3028" s="52">
        <f t="shared" si="477"/>
        <v>321</v>
      </c>
      <c r="M3028" s="86" t="str">
        <f t="shared" si="471"/>
        <v/>
      </c>
      <c r="N3028" s="87" t="str">
        <f t="shared" si="472"/>
        <v/>
      </c>
      <c r="O3028" s="87" t="str">
        <f t="shared" si="473"/>
        <v/>
      </c>
      <c r="P3028" s="88" t="str">
        <f t="shared" si="474"/>
        <v/>
      </c>
      <c r="Q3028" s="87" t="str">
        <f t="shared" si="475"/>
        <v/>
      </c>
      <c r="R3028" s="87" t="str">
        <f t="shared" si="476"/>
        <v/>
      </c>
    </row>
    <row r="3029" spans="1:18" ht="25.5" customHeight="1" x14ac:dyDescent="0.2">
      <c r="A3029" s="206"/>
      <c r="B3029" s="207" t="s">
        <v>1</v>
      </c>
      <c r="C3029" s="206" t="s">
        <v>2</v>
      </c>
      <c r="D3029" s="206" t="s">
        <v>3</v>
      </c>
      <c r="E3029" s="290" t="s">
        <v>18</v>
      </c>
      <c r="F3029" s="290"/>
      <c r="G3029" s="208" t="s">
        <v>4</v>
      </c>
      <c r="H3029" s="207" t="s">
        <v>5</v>
      </c>
      <c r="I3029" s="207" t="s">
        <v>6</v>
      </c>
      <c r="J3029" s="207" t="s">
        <v>7</v>
      </c>
      <c r="L3029" s="52">
        <f t="shared" si="477"/>
        <v>322</v>
      </c>
      <c r="M3029" s="86" t="str">
        <f t="shared" si="471"/>
        <v/>
      </c>
      <c r="N3029" s="87" t="str">
        <f t="shared" si="472"/>
        <v/>
      </c>
      <c r="O3029" s="87" t="str">
        <f t="shared" si="473"/>
        <v/>
      </c>
      <c r="P3029" s="88" t="str">
        <f t="shared" si="474"/>
        <v/>
      </c>
      <c r="Q3029" s="87" t="str">
        <f t="shared" si="475"/>
        <v/>
      </c>
      <c r="R3029" s="87" t="str">
        <f t="shared" si="476"/>
        <v/>
      </c>
    </row>
    <row r="3030" spans="1:18" ht="38.25" customHeight="1" x14ac:dyDescent="0.2">
      <c r="A3030" s="209" t="s">
        <v>19</v>
      </c>
      <c r="B3030" s="210" t="s">
        <v>1929</v>
      </c>
      <c r="C3030" s="209" t="s">
        <v>9</v>
      </c>
      <c r="D3030" s="209" t="s">
        <v>1930</v>
      </c>
      <c r="E3030" s="291" t="s">
        <v>875</v>
      </c>
      <c r="F3030" s="291"/>
      <c r="G3030" s="211" t="s">
        <v>25</v>
      </c>
      <c r="H3030" s="212">
        <v>1</v>
      </c>
      <c r="I3030" s="213">
        <f>SUMIF(L:L,$L3030,M:M)</f>
        <v>26.369999999999997</v>
      </c>
      <c r="J3030" s="213">
        <f t="shared" ref="J3030:J3038" si="478">TRUNC(H3030*I3030,2)</f>
        <v>26.37</v>
      </c>
      <c r="L3030" s="52">
        <f t="shared" si="477"/>
        <v>322</v>
      </c>
      <c r="M3030" s="86" t="str">
        <f t="shared" si="471"/>
        <v/>
      </c>
      <c r="N3030" s="87" t="str">
        <f t="shared" si="472"/>
        <v/>
      </c>
      <c r="O3030" s="87" t="str">
        <f t="shared" si="473"/>
        <v/>
      </c>
      <c r="P3030" s="88" t="str">
        <f t="shared" si="474"/>
        <v xml:space="preserve"> 88277 </v>
      </c>
      <c r="Q3030" s="87">
        <f t="shared" si="475"/>
        <v>18.059999999999999</v>
      </c>
      <c r="R3030" s="87">
        <f t="shared" si="476"/>
        <v>8.31</v>
      </c>
    </row>
    <row r="3031" spans="1:18" ht="38.25" customHeight="1" x14ac:dyDescent="0.2">
      <c r="A3031" s="225" t="s">
        <v>21</v>
      </c>
      <c r="B3031" s="226" t="s">
        <v>2069</v>
      </c>
      <c r="C3031" s="225" t="s">
        <v>9</v>
      </c>
      <c r="D3031" s="225" t="s">
        <v>2070</v>
      </c>
      <c r="E3031" s="292" t="s">
        <v>875</v>
      </c>
      <c r="F3031" s="292"/>
      <c r="G3031" s="227" t="s">
        <v>25</v>
      </c>
      <c r="H3031" s="228">
        <v>1</v>
      </c>
      <c r="I3031" s="229">
        <f>SUMIFS(J:J,A:A,"Composição",B:B,$B3031)</f>
        <v>0.26</v>
      </c>
      <c r="J3031" s="229">
        <f t="shared" si="478"/>
        <v>0.26</v>
      </c>
      <c r="L3031" s="52">
        <f t="shared" si="477"/>
        <v>322</v>
      </c>
      <c r="M3031" s="86">
        <f t="shared" si="471"/>
        <v>0.26</v>
      </c>
      <c r="N3031" s="87" t="str">
        <f t="shared" si="472"/>
        <v/>
      </c>
      <c r="O3031" s="87">
        <f t="shared" si="473"/>
        <v>0.26</v>
      </c>
      <c r="P3031" s="88" t="str">
        <f t="shared" si="474"/>
        <v/>
      </c>
      <c r="Q3031" s="87" t="str">
        <f t="shared" si="475"/>
        <v/>
      </c>
      <c r="R3031" s="87" t="str">
        <f t="shared" si="476"/>
        <v/>
      </c>
    </row>
    <row r="3032" spans="1:18" ht="25.5" x14ac:dyDescent="0.2">
      <c r="A3032" s="214" t="s">
        <v>28</v>
      </c>
      <c r="B3032" s="215" t="s">
        <v>83</v>
      </c>
      <c r="C3032" s="214" t="str">
        <f>VLOOKUP(B3032,INSUMOS!$A:$I,2,FALSE)</f>
        <v>SINAPI</v>
      </c>
      <c r="D3032" s="214" t="str">
        <f>VLOOKUP(B3032,INSUMOS!$A:$I,3,FALSE)</f>
        <v>SEGURO - HORISTA (COLETADO CAIXA - ENCARGOS COMPLEMENTARES)</v>
      </c>
      <c r="E3032" s="293" t="str">
        <f>VLOOKUP(B3032,INSUMOS!$A:$I,4,FALSE)</f>
        <v>Encargos Complementares</v>
      </c>
      <c r="F3032" s="293"/>
      <c r="G3032" s="216" t="str">
        <f>VLOOKUP(B3032,INSUMOS!$A:$I,5,FALSE)</f>
        <v>H</v>
      </c>
      <c r="H3032" s="217">
        <v>1</v>
      </c>
      <c r="I3032" s="218">
        <f>VLOOKUP(B3032,INSUMOS!$A:$I,8,FALSE)</f>
        <v>0.11</v>
      </c>
      <c r="J3032" s="218">
        <f t="shared" si="478"/>
        <v>0.11</v>
      </c>
      <c r="L3032" s="52">
        <f t="shared" si="477"/>
        <v>322</v>
      </c>
      <c r="M3032" s="86">
        <f t="shared" si="471"/>
        <v>0.11</v>
      </c>
      <c r="N3032" s="87" t="str">
        <f t="shared" si="472"/>
        <v/>
      </c>
      <c r="O3032" s="87">
        <f t="shared" si="473"/>
        <v>0.11</v>
      </c>
      <c r="P3032" s="88" t="str">
        <f t="shared" si="474"/>
        <v/>
      </c>
      <c r="Q3032" s="87" t="str">
        <f t="shared" si="475"/>
        <v/>
      </c>
      <c r="R3032" s="87" t="str">
        <f t="shared" si="476"/>
        <v/>
      </c>
    </row>
    <row r="3033" spans="1:18" ht="25.5" x14ac:dyDescent="0.2">
      <c r="A3033" s="214" t="s">
        <v>28</v>
      </c>
      <c r="B3033" s="215" t="s">
        <v>109</v>
      </c>
      <c r="C3033" s="214" t="str">
        <f>VLOOKUP(B3033,INSUMOS!$A:$I,2,FALSE)</f>
        <v>SINAPI</v>
      </c>
      <c r="D3033" s="214" t="str">
        <f>VLOOKUP(B3033,INSUMOS!$A:$I,3,FALSE)</f>
        <v>EPI - FAMILIA OPERADOR ESCAVADEIRA - HORISTA (ENCARGOS COMPLEMENTARES - COLETADO CAIXA)</v>
      </c>
      <c r="E3033" s="293" t="str">
        <f>VLOOKUP(B3033,INSUMOS!$A:$I,4,FALSE)</f>
        <v>Encargos Complementares</v>
      </c>
      <c r="F3033" s="293"/>
      <c r="G3033" s="216" t="str">
        <f>VLOOKUP(B3033,INSUMOS!$A:$I,5,FALSE)</f>
        <v>H</v>
      </c>
      <c r="H3033" s="217">
        <v>1</v>
      </c>
      <c r="I3033" s="218">
        <f>VLOOKUP(B3033,INSUMOS!$A:$I,8,FALSE)</f>
        <v>0.79</v>
      </c>
      <c r="J3033" s="218">
        <f t="shared" si="478"/>
        <v>0.79</v>
      </c>
      <c r="L3033" s="52">
        <f t="shared" si="477"/>
        <v>322</v>
      </c>
      <c r="M3033" s="86">
        <f t="shared" si="471"/>
        <v>0.79</v>
      </c>
      <c r="N3033" s="87" t="str">
        <f t="shared" si="472"/>
        <v/>
      </c>
      <c r="O3033" s="87">
        <f t="shared" si="473"/>
        <v>0.79</v>
      </c>
      <c r="P3033" s="88" t="str">
        <f t="shared" si="474"/>
        <v/>
      </c>
      <c r="Q3033" s="87" t="str">
        <f t="shared" si="475"/>
        <v/>
      </c>
      <c r="R3033" s="87" t="str">
        <f t="shared" si="476"/>
        <v/>
      </c>
    </row>
    <row r="3034" spans="1:18" ht="25.5" x14ac:dyDescent="0.2">
      <c r="A3034" s="214" t="s">
        <v>28</v>
      </c>
      <c r="B3034" s="215" t="s">
        <v>84</v>
      </c>
      <c r="C3034" s="214" t="str">
        <f>VLOOKUP(B3034,INSUMOS!$A:$I,2,FALSE)</f>
        <v>SINAPI</v>
      </c>
      <c r="D3034" s="214" t="str">
        <f>VLOOKUP(B3034,INSUMOS!$A:$I,3,FALSE)</f>
        <v>TRANSPORTE - HORISTA (COLETADO CAIXA - ENCARGOS COMPLEMENTARES)</v>
      </c>
      <c r="E3034" s="293" t="str">
        <f>VLOOKUP(B3034,INSUMOS!$A:$I,4,FALSE)</f>
        <v>Encargos Complementares</v>
      </c>
      <c r="F3034" s="293"/>
      <c r="G3034" s="216" t="str">
        <f>VLOOKUP(B3034,INSUMOS!$A:$I,5,FALSE)</f>
        <v>H</v>
      </c>
      <c r="H3034" s="217">
        <v>1</v>
      </c>
      <c r="I3034" s="218">
        <f>VLOOKUP(B3034,INSUMOS!$A:$I,8,FALSE)</f>
        <v>1.52</v>
      </c>
      <c r="J3034" s="218">
        <f t="shared" si="478"/>
        <v>1.52</v>
      </c>
      <c r="L3034" s="52">
        <f t="shared" si="477"/>
        <v>322</v>
      </c>
      <c r="M3034" s="86">
        <f t="shared" si="471"/>
        <v>1.52</v>
      </c>
      <c r="N3034" s="87" t="str">
        <f t="shared" si="472"/>
        <v/>
      </c>
      <c r="O3034" s="87">
        <f t="shared" si="473"/>
        <v>1.52</v>
      </c>
      <c r="P3034" s="88" t="str">
        <f t="shared" si="474"/>
        <v/>
      </c>
      <c r="Q3034" s="87" t="str">
        <f t="shared" si="475"/>
        <v/>
      </c>
      <c r="R3034" s="87" t="str">
        <f t="shared" si="476"/>
        <v/>
      </c>
    </row>
    <row r="3035" spans="1:18" ht="25.5" x14ac:dyDescent="0.2">
      <c r="A3035" s="214" t="s">
        <v>28</v>
      </c>
      <c r="B3035" s="215" t="s">
        <v>79</v>
      </c>
      <c r="C3035" s="214" t="str">
        <f>VLOOKUP(B3035,INSUMOS!$A:$I,2,FALSE)</f>
        <v>SINAPI</v>
      </c>
      <c r="D3035" s="214" t="str">
        <f>VLOOKUP(B3035,INSUMOS!$A:$I,3,FALSE)</f>
        <v>ALIMENTACAO - HORISTA (COLETADO CAIXA - ENCARGOS COMPLEMENTARES)</v>
      </c>
      <c r="E3035" s="293" t="str">
        <f>VLOOKUP(B3035,INSUMOS!$A:$I,4,FALSE)</f>
        <v>Encargos Complementares</v>
      </c>
      <c r="F3035" s="293"/>
      <c r="G3035" s="216" t="str">
        <f>VLOOKUP(B3035,INSUMOS!$A:$I,5,FALSE)</f>
        <v>H</v>
      </c>
      <c r="H3035" s="217">
        <v>1</v>
      </c>
      <c r="I3035" s="218">
        <f>VLOOKUP(B3035,INSUMOS!$A:$I,8,FALSE)</f>
        <v>4.29</v>
      </c>
      <c r="J3035" s="218">
        <f t="shared" si="478"/>
        <v>4.29</v>
      </c>
      <c r="L3035" s="52">
        <f t="shared" si="477"/>
        <v>322</v>
      </c>
      <c r="M3035" s="86">
        <f t="shared" si="471"/>
        <v>4.29</v>
      </c>
      <c r="N3035" s="87" t="str">
        <f t="shared" si="472"/>
        <v/>
      </c>
      <c r="O3035" s="87">
        <f t="shared" si="473"/>
        <v>4.29</v>
      </c>
      <c r="P3035" s="88" t="str">
        <f t="shared" si="474"/>
        <v/>
      </c>
      <c r="Q3035" s="87" t="str">
        <f t="shared" si="475"/>
        <v/>
      </c>
      <c r="R3035" s="87" t="str">
        <f t="shared" si="476"/>
        <v/>
      </c>
    </row>
    <row r="3036" spans="1:18" ht="25.5" x14ac:dyDescent="0.2">
      <c r="A3036" s="214" t="s">
        <v>28</v>
      </c>
      <c r="B3036" s="215" t="s">
        <v>110</v>
      </c>
      <c r="C3036" s="214" t="str">
        <f>VLOOKUP(B3036,INSUMOS!$A:$I,2,FALSE)</f>
        <v>SINAPI</v>
      </c>
      <c r="D3036" s="214" t="str">
        <f>VLOOKUP(B3036,INSUMOS!$A:$I,3,FALSE)</f>
        <v>FERRAMENTAS - FAMILIA OPERADOR ESCAVADEIRA - HORISTA (ENCARGOS COMPLEMENTARES - COLETADO CAIXA)</v>
      </c>
      <c r="E3036" s="293" t="str">
        <f>VLOOKUP(B3036,INSUMOS!$A:$I,4,FALSE)</f>
        <v>Encargos Complementares</v>
      </c>
      <c r="F3036" s="293"/>
      <c r="G3036" s="216" t="str">
        <f>VLOOKUP(B3036,INSUMOS!$A:$I,5,FALSE)</f>
        <v>H</v>
      </c>
      <c r="H3036" s="217">
        <v>1</v>
      </c>
      <c r="I3036" s="218">
        <f>VLOOKUP(B3036,INSUMOS!$A:$I,8,FALSE)</f>
        <v>0.03</v>
      </c>
      <c r="J3036" s="218">
        <f t="shared" si="478"/>
        <v>0.03</v>
      </c>
      <c r="L3036" s="52">
        <f t="shared" si="477"/>
        <v>322</v>
      </c>
      <c r="M3036" s="86">
        <f t="shared" si="471"/>
        <v>0.03</v>
      </c>
      <c r="N3036" s="87" t="str">
        <f t="shared" si="472"/>
        <v/>
      </c>
      <c r="O3036" s="87">
        <f t="shared" si="473"/>
        <v>0.03</v>
      </c>
      <c r="P3036" s="88" t="str">
        <f t="shared" si="474"/>
        <v/>
      </c>
      <c r="Q3036" s="87" t="str">
        <f t="shared" si="475"/>
        <v/>
      </c>
      <c r="R3036" s="87" t="str">
        <f t="shared" si="476"/>
        <v/>
      </c>
    </row>
    <row r="3037" spans="1:18" ht="25.5" x14ac:dyDescent="0.2">
      <c r="A3037" s="214" t="s">
        <v>28</v>
      </c>
      <c r="B3037" s="215" t="s">
        <v>81</v>
      </c>
      <c r="C3037" s="214" t="str">
        <f>VLOOKUP(B3037,INSUMOS!$A:$I,2,FALSE)</f>
        <v>SINAPI</v>
      </c>
      <c r="D3037" s="214" t="str">
        <f>VLOOKUP(B3037,INSUMOS!$A:$I,3,FALSE)</f>
        <v>EXAMES - HORISTA (COLETADO CAIXA - ENCARGOS COMPLEMENTARES)</v>
      </c>
      <c r="E3037" s="293" t="str">
        <f>VLOOKUP(B3037,INSUMOS!$A:$I,4,FALSE)</f>
        <v>Encargos Complementares</v>
      </c>
      <c r="F3037" s="293"/>
      <c r="G3037" s="216" t="str">
        <f>VLOOKUP(B3037,INSUMOS!$A:$I,5,FALSE)</f>
        <v>H</v>
      </c>
      <c r="H3037" s="217">
        <v>1</v>
      </c>
      <c r="I3037" s="218">
        <f>VLOOKUP(B3037,INSUMOS!$A:$I,8,FALSE)</f>
        <v>1.31</v>
      </c>
      <c r="J3037" s="218">
        <f t="shared" si="478"/>
        <v>1.31</v>
      </c>
      <c r="L3037" s="52">
        <f t="shared" si="477"/>
        <v>322</v>
      </c>
      <c r="M3037" s="86">
        <f t="shared" si="471"/>
        <v>1.31</v>
      </c>
      <c r="N3037" s="87" t="str">
        <f t="shared" si="472"/>
        <v/>
      </c>
      <c r="O3037" s="87">
        <f t="shared" si="473"/>
        <v>1.31</v>
      </c>
      <c r="P3037" s="88" t="str">
        <f t="shared" si="474"/>
        <v/>
      </c>
      <c r="Q3037" s="87" t="str">
        <f t="shared" si="475"/>
        <v/>
      </c>
      <c r="R3037" s="87" t="str">
        <f t="shared" si="476"/>
        <v/>
      </c>
    </row>
    <row r="3038" spans="1:18" x14ac:dyDescent="0.2">
      <c r="A3038" s="214" t="s">
        <v>28</v>
      </c>
      <c r="B3038" s="215" t="s">
        <v>2071</v>
      </c>
      <c r="C3038" s="214" t="str">
        <f>VLOOKUP(B3038,INSUMOS!$A:$I,2,FALSE)</f>
        <v>SINAPI</v>
      </c>
      <c r="D3038" s="214" t="str">
        <f>VLOOKUP(B3038,INSUMOS!$A:$I,3,FALSE)</f>
        <v>INSTALADOR DE TUBULACOES - TUBOS/EQUIPAMENTOS (HORISTA)</v>
      </c>
      <c r="E3038" s="293" t="str">
        <f>VLOOKUP(B3038,INSUMOS!$A:$I,4,FALSE)</f>
        <v>Mão de Obra</v>
      </c>
      <c r="F3038" s="293"/>
      <c r="G3038" s="216" t="str">
        <f>VLOOKUP(B3038,INSUMOS!$A:$I,5,FALSE)</f>
        <v>H</v>
      </c>
      <c r="H3038" s="217">
        <v>1</v>
      </c>
      <c r="I3038" s="218">
        <f>VLOOKUP(B3038,INSUMOS!$A:$I,8,FALSE)</f>
        <v>18.059999999999999</v>
      </c>
      <c r="J3038" s="218">
        <f t="shared" si="478"/>
        <v>18.059999999999999</v>
      </c>
      <c r="L3038" s="52">
        <f t="shared" si="477"/>
        <v>322</v>
      </c>
      <c r="M3038" s="86">
        <f t="shared" si="471"/>
        <v>18.059999999999999</v>
      </c>
      <c r="N3038" s="87">
        <f t="shared" si="472"/>
        <v>18.059999999999999</v>
      </c>
      <c r="O3038" s="87" t="str">
        <f t="shared" si="473"/>
        <v/>
      </c>
      <c r="P3038" s="88" t="str">
        <f t="shared" si="474"/>
        <v/>
      </c>
      <c r="Q3038" s="87" t="str">
        <f t="shared" si="475"/>
        <v/>
      </c>
      <c r="R3038" s="87" t="str">
        <f t="shared" si="476"/>
        <v/>
      </c>
    </row>
    <row r="3039" spans="1:18" ht="38.25" customHeight="1" x14ac:dyDescent="0.2">
      <c r="A3039" s="219"/>
      <c r="B3039" s="219"/>
      <c r="C3039" s="219"/>
      <c r="D3039" s="219"/>
      <c r="E3039" s="219"/>
      <c r="F3039" s="220"/>
      <c r="G3039" s="219"/>
      <c r="H3039" s="220"/>
      <c r="I3039" s="219"/>
      <c r="J3039" s="220"/>
      <c r="L3039" s="52">
        <f t="shared" si="477"/>
        <v>322</v>
      </c>
      <c r="M3039" s="86" t="str">
        <f t="shared" si="471"/>
        <v/>
      </c>
      <c r="N3039" s="87" t="str">
        <f t="shared" si="472"/>
        <v/>
      </c>
      <c r="O3039" s="87" t="str">
        <f t="shared" si="473"/>
        <v/>
      </c>
      <c r="P3039" s="88" t="str">
        <f t="shared" si="474"/>
        <v/>
      </c>
      <c r="Q3039" s="87" t="str">
        <f t="shared" si="475"/>
        <v/>
      </c>
      <c r="R3039" s="87" t="str">
        <f t="shared" si="476"/>
        <v/>
      </c>
    </row>
    <row r="3040" spans="1:18" ht="25.5" customHeight="1" thickBot="1" x14ac:dyDescent="0.25">
      <c r="A3040" s="219"/>
      <c r="B3040" s="219"/>
      <c r="C3040" s="219"/>
      <c r="D3040" s="219"/>
      <c r="E3040" s="219"/>
      <c r="F3040" s="220"/>
      <c r="G3040" s="219"/>
      <c r="H3040" s="294"/>
      <c r="I3040" s="294"/>
      <c r="J3040" s="220"/>
      <c r="L3040" s="52">
        <f t="shared" si="477"/>
        <v>322</v>
      </c>
      <c r="M3040" s="86" t="str">
        <f t="shared" si="471"/>
        <v/>
      </c>
      <c r="N3040" s="87" t="str">
        <f t="shared" si="472"/>
        <v/>
      </c>
      <c r="O3040" s="87" t="str">
        <f t="shared" si="473"/>
        <v/>
      </c>
      <c r="P3040" s="88" t="str">
        <f t="shared" si="474"/>
        <v/>
      </c>
      <c r="Q3040" s="87" t="str">
        <f t="shared" si="475"/>
        <v/>
      </c>
      <c r="R3040" s="87" t="str">
        <f t="shared" si="476"/>
        <v/>
      </c>
    </row>
    <row r="3041" spans="1:18" ht="25.5" customHeight="1" thickTop="1" x14ac:dyDescent="0.2">
      <c r="A3041" s="224"/>
      <c r="B3041" s="224"/>
      <c r="C3041" s="224"/>
      <c r="D3041" s="224"/>
      <c r="E3041" s="224"/>
      <c r="F3041" s="224"/>
      <c r="G3041" s="224"/>
      <c r="H3041" s="224"/>
      <c r="I3041" s="224"/>
      <c r="J3041" s="224"/>
      <c r="L3041" s="52">
        <f t="shared" si="477"/>
        <v>322</v>
      </c>
      <c r="M3041" s="86" t="str">
        <f t="shared" si="471"/>
        <v/>
      </c>
      <c r="N3041" s="87" t="str">
        <f t="shared" si="472"/>
        <v/>
      </c>
      <c r="O3041" s="87" t="str">
        <f t="shared" si="473"/>
        <v/>
      </c>
      <c r="P3041" s="88" t="str">
        <f t="shared" si="474"/>
        <v/>
      </c>
      <c r="Q3041" s="87" t="str">
        <f t="shared" si="475"/>
        <v/>
      </c>
      <c r="R3041" s="87" t="str">
        <f t="shared" si="476"/>
        <v/>
      </c>
    </row>
    <row r="3042" spans="1:18" ht="15" x14ac:dyDescent="0.2">
      <c r="A3042" s="206"/>
      <c r="B3042" s="207" t="s">
        <v>1</v>
      </c>
      <c r="C3042" s="206" t="s">
        <v>2</v>
      </c>
      <c r="D3042" s="206" t="s">
        <v>3</v>
      </c>
      <c r="E3042" s="290" t="s">
        <v>18</v>
      </c>
      <c r="F3042" s="290"/>
      <c r="G3042" s="208" t="s">
        <v>4</v>
      </c>
      <c r="H3042" s="207" t="s">
        <v>5</v>
      </c>
      <c r="I3042" s="207" t="s">
        <v>6</v>
      </c>
      <c r="J3042" s="207" t="s">
        <v>7</v>
      </c>
      <c r="L3042" s="52">
        <f t="shared" si="477"/>
        <v>323</v>
      </c>
      <c r="M3042" s="86" t="str">
        <f t="shared" si="471"/>
        <v/>
      </c>
      <c r="N3042" s="87" t="str">
        <f t="shared" si="472"/>
        <v/>
      </c>
      <c r="O3042" s="87" t="str">
        <f t="shared" si="473"/>
        <v/>
      </c>
      <c r="P3042" s="88" t="str">
        <f t="shared" si="474"/>
        <v/>
      </c>
      <c r="Q3042" s="87" t="str">
        <f t="shared" si="475"/>
        <v/>
      </c>
      <c r="R3042" s="87" t="str">
        <f t="shared" si="476"/>
        <v/>
      </c>
    </row>
    <row r="3043" spans="1:18" ht="25.5" x14ac:dyDescent="0.2">
      <c r="A3043" s="209" t="s">
        <v>19</v>
      </c>
      <c r="B3043" s="210" t="s">
        <v>251</v>
      </c>
      <c r="C3043" s="209" t="s">
        <v>9</v>
      </c>
      <c r="D3043" s="209" t="s">
        <v>1464</v>
      </c>
      <c r="E3043" s="291" t="s">
        <v>875</v>
      </c>
      <c r="F3043" s="291"/>
      <c r="G3043" s="211" t="s">
        <v>25</v>
      </c>
      <c r="H3043" s="212">
        <v>1</v>
      </c>
      <c r="I3043" s="213">
        <f>SUMIF(L:L,$L3043,M:M)</f>
        <v>26.909999999999997</v>
      </c>
      <c r="J3043" s="213">
        <f t="shared" ref="J3043:J3051" si="479">TRUNC(H3043*I3043,2)</f>
        <v>26.91</v>
      </c>
      <c r="L3043" s="52">
        <f t="shared" si="477"/>
        <v>323</v>
      </c>
      <c r="M3043" s="86" t="str">
        <f t="shared" si="471"/>
        <v/>
      </c>
      <c r="N3043" s="87" t="str">
        <f t="shared" si="472"/>
        <v/>
      </c>
      <c r="O3043" s="87" t="str">
        <f t="shared" si="473"/>
        <v/>
      </c>
      <c r="P3043" s="88" t="str">
        <f t="shared" si="474"/>
        <v xml:space="preserve"> 88278 </v>
      </c>
      <c r="Q3043" s="87">
        <f t="shared" si="475"/>
        <v>18.649999999999999</v>
      </c>
      <c r="R3043" s="87">
        <f t="shared" si="476"/>
        <v>8.26</v>
      </c>
    </row>
    <row r="3044" spans="1:18" ht="25.5" x14ac:dyDescent="0.2">
      <c r="A3044" s="225" t="s">
        <v>21</v>
      </c>
      <c r="B3044" s="226" t="s">
        <v>254</v>
      </c>
      <c r="C3044" s="225" t="s">
        <v>9</v>
      </c>
      <c r="D3044" s="225" t="s">
        <v>255</v>
      </c>
      <c r="E3044" s="292" t="s">
        <v>875</v>
      </c>
      <c r="F3044" s="292"/>
      <c r="G3044" s="227" t="s">
        <v>25</v>
      </c>
      <c r="H3044" s="228">
        <v>1</v>
      </c>
      <c r="I3044" s="229">
        <f>SUMIFS(J:J,A:A,"Composição",B:B,$B3044)</f>
        <v>0.21</v>
      </c>
      <c r="J3044" s="229">
        <f t="shared" si="479"/>
        <v>0.21</v>
      </c>
      <c r="L3044" s="52">
        <f t="shared" si="477"/>
        <v>323</v>
      </c>
      <c r="M3044" s="86">
        <f t="shared" si="471"/>
        <v>0.21</v>
      </c>
      <c r="N3044" s="87" t="str">
        <f t="shared" si="472"/>
        <v/>
      </c>
      <c r="O3044" s="87">
        <f t="shared" si="473"/>
        <v>0.21</v>
      </c>
      <c r="P3044" s="88" t="str">
        <f t="shared" si="474"/>
        <v/>
      </c>
      <c r="Q3044" s="87" t="str">
        <f t="shared" si="475"/>
        <v/>
      </c>
      <c r="R3044" s="87" t="str">
        <f t="shared" si="476"/>
        <v/>
      </c>
    </row>
    <row r="3045" spans="1:18" ht="25.5" x14ac:dyDescent="0.2">
      <c r="A3045" s="214" t="s">
        <v>28</v>
      </c>
      <c r="B3045" s="215" t="s">
        <v>83</v>
      </c>
      <c r="C3045" s="214" t="str">
        <f>VLOOKUP(B3045,INSUMOS!$A:$I,2,FALSE)</f>
        <v>SINAPI</v>
      </c>
      <c r="D3045" s="214" t="str">
        <f>VLOOKUP(B3045,INSUMOS!$A:$I,3,FALSE)</f>
        <v>SEGURO - HORISTA (COLETADO CAIXA - ENCARGOS COMPLEMENTARES)</v>
      </c>
      <c r="E3045" s="293" t="str">
        <f>VLOOKUP(B3045,INSUMOS!$A:$I,4,FALSE)</f>
        <v>Encargos Complementares</v>
      </c>
      <c r="F3045" s="293"/>
      <c r="G3045" s="216" t="str">
        <f>VLOOKUP(B3045,INSUMOS!$A:$I,5,FALSE)</f>
        <v>H</v>
      </c>
      <c r="H3045" s="217">
        <v>1</v>
      </c>
      <c r="I3045" s="218">
        <f>VLOOKUP(B3045,INSUMOS!$A:$I,8,FALSE)</f>
        <v>0.11</v>
      </c>
      <c r="J3045" s="218">
        <f t="shared" si="479"/>
        <v>0.11</v>
      </c>
      <c r="L3045" s="52">
        <f t="shared" si="477"/>
        <v>323</v>
      </c>
      <c r="M3045" s="86">
        <f t="shared" si="471"/>
        <v>0.11</v>
      </c>
      <c r="N3045" s="87" t="str">
        <f t="shared" si="472"/>
        <v/>
      </c>
      <c r="O3045" s="87">
        <f t="shared" si="473"/>
        <v>0.11</v>
      </c>
      <c r="P3045" s="88" t="str">
        <f t="shared" si="474"/>
        <v/>
      </c>
      <c r="Q3045" s="87" t="str">
        <f t="shared" si="475"/>
        <v/>
      </c>
      <c r="R3045" s="87" t="str">
        <f t="shared" si="476"/>
        <v/>
      </c>
    </row>
    <row r="3046" spans="1:18" ht="25.5" x14ac:dyDescent="0.2">
      <c r="A3046" s="214" t="s">
        <v>28</v>
      </c>
      <c r="B3046" s="215" t="s">
        <v>110</v>
      </c>
      <c r="C3046" s="214" t="str">
        <f>VLOOKUP(B3046,INSUMOS!$A:$I,2,FALSE)</f>
        <v>SINAPI</v>
      </c>
      <c r="D3046" s="214" t="str">
        <f>VLOOKUP(B3046,INSUMOS!$A:$I,3,FALSE)</f>
        <v>FERRAMENTAS - FAMILIA OPERADOR ESCAVADEIRA - HORISTA (ENCARGOS COMPLEMENTARES - COLETADO CAIXA)</v>
      </c>
      <c r="E3046" s="293" t="str">
        <f>VLOOKUP(B3046,INSUMOS!$A:$I,4,FALSE)</f>
        <v>Encargos Complementares</v>
      </c>
      <c r="F3046" s="293"/>
      <c r="G3046" s="216" t="str">
        <f>VLOOKUP(B3046,INSUMOS!$A:$I,5,FALSE)</f>
        <v>H</v>
      </c>
      <c r="H3046" s="217">
        <v>1</v>
      </c>
      <c r="I3046" s="218">
        <f>VLOOKUP(B3046,INSUMOS!$A:$I,8,FALSE)</f>
        <v>0.03</v>
      </c>
      <c r="J3046" s="218">
        <f t="shared" si="479"/>
        <v>0.03</v>
      </c>
      <c r="L3046" s="52">
        <f t="shared" si="477"/>
        <v>323</v>
      </c>
      <c r="M3046" s="86">
        <f t="shared" si="471"/>
        <v>0.03</v>
      </c>
      <c r="N3046" s="87" t="str">
        <f t="shared" si="472"/>
        <v/>
      </c>
      <c r="O3046" s="87">
        <f t="shared" si="473"/>
        <v>0.03</v>
      </c>
      <c r="P3046" s="88" t="str">
        <f t="shared" si="474"/>
        <v/>
      </c>
      <c r="Q3046" s="87" t="str">
        <f t="shared" si="475"/>
        <v/>
      </c>
      <c r="R3046" s="87" t="str">
        <f t="shared" si="476"/>
        <v/>
      </c>
    </row>
    <row r="3047" spans="1:18" ht="25.5" x14ac:dyDescent="0.2">
      <c r="A3047" s="214" t="s">
        <v>28</v>
      </c>
      <c r="B3047" s="215" t="s">
        <v>84</v>
      </c>
      <c r="C3047" s="214" t="str">
        <f>VLOOKUP(B3047,INSUMOS!$A:$I,2,FALSE)</f>
        <v>SINAPI</v>
      </c>
      <c r="D3047" s="214" t="str">
        <f>VLOOKUP(B3047,INSUMOS!$A:$I,3,FALSE)</f>
        <v>TRANSPORTE - HORISTA (COLETADO CAIXA - ENCARGOS COMPLEMENTARES)</v>
      </c>
      <c r="E3047" s="293" t="str">
        <f>VLOOKUP(B3047,INSUMOS!$A:$I,4,FALSE)</f>
        <v>Encargos Complementares</v>
      </c>
      <c r="F3047" s="293"/>
      <c r="G3047" s="216" t="str">
        <f>VLOOKUP(B3047,INSUMOS!$A:$I,5,FALSE)</f>
        <v>H</v>
      </c>
      <c r="H3047" s="217">
        <v>1</v>
      </c>
      <c r="I3047" s="218">
        <f>VLOOKUP(B3047,INSUMOS!$A:$I,8,FALSE)</f>
        <v>1.52</v>
      </c>
      <c r="J3047" s="218">
        <f t="shared" si="479"/>
        <v>1.52</v>
      </c>
      <c r="L3047" s="52">
        <f t="shared" si="477"/>
        <v>323</v>
      </c>
      <c r="M3047" s="86">
        <f t="shared" si="471"/>
        <v>1.52</v>
      </c>
      <c r="N3047" s="87" t="str">
        <f t="shared" si="472"/>
        <v/>
      </c>
      <c r="O3047" s="87">
        <f t="shared" si="473"/>
        <v>1.52</v>
      </c>
      <c r="P3047" s="88" t="str">
        <f t="shared" si="474"/>
        <v/>
      </c>
      <c r="Q3047" s="87" t="str">
        <f t="shared" si="475"/>
        <v/>
      </c>
      <c r="R3047" s="87" t="str">
        <f t="shared" si="476"/>
        <v/>
      </c>
    </row>
    <row r="3048" spans="1:18" ht="51" customHeight="1" x14ac:dyDescent="0.2">
      <c r="A3048" s="214" t="s">
        <v>28</v>
      </c>
      <c r="B3048" s="215" t="s">
        <v>79</v>
      </c>
      <c r="C3048" s="214" t="str">
        <f>VLOOKUP(B3048,INSUMOS!$A:$I,2,FALSE)</f>
        <v>SINAPI</v>
      </c>
      <c r="D3048" s="214" t="str">
        <f>VLOOKUP(B3048,INSUMOS!$A:$I,3,FALSE)</f>
        <v>ALIMENTACAO - HORISTA (COLETADO CAIXA - ENCARGOS COMPLEMENTARES)</v>
      </c>
      <c r="E3048" s="293" t="str">
        <f>VLOOKUP(B3048,INSUMOS!$A:$I,4,FALSE)</f>
        <v>Encargos Complementares</v>
      </c>
      <c r="F3048" s="293"/>
      <c r="G3048" s="216" t="str">
        <f>VLOOKUP(B3048,INSUMOS!$A:$I,5,FALSE)</f>
        <v>H</v>
      </c>
      <c r="H3048" s="217">
        <v>1</v>
      </c>
      <c r="I3048" s="218">
        <f>VLOOKUP(B3048,INSUMOS!$A:$I,8,FALSE)</f>
        <v>4.29</v>
      </c>
      <c r="J3048" s="218">
        <f t="shared" si="479"/>
        <v>4.29</v>
      </c>
      <c r="L3048" s="52">
        <f t="shared" si="477"/>
        <v>323</v>
      </c>
      <c r="M3048" s="86">
        <f t="shared" si="471"/>
        <v>4.29</v>
      </c>
      <c r="N3048" s="87" t="str">
        <f t="shared" si="472"/>
        <v/>
      </c>
      <c r="O3048" s="87">
        <f t="shared" si="473"/>
        <v>4.29</v>
      </c>
      <c r="P3048" s="88" t="str">
        <f t="shared" si="474"/>
        <v/>
      </c>
      <c r="Q3048" s="87" t="str">
        <f t="shared" si="475"/>
        <v/>
      </c>
      <c r="R3048" s="87" t="str">
        <f t="shared" si="476"/>
        <v/>
      </c>
    </row>
    <row r="3049" spans="1:18" ht="51" customHeight="1" x14ac:dyDescent="0.2">
      <c r="A3049" s="214" t="s">
        <v>28</v>
      </c>
      <c r="B3049" s="215" t="s">
        <v>109</v>
      </c>
      <c r="C3049" s="214" t="str">
        <f>VLOOKUP(B3049,INSUMOS!$A:$I,2,FALSE)</f>
        <v>SINAPI</v>
      </c>
      <c r="D3049" s="214" t="str">
        <f>VLOOKUP(B3049,INSUMOS!$A:$I,3,FALSE)</f>
        <v>EPI - FAMILIA OPERADOR ESCAVADEIRA - HORISTA (ENCARGOS COMPLEMENTARES - COLETADO CAIXA)</v>
      </c>
      <c r="E3049" s="293" t="str">
        <f>VLOOKUP(B3049,INSUMOS!$A:$I,4,FALSE)</f>
        <v>Encargos Complementares</v>
      </c>
      <c r="F3049" s="293"/>
      <c r="G3049" s="216" t="str">
        <f>VLOOKUP(B3049,INSUMOS!$A:$I,5,FALSE)</f>
        <v>H</v>
      </c>
      <c r="H3049" s="217">
        <v>1</v>
      </c>
      <c r="I3049" s="218">
        <f>VLOOKUP(B3049,INSUMOS!$A:$I,8,FALSE)</f>
        <v>0.79</v>
      </c>
      <c r="J3049" s="218">
        <f t="shared" si="479"/>
        <v>0.79</v>
      </c>
      <c r="L3049" s="52">
        <f t="shared" si="477"/>
        <v>323</v>
      </c>
      <c r="M3049" s="86">
        <f t="shared" si="471"/>
        <v>0.79</v>
      </c>
      <c r="N3049" s="87" t="str">
        <f t="shared" si="472"/>
        <v/>
      </c>
      <c r="O3049" s="87">
        <f t="shared" si="473"/>
        <v>0.79</v>
      </c>
      <c r="P3049" s="88" t="str">
        <f t="shared" si="474"/>
        <v/>
      </c>
      <c r="Q3049" s="87" t="str">
        <f t="shared" si="475"/>
        <v/>
      </c>
      <c r="R3049" s="87" t="str">
        <f t="shared" si="476"/>
        <v/>
      </c>
    </row>
    <row r="3050" spans="1:18" ht="51" customHeight="1" x14ac:dyDescent="0.2">
      <c r="A3050" s="214" t="s">
        <v>28</v>
      </c>
      <c r="B3050" s="215" t="s">
        <v>261</v>
      </c>
      <c r="C3050" s="214" t="str">
        <f>VLOOKUP(B3050,INSUMOS!$A:$I,2,FALSE)</f>
        <v>SINAPI</v>
      </c>
      <c r="D3050" s="214" t="str">
        <f>VLOOKUP(B3050,INSUMOS!$A:$I,3,FALSE)</f>
        <v>MONTADOR DE ESTRUTURAS METALICAS HORISTA</v>
      </c>
      <c r="E3050" s="293" t="str">
        <f>VLOOKUP(B3050,INSUMOS!$A:$I,4,FALSE)</f>
        <v>Mão de Obra</v>
      </c>
      <c r="F3050" s="293"/>
      <c r="G3050" s="216" t="str">
        <f>VLOOKUP(B3050,INSUMOS!$A:$I,5,FALSE)</f>
        <v>H</v>
      </c>
      <c r="H3050" s="217">
        <v>1</v>
      </c>
      <c r="I3050" s="218">
        <f>VLOOKUP(B3050,INSUMOS!$A:$I,8,FALSE)</f>
        <v>18.649999999999999</v>
      </c>
      <c r="J3050" s="218">
        <f t="shared" si="479"/>
        <v>18.649999999999999</v>
      </c>
      <c r="L3050" s="52">
        <f t="shared" si="477"/>
        <v>323</v>
      </c>
      <c r="M3050" s="86">
        <f t="shared" si="471"/>
        <v>18.649999999999999</v>
      </c>
      <c r="N3050" s="87">
        <f t="shared" si="472"/>
        <v>18.649999999999999</v>
      </c>
      <c r="O3050" s="87" t="str">
        <f t="shared" si="473"/>
        <v/>
      </c>
      <c r="P3050" s="88" t="str">
        <f t="shared" si="474"/>
        <v/>
      </c>
      <c r="Q3050" s="87" t="str">
        <f t="shared" si="475"/>
        <v/>
      </c>
      <c r="R3050" s="87" t="str">
        <f t="shared" si="476"/>
        <v/>
      </c>
    </row>
    <row r="3051" spans="1:18" ht="25.5" x14ac:dyDescent="0.2">
      <c r="A3051" s="214" t="s">
        <v>28</v>
      </c>
      <c r="B3051" s="215" t="s">
        <v>81</v>
      </c>
      <c r="C3051" s="214" t="str">
        <f>VLOOKUP(B3051,INSUMOS!$A:$I,2,FALSE)</f>
        <v>SINAPI</v>
      </c>
      <c r="D3051" s="214" t="str">
        <f>VLOOKUP(B3051,INSUMOS!$A:$I,3,FALSE)</f>
        <v>EXAMES - HORISTA (COLETADO CAIXA - ENCARGOS COMPLEMENTARES)</v>
      </c>
      <c r="E3051" s="293" t="str">
        <f>VLOOKUP(B3051,INSUMOS!$A:$I,4,FALSE)</f>
        <v>Encargos Complementares</v>
      </c>
      <c r="F3051" s="293"/>
      <c r="G3051" s="216" t="str">
        <f>VLOOKUP(B3051,INSUMOS!$A:$I,5,FALSE)</f>
        <v>H</v>
      </c>
      <c r="H3051" s="217">
        <v>1</v>
      </c>
      <c r="I3051" s="218">
        <f>VLOOKUP(B3051,INSUMOS!$A:$I,8,FALSE)</f>
        <v>1.31</v>
      </c>
      <c r="J3051" s="218">
        <f t="shared" si="479"/>
        <v>1.31</v>
      </c>
      <c r="L3051" s="52">
        <f t="shared" si="477"/>
        <v>323</v>
      </c>
      <c r="M3051" s="86">
        <f t="shared" si="471"/>
        <v>1.31</v>
      </c>
      <c r="N3051" s="87" t="str">
        <f t="shared" si="472"/>
        <v/>
      </c>
      <c r="O3051" s="87">
        <f t="shared" si="473"/>
        <v>1.31</v>
      </c>
      <c r="P3051" s="88" t="str">
        <f t="shared" si="474"/>
        <v/>
      </c>
      <c r="Q3051" s="87" t="str">
        <f t="shared" si="475"/>
        <v/>
      </c>
      <c r="R3051" s="87" t="str">
        <f t="shared" si="476"/>
        <v/>
      </c>
    </row>
    <row r="3052" spans="1:18" x14ac:dyDescent="0.2">
      <c r="A3052" s="219"/>
      <c r="B3052" s="219"/>
      <c r="C3052" s="219"/>
      <c r="D3052" s="219"/>
      <c r="E3052" s="219"/>
      <c r="F3052" s="220"/>
      <c r="G3052" s="219"/>
      <c r="H3052" s="220"/>
      <c r="I3052" s="219"/>
      <c r="J3052" s="220"/>
      <c r="L3052" s="52">
        <f t="shared" si="477"/>
        <v>323</v>
      </c>
      <c r="M3052" s="86" t="str">
        <f t="shared" si="471"/>
        <v/>
      </c>
      <c r="N3052" s="87" t="str">
        <f t="shared" si="472"/>
        <v/>
      </c>
      <c r="O3052" s="87" t="str">
        <f t="shared" si="473"/>
        <v/>
      </c>
      <c r="P3052" s="88" t="str">
        <f t="shared" si="474"/>
        <v/>
      </c>
      <c r="Q3052" s="87" t="str">
        <f t="shared" si="475"/>
        <v/>
      </c>
      <c r="R3052" s="87" t="str">
        <f t="shared" si="476"/>
        <v/>
      </c>
    </row>
    <row r="3053" spans="1:18" ht="15" thickBot="1" x14ac:dyDescent="0.25">
      <c r="A3053" s="219"/>
      <c r="B3053" s="219"/>
      <c r="C3053" s="219"/>
      <c r="D3053" s="219"/>
      <c r="E3053" s="219"/>
      <c r="F3053" s="220"/>
      <c r="G3053" s="219"/>
      <c r="H3053" s="294"/>
      <c r="I3053" s="294"/>
      <c r="J3053" s="220"/>
      <c r="L3053" s="52">
        <f t="shared" si="477"/>
        <v>323</v>
      </c>
      <c r="M3053" s="86" t="str">
        <f t="shared" si="471"/>
        <v/>
      </c>
      <c r="N3053" s="87" t="str">
        <f t="shared" si="472"/>
        <v/>
      </c>
      <c r="O3053" s="87" t="str">
        <f t="shared" si="473"/>
        <v/>
      </c>
      <c r="P3053" s="88" t="str">
        <f t="shared" si="474"/>
        <v/>
      </c>
      <c r="Q3053" s="87" t="str">
        <f t="shared" si="475"/>
        <v/>
      </c>
      <c r="R3053" s="87" t="str">
        <f t="shared" si="476"/>
        <v/>
      </c>
    </row>
    <row r="3054" spans="1:18" ht="15" thickTop="1" x14ac:dyDescent="0.2">
      <c r="A3054" s="224"/>
      <c r="B3054" s="224"/>
      <c r="C3054" s="224"/>
      <c r="D3054" s="224"/>
      <c r="E3054" s="224"/>
      <c r="F3054" s="224"/>
      <c r="G3054" s="224"/>
      <c r="H3054" s="224"/>
      <c r="I3054" s="224"/>
      <c r="J3054" s="224"/>
      <c r="L3054" s="52">
        <f t="shared" si="477"/>
        <v>323</v>
      </c>
      <c r="M3054" s="86" t="str">
        <f t="shared" si="471"/>
        <v/>
      </c>
      <c r="N3054" s="87" t="str">
        <f t="shared" si="472"/>
        <v/>
      </c>
      <c r="O3054" s="87" t="str">
        <f t="shared" si="473"/>
        <v/>
      </c>
      <c r="P3054" s="88" t="str">
        <f t="shared" si="474"/>
        <v/>
      </c>
      <c r="Q3054" s="87" t="str">
        <f t="shared" si="475"/>
        <v/>
      </c>
      <c r="R3054" s="87" t="str">
        <f t="shared" si="476"/>
        <v/>
      </c>
    </row>
    <row r="3055" spans="1:18" ht="51" customHeight="1" x14ac:dyDescent="0.2">
      <c r="A3055" s="206"/>
      <c r="B3055" s="207" t="s">
        <v>1</v>
      </c>
      <c r="C3055" s="206" t="s">
        <v>2</v>
      </c>
      <c r="D3055" s="206" t="s">
        <v>3</v>
      </c>
      <c r="E3055" s="290" t="s">
        <v>18</v>
      </c>
      <c r="F3055" s="290"/>
      <c r="G3055" s="208" t="s">
        <v>4</v>
      </c>
      <c r="H3055" s="207" t="s">
        <v>5</v>
      </c>
      <c r="I3055" s="207" t="s">
        <v>6</v>
      </c>
      <c r="J3055" s="207" t="s">
        <v>7</v>
      </c>
      <c r="L3055" s="52">
        <f t="shared" si="477"/>
        <v>324</v>
      </c>
      <c r="M3055" s="86" t="str">
        <f t="shared" si="471"/>
        <v/>
      </c>
      <c r="N3055" s="87" t="str">
        <f t="shared" si="472"/>
        <v/>
      </c>
      <c r="O3055" s="87" t="str">
        <f t="shared" si="473"/>
        <v/>
      </c>
      <c r="P3055" s="88" t="str">
        <f t="shared" si="474"/>
        <v/>
      </c>
      <c r="Q3055" s="87" t="str">
        <f t="shared" si="475"/>
        <v/>
      </c>
      <c r="R3055" s="87" t="str">
        <f t="shared" si="476"/>
        <v/>
      </c>
    </row>
    <row r="3056" spans="1:18" ht="51" customHeight="1" x14ac:dyDescent="0.2">
      <c r="A3056" s="209" t="s">
        <v>19</v>
      </c>
      <c r="B3056" s="210" t="s">
        <v>312</v>
      </c>
      <c r="C3056" s="209" t="s">
        <v>9</v>
      </c>
      <c r="D3056" s="209" t="s">
        <v>1871</v>
      </c>
      <c r="E3056" s="291" t="s">
        <v>875</v>
      </c>
      <c r="F3056" s="291"/>
      <c r="G3056" s="211" t="s">
        <v>25</v>
      </c>
      <c r="H3056" s="212">
        <v>1</v>
      </c>
      <c r="I3056" s="213">
        <f>SUMIF(L:L,$L3056,M:M)</f>
        <v>28.909999999999993</v>
      </c>
      <c r="J3056" s="213">
        <f t="shared" ref="J3056:J3064" si="480">TRUNC(H3056*I3056,2)</f>
        <v>28.91</v>
      </c>
      <c r="L3056" s="52">
        <f t="shared" si="477"/>
        <v>324</v>
      </c>
      <c r="M3056" s="86" t="str">
        <f t="shared" ref="M3056:M3119" si="481">IF(OR(A3056="Insumo",A3056="Composição Auxiliar"),J3056,"")</f>
        <v/>
      </c>
      <c r="N3056" s="87" t="str">
        <f t="shared" ref="N3056:N3119" si="482">IF(E3056="Mão de Obra",J3056,"")</f>
        <v/>
      </c>
      <c r="O3056" s="87" t="str">
        <f t="shared" ref="O3056:O3119" si="483">IF(N3056&lt;&gt;"","",M3056)</f>
        <v/>
      </c>
      <c r="P3056" s="88" t="str">
        <f t="shared" ref="P3056:P3119" si="484">IF(A3056="Composição",B3056,"")</f>
        <v xml:space="preserve"> 88279 </v>
      </c>
      <c r="Q3056" s="87">
        <f t="shared" ref="Q3056:Q3119" si="485">IF(P3056&lt;&gt;"",SUMIF(L3056:L3156,L3056,N3056:N3156),"")</f>
        <v>19.09</v>
      </c>
      <c r="R3056" s="87">
        <f t="shared" ref="R3056:R3119" si="486">IF(P3056&lt;&gt;"",SUMIF(L3056:L3156,L3056,O3056:O3156),"")</f>
        <v>9.82</v>
      </c>
    </row>
    <row r="3057" spans="1:18" ht="51" customHeight="1" x14ac:dyDescent="0.2">
      <c r="A3057" s="225" t="s">
        <v>21</v>
      </c>
      <c r="B3057" s="226" t="s">
        <v>306</v>
      </c>
      <c r="C3057" s="225" t="s">
        <v>9</v>
      </c>
      <c r="D3057" s="225" t="s">
        <v>307</v>
      </c>
      <c r="E3057" s="292" t="s">
        <v>875</v>
      </c>
      <c r="F3057" s="292"/>
      <c r="G3057" s="227" t="s">
        <v>25</v>
      </c>
      <c r="H3057" s="228">
        <v>1</v>
      </c>
      <c r="I3057" s="229">
        <f>SUMIFS(J:J,A:A,"Composição",B:B,$B3057)</f>
        <v>0.57999999999999996</v>
      </c>
      <c r="J3057" s="229">
        <f t="shared" si="480"/>
        <v>0.57999999999999996</v>
      </c>
      <c r="L3057" s="52">
        <f t="shared" si="477"/>
        <v>324</v>
      </c>
      <c r="M3057" s="86">
        <f t="shared" si="481"/>
        <v>0.57999999999999996</v>
      </c>
      <c r="N3057" s="87" t="str">
        <f t="shared" si="482"/>
        <v/>
      </c>
      <c r="O3057" s="87">
        <f t="shared" si="483"/>
        <v>0.57999999999999996</v>
      </c>
      <c r="P3057" s="88" t="str">
        <f t="shared" si="484"/>
        <v/>
      </c>
      <c r="Q3057" s="87" t="str">
        <f t="shared" si="485"/>
        <v/>
      </c>
      <c r="R3057" s="87" t="str">
        <f t="shared" si="486"/>
        <v/>
      </c>
    </row>
    <row r="3058" spans="1:18" ht="51" customHeight="1" x14ac:dyDescent="0.2">
      <c r="A3058" s="214" t="s">
        <v>28</v>
      </c>
      <c r="B3058" s="215" t="s">
        <v>274</v>
      </c>
      <c r="C3058" s="214" t="str">
        <f>VLOOKUP(B3058,INSUMOS!$A:$I,2,FALSE)</f>
        <v>SINAPI</v>
      </c>
      <c r="D3058" s="214" t="str">
        <f>VLOOKUP(B3058,INSUMOS!$A:$I,3,FALSE)</f>
        <v>MONTADOR DE MAQUINAS (HORISTA)</v>
      </c>
      <c r="E3058" s="293" t="str">
        <f>VLOOKUP(B3058,INSUMOS!$A:$I,4,FALSE)</f>
        <v>Mão de Obra</v>
      </c>
      <c r="F3058" s="293"/>
      <c r="G3058" s="216" t="str">
        <f>VLOOKUP(B3058,INSUMOS!$A:$I,5,FALSE)</f>
        <v>H</v>
      </c>
      <c r="H3058" s="217">
        <v>1</v>
      </c>
      <c r="I3058" s="218">
        <f>VLOOKUP(B3058,INSUMOS!$A:$I,8,FALSE)</f>
        <v>19.09</v>
      </c>
      <c r="J3058" s="218">
        <f t="shared" si="480"/>
        <v>19.09</v>
      </c>
      <c r="L3058" s="52">
        <f t="shared" si="477"/>
        <v>324</v>
      </c>
      <c r="M3058" s="86">
        <f t="shared" si="481"/>
        <v>19.09</v>
      </c>
      <c r="N3058" s="87">
        <f t="shared" si="482"/>
        <v>19.09</v>
      </c>
      <c r="O3058" s="87" t="str">
        <f t="shared" si="483"/>
        <v/>
      </c>
      <c r="P3058" s="88" t="str">
        <f t="shared" si="484"/>
        <v/>
      </c>
      <c r="Q3058" s="87" t="str">
        <f t="shared" si="485"/>
        <v/>
      </c>
      <c r="R3058" s="87" t="str">
        <f t="shared" si="486"/>
        <v/>
      </c>
    </row>
    <row r="3059" spans="1:18" ht="51" customHeight="1" x14ac:dyDescent="0.2">
      <c r="A3059" s="214" t="s">
        <v>28</v>
      </c>
      <c r="B3059" s="215" t="s">
        <v>83</v>
      </c>
      <c r="C3059" s="214" t="str">
        <f>VLOOKUP(B3059,INSUMOS!$A:$I,2,FALSE)</f>
        <v>SINAPI</v>
      </c>
      <c r="D3059" s="214" t="str">
        <f>VLOOKUP(B3059,INSUMOS!$A:$I,3,FALSE)</f>
        <v>SEGURO - HORISTA (COLETADO CAIXA - ENCARGOS COMPLEMENTARES)</v>
      </c>
      <c r="E3059" s="293" t="str">
        <f>VLOOKUP(B3059,INSUMOS!$A:$I,4,FALSE)</f>
        <v>Encargos Complementares</v>
      </c>
      <c r="F3059" s="293"/>
      <c r="G3059" s="216" t="str">
        <f>VLOOKUP(B3059,INSUMOS!$A:$I,5,FALSE)</f>
        <v>H</v>
      </c>
      <c r="H3059" s="217">
        <v>1</v>
      </c>
      <c r="I3059" s="218">
        <f>VLOOKUP(B3059,INSUMOS!$A:$I,8,FALSE)</f>
        <v>0.11</v>
      </c>
      <c r="J3059" s="218">
        <f t="shared" si="480"/>
        <v>0.11</v>
      </c>
      <c r="L3059" s="52">
        <f t="shared" si="477"/>
        <v>324</v>
      </c>
      <c r="M3059" s="86">
        <f t="shared" si="481"/>
        <v>0.11</v>
      </c>
      <c r="N3059" s="87" t="str">
        <f t="shared" si="482"/>
        <v/>
      </c>
      <c r="O3059" s="87">
        <f t="shared" si="483"/>
        <v>0.11</v>
      </c>
      <c r="P3059" s="88" t="str">
        <f t="shared" si="484"/>
        <v/>
      </c>
      <c r="Q3059" s="87" t="str">
        <f t="shared" si="485"/>
        <v/>
      </c>
      <c r="R3059" s="87" t="str">
        <f t="shared" si="486"/>
        <v/>
      </c>
    </row>
    <row r="3060" spans="1:18" ht="25.5" x14ac:dyDescent="0.2">
      <c r="A3060" s="214" t="s">
        <v>28</v>
      </c>
      <c r="B3060" s="215" t="s">
        <v>196</v>
      </c>
      <c r="C3060" s="214" t="str">
        <f>VLOOKUP(B3060,INSUMOS!$A:$I,2,FALSE)</f>
        <v>SINAPI</v>
      </c>
      <c r="D3060" s="214" t="str">
        <f>VLOOKUP(B3060,INSUMOS!$A:$I,3,FALSE)</f>
        <v>FERRAMENTAS - FAMILIA ELETRICISTA - HORISTA (ENCARGOS COMPLEMENTARES - COLETADO CAIXA)</v>
      </c>
      <c r="E3060" s="293" t="str">
        <f>VLOOKUP(B3060,INSUMOS!$A:$I,4,FALSE)</f>
        <v>Encargos Complementares</v>
      </c>
      <c r="F3060" s="293"/>
      <c r="G3060" s="216" t="str">
        <f>VLOOKUP(B3060,INSUMOS!$A:$I,5,FALSE)</f>
        <v>H</v>
      </c>
      <c r="H3060" s="217">
        <v>1</v>
      </c>
      <c r="I3060" s="218">
        <f>VLOOKUP(B3060,INSUMOS!$A:$I,8,FALSE)</f>
        <v>0.83</v>
      </c>
      <c r="J3060" s="218">
        <f t="shared" si="480"/>
        <v>0.83</v>
      </c>
      <c r="L3060" s="52">
        <f t="shared" ref="L3060:L3123" si="487">IF(AND(A3061&lt;&gt;"",A3060=""),L3059+1,L3059)</f>
        <v>324</v>
      </c>
      <c r="M3060" s="86">
        <f t="shared" si="481"/>
        <v>0.83</v>
      </c>
      <c r="N3060" s="87" t="str">
        <f t="shared" si="482"/>
        <v/>
      </c>
      <c r="O3060" s="87">
        <f t="shared" si="483"/>
        <v>0.83</v>
      </c>
      <c r="P3060" s="88" t="str">
        <f t="shared" si="484"/>
        <v/>
      </c>
      <c r="Q3060" s="87" t="str">
        <f t="shared" si="485"/>
        <v/>
      </c>
      <c r="R3060" s="87" t="str">
        <f t="shared" si="486"/>
        <v/>
      </c>
    </row>
    <row r="3061" spans="1:18" ht="25.5" x14ac:dyDescent="0.2">
      <c r="A3061" s="214" t="s">
        <v>28</v>
      </c>
      <c r="B3061" s="215" t="s">
        <v>84</v>
      </c>
      <c r="C3061" s="214" t="str">
        <f>VLOOKUP(B3061,INSUMOS!$A:$I,2,FALSE)</f>
        <v>SINAPI</v>
      </c>
      <c r="D3061" s="214" t="str">
        <f>VLOOKUP(B3061,INSUMOS!$A:$I,3,FALSE)</f>
        <v>TRANSPORTE - HORISTA (COLETADO CAIXA - ENCARGOS COMPLEMENTARES)</v>
      </c>
      <c r="E3061" s="293" t="str">
        <f>VLOOKUP(B3061,INSUMOS!$A:$I,4,FALSE)</f>
        <v>Encargos Complementares</v>
      </c>
      <c r="F3061" s="293"/>
      <c r="G3061" s="216" t="str">
        <f>VLOOKUP(B3061,INSUMOS!$A:$I,5,FALSE)</f>
        <v>H</v>
      </c>
      <c r="H3061" s="217">
        <v>1</v>
      </c>
      <c r="I3061" s="218">
        <f>VLOOKUP(B3061,INSUMOS!$A:$I,8,FALSE)</f>
        <v>1.52</v>
      </c>
      <c r="J3061" s="218">
        <f t="shared" si="480"/>
        <v>1.52</v>
      </c>
      <c r="L3061" s="52">
        <f t="shared" si="487"/>
        <v>324</v>
      </c>
      <c r="M3061" s="86">
        <f t="shared" si="481"/>
        <v>1.52</v>
      </c>
      <c r="N3061" s="87" t="str">
        <f t="shared" si="482"/>
        <v/>
      </c>
      <c r="O3061" s="87">
        <f t="shared" si="483"/>
        <v>1.52</v>
      </c>
      <c r="P3061" s="88" t="str">
        <f t="shared" si="484"/>
        <v/>
      </c>
      <c r="Q3061" s="87" t="str">
        <f t="shared" si="485"/>
        <v/>
      </c>
      <c r="R3061" s="87" t="str">
        <f t="shared" si="486"/>
        <v/>
      </c>
    </row>
    <row r="3062" spans="1:18" ht="25.5" x14ac:dyDescent="0.2">
      <c r="A3062" s="214" t="s">
        <v>28</v>
      </c>
      <c r="B3062" s="215" t="s">
        <v>79</v>
      </c>
      <c r="C3062" s="214" t="str">
        <f>VLOOKUP(B3062,INSUMOS!$A:$I,2,FALSE)</f>
        <v>SINAPI</v>
      </c>
      <c r="D3062" s="214" t="str">
        <f>VLOOKUP(B3062,INSUMOS!$A:$I,3,FALSE)</f>
        <v>ALIMENTACAO - HORISTA (COLETADO CAIXA - ENCARGOS COMPLEMENTARES)</v>
      </c>
      <c r="E3062" s="293" t="str">
        <f>VLOOKUP(B3062,INSUMOS!$A:$I,4,FALSE)</f>
        <v>Encargos Complementares</v>
      </c>
      <c r="F3062" s="293"/>
      <c r="G3062" s="216" t="str">
        <f>VLOOKUP(B3062,INSUMOS!$A:$I,5,FALSE)</f>
        <v>H</v>
      </c>
      <c r="H3062" s="217">
        <v>1</v>
      </c>
      <c r="I3062" s="218">
        <f>VLOOKUP(B3062,INSUMOS!$A:$I,8,FALSE)</f>
        <v>4.29</v>
      </c>
      <c r="J3062" s="218">
        <f t="shared" si="480"/>
        <v>4.29</v>
      </c>
      <c r="L3062" s="52">
        <f t="shared" si="487"/>
        <v>324</v>
      </c>
      <c r="M3062" s="86">
        <f t="shared" si="481"/>
        <v>4.29</v>
      </c>
      <c r="N3062" s="87" t="str">
        <f t="shared" si="482"/>
        <v/>
      </c>
      <c r="O3062" s="87">
        <f t="shared" si="483"/>
        <v>4.29</v>
      </c>
      <c r="P3062" s="88" t="str">
        <f t="shared" si="484"/>
        <v/>
      </c>
      <c r="Q3062" s="87" t="str">
        <f t="shared" si="485"/>
        <v/>
      </c>
      <c r="R3062" s="87" t="str">
        <f t="shared" si="486"/>
        <v/>
      </c>
    </row>
    <row r="3063" spans="1:18" ht="25.5" x14ac:dyDescent="0.2">
      <c r="A3063" s="214" t="s">
        <v>28</v>
      </c>
      <c r="B3063" s="215" t="s">
        <v>81</v>
      </c>
      <c r="C3063" s="214" t="str">
        <f>VLOOKUP(B3063,INSUMOS!$A:$I,2,FALSE)</f>
        <v>SINAPI</v>
      </c>
      <c r="D3063" s="214" t="str">
        <f>VLOOKUP(B3063,INSUMOS!$A:$I,3,FALSE)</f>
        <v>EXAMES - HORISTA (COLETADO CAIXA - ENCARGOS COMPLEMENTARES)</v>
      </c>
      <c r="E3063" s="293" t="str">
        <f>VLOOKUP(B3063,INSUMOS!$A:$I,4,FALSE)</f>
        <v>Encargos Complementares</v>
      </c>
      <c r="F3063" s="293"/>
      <c r="G3063" s="216" t="str">
        <f>VLOOKUP(B3063,INSUMOS!$A:$I,5,FALSE)</f>
        <v>H</v>
      </c>
      <c r="H3063" s="217">
        <v>1</v>
      </c>
      <c r="I3063" s="218">
        <f>VLOOKUP(B3063,INSUMOS!$A:$I,8,FALSE)</f>
        <v>1.31</v>
      </c>
      <c r="J3063" s="218">
        <f t="shared" si="480"/>
        <v>1.31</v>
      </c>
      <c r="L3063" s="52">
        <f t="shared" si="487"/>
        <v>324</v>
      </c>
      <c r="M3063" s="86">
        <f t="shared" si="481"/>
        <v>1.31</v>
      </c>
      <c r="N3063" s="87" t="str">
        <f t="shared" si="482"/>
        <v/>
      </c>
      <c r="O3063" s="87">
        <f t="shared" si="483"/>
        <v>1.31</v>
      </c>
      <c r="P3063" s="88" t="str">
        <f t="shared" si="484"/>
        <v/>
      </c>
      <c r="Q3063" s="87" t="str">
        <f t="shared" si="485"/>
        <v/>
      </c>
      <c r="R3063" s="87" t="str">
        <f t="shared" si="486"/>
        <v/>
      </c>
    </row>
    <row r="3064" spans="1:18" ht="51" customHeight="1" x14ac:dyDescent="0.2">
      <c r="A3064" s="214" t="s">
        <v>28</v>
      </c>
      <c r="B3064" s="215" t="s">
        <v>192</v>
      </c>
      <c r="C3064" s="214" t="str">
        <f>VLOOKUP(B3064,INSUMOS!$A:$I,2,FALSE)</f>
        <v>SINAPI</v>
      </c>
      <c r="D3064" s="214" t="str">
        <f>VLOOKUP(B3064,INSUMOS!$A:$I,3,FALSE)</f>
        <v>EPI - FAMILIA ELETRICISTA - HORISTA (ENCARGOS COMPLEMENTARES - COLETADO CAIXA)</v>
      </c>
      <c r="E3064" s="293" t="str">
        <f>VLOOKUP(B3064,INSUMOS!$A:$I,4,FALSE)</f>
        <v>Encargos Complementares</v>
      </c>
      <c r="F3064" s="293"/>
      <c r="G3064" s="216" t="str">
        <f>VLOOKUP(B3064,INSUMOS!$A:$I,5,FALSE)</f>
        <v>H</v>
      </c>
      <c r="H3064" s="217">
        <v>1</v>
      </c>
      <c r="I3064" s="218">
        <f>VLOOKUP(B3064,INSUMOS!$A:$I,8,FALSE)</f>
        <v>1.18</v>
      </c>
      <c r="J3064" s="218">
        <f t="shared" si="480"/>
        <v>1.18</v>
      </c>
      <c r="L3064" s="52">
        <f t="shared" si="487"/>
        <v>324</v>
      </c>
      <c r="M3064" s="86">
        <f t="shared" si="481"/>
        <v>1.18</v>
      </c>
      <c r="N3064" s="87" t="str">
        <f t="shared" si="482"/>
        <v/>
      </c>
      <c r="O3064" s="87">
        <f t="shared" si="483"/>
        <v>1.18</v>
      </c>
      <c r="P3064" s="88" t="str">
        <f t="shared" si="484"/>
        <v/>
      </c>
      <c r="Q3064" s="87" t="str">
        <f t="shared" si="485"/>
        <v/>
      </c>
      <c r="R3064" s="87" t="str">
        <f t="shared" si="486"/>
        <v/>
      </c>
    </row>
    <row r="3065" spans="1:18" ht="38.25" customHeight="1" x14ac:dyDescent="0.2">
      <c r="A3065" s="219"/>
      <c r="B3065" s="219"/>
      <c r="C3065" s="219"/>
      <c r="D3065" s="219"/>
      <c r="E3065" s="219"/>
      <c r="F3065" s="220"/>
      <c r="G3065" s="219"/>
      <c r="H3065" s="220"/>
      <c r="I3065" s="219"/>
      <c r="J3065" s="220"/>
      <c r="L3065" s="52">
        <f t="shared" si="487"/>
        <v>324</v>
      </c>
      <c r="M3065" s="86" t="str">
        <f t="shared" si="481"/>
        <v/>
      </c>
      <c r="N3065" s="87" t="str">
        <f t="shared" si="482"/>
        <v/>
      </c>
      <c r="O3065" s="87" t="str">
        <f t="shared" si="483"/>
        <v/>
      </c>
      <c r="P3065" s="88" t="str">
        <f t="shared" si="484"/>
        <v/>
      </c>
      <c r="Q3065" s="87" t="str">
        <f t="shared" si="485"/>
        <v/>
      </c>
      <c r="R3065" s="87" t="str">
        <f t="shared" si="486"/>
        <v/>
      </c>
    </row>
    <row r="3066" spans="1:18" ht="15" thickBot="1" x14ac:dyDescent="0.25">
      <c r="A3066" s="219"/>
      <c r="B3066" s="219"/>
      <c r="C3066" s="219"/>
      <c r="D3066" s="219"/>
      <c r="E3066" s="219"/>
      <c r="F3066" s="220"/>
      <c r="G3066" s="219"/>
      <c r="H3066" s="294"/>
      <c r="I3066" s="294"/>
      <c r="J3066" s="220"/>
      <c r="L3066" s="52">
        <f t="shared" si="487"/>
        <v>324</v>
      </c>
      <c r="M3066" s="86" t="str">
        <f t="shared" si="481"/>
        <v/>
      </c>
      <c r="N3066" s="87" t="str">
        <f t="shared" si="482"/>
        <v/>
      </c>
      <c r="O3066" s="87" t="str">
        <f t="shared" si="483"/>
        <v/>
      </c>
      <c r="P3066" s="88" t="str">
        <f t="shared" si="484"/>
        <v/>
      </c>
      <c r="Q3066" s="87" t="str">
        <f t="shared" si="485"/>
        <v/>
      </c>
      <c r="R3066" s="87" t="str">
        <f t="shared" si="486"/>
        <v/>
      </c>
    </row>
    <row r="3067" spans="1:18" ht="15" thickTop="1" x14ac:dyDescent="0.2">
      <c r="A3067" s="224"/>
      <c r="B3067" s="224"/>
      <c r="C3067" s="224"/>
      <c r="D3067" s="224"/>
      <c r="E3067" s="224"/>
      <c r="F3067" s="224"/>
      <c r="G3067" s="224"/>
      <c r="H3067" s="224"/>
      <c r="I3067" s="224"/>
      <c r="J3067" s="224"/>
      <c r="L3067" s="52">
        <f t="shared" si="487"/>
        <v>324</v>
      </c>
      <c r="M3067" s="86" t="str">
        <f t="shared" si="481"/>
        <v/>
      </c>
      <c r="N3067" s="87" t="str">
        <f t="shared" si="482"/>
        <v/>
      </c>
      <c r="O3067" s="87" t="str">
        <f t="shared" si="483"/>
        <v/>
      </c>
      <c r="P3067" s="88" t="str">
        <f t="shared" si="484"/>
        <v/>
      </c>
      <c r="Q3067" s="87" t="str">
        <f t="shared" si="485"/>
        <v/>
      </c>
      <c r="R3067" s="87" t="str">
        <f t="shared" si="486"/>
        <v/>
      </c>
    </row>
    <row r="3068" spans="1:18" ht="15" x14ac:dyDescent="0.2">
      <c r="A3068" s="206"/>
      <c r="B3068" s="207" t="s">
        <v>1</v>
      </c>
      <c r="C3068" s="206" t="s">
        <v>2</v>
      </c>
      <c r="D3068" s="206" t="s">
        <v>3</v>
      </c>
      <c r="E3068" s="290" t="s">
        <v>18</v>
      </c>
      <c r="F3068" s="290"/>
      <c r="G3068" s="208" t="s">
        <v>4</v>
      </c>
      <c r="H3068" s="207" t="s">
        <v>5</v>
      </c>
      <c r="I3068" s="207" t="s">
        <v>6</v>
      </c>
      <c r="J3068" s="207" t="s">
        <v>7</v>
      </c>
      <c r="L3068" s="52">
        <f t="shared" si="487"/>
        <v>325</v>
      </c>
      <c r="M3068" s="86" t="str">
        <f t="shared" si="481"/>
        <v/>
      </c>
      <c r="N3068" s="87" t="str">
        <f t="shared" si="482"/>
        <v/>
      </c>
      <c r="O3068" s="87" t="str">
        <f t="shared" si="483"/>
        <v/>
      </c>
      <c r="P3068" s="88" t="str">
        <f t="shared" si="484"/>
        <v/>
      </c>
      <c r="Q3068" s="87" t="str">
        <f t="shared" si="485"/>
        <v/>
      </c>
      <c r="R3068" s="87" t="str">
        <f t="shared" si="486"/>
        <v/>
      </c>
    </row>
    <row r="3069" spans="1:18" x14ac:dyDescent="0.2">
      <c r="A3069" s="209" t="s">
        <v>19</v>
      </c>
      <c r="B3069" s="210" t="s">
        <v>754</v>
      </c>
      <c r="C3069" s="209" t="s">
        <v>9</v>
      </c>
      <c r="D3069" s="209" t="s">
        <v>755</v>
      </c>
      <c r="E3069" s="291" t="s">
        <v>875</v>
      </c>
      <c r="F3069" s="291"/>
      <c r="G3069" s="211" t="s">
        <v>25</v>
      </c>
      <c r="H3069" s="212">
        <v>1</v>
      </c>
      <c r="I3069" s="213">
        <f>SUMIF(L:L,$L3069,M:M)</f>
        <v>31.309999999999995</v>
      </c>
      <c r="J3069" s="213">
        <f t="shared" ref="J3069:J3077" si="488">TRUNC(H3069*I3069,2)</f>
        <v>31.31</v>
      </c>
      <c r="L3069" s="52">
        <f t="shared" si="487"/>
        <v>325</v>
      </c>
      <c r="M3069" s="86" t="str">
        <f t="shared" si="481"/>
        <v/>
      </c>
      <c r="N3069" s="87" t="str">
        <f t="shared" si="482"/>
        <v/>
      </c>
      <c r="O3069" s="87" t="str">
        <f t="shared" si="483"/>
        <v/>
      </c>
      <c r="P3069" s="88" t="str">
        <f t="shared" si="484"/>
        <v xml:space="preserve"> 88282 </v>
      </c>
      <c r="Q3069" s="87">
        <f t="shared" si="485"/>
        <v>23.15</v>
      </c>
      <c r="R3069" s="87">
        <f t="shared" si="486"/>
        <v>8.1599999999999984</v>
      </c>
    </row>
    <row r="3070" spans="1:18" ht="25.5" x14ac:dyDescent="0.2">
      <c r="A3070" s="225" t="s">
        <v>21</v>
      </c>
      <c r="B3070" s="226" t="s">
        <v>782</v>
      </c>
      <c r="C3070" s="225" t="s">
        <v>9</v>
      </c>
      <c r="D3070" s="225" t="s">
        <v>783</v>
      </c>
      <c r="E3070" s="292" t="s">
        <v>875</v>
      </c>
      <c r="F3070" s="292"/>
      <c r="G3070" s="227" t="s">
        <v>25</v>
      </c>
      <c r="H3070" s="228">
        <v>1</v>
      </c>
      <c r="I3070" s="229">
        <f>SUMIFS(J:J,A:A,"Composição",B:B,$B3070)</f>
        <v>0.11</v>
      </c>
      <c r="J3070" s="229">
        <f t="shared" si="488"/>
        <v>0.11</v>
      </c>
      <c r="L3070" s="52">
        <f t="shared" si="487"/>
        <v>325</v>
      </c>
      <c r="M3070" s="86">
        <f t="shared" si="481"/>
        <v>0.11</v>
      </c>
      <c r="N3070" s="87" t="str">
        <f t="shared" si="482"/>
        <v/>
      </c>
      <c r="O3070" s="87">
        <f t="shared" si="483"/>
        <v>0.11</v>
      </c>
      <c r="P3070" s="88" t="str">
        <f t="shared" si="484"/>
        <v/>
      </c>
      <c r="Q3070" s="87" t="str">
        <f t="shared" si="485"/>
        <v/>
      </c>
      <c r="R3070" s="87" t="str">
        <f t="shared" si="486"/>
        <v/>
      </c>
    </row>
    <row r="3071" spans="1:18" ht="51" customHeight="1" x14ac:dyDescent="0.2">
      <c r="A3071" s="214" t="s">
        <v>28</v>
      </c>
      <c r="B3071" s="215" t="s">
        <v>572</v>
      </c>
      <c r="C3071" s="214" t="str">
        <f>VLOOKUP(B3071,INSUMOS!$A:$I,2,FALSE)</f>
        <v>SINAPI</v>
      </c>
      <c r="D3071" s="214" t="str">
        <f>VLOOKUP(B3071,INSUMOS!$A:$I,3,FALSE)</f>
        <v>MOTORISTA DE CAMINHAO (HORISTA)</v>
      </c>
      <c r="E3071" s="293" t="str">
        <f>VLOOKUP(B3071,INSUMOS!$A:$I,4,FALSE)</f>
        <v>Mão de Obra</v>
      </c>
      <c r="F3071" s="293"/>
      <c r="G3071" s="216" t="str">
        <f>VLOOKUP(B3071,INSUMOS!$A:$I,5,FALSE)</f>
        <v>H</v>
      </c>
      <c r="H3071" s="217">
        <v>1</v>
      </c>
      <c r="I3071" s="218">
        <f>VLOOKUP(B3071,INSUMOS!$A:$I,8,FALSE)</f>
        <v>23.15</v>
      </c>
      <c r="J3071" s="218">
        <f t="shared" si="488"/>
        <v>23.15</v>
      </c>
      <c r="L3071" s="52">
        <f t="shared" si="487"/>
        <v>325</v>
      </c>
      <c r="M3071" s="86">
        <f t="shared" si="481"/>
        <v>23.15</v>
      </c>
      <c r="N3071" s="87">
        <f t="shared" si="482"/>
        <v>23.15</v>
      </c>
      <c r="O3071" s="87" t="str">
        <f t="shared" si="483"/>
        <v/>
      </c>
      <c r="P3071" s="88" t="str">
        <f t="shared" si="484"/>
        <v/>
      </c>
      <c r="Q3071" s="87" t="str">
        <f t="shared" si="485"/>
        <v/>
      </c>
      <c r="R3071" s="87" t="str">
        <f t="shared" si="486"/>
        <v/>
      </c>
    </row>
    <row r="3072" spans="1:18" ht="38.25" customHeight="1" x14ac:dyDescent="0.2">
      <c r="A3072" s="214" t="s">
        <v>28</v>
      </c>
      <c r="B3072" s="215" t="s">
        <v>109</v>
      </c>
      <c r="C3072" s="214" t="str">
        <f>VLOOKUP(B3072,INSUMOS!$A:$I,2,FALSE)</f>
        <v>SINAPI</v>
      </c>
      <c r="D3072" s="214" t="str">
        <f>VLOOKUP(B3072,INSUMOS!$A:$I,3,FALSE)</f>
        <v>EPI - FAMILIA OPERADOR ESCAVADEIRA - HORISTA (ENCARGOS COMPLEMENTARES - COLETADO CAIXA)</v>
      </c>
      <c r="E3072" s="293" t="str">
        <f>VLOOKUP(B3072,INSUMOS!$A:$I,4,FALSE)</f>
        <v>Encargos Complementares</v>
      </c>
      <c r="F3072" s="293"/>
      <c r="G3072" s="216" t="str">
        <f>VLOOKUP(B3072,INSUMOS!$A:$I,5,FALSE)</f>
        <v>H</v>
      </c>
      <c r="H3072" s="217">
        <v>1</v>
      </c>
      <c r="I3072" s="218">
        <f>VLOOKUP(B3072,INSUMOS!$A:$I,8,FALSE)</f>
        <v>0.79</v>
      </c>
      <c r="J3072" s="218">
        <f t="shared" si="488"/>
        <v>0.79</v>
      </c>
      <c r="L3072" s="52">
        <f t="shared" si="487"/>
        <v>325</v>
      </c>
      <c r="M3072" s="86">
        <f t="shared" si="481"/>
        <v>0.79</v>
      </c>
      <c r="N3072" s="87" t="str">
        <f t="shared" si="482"/>
        <v/>
      </c>
      <c r="O3072" s="87">
        <f t="shared" si="483"/>
        <v>0.79</v>
      </c>
      <c r="P3072" s="88" t="str">
        <f t="shared" si="484"/>
        <v/>
      </c>
      <c r="Q3072" s="87" t="str">
        <f t="shared" si="485"/>
        <v/>
      </c>
      <c r="R3072" s="87" t="str">
        <f t="shared" si="486"/>
        <v/>
      </c>
    </row>
    <row r="3073" spans="1:18" ht="25.5" x14ac:dyDescent="0.2">
      <c r="A3073" s="214" t="s">
        <v>28</v>
      </c>
      <c r="B3073" s="215" t="s">
        <v>84</v>
      </c>
      <c r="C3073" s="214" t="str">
        <f>VLOOKUP(B3073,INSUMOS!$A:$I,2,FALSE)</f>
        <v>SINAPI</v>
      </c>
      <c r="D3073" s="214" t="str">
        <f>VLOOKUP(B3073,INSUMOS!$A:$I,3,FALSE)</f>
        <v>TRANSPORTE - HORISTA (COLETADO CAIXA - ENCARGOS COMPLEMENTARES)</v>
      </c>
      <c r="E3073" s="293" t="str">
        <f>VLOOKUP(B3073,INSUMOS!$A:$I,4,FALSE)</f>
        <v>Encargos Complementares</v>
      </c>
      <c r="F3073" s="293"/>
      <c r="G3073" s="216" t="str">
        <f>VLOOKUP(B3073,INSUMOS!$A:$I,5,FALSE)</f>
        <v>H</v>
      </c>
      <c r="H3073" s="217">
        <v>1</v>
      </c>
      <c r="I3073" s="218">
        <f>VLOOKUP(B3073,INSUMOS!$A:$I,8,FALSE)</f>
        <v>1.52</v>
      </c>
      <c r="J3073" s="218">
        <f t="shared" si="488"/>
        <v>1.52</v>
      </c>
      <c r="L3073" s="52">
        <f t="shared" si="487"/>
        <v>325</v>
      </c>
      <c r="M3073" s="86">
        <f t="shared" si="481"/>
        <v>1.52</v>
      </c>
      <c r="N3073" s="87" t="str">
        <f t="shared" si="482"/>
        <v/>
      </c>
      <c r="O3073" s="87">
        <f t="shared" si="483"/>
        <v>1.52</v>
      </c>
      <c r="P3073" s="88" t="str">
        <f t="shared" si="484"/>
        <v/>
      </c>
      <c r="Q3073" s="87" t="str">
        <f t="shared" si="485"/>
        <v/>
      </c>
      <c r="R3073" s="87" t="str">
        <f t="shared" si="486"/>
        <v/>
      </c>
    </row>
    <row r="3074" spans="1:18" ht="25.5" x14ac:dyDescent="0.2">
      <c r="A3074" s="214" t="s">
        <v>28</v>
      </c>
      <c r="B3074" s="215" t="s">
        <v>81</v>
      </c>
      <c r="C3074" s="214" t="str">
        <f>VLOOKUP(B3074,INSUMOS!$A:$I,2,FALSE)</f>
        <v>SINAPI</v>
      </c>
      <c r="D3074" s="214" t="str">
        <f>VLOOKUP(B3074,INSUMOS!$A:$I,3,FALSE)</f>
        <v>EXAMES - HORISTA (COLETADO CAIXA - ENCARGOS COMPLEMENTARES)</v>
      </c>
      <c r="E3074" s="293" t="str">
        <f>VLOOKUP(B3074,INSUMOS!$A:$I,4,FALSE)</f>
        <v>Encargos Complementares</v>
      </c>
      <c r="F3074" s="293"/>
      <c r="G3074" s="216" t="str">
        <f>VLOOKUP(B3074,INSUMOS!$A:$I,5,FALSE)</f>
        <v>H</v>
      </c>
      <c r="H3074" s="217">
        <v>1</v>
      </c>
      <c r="I3074" s="218">
        <f>VLOOKUP(B3074,INSUMOS!$A:$I,8,FALSE)</f>
        <v>1.31</v>
      </c>
      <c r="J3074" s="218">
        <f t="shared" si="488"/>
        <v>1.31</v>
      </c>
      <c r="L3074" s="52">
        <f t="shared" si="487"/>
        <v>325</v>
      </c>
      <c r="M3074" s="86">
        <f t="shared" si="481"/>
        <v>1.31</v>
      </c>
      <c r="N3074" s="87" t="str">
        <f t="shared" si="482"/>
        <v/>
      </c>
      <c r="O3074" s="87">
        <f t="shared" si="483"/>
        <v>1.31</v>
      </c>
      <c r="P3074" s="88" t="str">
        <f t="shared" si="484"/>
        <v/>
      </c>
      <c r="Q3074" s="87" t="str">
        <f t="shared" si="485"/>
        <v/>
      </c>
      <c r="R3074" s="87" t="str">
        <f t="shared" si="486"/>
        <v/>
      </c>
    </row>
    <row r="3075" spans="1:18" ht="25.5" x14ac:dyDescent="0.2">
      <c r="A3075" s="214" t="s">
        <v>28</v>
      </c>
      <c r="B3075" s="215" t="s">
        <v>79</v>
      </c>
      <c r="C3075" s="214" t="str">
        <f>VLOOKUP(B3075,INSUMOS!$A:$I,2,FALSE)</f>
        <v>SINAPI</v>
      </c>
      <c r="D3075" s="214" t="str">
        <f>VLOOKUP(B3075,INSUMOS!$A:$I,3,FALSE)</f>
        <v>ALIMENTACAO - HORISTA (COLETADO CAIXA - ENCARGOS COMPLEMENTARES)</v>
      </c>
      <c r="E3075" s="293" t="str">
        <f>VLOOKUP(B3075,INSUMOS!$A:$I,4,FALSE)</f>
        <v>Encargos Complementares</v>
      </c>
      <c r="F3075" s="293"/>
      <c r="G3075" s="216" t="str">
        <f>VLOOKUP(B3075,INSUMOS!$A:$I,5,FALSE)</f>
        <v>H</v>
      </c>
      <c r="H3075" s="217">
        <v>1</v>
      </c>
      <c r="I3075" s="218">
        <f>VLOOKUP(B3075,INSUMOS!$A:$I,8,FALSE)</f>
        <v>4.29</v>
      </c>
      <c r="J3075" s="218">
        <f t="shared" si="488"/>
        <v>4.29</v>
      </c>
      <c r="L3075" s="52">
        <f t="shared" si="487"/>
        <v>325</v>
      </c>
      <c r="M3075" s="86">
        <f t="shared" si="481"/>
        <v>4.29</v>
      </c>
      <c r="N3075" s="87" t="str">
        <f t="shared" si="482"/>
        <v/>
      </c>
      <c r="O3075" s="87">
        <f t="shared" si="483"/>
        <v>4.29</v>
      </c>
      <c r="P3075" s="88" t="str">
        <f t="shared" si="484"/>
        <v/>
      </c>
      <c r="Q3075" s="87" t="str">
        <f t="shared" si="485"/>
        <v/>
      </c>
      <c r="R3075" s="87" t="str">
        <f t="shared" si="486"/>
        <v/>
      </c>
    </row>
    <row r="3076" spans="1:18" ht="25.5" x14ac:dyDescent="0.2">
      <c r="A3076" s="214" t="s">
        <v>28</v>
      </c>
      <c r="B3076" s="215" t="s">
        <v>110</v>
      </c>
      <c r="C3076" s="214" t="str">
        <f>VLOOKUP(B3076,INSUMOS!$A:$I,2,FALSE)</f>
        <v>SINAPI</v>
      </c>
      <c r="D3076" s="214" t="str">
        <f>VLOOKUP(B3076,INSUMOS!$A:$I,3,FALSE)</f>
        <v>FERRAMENTAS - FAMILIA OPERADOR ESCAVADEIRA - HORISTA (ENCARGOS COMPLEMENTARES - COLETADO CAIXA)</v>
      </c>
      <c r="E3076" s="293" t="str">
        <f>VLOOKUP(B3076,INSUMOS!$A:$I,4,FALSE)</f>
        <v>Encargos Complementares</v>
      </c>
      <c r="F3076" s="293"/>
      <c r="G3076" s="216" t="str">
        <f>VLOOKUP(B3076,INSUMOS!$A:$I,5,FALSE)</f>
        <v>H</v>
      </c>
      <c r="H3076" s="217">
        <v>1</v>
      </c>
      <c r="I3076" s="218">
        <f>VLOOKUP(B3076,INSUMOS!$A:$I,8,FALSE)</f>
        <v>0.03</v>
      </c>
      <c r="J3076" s="218">
        <f t="shared" si="488"/>
        <v>0.03</v>
      </c>
      <c r="L3076" s="52">
        <f t="shared" si="487"/>
        <v>325</v>
      </c>
      <c r="M3076" s="86">
        <f t="shared" si="481"/>
        <v>0.03</v>
      </c>
      <c r="N3076" s="87" t="str">
        <f t="shared" si="482"/>
        <v/>
      </c>
      <c r="O3076" s="87">
        <f t="shared" si="483"/>
        <v>0.03</v>
      </c>
      <c r="P3076" s="88" t="str">
        <f t="shared" si="484"/>
        <v/>
      </c>
      <c r="Q3076" s="87" t="str">
        <f t="shared" si="485"/>
        <v/>
      </c>
      <c r="R3076" s="87" t="str">
        <f t="shared" si="486"/>
        <v/>
      </c>
    </row>
    <row r="3077" spans="1:18" ht="51" customHeight="1" x14ac:dyDescent="0.2">
      <c r="A3077" s="214" t="s">
        <v>28</v>
      </c>
      <c r="B3077" s="215" t="s">
        <v>83</v>
      </c>
      <c r="C3077" s="214" t="str">
        <f>VLOOKUP(B3077,INSUMOS!$A:$I,2,FALSE)</f>
        <v>SINAPI</v>
      </c>
      <c r="D3077" s="214" t="str">
        <f>VLOOKUP(B3077,INSUMOS!$A:$I,3,FALSE)</f>
        <v>SEGURO - HORISTA (COLETADO CAIXA - ENCARGOS COMPLEMENTARES)</v>
      </c>
      <c r="E3077" s="293" t="str">
        <f>VLOOKUP(B3077,INSUMOS!$A:$I,4,FALSE)</f>
        <v>Encargos Complementares</v>
      </c>
      <c r="F3077" s="293"/>
      <c r="G3077" s="216" t="str">
        <f>VLOOKUP(B3077,INSUMOS!$A:$I,5,FALSE)</f>
        <v>H</v>
      </c>
      <c r="H3077" s="217">
        <v>1</v>
      </c>
      <c r="I3077" s="218">
        <f>VLOOKUP(B3077,INSUMOS!$A:$I,8,FALSE)</f>
        <v>0.11</v>
      </c>
      <c r="J3077" s="218">
        <f t="shared" si="488"/>
        <v>0.11</v>
      </c>
      <c r="L3077" s="52">
        <f t="shared" si="487"/>
        <v>325</v>
      </c>
      <c r="M3077" s="86">
        <f t="shared" si="481"/>
        <v>0.11</v>
      </c>
      <c r="N3077" s="87" t="str">
        <f t="shared" si="482"/>
        <v/>
      </c>
      <c r="O3077" s="87">
        <f t="shared" si="483"/>
        <v>0.11</v>
      </c>
      <c r="P3077" s="88" t="str">
        <f t="shared" si="484"/>
        <v/>
      </c>
      <c r="Q3077" s="87" t="str">
        <f t="shared" si="485"/>
        <v/>
      </c>
      <c r="R3077" s="87" t="str">
        <f t="shared" si="486"/>
        <v/>
      </c>
    </row>
    <row r="3078" spans="1:18" ht="38.25" customHeight="1" x14ac:dyDescent="0.2">
      <c r="A3078" s="219"/>
      <c r="B3078" s="219"/>
      <c r="C3078" s="219"/>
      <c r="D3078" s="219"/>
      <c r="E3078" s="219"/>
      <c r="F3078" s="220"/>
      <c r="G3078" s="219"/>
      <c r="H3078" s="220"/>
      <c r="I3078" s="219"/>
      <c r="J3078" s="220"/>
      <c r="L3078" s="52">
        <f t="shared" si="487"/>
        <v>325</v>
      </c>
      <c r="M3078" s="86" t="str">
        <f t="shared" si="481"/>
        <v/>
      </c>
      <c r="N3078" s="87" t="str">
        <f t="shared" si="482"/>
        <v/>
      </c>
      <c r="O3078" s="87" t="str">
        <f t="shared" si="483"/>
        <v/>
      </c>
      <c r="P3078" s="88" t="str">
        <f t="shared" si="484"/>
        <v/>
      </c>
      <c r="Q3078" s="87" t="str">
        <f t="shared" si="485"/>
        <v/>
      </c>
      <c r="R3078" s="87" t="str">
        <f t="shared" si="486"/>
        <v/>
      </c>
    </row>
    <row r="3079" spans="1:18" ht="15" thickBot="1" x14ac:dyDescent="0.25">
      <c r="A3079" s="219"/>
      <c r="B3079" s="219"/>
      <c r="C3079" s="219"/>
      <c r="D3079" s="219"/>
      <c r="E3079" s="219"/>
      <c r="F3079" s="220"/>
      <c r="G3079" s="219"/>
      <c r="H3079" s="294"/>
      <c r="I3079" s="294"/>
      <c r="J3079" s="220"/>
      <c r="L3079" s="52">
        <f t="shared" si="487"/>
        <v>325</v>
      </c>
      <c r="M3079" s="86" t="str">
        <f t="shared" si="481"/>
        <v/>
      </c>
      <c r="N3079" s="87" t="str">
        <f t="shared" si="482"/>
        <v/>
      </c>
      <c r="O3079" s="87" t="str">
        <f t="shared" si="483"/>
        <v/>
      </c>
      <c r="P3079" s="88" t="str">
        <f t="shared" si="484"/>
        <v/>
      </c>
      <c r="Q3079" s="87" t="str">
        <f t="shared" si="485"/>
        <v/>
      </c>
      <c r="R3079" s="87" t="str">
        <f t="shared" si="486"/>
        <v/>
      </c>
    </row>
    <row r="3080" spans="1:18" ht="15" thickTop="1" x14ac:dyDescent="0.2">
      <c r="A3080" s="224"/>
      <c r="B3080" s="224"/>
      <c r="C3080" s="224"/>
      <c r="D3080" s="224"/>
      <c r="E3080" s="224"/>
      <c r="F3080" s="224"/>
      <c r="G3080" s="224"/>
      <c r="H3080" s="224"/>
      <c r="I3080" s="224"/>
      <c r="J3080" s="224"/>
      <c r="L3080" s="52">
        <f t="shared" si="487"/>
        <v>325</v>
      </c>
      <c r="M3080" s="86" t="str">
        <f t="shared" si="481"/>
        <v/>
      </c>
      <c r="N3080" s="87" t="str">
        <f t="shared" si="482"/>
        <v/>
      </c>
      <c r="O3080" s="87" t="str">
        <f t="shared" si="483"/>
        <v/>
      </c>
      <c r="P3080" s="88" t="str">
        <f t="shared" si="484"/>
        <v/>
      </c>
      <c r="Q3080" s="87" t="str">
        <f t="shared" si="485"/>
        <v/>
      </c>
      <c r="R3080" s="87" t="str">
        <f t="shared" si="486"/>
        <v/>
      </c>
    </row>
    <row r="3081" spans="1:18" ht="15" x14ac:dyDescent="0.2">
      <c r="A3081" s="206"/>
      <c r="B3081" s="207" t="s">
        <v>1</v>
      </c>
      <c r="C3081" s="206" t="s">
        <v>2</v>
      </c>
      <c r="D3081" s="206" t="s">
        <v>3</v>
      </c>
      <c r="E3081" s="290" t="s">
        <v>18</v>
      </c>
      <c r="F3081" s="290"/>
      <c r="G3081" s="208" t="s">
        <v>4</v>
      </c>
      <c r="H3081" s="207" t="s">
        <v>5</v>
      </c>
      <c r="I3081" s="207" t="s">
        <v>6</v>
      </c>
      <c r="J3081" s="207" t="s">
        <v>7</v>
      </c>
      <c r="L3081" s="52">
        <f t="shared" si="487"/>
        <v>326</v>
      </c>
      <c r="M3081" s="86" t="str">
        <f t="shared" si="481"/>
        <v/>
      </c>
      <c r="N3081" s="87" t="str">
        <f t="shared" si="482"/>
        <v/>
      </c>
      <c r="O3081" s="87" t="str">
        <f t="shared" si="483"/>
        <v/>
      </c>
      <c r="P3081" s="88" t="str">
        <f t="shared" si="484"/>
        <v/>
      </c>
      <c r="Q3081" s="87" t="str">
        <f t="shared" si="485"/>
        <v/>
      </c>
      <c r="R3081" s="87" t="str">
        <f t="shared" si="486"/>
        <v/>
      </c>
    </row>
    <row r="3082" spans="1:18" ht="38.25" x14ac:dyDescent="0.2">
      <c r="A3082" s="209" t="s">
        <v>19</v>
      </c>
      <c r="B3082" s="210" t="s">
        <v>1616</v>
      </c>
      <c r="C3082" s="209" t="s">
        <v>9</v>
      </c>
      <c r="D3082" s="209" t="s">
        <v>1617</v>
      </c>
      <c r="E3082" s="291" t="s">
        <v>893</v>
      </c>
      <c r="F3082" s="291"/>
      <c r="G3082" s="211" t="s">
        <v>42</v>
      </c>
      <c r="H3082" s="212">
        <v>1</v>
      </c>
      <c r="I3082" s="213">
        <f>SUMIF(L:L,$L3082,M:M)</f>
        <v>0</v>
      </c>
      <c r="J3082" s="213">
        <f>TRUNC(H3082*I3082,2)</f>
        <v>0</v>
      </c>
      <c r="L3082" s="52">
        <f t="shared" si="487"/>
        <v>326</v>
      </c>
      <c r="M3082" s="86" t="str">
        <f t="shared" si="481"/>
        <v/>
      </c>
      <c r="N3082" s="87" t="str">
        <f t="shared" si="482"/>
        <v/>
      </c>
      <c r="O3082" s="87" t="str">
        <f t="shared" si="483"/>
        <v/>
      </c>
      <c r="P3082" s="88" t="str">
        <f t="shared" si="484"/>
        <v xml:space="preserve"> 102863 </v>
      </c>
      <c r="Q3082" s="87">
        <f t="shared" si="485"/>
        <v>0</v>
      </c>
      <c r="R3082" s="87">
        <f t="shared" si="486"/>
        <v>0</v>
      </c>
    </row>
    <row r="3083" spans="1:18" ht="38.25" x14ac:dyDescent="0.2">
      <c r="A3083" s="225" t="s">
        <v>21</v>
      </c>
      <c r="B3083" s="226" t="s">
        <v>2171</v>
      </c>
      <c r="C3083" s="225" t="s">
        <v>9</v>
      </c>
      <c r="D3083" s="225" t="s">
        <v>2172</v>
      </c>
      <c r="E3083" s="292" t="s">
        <v>942</v>
      </c>
      <c r="F3083" s="292"/>
      <c r="G3083" s="227" t="s">
        <v>25</v>
      </c>
      <c r="H3083" s="228">
        <v>1</v>
      </c>
      <c r="I3083" s="229">
        <f>SUMIFS(J:J,A:A,"Composição",B:B,$B3083)</f>
        <v>0</v>
      </c>
      <c r="J3083" s="229">
        <f>TRUNC(H3083*I3083,2)</f>
        <v>0</v>
      </c>
      <c r="L3083" s="52">
        <f t="shared" si="487"/>
        <v>326</v>
      </c>
      <c r="M3083" s="86">
        <f t="shared" si="481"/>
        <v>0</v>
      </c>
      <c r="N3083" s="87" t="str">
        <f t="shared" si="482"/>
        <v/>
      </c>
      <c r="O3083" s="87">
        <f t="shared" si="483"/>
        <v>0</v>
      </c>
      <c r="P3083" s="88" t="str">
        <f t="shared" si="484"/>
        <v/>
      </c>
      <c r="Q3083" s="87" t="str">
        <f t="shared" si="485"/>
        <v/>
      </c>
      <c r="R3083" s="87" t="str">
        <f t="shared" si="486"/>
        <v/>
      </c>
    </row>
    <row r="3084" spans="1:18" ht="51" customHeight="1" x14ac:dyDescent="0.2">
      <c r="A3084" s="225" t="s">
        <v>21</v>
      </c>
      <c r="B3084" s="226" t="s">
        <v>2173</v>
      </c>
      <c r="C3084" s="225" t="s">
        <v>9</v>
      </c>
      <c r="D3084" s="225" t="s">
        <v>2174</v>
      </c>
      <c r="E3084" s="292" t="s">
        <v>942</v>
      </c>
      <c r="F3084" s="292"/>
      <c r="G3084" s="227" t="s">
        <v>25</v>
      </c>
      <c r="H3084" s="228">
        <v>1</v>
      </c>
      <c r="I3084" s="229">
        <f>SUMIFS(J:J,A:A,"Composição",B:B,$B3084)</f>
        <v>0</v>
      </c>
      <c r="J3084" s="229">
        <f>TRUNC(H3084*I3084,2)</f>
        <v>0</v>
      </c>
      <c r="L3084" s="52">
        <f t="shared" si="487"/>
        <v>326</v>
      </c>
      <c r="M3084" s="86">
        <f t="shared" si="481"/>
        <v>0</v>
      </c>
      <c r="N3084" s="87" t="str">
        <f t="shared" si="482"/>
        <v/>
      </c>
      <c r="O3084" s="87">
        <f t="shared" si="483"/>
        <v>0</v>
      </c>
      <c r="P3084" s="88" t="str">
        <f t="shared" si="484"/>
        <v/>
      </c>
      <c r="Q3084" s="87" t="str">
        <f t="shared" si="485"/>
        <v/>
      </c>
      <c r="R3084" s="87" t="str">
        <f t="shared" si="486"/>
        <v/>
      </c>
    </row>
    <row r="3085" spans="1:18" x14ac:dyDescent="0.2">
      <c r="A3085" s="219"/>
      <c r="B3085" s="219"/>
      <c r="C3085" s="219"/>
      <c r="D3085" s="219"/>
      <c r="E3085" s="219"/>
      <c r="F3085" s="220"/>
      <c r="G3085" s="219"/>
      <c r="H3085" s="220"/>
      <c r="I3085" s="219"/>
      <c r="J3085" s="220"/>
      <c r="L3085" s="52">
        <f t="shared" si="487"/>
        <v>326</v>
      </c>
      <c r="M3085" s="86" t="str">
        <f t="shared" si="481"/>
        <v/>
      </c>
      <c r="N3085" s="87" t="str">
        <f t="shared" si="482"/>
        <v/>
      </c>
      <c r="O3085" s="87" t="str">
        <f t="shared" si="483"/>
        <v/>
      </c>
      <c r="P3085" s="88" t="str">
        <f t="shared" si="484"/>
        <v/>
      </c>
      <c r="Q3085" s="87" t="str">
        <f t="shared" si="485"/>
        <v/>
      </c>
      <c r="R3085" s="87" t="str">
        <f t="shared" si="486"/>
        <v/>
      </c>
    </row>
    <row r="3086" spans="1:18" ht="15" thickBot="1" x14ac:dyDescent="0.25">
      <c r="A3086" s="219"/>
      <c r="B3086" s="219"/>
      <c r="C3086" s="219"/>
      <c r="D3086" s="219"/>
      <c r="E3086" s="219"/>
      <c r="F3086" s="220"/>
      <c r="G3086" s="219"/>
      <c r="H3086" s="294"/>
      <c r="I3086" s="294"/>
      <c r="J3086" s="220"/>
      <c r="L3086" s="52">
        <f t="shared" si="487"/>
        <v>326</v>
      </c>
      <c r="M3086" s="86" t="str">
        <f t="shared" si="481"/>
        <v/>
      </c>
      <c r="N3086" s="87" t="str">
        <f t="shared" si="482"/>
        <v/>
      </c>
      <c r="O3086" s="87" t="str">
        <f t="shared" si="483"/>
        <v/>
      </c>
      <c r="P3086" s="88" t="str">
        <f t="shared" si="484"/>
        <v/>
      </c>
      <c r="Q3086" s="87" t="str">
        <f t="shared" si="485"/>
        <v/>
      </c>
      <c r="R3086" s="87" t="str">
        <f t="shared" si="486"/>
        <v/>
      </c>
    </row>
    <row r="3087" spans="1:18" ht="15" thickTop="1" x14ac:dyDescent="0.2">
      <c r="A3087" s="224"/>
      <c r="B3087" s="224"/>
      <c r="C3087" s="224"/>
      <c r="D3087" s="224"/>
      <c r="E3087" s="224"/>
      <c r="F3087" s="224"/>
      <c r="G3087" s="224"/>
      <c r="H3087" s="224"/>
      <c r="I3087" s="224"/>
      <c r="J3087" s="224"/>
      <c r="L3087" s="52">
        <f t="shared" si="487"/>
        <v>326</v>
      </c>
      <c r="M3087" s="86" t="str">
        <f t="shared" si="481"/>
        <v/>
      </c>
      <c r="N3087" s="87" t="str">
        <f t="shared" si="482"/>
        <v/>
      </c>
      <c r="O3087" s="87" t="str">
        <f t="shared" si="483"/>
        <v/>
      </c>
      <c r="P3087" s="88" t="str">
        <f t="shared" si="484"/>
        <v/>
      </c>
      <c r="Q3087" s="87" t="str">
        <f t="shared" si="485"/>
        <v/>
      </c>
      <c r="R3087" s="87" t="str">
        <f t="shared" si="486"/>
        <v/>
      </c>
    </row>
    <row r="3088" spans="1:18" ht="15" x14ac:dyDescent="0.2">
      <c r="A3088" s="206"/>
      <c r="B3088" s="207" t="s">
        <v>1</v>
      </c>
      <c r="C3088" s="206" t="s">
        <v>2</v>
      </c>
      <c r="D3088" s="206" t="s">
        <v>3</v>
      </c>
      <c r="E3088" s="290" t="s">
        <v>18</v>
      </c>
      <c r="F3088" s="290"/>
      <c r="G3088" s="208" t="s">
        <v>4</v>
      </c>
      <c r="H3088" s="207" t="s">
        <v>5</v>
      </c>
      <c r="I3088" s="207" t="s">
        <v>6</v>
      </c>
      <c r="J3088" s="207" t="s">
        <v>7</v>
      </c>
      <c r="L3088" s="52">
        <f t="shared" si="487"/>
        <v>327</v>
      </c>
      <c r="M3088" s="86" t="str">
        <f t="shared" si="481"/>
        <v/>
      </c>
      <c r="N3088" s="87" t="str">
        <f t="shared" si="482"/>
        <v/>
      </c>
      <c r="O3088" s="87" t="str">
        <f t="shared" si="483"/>
        <v/>
      </c>
      <c r="P3088" s="88" t="str">
        <f t="shared" si="484"/>
        <v/>
      </c>
      <c r="Q3088" s="87" t="str">
        <f t="shared" si="485"/>
        <v/>
      </c>
      <c r="R3088" s="87" t="str">
        <f t="shared" si="486"/>
        <v/>
      </c>
    </row>
    <row r="3089" spans="1:18" ht="38.25" x14ac:dyDescent="0.2">
      <c r="A3089" s="209" t="s">
        <v>19</v>
      </c>
      <c r="B3089" s="210" t="s">
        <v>1614</v>
      </c>
      <c r="C3089" s="209" t="s">
        <v>9</v>
      </c>
      <c r="D3089" s="209" t="s">
        <v>1615</v>
      </c>
      <c r="E3089" s="291" t="s">
        <v>893</v>
      </c>
      <c r="F3089" s="291"/>
      <c r="G3089" s="211" t="s">
        <v>41</v>
      </c>
      <c r="H3089" s="212">
        <v>1</v>
      </c>
      <c r="I3089" s="213">
        <f>SUMIF(L:L,$L3089,M:M)</f>
        <v>0.9</v>
      </c>
      <c r="J3089" s="213">
        <f>TRUNC(H3089*I3089,2)</f>
        <v>0.9</v>
      </c>
      <c r="L3089" s="52">
        <f t="shared" si="487"/>
        <v>327</v>
      </c>
      <c r="M3089" s="86" t="str">
        <f t="shared" si="481"/>
        <v/>
      </c>
      <c r="N3089" s="87" t="str">
        <f t="shared" si="482"/>
        <v/>
      </c>
      <c r="O3089" s="87" t="str">
        <f t="shared" si="483"/>
        <v/>
      </c>
      <c r="P3089" s="88" t="str">
        <f t="shared" si="484"/>
        <v xml:space="preserve"> 102862 </v>
      </c>
      <c r="Q3089" s="87">
        <f t="shared" si="485"/>
        <v>0</v>
      </c>
      <c r="R3089" s="87">
        <f t="shared" si="486"/>
        <v>0.9</v>
      </c>
    </row>
    <row r="3090" spans="1:18" ht="14.25" customHeight="1" x14ac:dyDescent="0.2">
      <c r="A3090" s="225" t="s">
        <v>21</v>
      </c>
      <c r="B3090" s="226" t="s">
        <v>2173</v>
      </c>
      <c r="C3090" s="225" t="s">
        <v>9</v>
      </c>
      <c r="D3090" s="225" t="s">
        <v>2174</v>
      </c>
      <c r="E3090" s="292" t="s">
        <v>942</v>
      </c>
      <c r="F3090" s="292"/>
      <c r="G3090" s="227" t="s">
        <v>25</v>
      </c>
      <c r="H3090" s="228">
        <v>1</v>
      </c>
      <c r="I3090" s="229">
        <f>SUMIFS(J:J,A:A,"Composição",B:B,$B3090)</f>
        <v>0</v>
      </c>
      <c r="J3090" s="229">
        <f>TRUNC(H3090*I3090,2)</f>
        <v>0</v>
      </c>
      <c r="L3090" s="52">
        <f t="shared" si="487"/>
        <v>327</v>
      </c>
      <c r="M3090" s="86">
        <f t="shared" si="481"/>
        <v>0</v>
      </c>
      <c r="N3090" s="87" t="str">
        <f t="shared" si="482"/>
        <v/>
      </c>
      <c r="O3090" s="87">
        <f t="shared" si="483"/>
        <v>0</v>
      </c>
      <c r="P3090" s="88" t="str">
        <f t="shared" si="484"/>
        <v/>
      </c>
      <c r="Q3090" s="87" t="str">
        <f t="shared" si="485"/>
        <v/>
      </c>
      <c r="R3090" s="87" t="str">
        <f t="shared" si="486"/>
        <v/>
      </c>
    </row>
    <row r="3091" spans="1:18" ht="25.5" customHeight="1" x14ac:dyDescent="0.2">
      <c r="A3091" s="225" t="s">
        <v>21</v>
      </c>
      <c r="B3091" s="226" t="s">
        <v>2171</v>
      </c>
      <c r="C3091" s="225" t="s">
        <v>9</v>
      </c>
      <c r="D3091" s="225" t="s">
        <v>2172</v>
      </c>
      <c r="E3091" s="292" t="s">
        <v>942</v>
      </c>
      <c r="F3091" s="292"/>
      <c r="G3091" s="227" t="s">
        <v>25</v>
      </c>
      <c r="H3091" s="228">
        <v>1</v>
      </c>
      <c r="I3091" s="229">
        <f>SUMIFS(J:J,A:A,"Composição",B:B,$B3091)</f>
        <v>0</v>
      </c>
      <c r="J3091" s="229">
        <f>TRUNC(H3091*I3091,2)</f>
        <v>0</v>
      </c>
      <c r="L3091" s="52">
        <f t="shared" si="487"/>
        <v>327</v>
      </c>
      <c r="M3091" s="86">
        <f t="shared" si="481"/>
        <v>0</v>
      </c>
      <c r="N3091" s="87" t="str">
        <f t="shared" si="482"/>
        <v/>
      </c>
      <c r="O3091" s="87">
        <f t="shared" si="483"/>
        <v>0</v>
      </c>
      <c r="P3091" s="88" t="str">
        <f t="shared" si="484"/>
        <v/>
      </c>
      <c r="Q3091" s="87" t="str">
        <f t="shared" si="485"/>
        <v/>
      </c>
      <c r="R3091" s="87" t="str">
        <f t="shared" si="486"/>
        <v/>
      </c>
    </row>
    <row r="3092" spans="1:18" ht="25.5" customHeight="1" x14ac:dyDescent="0.2">
      <c r="A3092" s="225" t="s">
        <v>21</v>
      </c>
      <c r="B3092" s="226" t="s">
        <v>2175</v>
      </c>
      <c r="C3092" s="225" t="s">
        <v>9</v>
      </c>
      <c r="D3092" s="225" t="s">
        <v>2176</v>
      </c>
      <c r="E3092" s="292" t="s">
        <v>942</v>
      </c>
      <c r="F3092" s="292"/>
      <c r="G3092" s="227" t="s">
        <v>25</v>
      </c>
      <c r="H3092" s="228">
        <v>1</v>
      </c>
      <c r="I3092" s="229">
        <f>SUMIFS(J:J,A:A,"Composição",B:B,$B3092)</f>
        <v>0</v>
      </c>
      <c r="J3092" s="229">
        <f>TRUNC(H3092*I3092,2)</f>
        <v>0</v>
      </c>
      <c r="L3092" s="52">
        <f t="shared" si="487"/>
        <v>327</v>
      </c>
      <c r="M3092" s="86">
        <f t="shared" si="481"/>
        <v>0</v>
      </c>
      <c r="N3092" s="87" t="str">
        <f t="shared" si="482"/>
        <v/>
      </c>
      <c r="O3092" s="87">
        <f t="shared" si="483"/>
        <v>0</v>
      </c>
      <c r="P3092" s="88" t="str">
        <f t="shared" si="484"/>
        <v/>
      </c>
      <c r="Q3092" s="87" t="str">
        <f t="shared" si="485"/>
        <v/>
      </c>
      <c r="R3092" s="87" t="str">
        <f t="shared" si="486"/>
        <v/>
      </c>
    </row>
    <row r="3093" spans="1:18" ht="38.25" x14ac:dyDescent="0.2">
      <c r="A3093" s="225" t="s">
        <v>21</v>
      </c>
      <c r="B3093" s="226" t="s">
        <v>2177</v>
      </c>
      <c r="C3093" s="225" t="s">
        <v>9</v>
      </c>
      <c r="D3093" s="225" t="s">
        <v>2178</v>
      </c>
      <c r="E3093" s="292" t="s">
        <v>942</v>
      </c>
      <c r="F3093" s="292"/>
      <c r="G3093" s="227" t="s">
        <v>25</v>
      </c>
      <c r="H3093" s="228">
        <v>1</v>
      </c>
      <c r="I3093" s="229">
        <f>SUMIFS(J:J,A:A,"Composição",B:B,$B3093)</f>
        <v>0.9</v>
      </c>
      <c r="J3093" s="229">
        <f>TRUNC(H3093*I3093,2)</f>
        <v>0.9</v>
      </c>
      <c r="L3093" s="52">
        <f t="shared" si="487"/>
        <v>327</v>
      </c>
      <c r="M3093" s="86">
        <f t="shared" si="481"/>
        <v>0.9</v>
      </c>
      <c r="N3093" s="87" t="str">
        <f t="shared" si="482"/>
        <v/>
      </c>
      <c r="O3093" s="87">
        <f t="shared" si="483"/>
        <v>0.9</v>
      </c>
      <c r="P3093" s="88" t="str">
        <f t="shared" si="484"/>
        <v/>
      </c>
      <c r="Q3093" s="87" t="str">
        <f t="shared" si="485"/>
        <v/>
      </c>
      <c r="R3093" s="87" t="str">
        <f t="shared" si="486"/>
        <v/>
      </c>
    </row>
    <row r="3094" spans="1:18" x14ac:dyDescent="0.2">
      <c r="A3094" s="219"/>
      <c r="B3094" s="219"/>
      <c r="C3094" s="219"/>
      <c r="D3094" s="219"/>
      <c r="E3094" s="219"/>
      <c r="F3094" s="220"/>
      <c r="G3094" s="219"/>
      <c r="H3094" s="220"/>
      <c r="I3094" s="219"/>
      <c r="J3094" s="220"/>
      <c r="L3094" s="52">
        <f t="shared" si="487"/>
        <v>327</v>
      </c>
      <c r="M3094" s="86" t="str">
        <f t="shared" si="481"/>
        <v/>
      </c>
      <c r="N3094" s="87" t="str">
        <f t="shared" si="482"/>
        <v/>
      </c>
      <c r="O3094" s="87" t="str">
        <f t="shared" si="483"/>
        <v/>
      </c>
      <c r="P3094" s="88" t="str">
        <f t="shared" si="484"/>
        <v/>
      </c>
      <c r="Q3094" s="87" t="str">
        <f t="shared" si="485"/>
        <v/>
      </c>
      <c r="R3094" s="87" t="str">
        <f t="shared" si="486"/>
        <v/>
      </c>
    </row>
    <row r="3095" spans="1:18" ht="15" thickBot="1" x14ac:dyDescent="0.25">
      <c r="A3095" s="219"/>
      <c r="B3095" s="219"/>
      <c r="C3095" s="219"/>
      <c r="D3095" s="219"/>
      <c r="E3095" s="219"/>
      <c r="F3095" s="220"/>
      <c r="G3095" s="219"/>
      <c r="H3095" s="294"/>
      <c r="I3095" s="294"/>
      <c r="J3095" s="220"/>
      <c r="L3095" s="52">
        <f t="shared" si="487"/>
        <v>327</v>
      </c>
      <c r="M3095" s="86" t="str">
        <f t="shared" si="481"/>
        <v/>
      </c>
      <c r="N3095" s="87" t="str">
        <f t="shared" si="482"/>
        <v/>
      </c>
      <c r="O3095" s="87" t="str">
        <f t="shared" si="483"/>
        <v/>
      </c>
      <c r="P3095" s="88" t="str">
        <f t="shared" si="484"/>
        <v/>
      </c>
      <c r="Q3095" s="87" t="str">
        <f t="shared" si="485"/>
        <v/>
      </c>
      <c r="R3095" s="87" t="str">
        <f t="shared" si="486"/>
        <v/>
      </c>
    </row>
    <row r="3096" spans="1:18" ht="15" thickTop="1" x14ac:dyDescent="0.2">
      <c r="A3096" s="224"/>
      <c r="B3096" s="224"/>
      <c r="C3096" s="224"/>
      <c r="D3096" s="224"/>
      <c r="E3096" s="224"/>
      <c r="F3096" s="224"/>
      <c r="G3096" s="224"/>
      <c r="H3096" s="224"/>
      <c r="I3096" s="224"/>
      <c r="J3096" s="224"/>
      <c r="L3096" s="52">
        <f t="shared" si="487"/>
        <v>327</v>
      </c>
      <c r="M3096" s="86" t="str">
        <f t="shared" si="481"/>
        <v/>
      </c>
      <c r="N3096" s="87" t="str">
        <f t="shared" si="482"/>
        <v/>
      </c>
      <c r="O3096" s="87" t="str">
        <f t="shared" si="483"/>
        <v/>
      </c>
      <c r="P3096" s="88" t="str">
        <f t="shared" si="484"/>
        <v/>
      </c>
      <c r="Q3096" s="87" t="str">
        <f t="shared" si="485"/>
        <v/>
      </c>
      <c r="R3096" s="87" t="str">
        <f t="shared" si="486"/>
        <v/>
      </c>
    </row>
    <row r="3097" spans="1:18" ht="15" x14ac:dyDescent="0.2">
      <c r="A3097" s="206"/>
      <c r="B3097" s="207" t="s">
        <v>1</v>
      </c>
      <c r="C3097" s="206" t="s">
        <v>2</v>
      </c>
      <c r="D3097" s="206" t="s">
        <v>3</v>
      </c>
      <c r="E3097" s="290" t="s">
        <v>18</v>
      </c>
      <c r="F3097" s="290"/>
      <c r="G3097" s="208" t="s">
        <v>4</v>
      </c>
      <c r="H3097" s="207" t="s">
        <v>5</v>
      </c>
      <c r="I3097" s="207" t="s">
        <v>6</v>
      </c>
      <c r="J3097" s="207" t="s">
        <v>7</v>
      </c>
      <c r="L3097" s="52">
        <f t="shared" si="487"/>
        <v>328</v>
      </c>
      <c r="M3097" s="86" t="str">
        <f t="shared" si="481"/>
        <v/>
      </c>
      <c r="N3097" s="87" t="str">
        <f t="shared" si="482"/>
        <v/>
      </c>
      <c r="O3097" s="87" t="str">
        <f t="shared" si="483"/>
        <v/>
      </c>
      <c r="P3097" s="88" t="str">
        <f t="shared" si="484"/>
        <v/>
      </c>
      <c r="Q3097" s="87" t="str">
        <f t="shared" si="485"/>
        <v/>
      </c>
      <c r="R3097" s="87" t="str">
        <f t="shared" si="486"/>
        <v/>
      </c>
    </row>
    <row r="3098" spans="1:18" ht="25.5" customHeight="1" x14ac:dyDescent="0.2">
      <c r="A3098" s="209" t="s">
        <v>19</v>
      </c>
      <c r="B3098" s="210" t="s">
        <v>2171</v>
      </c>
      <c r="C3098" s="209" t="s">
        <v>9</v>
      </c>
      <c r="D3098" s="209" t="s">
        <v>2172</v>
      </c>
      <c r="E3098" s="291" t="s">
        <v>942</v>
      </c>
      <c r="F3098" s="291"/>
      <c r="G3098" s="211" t="s">
        <v>25</v>
      </c>
      <c r="H3098" s="212">
        <v>1</v>
      </c>
      <c r="I3098" s="213">
        <f>SUMIF(L:L,$L3098,M:M)</f>
        <v>0</v>
      </c>
      <c r="J3098" s="213">
        <f>TRUNC(H3098*I3098,2)</f>
        <v>0</v>
      </c>
      <c r="L3098" s="52">
        <f t="shared" si="487"/>
        <v>328</v>
      </c>
      <c r="M3098" s="86" t="str">
        <f t="shared" si="481"/>
        <v/>
      </c>
      <c r="N3098" s="87" t="str">
        <f t="shared" si="482"/>
        <v/>
      </c>
      <c r="O3098" s="87" t="str">
        <f t="shared" si="483"/>
        <v/>
      </c>
      <c r="P3098" s="88" t="str">
        <f t="shared" si="484"/>
        <v xml:space="preserve"> 102858 </v>
      </c>
      <c r="Q3098" s="87">
        <f t="shared" si="485"/>
        <v>0</v>
      </c>
      <c r="R3098" s="87">
        <f t="shared" si="486"/>
        <v>0</v>
      </c>
    </row>
    <row r="3099" spans="1:18" ht="14.25" customHeight="1" x14ac:dyDescent="0.2">
      <c r="A3099" s="214" t="s">
        <v>28</v>
      </c>
      <c r="B3099" s="215" t="s">
        <v>2179</v>
      </c>
      <c r="C3099" s="214" t="str">
        <f>VLOOKUP(B3099,INSUMOS!$A:$I,2,FALSE)</f>
        <v>SINAPI</v>
      </c>
      <c r="D3099" s="214" t="str">
        <f>VLOOKUP(B3099,INSUMOS!$A:$I,3,FALSE)</f>
        <v>MAQUINA FORMER DOBRAS DIVERSAS: 220V/380V TRIFASICO OU MONOFASICO, CAPACIDADE 0,5-1,27MM, MOTOR COM POTENCIA DE 2CV</v>
      </c>
      <c r="E3099" s="293" t="str">
        <f>VLOOKUP(B3099,INSUMOS!$A:$I,4,FALSE)</f>
        <v>Material</v>
      </c>
      <c r="F3099" s="293"/>
      <c r="G3099" s="216" t="str">
        <f>VLOOKUP(B3099,INSUMOS!$A:$I,5,FALSE)</f>
        <v>UN</v>
      </c>
      <c r="H3099" s="217">
        <v>3.1999999999999999E-5</v>
      </c>
      <c r="I3099" s="218">
        <f>VLOOKUP(B3099,INSUMOS!$A:$I,8,FALSE)</f>
        <v>0</v>
      </c>
      <c r="J3099" s="218">
        <f>TRUNC(H3099*I3099,2)</f>
        <v>0</v>
      </c>
      <c r="L3099" s="52">
        <f t="shared" si="487"/>
        <v>328</v>
      </c>
      <c r="M3099" s="86">
        <f t="shared" si="481"/>
        <v>0</v>
      </c>
      <c r="N3099" s="87" t="str">
        <f t="shared" si="482"/>
        <v/>
      </c>
      <c r="O3099" s="87">
        <f t="shared" si="483"/>
        <v>0</v>
      </c>
      <c r="P3099" s="88" t="str">
        <f t="shared" si="484"/>
        <v/>
      </c>
      <c r="Q3099" s="87" t="str">
        <f t="shared" si="485"/>
        <v/>
      </c>
      <c r="R3099" s="87" t="str">
        <f t="shared" si="486"/>
        <v/>
      </c>
    </row>
    <row r="3100" spans="1:18" x14ac:dyDescent="0.2">
      <c r="A3100" s="219"/>
      <c r="B3100" s="219"/>
      <c r="C3100" s="219"/>
      <c r="D3100" s="219"/>
      <c r="E3100" s="219"/>
      <c r="F3100" s="220"/>
      <c r="G3100" s="219"/>
      <c r="H3100" s="220"/>
      <c r="I3100" s="219"/>
      <c r="J3100" s="220"/>
      <c r="L3100" s="52">
        <f t="shared" si="487"/>
        <v>328</v>
      </c>
      <c r="M3100" s="86" t="str">
        <f t="shared" si="481"/>
        <v/>
      </c>
      <c r="N3100" s="87" t="str">
        <f t="shared" si="482"/>
        <v/>
      </c>
      <c r="O3100" s="87" t="str">
        <f t="shared" si="483"/>
        <v/>
      </c>
      <c r="P3100" s="88" t="str">
        <f t="shared" si="484"/>
        <v/>
      </c>
      <c r="Q3100" s="87" t="str">
        <f t="shared" si="485"/>
        <v/>
      </c>
      <c r="R3100" s="87" t="str">
        <f t="shared" si="486"/>
        <v/>
      </c>
    </row>
    <row r="3101" spans="1:18" ht="15" thickBot="1" x14ac:dyDescent="0.25">
      <c r="A3101" s="219"/>
      <c r="B3101" s="219"/>
      <c r="C3101" s="219"/>
      <c r="D3101" s="219"/>
      <c r="E3101" s="219"/>
      <c r="F3101" s="220"/>
      <c r="G3101" s="219"/>
      <c r="H3101" s="294"/>
      <c r="I3101" s="294"/>
      <c r="J3101" s="220"/>
      <c r="L3101" s="52">
        <f t="shared" si="487"/>
        <v>328</v>
      </c>
      <c r="M3101" s="86" t="str">
        <f t="shared" si="481"/>
        <v/>
      </c>
      <c r="N3101" s="87" t="str">
        <f t="shared" si="482"/>
        <v/>
      </c>
      <c r="O3101" s="87" t="str">
        <f t="shared" si="483"/>
        <v/>
      </c>
      <c r="P3101" s="88" t="str">
        <f t="shared" si="484"/>
        <v/>
      </c>
      <c r="Q3101" s="87" t="str">
        <f t="shared" si="485"/>
        <v/>
      </c>
      <c r="R3101" s="87" t="str">
        <f t="shared" si="486"/>
        <v/>
      </c>
    </row>
    <row r="3102" spans="1:18" ht="15" thickTop="1" x14ac:dyDescent="0.2">
      <c r="A3102" s="224"/>
      <c r="B3102" s="224"/>
      <c r="C3102" s="224"/>
      <c r="D3102" s="224"/>
      <c r="E3102" s="224"/>
      <c r="F3102" s="224"/>
      <c r="G3102" s="224"/>
      <c r="H3102" s="224"/>
      <c r="I3102" s="224"/>
      <c r="J3102" s="224"/>
      <c r="L3102" s="52">
        <f t="shared" si="487"/>
        <v>328</v>
      </c>
      <c r="M3102" s="86" t="str">
        <f t="shared" si="481"/>
        <v/>
      </c>
      <c r="N3102" s="87" t="str">
        <f t="shared" si="482"/>
        <v/>
      </c>
      <c r="O3102" s="87" t="str">
        <f t="shared" si="483"/>
        <v/>
      </c>
      <c r="P3102" s="88" t="str">
        <f t="shared" si="484"/>
        <v/>
      </c>
      <c r="Q3102" s="87" t="str">
        <f t="shared" si="485"/>
        <v/>
      </c>
      <c r="R3102" s="87" t="str">
        <f t="shared" si="486"/>
        <v/>
      </c>
    </row>
    <row r="3103" spans="1:18" ht="15" x14ac:dyDescent="0.2">
      <c r="A3103" s="206"/>
      <c r="B3103" s="207" t="s">
        <v>1</v>
      </c>
      <c r="C3103" s="206" t="s">
        <v>2</v>
      </c>
      <c r="D3103" s="206" t="s">
        <v>3</v>
      </c>
      <c r="E3103" s="290" t="s">
        <v>18</v>
      </c>
      <c r="F3103" s="290"/>
      <c r="G3103" s="208" t="s">
        <v>4</v>
      </c>
      <c r="H3103" s="207" t="s">
        <v>5</v>
      </c>
      <c r="I3103" s="207" t="s">
        <v>6</v>
      </c>
      <c r="J3103" s="207" t="s">
        <v>7</v>
      </c>
      <c r="L3103" s="52">
        <f t="shared" si="487"/>
        <v>329</v>
      </c>
      <c r="M3103" s="86" t="str">
        <f t="shared" si="481"/>
        <v/>
      </c>
      <c r="N3103" s="87" t="str">
        <f t="shared" si="482"/>
        <v/>
      </c>
      <c r="O3103" s="87" t="str">
        <f t="shared" si="483"/>
        <v/>
      </c>
      <c r="P3103" s="88" t="str">
        <f t="shared" si="484"/>
        <v/>
      </c>
      <c r="Q3103" s="87" t="str">
        <f t="shared" si="485"/>
        <v/>
      </c>
      <c r="R3103" s="87" t="str">
        <f t="shared" si="486"/>
        <v/>
      </c>
    </row>
    <row r="3104" spans="1:18" ht="25.5" customHeight="1" x14ac:dyDescent="0.2">
      <c r="A3104" s="209" t="s">
        <v>19</v>
      </c>
      <c r="B3104" s="210" t="s">
        <v>2173</v>
      </c>
      <c r="C3104" s="209" t="s">
        <v>9</v>
      </c>
      <c r="D3104" s="209" t="s">
        <v>2174</v>
      </c>
      <c r="E3104" s="291" t="s">
        <v>942</v>
      </c>
      <c r="F3104" s="291"/>
      <c r="G3104" s="211" t="s">
        <v>25</v>
      </c>
      <c r="H3104" s="212">
        <v>1</v>
      </c>
      <c r="I3104" s="213">
        <f>SUMIF(L:L,$L3104,M:M)</f>
        <v>0</v>
      </c>
      <c r="J3104" s="213">
        <f>TRUNC(H3104*I3104,2)</f>
        <v>0</v>
      </c>
      <c r="L3104" s="52">
        <f t="shared" si="487"/>
        <v>329</v>
      </c>
      <c r="M3104" s="86" t="str">
        <f t="shared" si="481"/>
        <v/>
      </c>
      <c r="N3104" s="87" t="str">
        <f t="shared" si="482"/>
        <v/>
      </c>
      <c r="O3104" s="87" t="str">
        <f t="shared" si="483"/>
        <v/>
      </c>
      <c r="P3104" s="88" t="str">
        <f t="shared" si="484"/>
        <v xml:space="preserve"> 102859 </v>
      </c>
      <c r="Q3104" s="87">
        <f t="shared" si="485"/>
        <v>0</v>
      </c>
      <c r="R3104" s="87">
        <f t="shared" si="486"/>
        <v>0</v>
      </c>
    </row>
    <row r="3105" spans="1:18" ht="14.25" customHeight="1" x14ac:dyDescent="0.2">
      <c r="A3105" s="214" t="s">
        <v>28</v>
      </c>
      <c r="B3105" s="215" t="s">
        <v>2179</v>
      </c>
      <c r="C3105" s="214" t="str">
        <f>VLOOKUP(B3105,INSUMOS!$A:$I,2,FALSE)</f>
        <v>SINAPI</v>
      </c>
      <c r="D3105" s="214" t="str">
        <f>VLOOKUP(B3105,INSUMOS!$A:$I,3,FALSE)</f>
        <v>MAQUINA FORMER DOBRAS DIVERSAS: 220V/380V TRIFASICO OU MONOFASICO, CAPACIDADE 0,5-1,27MM, MOTOR COM POTENCIA DE 2CV</v>
      </c>
      <c r="E3105" s="293" t="str">
        <f>VLOOKUP(B3105,INSUMOS!$A:$I,4,FALSE)</f>
        <v>Material</v>
      </c>
      <c r="F3105" s="293"/>
      <c r="G3105" s="216" t="str">
        <f>VLOOKUP(B3105,INSUMOS!$A:$I,5,FALSE)</f>
        <v>UN</v>
      </c>
      <c r="H3105" s="217">
        <v>1.36E-5</v>
      </c>
      <c r="I3105" s="218">
        <f>VLOOKUP(B3105,INSUMOS!$A:$I,8,FALSE)</f>
        <v>0</v>
      </c>
      <c r="J3105" s="218">
        <f>TRUNC(H3105*I3105,2)</f>
        <v>0</v>
      </c>
      <c r="L3105" s="52">
        <f t="shared" si="487"/>
        <v>329</v>
      </c>
      <c r="M3105" s="86">
        <f t="shared" si="481"/>
        <v>0</v>
      </c>
      <c r="N3105" s="87" t="str">
        <f t="shared" si="482"/>
        <v/>
      </c>
      <c r="O3105" s="87">
        <f t="shared" si="483"/>
        <v>0</v>
      </c>
      <c r="P3105" s="88" t="str">
        <f t="shared" si="484"/>
        <v/>
      </c>
      <c r="Q3105" s="87" t="str">
        <f t="shared" si="485"/>
        <v/>
      </c>
      <c r="R3105" s="87" t="str">
        <f t="shared" si="486"/>
        <v/>
      </c>
    </row>
    <row r="3106" spans="1:18" x14ac:dyDescent="0.2">
      <c r="A3106" s="219"/>
      <c r="B3106" s="219"/>
      <c r="C3106" s="219"/>
      <c r="D3106" s="219"/>
      <c r="E3106" s="219"/>
      <c r="F3106" s="220"/>
      <c r="G3106" s="219"/>
      <c r="H3106" s="220"/>
      <c r="I3106" s="219"/>
      <c r="J3106" s="220"/>
      <c r="L3106" s="52">
        <f t="shared" si="487"/>
        <v>329</v>
      </c>
      <c r="M3106" s="86" t="str">
        <f t="shared" si="481"/>
        <v/>
      </c>
      <c r="N3106" s="87" t="str">
        <f t="shared" si="482"/>
        <v/>
      </c>
      <c r="O3106" s="87" t="str">
        <f t="shared" si="483"/>
        <v/>
      </c>
      <c r="P3106" s="88" t="str">
        <f t="shared" si="484"/>
        <v/>
      </c>
      <c r="Q3106" s="87" t="str">
        <f t="shared" si="485"/>
        <v/>
      </c>
      <c r="R3106" s="87" t="str">
        <f t="shared" si="486"/>
        <v/>
      </c>
    </row>
    <row r="3107" spans="1:18" ht="15" thickBot="1" x14ac:dyDescent="0.25">
      <c r="A3107" s="219"/>
      <c r="B3107" s="219"/>
      <c r="C3107" s="219"/>
      <c r="D3107" s="219"/>
      <c r="E3107" s="219"/>
      <c r="F3107" s="220"/>
      <c r="G3107" s="219"/>
      <c r="H3107" s="294"/>
      <c r="I3107" s="294"/>
      <c r="J3107" s="220"/>
      <c r="L3107" s="52">
        <f t="shared" si="487"/>
        <v>329</v>
      </c>
      <c r="M3107" s="86" t="str">
        <f t="shared" si="481"/>
        <v/>
      </c>
      <c r="N3107" s="87" t="str">
        <f t="shared" si="482"/>
        <v/>
      </c>
      <c r="O3107" s="87" t="str">
        <f t="shared" si="483"/>
        <v/>
      </c>
      <c r="P3107" s="88" t="str">
        <f t="shared" si="484"/>
        <v/>
      </c>
      <c r="Q3107" s="87" t="str">
        <f t="shared" si="485"/>
        <v/>
      </c>
      <c r="R3107" s="87" t="str">
        <f t="shared" si="486"/>
        <v/>
      </c>
    </row>
    <row r="3108" spans="1:18" ht="15" thickTop="1" x14ac:dyDescent="0.2">
      <c r="A3108" s="224"/>
      <c r="B3108" s="224"/>
      <c r="C3108" s="224"/>
      <c r="D3108" s="224"/>
      <c r="E3108" s="224"/>
      <c r="F3108" s="224"/>
      <c r="G3108" s="224"/>
      <c r="H3108" s="224"/>
      <c r="I3108" s="224"/>
      <c r="J3108" s="224"/>
      <c r="L3108" s="52">
        <f t="shared" si="487"/>
        <v>329</v>
      </c>
      <c r="M3108" s="86" t="str">
        <f t="shared" si="481"/>
        <v/>
      </c>
      <c r="N3108" s="87" t="str">
        <f t="shared" si="482"/>
        <v/>
      </c>
      <c r="O3108" s="87" t="str">
        <f t="shared" si="483"/>
        <v/>
      </c>
      <c r="P3108" s="88" t="str">
        <f t="shared" si="484"/>
        <v/>
      </c>
      <c r="Q3108" s="87" t="str">
        <f t="shared" si="485"/>
        <v/>
      </c>
      <c r="R3108" s="87" t="str">
        <f t="shared" si="486"/>
        <v/>
      </c>
    </row>
    <row r="3109" spans="1:18" ht="15" x14ac:dyDescent="0.2">
      <c r="A3109" s="206"/>
      <c r="B3109" s="207" t="s">
        <v>1</v>
      </c>
      <c r="C3109" s="206" t="s">
        <v>2</v>
      </c>
      <c r="D3109" s="206" t="s">
        <v>3</v>
      </c>
      <c r="E3109" s="290" t="s">
        <v>18</v>
      </c>
      <c r="F3109" s="290"/>
      <c r="G3109" s="208" t="s">
        <v>4</v>
      </c>
      <c r="H3109" s="207" t="s">
        <v>5</v>
      </c>
      <c r="I3109" s="207" t="s">
        <v>6</v>
      </c>
      <c r="J3109" s="207" t="s">
        <v>7</v>
      </c>
      <c r="L3109" s="52">
        <f t="shared" si="487"/>
        <v>330</v>
      </c>
      <c r="M3109" s="86" t="str">
        <f t="shared" si="481"/>
        <v/>
      </c>
      <c r="N3109" s="87" t="str">
        <f t="shared" si="482"/>
        <v/>
      </c>
      <c r="O3109" s="87" t="str">
        <f t="shared" si="483"/>
        <v/>
      </c>
      <c r="P3109" s="88" t="str">
        <f t="shared" si="484"/>
        <v/>
      </c>
      <c r="Q3109" s="87" t="str">
        <f t="shared" si="485"/>
        <v/>
      </c>
      <c r="R3109" s="87" t="str">
        <f t="shared" si="486"/>
        <v/>
      </c>
    </row>
    <row r="3110" spans="1:18" ht="25.5" customHeight="1" x14ac:dyDescent="0.2">
      <c r="A3110" s="209" t="s">
        <v>19</v>
      </c>
      <c r="B3110" s="210" t="s">
        <v>2175</v>
      </c>
      <c r="C3110" s="209" t="s">
        <v>9</v>
      </c>
      <c r="D3110" s="209" t="s">
        <v>2176</v>
      </c>
      <c r="E3110" s="291" t="s">
        <v>942</v>
      </c>
      <c r="F3110" s="291"/>
      <c r="G3110" s="211" t="s">
        <v>25</v>
      </c>
      <c r="H3110" s="212">
        <v>1</v>
      </c>
      <c r="I3110" s="213">
        <f>SUMIF(L:L,$L3110,M:M)</f>
        <v>0</v>
      </c>
      <c r="J3110" s="213">
        <f>TRUNC(H3110*I3110,2)</f>
        <v>0</v>
      </c>
      <c r="L3110" s="52">
        <f t="shared" si="487"/>
        <v>330</v>
      </c>
      <c r="M3110" s="86" t="str">
        <f t="shared" si="481"/>
        <v/>
      </c>
      <c r="N3110" s="87" t="str">
        <f t="shared" si="482"/>
        <v/>
      </c>
      <c r="O3110" s="87" t="str">
        <f t="shared" si="483"/>
        <v/>
      </c>
      <c r="P3110" s="88" t="str">
        <f t="shared" si="484"/>
        <v xml:space="preserve"> 102860 </v>
      </c>
      <c r="Q3110" s="87">
        <f t="shared" si="485"/>
        <v>0</v>
      </c>
      <c r="R3110" s="87">
        <f t="shared" si="486"/>
        <v>0</v>
      </c>
    </row>
    <row r="3111" spans="1:18" ht="14.25" customHeight="1" x14ac:dyDescent="0.2">
      <c r="A3111" s="214" t="s">
        <v>28</v>
      </c>
      <c r="B3111" s="215" t="s">
        <v>2179</v>
      </c>
      <c r="C3111" s="214" t="str">
        <f>VLOOKUP(B3111,INSUMOS!$A:$I,2,FALSE)</f>
        <v>SINAPI</v>
      </c>
      <c r="D3111" s="214" t="str">
        <f>VLOOKUP(B3111,INSUMOS!$A:$I,3,FALSE)</f>
        <v>MAQUINA FORMER DOBRAS DIVERSAS: 220V/380V TRIFASICO OU MONOFASICO, CAPACIDADE 0,5-1,27MM, MOTOR COM POTENCIA DE 2CV</v>
      </c>
      <c r="E3111" s="293" t="str">
        <f>VLOOKUP(B3111,INSUMOS!$A:$I,4,FALSE)</f>
        <v>Material</v>
      </c>
      <c r="F3111" s="293"/>
      <c r="G3111" s="216" t="str">
        <f>VLOOKUP(B3111,INSUMOS!$A:$I,5,FALSE)</f>
        <v>UN</v>
      </c>
      <c r="H3111" s="217">
        <v>3.4999999999999997E-5</v>
      </c>
      <c r="I3111" s="218">
        <f>VLOOKUP(B3111,INSUMOS!$A:$I,8,FALSE)</f>
        <v>0</v>
      </c>
      <c r="J3111" s="218">
        <f>TRUNC(H3111*I3111,2)</f>
        <v>0</v>
      </c>
      <c r="L3111" s="52">
        <f t="shared" si="487"/>
        <v>330</v>
      </c>
      <c r="M3111" s="86">
        <f t="shared" si="481"/>
        <v>0</v>
      </c>
      <c r="N3111" s="87" t="str">
        <f t="shared" si="482"/>
        <v/>
      </c>
      <c r="O3111" s="87">
        <f t="shared" si="483"/>
        <v>0</v>
      </c>
      <c r="P3111" s="88" t="str">
        <f t="shared" si="484"/>
        <v/>
      </c>
      <c r="Q3111" s="87" t="str">
        <f t="shared" si="485"/>
        <v/>
      </c>
      <c r="R3111" s="87" t="str">
        <f t="shared" si="486"/>
        <v/>
      </c>
    </row>
    <row r="3112" spans="1:18" x14ac:dyDescent="0.2">
      <c r="A3112" s="219"/>
      <c r="B3112" s="219"/>
      <c r="C3112" s="219"/>
      <c r="D3112" s="219"/>
      <c r="E3112" s="219"/>
      <c r="F3112" s="220"/>
      <c r="G3112" s="219"/>
      <c r="H3112" s="220"/>
      <c r="I3112" s="219"/>
      <c r="J3112" s="220"/>
      <c r="L3112" s="52">
        <f t="shared" si="487"/>
        <v>330</v>
      </c>
      <c r="M3112" s="86" t="str">
        <f t="shared" si="481"/>
        <v/>
      </c>
      <c r="N3112" s="87" t="str">
        <f t="shared" si="482"/>
        <v/>
      </c>
      <c r="O3112" s="87" t="str">
        <f t="shared" si="483"/>
        <v/>
      </c>
      <c r="P3112" s="88" t="str">
        <f t="shared" si="484"/>
        <v/>
      </c>
      <c r="Q3112" s="87" t="str">
        <f t="shared" si="485"/>
        <v/>
      </c>
      <c r="R3112" s="87" t="str">
        <f t="shared" si="486"/>
        <v/>
      </c>
    </row>
    <row r="3113" spans="1:18" ht="15" thickBot="1" x14ac:dyDescent="0.25">
      <c r="A3113" s="219"/>
      <c r="B3113" s="219"/>
      <c r="C3113" s="219"/>
      <c r="D3113" s="219"/>
      <c r="E3113" s="219"/>
      <c r="F3113" s="220"/>
      <c r="G3113" s="219"/>
      <c r="H3113" s="294"/>
      <c r="I3113" s="294"/>
      <c r="J3113" s="220"/>
      <c r="L3113" s="52">
        <f t="shared" si="487"/>
        <v>330</v>
      </c>
      <c r="M3113" s="86" t="str">
        <f t="shared" si="481"/>
        <v/>
      </c>
      <c r="N3113" s="87" t="str">
        <f t="shared" si="482"/>
        <v/>
      </c>
      <c r="O3113" s="87" t="str">
        <f t="shared" si="483"/>
        <v/>
      </c>
      <c r="P3113" s="88" t="str">
        <f t="shared" si="484"/>
        <v/>
      </c>
      <c r="Q3113" s="87" t="str">
        <f t="shared" si="485"/>
        <v/>
      </c>
      <c r="R3113" s="87" t="str">
        <f t="shared" si="486"/>
        <v/>
      </c>
    </row>
    <row r="3114" spans="1:18" ht="15" thickTop="1" x14ac:dyDescent="0.2">
      <c r="A3114" s="224"/>
      <c r="B3114" s="224"/>
      <c r="C3114" s="224"/>
      <c r="D3114" s="224"/>
      <c r="E3114" s="224"/>
      <c r="F3114" s="224"/>
      <c r="G3114" s="224"/>
      <c r="H3114" s="224"/>
      <c r="I3114" s="224"/>
      <c r="J3114" s="224"/>
      <c r="L3114" s="52">
        <f t="shared" si="487"/>
        <v>330</v>
      </c>
      <c r="M3114" s="86" t="str">
        <f t="shared" si="481"/>
        <v/>
      </c>
      <c r="N3114" s="87" t="str">
        <f t="shared" si="482"/>
        <v/>
      </c>
      <c r="O3114" s="87" t="str">
        <f t="shared" si="483"/>
        <v/>
      </c>
      <c r="P3114" s="88" t="str">
        <f t="shared" si="484"/>
        <v/>
      </c>
      <c r="Q3114" s="87" t="str">
        <f t="shared" si="485"/>
        <v/>
      </c>
      <c r="R3114" s="87" t="str">
        <f t="shared" si="486"/>
        <v/>
      </c>
    </row>
    <row r="3115" spans="1:18" ht="15" x14ac:dyDescent="0.2">
      <c r="A3115" s="206"/>
      <c r="B3115" s="207" t="s">
        <v>1</v>
      </c>
      <c r="C3115" s="206" t="s">
        <v>2</v>
      </c>
      <c r="D3115" s="206" t="s">
        <v>3</v>
      </c>
      <c r="E3115" s="290" t="s">
        <v>18</v>
      </c>
      <c r="F3115" s="290"/>
      <c r="G3115" s="208" t="s">
        <v>4</v>
      </c>
      <c r="H3115" s="207" t="s">
        <v>5</v>
      </c>
      <c r="I3115" s="207" t="s">
        <v>6</v>
      </c>
      <c r="J3115" s="207" t="s">
        <v>7</v>
      </c>
      <c r="L3115" s="52">
        <f t="shared" si="487"/>
        <v>331</v>
      </c>
      <c r="M3115" s="86" t="str">
        <f t="shared" si="481"/>
        <v/>
      </c>
      <c r="N3115" s="87" t="str">
        <f t="shared" si="482"/>
        <v/>
      </c>
      <c r="O3115" s="87" t="str">
        <f t="shared" si="483"/>
        <v/>
      </c>
      <c r="P3115" s="88" t="str">
        <f t="shared" si="484"/>
        <v/>
      </c>
      <c r="Q3115" s="87" t="str">
        <f t="shared" si="485"/>
        <v/>
      </c>
      <c r="R3115" s="87" t="str">
        <f t="shared" si="486"/>
        <v/>
      </c>
    </row>
    <row r="3116" spans="1:18" ht="25.5" customHeight="1" x14ac:dyDescent="0.2">
      <c r="A3116" s="209" t="s">
        <v>19</v>
      </c>
      <c r="B3116" s="210" t="s">
        <v>2177</v>
      </c>
      <c r="C3116" s="209" t="s">
        <v>9</v>
      </c>
      <c r="D3116" s="209" t="s">
        <v>2178</v>
      </c>
      <c r="E3116" s="291" t="s">
        <v>942</v>
      </c>
      <c r="F3116" s="291"/>
      <c r="G3116" s="211" t="s">
        <v>25</v>
      </c>
      <c r="H3116" s="212">
        <v>1</v>
      </c>
      <c r="I3116" s="213">
        <f>SUMIF(L:L,$L3116,M:M)</f>
        <v>0.9</v>
      </c>
      <c r="J3116" s="213">
        <f>TRUNC(H3116*I3116,2)</f>
        <v>0.9</v>
      </c>
      <c r="L3116" s="52">
        <f t="shared" si="487"/>
        <v>331</v>
      </c>
      <c r="M3116" s="86" t="str">
        <f t="shared" si="481"/>
        <v/>
      </c>
      <c r="N3116" s="87" t="str">
        <f t="shared" si="482"/>
        <v/>
      </c>
      <c r="O3116" s="87" t="str">
        <f t="shared" si="483"/>
        <v/>
      </c>
      <c r="P3116" s="88" t="str">
        <f t="shared" si="484"/>
        <v xml:space="preserve"> 102861 </v>
      </c>
      <c r="Q3116" s="87">
        <f t="shared" si="485"/>
        <v>0</v>
      </c>
      <c r="R3116" s="87">
        <f t="shared" si="486"/>
        <v>0.9</v>
      </c>
    </row>
    <row r="3117" spans="1:18" ht="14.25" customHeight="1" x14ac:dyDescent="0.2">
      <c r="A3117" s="214" t="s">
        <v>28</v>
      </c>
      <c r="B3117" s="215" t="s">
        <v>97</v>
      </c>
      <c r="C3117" s="214" t="str">
        <f>VLOOKUP(B3117,INSUMOS!$A:$I,2,FALSE)</f>
        <v>SINAPI</v>
      </c>
      <c r="D3117" s="214" t="str">
        <f>VLOOKUP(B3117,INSUMOS!$A:$I,3,FALSE)</f>
        <v>ENERGIA ELETRICA ATE 2000 KWH INDUSTRIAL, SEM DEMANDA</v>
      </c>
      <c r="E3117" s="293" t="str">
        <f>VLOOKUP(B3117,INSUMOS!$A:$I,4,FALSE)</f>
        <v>Franquia</v>
      </c>
      <c r="F3117" s="293"/>
      <c r="G3117" s="216" t="str">
        <f>VLOOKUP(B3117,INSUMOS!$A:$I,5,FALSE)</f>
        <v>KWH</v>
      </c>
      <c r="H3117" s="217">
        <v>1.25</v>
      </c>
      <c r="I3117" s="218">
        <f>VLOOKUP(B3117,INSUMOS!$A:$I,8,FALSE)</f>
        <v>0.72</v>
      </c>
      <c r="J3117" s="218">
        <f>TRUNC(H3117*I3117,2)</f>
        <v>0.9</v>
      </c>
      <c r="L3117" s="52">
        <f t="shared" si="487"/>
        <v>331</v>
      </c>
      <c r="M3117" s="86">
        <f t="shared" si="481"/>
        <v>0.9</v>
      </c>
      <c r="N3117" s="87" t="str">
        <f t="shared" si="482"/>
        <v/>
      </c>
      <c r="O3117" s="87">
        <f t="shared" si="483"/>
        <v>0.9</v>
      </c>
      <c r="P3117" s="88" t="str">
        <f t="shared" si="484"/>
        <v/>
      </c>
      <c r="Q3117" s="87" t="str">
        <f t="shared" si="485"/>
        <v/>
      </c>
      <c r="R3117" s="87" t="str">
        <f t="shared" si="486"/>
        <v/>
      </c>
    </row>
    <row r="3118" spans="1:18" x14ac:dyDescent="0.2">
      <c r="A3118" s="219"/>
      <c r="B3118" s="219"/>
      <c r="C3118" s="219"/>
      <c r="D3118" s="219"/>
      <c r="E3118" s="219"/>
      <c r="F3118" s="220"/>
      <c r="G3118" s="219"/>
      <c r="H3118" s="220"/>
      <c r="I3118" s="219"/>
      <c r="J3118" s="220"/>
      <c r="L3118" s="52">
        <f t="shared" si="487"/>
        <v>331</v>
      </c>
      <c r="M3118" s="86" t="str">
        <f t="shared" si="481"/>
        <v/>
      </c>
      <c r="N3118" s="87" t="str">
        <f t="shared" si="482"/>
        <v/>
      </c>
      <c r="O3118" s="87" t="str">
        <f t="shared" si="483"/>
        <v/>
      </c>
      <c r="P3118" s="88" t="str">
        <f t="shared" si="484"/>
        <v/>
      </c>
      <c r="Q3118" s="87" t="str">
        <f t="shared" si="485"/>
        <v/>
      </c>
      <c r="R3118" s="87" t="str">
        <f t="shared" si="486"/>
        <v/>
      </c>
    </row>
    <row r="3119" spans="1:18" ht="15" thickBot="1" x14ac:dyDescent="0.25">
      <c r="A3119" s="219"/>
      <c r="B3119" s="219"/>
      <c r="C3119" s="219"/>
      <c r="D3119" s="219"/>
      <c r="E3119" s="219"/>
      <c r="F3119" s="220"/>
      <c r="G3119" s="219"/>
      <c r="H3119" s="294"/>
      <c r="I3119" s="294"/>
      <c r="J3119" s="220"/>
      <c r="L3119" s="52">
        <f t="shared" si="487"/>
        <v>331</v>
      </c>
      <c r="M3119" s="86" t="str">
        <f t="shared" si="481"/>
        <v/>
      </c>
      <c r="N3119" s="87" t="str">
        <f t="shared" si="482"/>
        <v/>
      </c>
      <c r="O3119" s="87" t="str">
        <f t="shared" si="483"/>
        <v/>
      </c>
      <c r="P3119" s="88" t="str">
        <f t="shared" si="484"/>
        <v/>
      </c>
      <c r="Q3119" s="87" t="str">
        <f t="shared" si="485"/>
        <v/>
      </c>
      <c r="R3119" s="87" t="str">
        <f t="shared" si="486"/>
        <v/>
      </c>
    </row>
    <row r="3120" spans="1:18" ht="15" thickTop="1" x14ac:dyDescent="0.2">
      <c r="A3120" s="224"/>
      <c r="B3120" s="224"/>
      <c r="C3120" s="224"/>
      <c r="D3120" s="224"/>
      <c r="E3120" s="224"/>
      <c r="F3120" s="224"/>
      <c r="G3120" s="224"/>
      <c r="H3120" s="224"/>
      <c r="I3120" s="224"/>
      <c r="J3120" s="224"/>
      <c r="L3120" s="52">
        <f t="shared" si="487"/>
        <v>331</v>
      </c>
      <c r="M3120" s="86" t="str">
        <f t="shared" ref="M3120:M3183" si="489">IF(OR(A3120="Insumo",A3120="Composição Auxiliar"),J3120,"")</f>
        <v/>
      </c>
      <c r="N3120" s="87" t="str">
        <f t="shared" ref="N3120:N3183" si="490">IF(E3120="Mão de Obra",J3120,"")</f>
        <v/>
      </c>
      <c r="O3120" s="87" t="str">
        <f t="shared" ref="O3120:O3183" si="491">IF(N3120&lt;&gt;"","",M3120)</f>
        <v/>
      </c>
      <c r="P3120" s="88" t="str">
        <f t="shared" ref="P3120:P3183" si="492">IF(A3120="Composição",B3120,"")</f>
        <v/>
      </c>
      <c r="Q3120" s="87" t="str">
        <f t="shared" ref="Q3120:Q3183" si="493">IF(P3120&lt;&gt;"",SUMIF(L3120:L3220,L3120,N3120:N3220),"")</f>
        <v/>
      </c>
      <c r="R3120" s="87" t="str">
        <f t="shared" ref="R3120:R3183" si="494">IF(P3120&lt;&gt;"",SUMIF(L3120:L3220,L3120,O3120:O3220),"")</f>
        <v/>
      </c>
    </row>
    <row r="3121" spans="1:18" ht="15" x14ac:dyDescent="0.2">
      <c r="A3121" s="206"/>
      <c r="B3121" s="207" t="s">
        <v>1</v>
      </c>
      <c r="C3121" s="206" t="s">
        <v>2</v>
      </c>
      <c r="D3121" s="206" t="s">
        <v>3</v>
      </c>
      <c r="E3121" s="290" t="s">
        <v>18</v>
      </c>
      <c r="F3121" s="290"/>
      <c r="G3121" s="208" t="s">
        <v>4</v>
      </c>
      <c r="H3121" s="207" t="s">
        <v>5</v>
      </c>
      <c r="I3121" s="207" t="s">
        <v>6</v>
      </c>
      <c r="J3121" s="207" t="s">
        <v>7</v>
      </c>
      <c r="L3121" s="52">
        <f t="shared" si="487"/>
        <v>332</v>
      </c>
      <c r="M3121" s="86" t="str">
        <f t="shared" si="489"/>
        <v/>
      </c>
      <c r="N3121" s="87" t="str">
        <f t="shared" si="490"/>
        <v/>
      </c>
      <c r="O3121" s="87" t="str">
        <f t="shared" si="491"/>
        <v/>
      </c>
      <c r="P3121" s="88" t="str">
        <f t="shared" si="492"/>
        <v/>
      </c>
      <c r="Q3121" s="87" t="str">
        <f t="shared" si="493"/>
        <v/>
      </c>
      <c r="R3121" s="87" t="str">
        <f t="shared" si="494"/>
        <v/>
      </c>
    </row>
    <row r="3122" spans="1:18" ht="25.5" customHeight="1" x14ac:dyDescent="0.2">
      <c r="A3122" s="209" t="s">
        <v>19</v>
      </c>
      <c r="B3122" s="210" t="s">
        <v>85</v>
      </c>
      <c r="C3122" s="209" t="s">
        <v>9</v>
      </c>
      <c r="D3122" s="209" t="s">
        <v>69</v>
      </c>
      <c r="E3122" s="291" t="s">
        <v>875</v>
      </c>
      <c r="F3122" s="291"/>
      <c r="G3122" s="211" t="s">
        <v>25</v>
      </c>
      <c r="H3122" s="212">
        <v>1</v>
      </c>
      <c r="I3122" s="213">
        <f>SUMIF(L:L,$L3122,M:M)</f>
        <v>27.29</v>
      </c>
      <c r="J3122" s="213">
        <f t="shared" ref="J3122:J3130" si="495">TRUNC(H3122*I3122,2)</f>
        <v>27.29</v>
      </c>
      <c r="L3122" s="52">
        <f t="shared" si="487"/>
        <v>332</v>
      </c>
      <c r="M3122" s="86" t="str">
        <f t="shared" si="489"/>
        <v/>
      </c>
      <c r="N3122" s="87" t="str">
        <f t="shared" si="490"/>
        <v/>
      </c>
      <c r="O3122" s="87" t="str">
        <f t="shared" si="491"/>
        <v/>
      </c>
      <c r="P3122" s="88" t="str">
        <f t="shared" si="492"/>
        <v xml:space="preserve"> 88377 </v>
      </c>
      <c r="Q3122" s="87">
        <f t="shared" si="493"/>
        <v>19.09</v>
      </c>
      <c r="R3122" s="87">
        <f t="shared" si="494"/>
        <v>8.2000000000000011</v>
      </c>
    </row>
    <row r="3123" spans="1:18" ht="14.25" customHeight="1" x14ac:dyDescent="0.2">
      <c r="A3123" s="225" t="s">
        <v>21</v>
      </c>
      <c r="B3123" s="226" t="s">
        <v>101</v>
      </c>
      <c r="C3123" s="225" t="s">
        <v>9</v>
      </c>
      <c r="D3123" s="225" t="s">
        <v>68</v>
      </c>
      <c r="E3123" s="292" t="s">
        <v>875</v>
      </c>
      <c r="F3123" s="292"/>
      <c r="G3123" s="227" t="s">
        <v>25</v>
      </c>
      <c r="H3123" s="228">
        <v>1</v>
      </c>
      <c r="I3123" s="229">
        <f>SUMIFS(J:J,A:A,"Composição",B:B,$B3123)</f>
        <v>0.15</v>
      </c>
      <c r="J3123" s="229">
        <f t="shared" si="495"/>
        <v>0.15</v>
      </c>
      <c r="L3123" s="52">
        <f t="shared" si="487"/>
        <v>332</v>
      </c>
      <c r="M3123" s="86">
        <f t="shared" si="489"/>
        <v>0.15</v>
      </c>
      <c r="N3123" s="87" t="str">
        <f t="shared" si="490"/>
        <v/>
      </c>
      <c r="O3123" s="87">
        <f t="shared" si="491"/>
        <v>0.15</v>
      </c>
      <c r="P3123" s="88" t="str">
        <f t="shared" si="492"/>
        <v/>
      </c>
      <c r="Q3123" s="87" t="str">
        <f t="shared" si="493"/>
        <v/>
      </c>
      <c r="R3123" s="87" t="str">
        <f t="shared" si="494"/>
        <v/>
      </c>
    </row>
    <row r="3124" spans="1:18" ht="25.5" x14ac:dyDescent="0.2">
      <c r="A3124" s="214" t="s">
        <v>28</v>
      </c>
      <c r="B3124" s="215" t="s">
        <v>83</v>
      </c>
      <c r="C3124" s="214" t="str">
        <f>VLOOKUP(B3124,INSUMOS!$A:$I,2,FALSE)</f>
        <v>SINAPI</v>
      </c>
      <c r="D3124" s="214" t="str">
        <f>VLOOKUP(B3124,INSUMOS!$A:$I,3,FALSE)</f>
        <v>SEGURO - HORISTA (COLETADO CAIXA - ENCARGOS COMPLEMENTARES)</v>
      </c>
      <c r="E3124" s="293" t="str">
        <f>VLOOKUP(B3124,INSUMOS!$A:$I,4,FALSE)</f>
        <v>Encargos Complementares</v>
      </c>
      <c r="F3124" s="293"/>
      <c r="G3124" s="216" t="str">
        <f>VLOOKUP(B3124,INSUMOS!$A:$I,5,FALSE)</f>
        <v>H</v>
      </c>
      <c r="H3124" s="217">
        <v>1</v>
      </c>
      <c r="I3124" s="218">
        <f>VLOOKUP(B3124,INSUMOS!$A:$I,8,FALSE)</f>
        <v>0.11</v>
      </c>
      <c r="J3124" s="218">
        <f t="shared" si="495"/>
        <v>0.11</v>
      </c>
      <c r="L3124" s="52">
        <f t="shared" ref="L3124:L3187" si="496">IF(AND(A3125&lt;&gt;"",A3124=""),L3123+1,L3123)</f>
        <v>332</v>
      </c>
      <c r="M3124" s="86">
        <f t="shared" si="489"/>
        <v>0.11</v>
      </c>
      <c r="N3124" s="87" t="str">
        <f t="shared" si="490"/>
        <v/>
      </c>
      <c r="O3124" s="87">
        <f t="shared" si="491"/>
        <v>0.11</v>
      </c>
      <c r="P3124" s="88" t="str">
        <f t="shared" si="492"/>
        <v/>
      </c>
      <c r="Q3124" s="87" t="str">
        <f t="shared" si="493"/>
        <v/>
      </c>
      <c r="R3124" s="87" t="str">
        <f t="shared" si="494"/>
        <v/>
      </c>
    </row>
    <row r="3125" spans="1:18" ht="25.5" x14ac:dyDescent="0.2">
      <c r="A3125" s="214" t="s">
        <v>28</v>
      </c>
      <c r="B3125" s="215" t="s">
        <v>110</v>
      </c>
      <c r="C3125" s="214" t="str">
        <f>VLOOKUP(B3125,INSUMOS!$A:$I,2,FALSE)</f>
        <v>SINAPI</v>
      </c>
      <c r="D3125" s="214" t="str">
        <f>VLOOKUP(B3125,INSUMOS!$A:$I,3,FALSE)</f>
        <v>FERRAMENTAS - FAMILIA OPERADOR ESCAVADEIRA - HORISTA (ENCARGOS COMPLEMENTARES - COLETADO CAIXA)</v>
      </c>
      <c r="E3125" s="293" t="str">
        <f>VLOOKUP(B3125,INSUMOS!$A:$I,4,FALSE)</f>
        <v>Encargos Complementares</v>
      </c>
      <c r="F3125" s="293"/>
      <c r="G3125" s="216" t="str">
        <f>VLOOKUP(B3125,INSUMOS!$A:$I,5,FALSE)</f>
        <v>H</v>
      </c>
      <c r="H3125" s="217">
        <v>1</v>
      </c>
      <c r="I3125" s="218">
        <f>VLOOKUP(B3125,INSUMOS!$A:$I,8,FALSE)</f>
        <v>0.03</v>
      </c>
      <c r="J3125" s="218">
        <f t="shared" si="495"/>
        <v>0.03</v>
      </c>
      <c r="L3125" s="52">
        <f t="shared" si="496"/>
        <v>332</v>
      </c>
      <c r="M3125" s="86">
        <f t="shared" si="489"/>
        <v>0.03</v>
      </c>
      <c r="N3125" s="87" t="str">
        <f t="shared" si="490"/>
        <v/>
      </c>
      <c r="O3125" s="87">
        <f t="shared" si="491"/>
        <v>0.03</v>
      </c>
      <c r="P3125" s="88" t="str">
        <f t="shared" si="492"/>
        <v/>
      </c>
      <c r="Q3125" s="87" t="str">
        <f t="shared" si="493"/>
        <v/>
      </c>
      <c r="R3125" s="87" t="str">
        <f t="shared" si="494"/>
        <v/>
      </c>
    </row>
    <row r="3126" spans="1:18" ht="25.5" x14ac:dyDescent="0.2">
      <c r="A3126" s="214" t="s">
        <v>28</v>
      </c>
      <c r="B3126" s="215" t="s">
        <v>79</v>
      </c>
      <c r="C3126" s="214" t="str">
        <f>VLOOKUP(B3126,INSUMOS!$A:$I,2,FALSE)</f>
        <v>SINAPI</v>
      </c>
      <c r="D3126" s="214" t="str">
        <f>VLOOKUP(B3126,INSUMOS!$A:$I,3,FALSE)</f>
        <v>ALIMENTACAO - HORISTA (COLETADO CAIXA - ENCARGOS COMPLEMENTARES)</v>
      </c>
      <c r="E3126" s="293" t="str">
        <f>VLOOKUP(B3126,INSUMOS!$A:$I,4,FALSE)</f>
        <v>Encargos Complementares</v>
      </c>
      <c r="F3126" s="293"/>
      <c r="G3126" s="216" t="str">
        <f>VLOOKUP(B3126,INSUMOS!$A:$I,5,FALSE)</f>
        <v>H</v>
      </c>
      <c r="H3126" s="217">
        <v>1</v>
      </c>
      <c r="I3126" s="218">
        <f>VLOOKUP(B3126,INSUMOS!$A:$I,8,FALSE)</f>
        <v>4.29</v>
      </c>
      <c r="J3126" s="218">
        <f t="shared" si="495"/>
        <v>4.29</v>
      </c>
      <c r="L3126" s="52">
        <f t="shared" si="496"/>
        <v>332</v>
      </c>
      <c r="M3126" s="86">
        <f t="shared" si="489"/>
        <v>4.29</v>
      </c>
      <c r="N3126" s="87" t="str">
        <f t="shared" si="490"/>
        <v/>
      </c>
      <c r="O3126" s="87">
        <f t="shared" si="491"/>
        <v>4.29</v>
      </c>
      <c r="P3126" s="88" t="str">
        <f t="shared" si="492"/>
        <v/>
      </c>
      <c r="Q3126" s="87" t="str">
        <f t="shared" si="493"/>
        <v/>
      </c>
      <c r="R3126" s="87" t="str">
        <f t="shared" si="494"/>
        <v/>
      </c>
    </row>
    <row r="3127" spans="1:18" ht="25.5" x14ac:dyDescent="0.2">
      <c r="A3127" s="214" t="s">
        <v>28</v>
      </c>
      <c r="B3127" s="215" t="s">
        <v>81</v>
      </c>
      <c r="C3127" s="214" t="str">
        <f>VLOOKUP(B3127,INSUMOS!$A:$I,2,FALSE)</f>
        <v>SINAPI</v>
      </c>
      <c r="D3127" s="214" t="str">
        <f>VLOOKUP(B3127,INSUMOS!$A:$I,3,FALSE)</f>
        <v>EXAMES - HORISTA (COLETADO CAIXA - ENCARGOS COMPLEMENTARES)</v>
      </c>
      <c r="E3127" s="293" t="str">
        <f>VLOOKUP(B3127,INSUMOS!$A:$I,4,FALSE)</f>
        <v>Encargos Complementares</v>
      </c>
      <c r="F3127" s="293"/>
      <c r="G3127" s="216" t="str">
        <f>VLOOKUP(B3127,INSUMOS!$A:$I,5,FALSE)</f>
        <v>H</v>
      </c>
      <c r="H3127" s="217">
        <v>1</v>
      </c>
      <c r="I3127" s="218">
        <f>VLOOKUP(B3127,INSUMOS!$A:$I,8,FALSE)</f>
        <v>1.31</v>
      </c>
      <c r="J3127" s="218">
        <f t="shared" si="495"/>
        <v>1.31</v>
      </c>
      <c r="L3127" s="52">
        <f t="shared" si="496"/>
        <v>332</v>
      </c>
      <c r="M3127" s="86">
        <f t="shared" si="489"/>
        <v>1.31</v>
      </c>
      <c r="N3127" s="87" t="str">
        <f t="shared" si="490"/>
        <v/>
      </c>
      <c r="O3127" s="87">
        <f t="shared" si="491"/>
        <v>1.31</v>
      </c>
      <c r="P3127" s="88" t="str">
        <f t="shared" si="492"/>
        <v/>
      </c>
      <c r="Q3127" s="87" t="str">
        <f t="shared" si="493"/>
        <v/>
      </c>
      <c r="R3127" s="87" t="str">
        <f t="shared" si="494"/>
        <v/>
      </c>
    </row>
    <row r="3128" spans="1:18" ht="25.5" customHeight="1" x14ac:dyDescent="0.2">
      <c r="A3128" s="214" t="s">
        <v>28</v>
      </c>
      <c r="B3128" s="215" t="s">
        <v>102</v>
      </c>
      <c r="C3128" s="214" t="str">
        <f>VLOOKUP(B3128,INSUMOS!$A:$I,2,FALSE)</f>
        <v>SINAPI</v>
      </c>
      <c r="D3128" s="214" t="str">
        <f>VLOOKUP(B3128,INSUMOS!$A:$I,3,FALSE)</f>
        <v>OPERADOR DE BETONEIRA ESTACIONARIA / MISTURADOR (HORISTA)</v>
      </c>
      <c r="E3128" s="293" t="str">
        <f>VLOOKUP(B3128,INSUMOS!$A:$I,4,FALSE)</f>
        <v>Mão de Obra</v>
      </c>
      <c r="F3128" s="293"/>
      <c r="G3128" s="216" t="str">
        <f>VLOOKUP(B3128,INSUMOS!$A:$I,5,FALSE)</f>
        <v>H</v>
      </c>
      <c r="H3128" s="217">
        <v>1</v>
      </c>
      <c r="I3128" s="218">
        <f>VLOOKUP(B3128,INSUMOS!$A:$I,8,FALSE)</f>
        <v>19.09</v>
      </c>
      <c r="J3128" s="218">
        <f t="shared" si="495"/>
        <v>19.09</v>
      </c>
      <c r="L3128" s="52">
        <f t="shared" si="496"/>
        <v>332</v>
      </c>
      <c r="M3128" s="86">
        <f t="shared" si="489"/>
        <v>19.09</v>
      </c>
      <c r="N3128" s="87">
        <f t="shared" si="490"/>
        <v>19.09</v>
      </c>
      <c r="O3128" s="87" t="str">
        <f t="shared" si="491"/>
        <v/>
      </c>
      <c r="P3128" s="88" t="str">
        <f t="shared" si="492"/>
        <v/>
      </c>
      <c r="Q3128" s="87" t="str">
        <f t="shared" si="493"/>
        <v/>
      </c>
      <c r="R3128" s="87" t="str">
        <f t="shared" si="494"/>
        <v/>
      </c>
    </row>
    <row r="3129" spans="1:18" ht="14.25" customHeight="1" x14ac:dyDescent="0.2">
      <c r="A3129" s="214" t="s">
        <v>28</v>
      </c>
      <c r="B3129" s="215" t="s">
        <v>109</v>
      </c>
      <c r="C3129" s="214" t="str">
        <f>VLOOKUP(B3129,INSUMOS!$A:$I,2,FALSE)</f>
        <v>SINAPI</v>
      </c>
      <c r="D3129" s="214" t="str">
        <f>VLOOKUP(B3129,INSUMOS!$A:$I,3,FALSE)</f>
        <v>EPI - FAMILIA OPERADOR ESCAVADEIRA - HORISTA (ENCARGOS COMPLEMENTARES - COLETADO CAIXA)</v>
      </c>
      <c r="E3129" s="293" t="str">
        <f>VLOOKUP(B3129,INSUMOS!$A:$I,4,FALSE)</f>
        <v>Encargos Complementares</v>
      </c>
      <c r="F3129" s="293"/>
      <c r="G3129" s="216" t="str">
        <f>VLOOKUP(B3129,INSUMOS!$A:$I,5,FALSE)</f>
        <v>H</v>
      </c>
      <c r="H3129" s="217">
        <v>1</v>
      </c>
      <c r="I3129" s="218">
        <f>VLOOKUP(B3129,INSUMOS!$A:$I,8,FALSE)</f>
        <v>0.79</v>
      </c>
      <c r="J3129" s="218">
        <f t="shared" si="495"/>
        <v>0.79</v>
      </c>
      <c r="L3129" s="52">
        <f t="shared" si="496"/>
        <v>332</v>
      </c>
      <c r="M3129" s="86">
        <f t="shared" si="489"/>
        <v>0.79</v>
      </c>
      <c r="N3129" s="87" t="str">
        <f t="shared" si="490"/>
        <v/>
      </c>
      <c r="O3129" s="87">
        <f t="shared" si="491"/>
        <v>0.79</v>
      </c>
      <c r="P3129" s="88" t="str">
        <f t="shared" si="492"/>
        <v/>
      </c>
      <c r="Q3129" s="87" t="str">
        <f t="shared" si="493"/>
        <v/>
      </c>
      <c r="R3129" s="87" t="str">
        <f t="shared" si="494"/>
        <v/>
      </c>
    </row>
    <row r="3130" spans="1:18" ht="25.5" x14ac:dyDescent="0.2">
      <c r="A3130" s="214" t="s">
        <v>28</v>
      </c>
      <c r="B3130" s="215" t="s">
        <v>84</v>
      </c>
      <c r="C3130" s="214" t="str">
        <f>VLOOKUP(B3130,INSUMOS!$A:$I,2,FALSE)</f>
        <v>SINAPI</v>
      </c>
      <c r="D3130" s="214" t="str">
        <f>VLOOKUP(B3130,INSUMOS!$A:$I,3,FALSE)</f>
        <v>TRANSPORTE - HORISTA (COLETADO CAIXA - ENCARGOS COMPLEMENTARES)</v>
      </c>
      <c r="E3130" s="293" t="str">
        <f>VLOOKUP(B3130,INSUMOS!$A:$I,4,FALSE)</f>
        <v>Encargos Complementares</v>
      </c>
      <c r="F3130" s="293"/>
      <c r="G3130" s="216" t="str">
        <f>VLOOKUP(B3130,INSUMOS!$A:$I,5,FALSE)</f>
        <v>H</v>
      </c>
      <c r="H3130" s="217">
        <v>1</v>
      </c>
      <c r="I3130" s="218">
        <f>VLOOKUP(B3130,INSUMOS!$A:$I,8,FALSE)</f>
        <v>1.52</v>
      </c>
      <c r="J3130" s="218">
        <f t="shared" si="495"/>
        <v>1.52</v>
      </c>
      <c r="L3130" s="52">
        <f t="shared" si="496"/>
        <v>332</v>
      </c>
      <c r="M3130" s="86">
        <f t="shared" si="489"/>
        <v>1.52</v>
      </c>
      <c r="N3130" s="87" t="str">
        <f t="shared" si="490"/>
        <v/>
      </c>
      <c r="O3130" s="87">
        <f t="shared" si="491"/>
        <v>1.52</v>
      </c>
      <c r="P3130" s="88" t="str">
        <f t="shared" si="492"/>
        <v/>
      </c>
      <c r="Q3130" s="87" t="str">
        <f t="shared" si="493"/>
        <v/>
      </c>
      <c r="R3130" s="87" t="str">
        <f t="shared" si="494"/>
        <v/>
      </c>
    </row>
    <row r="3131" spans="1:18" x14ac:dyDescent="0.2">
      <c r="A3131" s="219"/>
      <c r="B3131" s="219"/>
      <c r="C3131" s="219"/>
      <c r="D3131" s="219"/>
      <c r="E3131" s="219"/>
      <c r="F3131" s="220"/>
      <c r="G3131" s="219"/>
      <c r="H3131" s="220"/>
      <c r="I3131" s="219"/>
      <c r="J3131" s="220"/>
      <c r="L3131" s="52">
        <f t="shared" si="496"/>
        <v>332</v>
      </c>
      <c r="M3131" s="86" t="str">
        <f t="shared" si="489"/>
        <v/>
      </c>
      <c r="N3131" s="87" t="str">
        <f t="shared" si="490"/>
        <v/>
      </c>
      <c r="O3131" s="87" t="str">
        <f t="shared" si="491"/>
        <v/>
      </c>
      <c r="P3131" s="88" t="str">
        <f t="shared" si="492"/>
        <v/>
      </c>
      <c r="Q3131" s="87" t="str">
        <f t="shared" si="493"/>
        <v/>
      </c>
      <c r="R3131" s="87" t="str">
        <f t="shared" si="494"/>
        <v/>
      </c>
    </row>
    <row r="3132" spans="1:18" ht="15" thickBot="1" x14ac:dyDescent="0.25">
      <c r="A3132" s="219"/>
      <c r="B3132" s="219"/>
      <c r="C3132" s="219"/>
      <c r="D3132" s="219"/>
      <c r="E3132" s="219"/>
      <c r="F3132" s="220"/>
      <c r="G3132" s="219"/>
      <c r="H3132" s="294"/>
      <c r="I3132" s="294"/>
      <c r="J3132" s="220"/>
      <c r="L3132" s="52">
        <f t="shared" si="496"/>
        <v>332</v>
      </c>
      <c r="M3132" s="86" t="str">
        <f t="shared" si="489"/>
        <v/>
      </c>
      <c r="N3132" s="87" t="str">
        <f t="shared" si="490"/>
        <v/>
      </c>
      <c r="O3132" s="87" t="str">
        <f t="shared" si="491"/>
        <v/>
      </c>
      <c r="P3132" s="88" t="str">
        <f t="shared" si="492"/>
        <v/>
      </c>
      <c r="Q3132" s="87" t="str">
        <f t="shared" si="493"/>
        <v/>
      </c>
      <c r="R3132" s="87" t="str">
        <f t="shared" si="494"/>
        <v/>
      </c>
    </row>
    <row r="3133" spans="1:18" ht="15" thickTop="1" x14ac:dyDescent="0.2">
      <c r="A3133" s="224"/>
      <c r="B3133" s="224"/>
      <c r="C3133" s="224"/>
      <c r="D3133" s="224"/>
      <c r="E3133" s="224"/>
      <c r="F3133" s="224"/>
      <c r="G3133" s="224"/>
      <c r="H3133" s="224"/>
      <c r="I3133" s="224"/>
      <c r="J3133" s="224"/>
      <c r="L3133" s="52">
        <f t="shared" si="496"/>
        <v>332</v>
      </c>
      <c r="M3133" s="86" t="str">
        <f t="shared" si="489"/>
        <v/>
      </c>
      <c r="N3133" s="87" t="str">
        <f t="shared" si="490"/>
        <v/>
      </c>
      <c r="O3133" s="87" t="str">
        <f t="shared" si="491"/>
        <v/>
      </c>
      <c r="P3133" s="88" t="str">
        <f t="shared" si="492"/>
        <v/>
      </c>
      <c r="Q3133" s="87" t="str">
        <f t="shared" si="493"/>
        <v/>
      </c>
      <c r="R3133" s="87" t="str">
        <f t="shared" si="494"/>
        <v/>
      </c>
    </row>
    <row r="3134" spans="1:18" ht="25.5" customHeight="1" x14ac:dyDescent="0.2">
      <c r="A3134" s="206"/>
      <c r="B3134" s="207" t="s">
        <v>1</v>
      </c>
      <c r="C3134" s="206" t="s">
        <v>2</v>
      </c>
      <c r="D3134" s="206" t="s">
        <v>3</v>
      </c>
      <c r="E3134" s="290" t="s">
        <v>18</v>
      </c>
      <c r="F3134" s="290"/>
      <c r="G3134" s="208" t="s">
        <v>4</v>
      </c>
      <c r="H3134" s="207" t="s">
        <v>5</v>
      </c>
      <c r="I3134" s="207" t="s">
        <v>6</v>
      </c>
      <c r="J3134" s="207" t="s">
        <v>7</v>
      </c>
      <c r="L3134" s="52">
        <f t="shared" si="496"/>
        <v>333</v>
      </c>
      <c r="M3134" s="86" t="str">
        <f t="shared" si="489"/>
        <v/>
      </c>
      <c r="N3134" s="87" t="str">
        <f t="shared" si="490"/>
        <v/>
      </c>
      <c r="O3134" s="87" t="str">
        <f t="shared" si="491"/>
        <v/>
      </c>
      <c r="P3134" s="88" t="str">
        <f t="shared" si="492"/>
        <v/>
      </c>
      <c r="Q3134" s="87" t="str">
        <f t="shared" si="493"/>
        <v/>
      </c>
      <c r="R3134" s="87" t="str">
        <f t="shared" si="494"/>
        <v/>
      </c>
    </row>
    <row r="3135" spans="1:18" ht="14.25" customHeight="1" x14ac:dyDescent="0.2">
      <c r="A3135" s="209" t="s">
        <v>19</v>
      </c>
      <c r="B3135" s="210" t="s">
        <v>790</v>
      </c>
      <c r="C3135" s="209" t="s">
        <v>9</v>
      </c>
      <c r="D3135" s="209" t="s">
        <v>791</v>
      </c>
      <c r="E3135" s="291" t="s">
        <v>875</v>
      </c>
      <c r="F3135" s="291"/>
      <c r="G3135" s="211" t="s">
        <v>25</v>
      </c>
      <c r="H3135" s="212">
        <v>1</v>
      </c>
      <c r="I3135" s="213">
        <f>SUMIF(L:L,$L3135,M:M)</f>
        <v>31.459999999999997</v>
      </c>
      <c r="J3135" s="213">
        <f t="shared" ref="J3135:J3143" si="497">TRUNC(H3135*I3135,2)</f>
        <v>31.46</v>
      </c>
      <c r="L3135" s="52">
        <f t="shared" si="496"/>
        <v>333</v>
      </c>
      <c r="M3135" s="86" t="str">
        <f t="shared" si="489"/>
        <v/>
      </c>
      <c r="N3135" s="87" t="str">
        <f t="shared" si="490"/>
        <v/>
      </c>
      <c r="O3135" s="87" t="str">
        <f t="shared" si="491"/>
        <v/>
      </c>
      <c r="P3135" s="88" t="str">
        <f t="shared" si="492"/>
        <v xml:space="preserve"> 88294 </v>
      </c>
      <c r="Q3135" s="87">
        <f t="shared" si="493"/>
        <v>23.15</v>
      </c>
      <c r="R3135" s="87">
        <f t="shared" si="494"/>
        <v>8.3099999999999987</v>
      </c>
    </row>
    <row r="3136" spans="1:18" ht="25.5" x14ac:dyDescent="0.2">
      <c r="A3136" s="225" t="s">
        <v>21</v>
      </c>
      <c r="B3136" s="226" t="s">
        <v>784</v>
      </c>
      <c r="C3136" s="225" t="s">
        <v>9</v>
      </c>
      <c r="D3136" s="225" t="s">
        <v>785</v>
      </c>
      <c r="E3136" s="292" t="s">
        <v>875</v>
      </c>
      <c r="F3136" s="292"/>
      <c r="G3136" s="227" t="s">
        <v>25</v>
      </c>
      <c r="H3136" s="228">
        <v>1</v>
      </c>
      <c r="I3136" s="229">
        <f>SUMIFS(J:J,A:A,"Composição",B:B,$B3136)</f>
        <v>0.26</v>
      </c>
      <c r="J3136" s="229">
        <f t="shared" si="497"/>
        <v>0.26</v>
      </c>
      <c r="L3136" s="52">
        <f t="shared" si="496"/>
        <v>333</v>
      </c>
      <c r="M3136" s="86">
        <f t="shared" si="489"/>
        <v>0.26</v>
      </c>
      <c r="N3136" s="87" t="str">
        <f t="shared" si="490"/>
        <v/>
      </c>
      <c r="O3136" s="87">
        <f t="shared" si="491"/>
        <v>0.26</v>
      </c>
      <c r="P3136" s="88" t="str">
        <f t="shared" si="492"/>
        <v/>
      </c>
      <c r="Q3136" s="87" t="str">
        <f t="shared" si="493"/>
        <v/>
      </c>
      <c r="R3136" s="87" t="str">
        <f t="shared" si="494"/>
        <v/>
      </c>
    </row>
    <row r="3137" spans="1:18" ht="25.5" x14ac:dyDescent="0.2">
      <c r="A3137" s="214" t="s">
        <v>28</v>
      </c>
      <c r="B3137" s="215" t="s">
        <v>109</v>
      </c>
      <c r="C3137" s="214" t="str">
        <f>VLOOKUP(B3137,INSUMOS!$A:$I,2,FALSE)</f>
        <v>SINAPI</v>
      </c>
      <c r="D3137" s="214" t="str">
        <f>VLOOKUP(B3137,INSUMOS!$A:$I,3,FALSE)</f>
        <v>EPI - FAMILIA OPERADOR ESCAVADEIRA - HORISTA (ENCARGOS COMPLEMENTARES - COLETADO CAIXA)</v>
      </c>
      <c r="E3137" s="293" t="str">
        <f>VLOOKUP(B3137,INSUMOS!$A:$I,4,FALSE)</f>
        <v>Encargos Complementares</v>
      </c>
      <c r="F3137" s="293"/>
      <c r="G3137" s="216" t="str">
        <f>VLOOKUP(B3137,INSUMOS!$A:$I,5,FALSE)</f>
        <v>H</v>
      </c>
      <c r="H3137" s="217">
        <v>1</v>
      </c>
      <c r="I3137" s="218">
        <f>VLOOKUP(B3137,INSUMOS!$A:$I,8,FALSE)</f>
        <v>0.79</v>
      </c>
      <c r="J3137" s="218">
        <f t="shared" si="497"/>
        <v>0.79</v>
      </c>
      <c r="L3137" s="52">
        <f t="shared" si="496"/>
        <v>333</v>
      </c>
      <c r="M3137" s="86">
        <f t="shared" si="489"/>
        <v>0.79</v>
      </c>
      <c r="N3137" s="87" t="str">
        <f t="shared" si="490"/>
        <v/>
      </c>
      <c r="O3137" s="87">
        <f t="shared" si="491"/>
        <v>0.79</v>
      </c>
      <c r="P3137" s="88" t="str">
        <f t="shared" si="492"/>
        <v/>
      </c>
      <c r="Q3137" s="87" t="str">
        <f t="shared" si="493"/>
        <v/>
      </c>
      <c r="R3137" s="87" t="str">
        <f t="shared" si="494"/>
        <v/>
      </c>
    </row>
    <row r="3138" spans="1:18" ht="25.5" x14ac:dyDescent="0.2">
      <c r="A3138" s="214" t="s">
        <v>28</v>
      </c>
      <c r="B3138" s="215" t="s">
        <v>83</v>
      </c>
      <c r="C3138" s="214" t="str">
        <f>VLOOKUP(B3138,INSUMOS!$A:$I,2,FALSE)</f>
        <v>SINAPI</v>
      </c>
      <c r="D3138" s="214" t="str">
        <f>VLOOKUP(B3138,INSUMOS!$A:$I,3,FALSE)</f>
        <v>SEGURO - HORISTA (COLETADO CAIXA - ENCARGOS COMPLEMENTARES)</v>
      </c>
      <c r="E3138" s="293" t="str">
        <f>VLOOKUP(B3138,INSUMOS!$A:$I,4,FALSE)</f>
        <v>Encargos Complementares</v>
      </c>
      <c r="F3138" s="293"/>
      <c r="G3138" s="216" t="str">
        <f>VLOOKUP(B3138,INSUMOS!$A:$I,5,FALSE)</f>
        <v>H</v>
      </c>
      <c r="H3138" s="217">
        <v>1</v>
      </c>
      <c r="I3138" s="218">
        <f>VLOOKUP(B3138,INSUMOS!$A:$I,8,FALSE)</f>
        <v>0.11</v>
      </c>
      <c r="J3138" s="218">
        <f t="shared" si="497"/>
        <v>0.11</v>
      </c>
      <c r="L3138" s="52">
        <f t="shared" si="496"/>
        <v>333</v>
      </c>
      <c r="M3138" s="86">
        <f t="shared" si="489"/>
        <v>0.11</v>
      </c>
      <c r="N3138" s="87" t="str">
        <f t="shared" si="490"/>
        <v/>
      </c>
      <c r="O3138" s="87">
        <f t="shared" si="491"/>
        <v>0.11</v>
      </c>
      <c r="P3138" s="88" t="str">
        <f t="shared" si="492"/>
        <v/>
      </c>
      <c r="Q3138" s="87" t="str">
        <f t="shared" si="493"/>
        <v/>
      </c>
      <c r="R3138" s="87" t="str">
        <f t="shared" si="494"/>
        <v/>
      </c>
    </row>
    <row r="3139" spans="1:18" ht="25.5" x14ac:dyDescent="0.2">
      <c r="A3139" s="214" t="s">
        <v>28</v>
      </c>
      <c r="B3139" s="215" t="s">
        <v>84</v>
      </c>
      <c r="C3139" s="214" t="str">
        <f>VLOOKUP(B3139,INSUMOS!$A:$I,2,FALSE)</f>
        <v>SINAPI</v>
      </c>
      <c r="D3139" s="214" t="str">
        <f>VLOOKUP(B3139,INSUMOS!$A:$I,3,FALSE)</f>
        <v>TRANSPORTE - HORISTA (COLETADO CAIXA - ENCARGOS COMPLEMENTARES)</v>
      </c>
      <c r="E3139" s="293" t="str">
        <f>VLOOKUP(B3139,INSUMOS!$A:$I,4,FALSE)</f>
        <v>Encargos Complementares</v>
      </c>
      <c r="F3139" s="293"/>
      <c r="G3139" s="216" t="str">
        <f>VLOOKUP(B3139,INSUMOS!$A:$I,5,FALSE)</f>
        <v>H</v>
      </c>
      <c r="H3139" s="217">
        <v>1</v>
      </c>
      <c r="I3139" s="218">
        <f>VLOOKUP(B3139,INSUMOS!$A:$I,8,FALSE)</f>
        <v>1.52</v>
      </c>
      <c r="J3139" s="218">
        <f t="shared" si="497"/>
        <v>1.52</v>
      </c>
      <c r="L3139" s="52">
        <f t="shared" si="496"/>
        <v>333</v>
      </c>
      <c r="M3139" s="86">
        <f t="shared" si="489"/>
        <v>1.52</v>
      </c>
      <c r="N3139" s="87" t="str">
        <f t="shared" si="490"/>
        <v/>
      </c>
      <c r="O3139" s="87">
        <f t="shared" si="491"/>
        <v>1.52</v>
      </c>
      <c r="P3139" s="88" t="str">
        <f t="shared" si="492"/>
        <v/>
      </c>
      <c r="Q3139" s="87" t="str">
        <f t="shared" si="493"/>
        <v/>
      </c>
      <c r="R3139" s="87" t="str">
        <f t="shared" si="494"/>
        <v/>
      </c>
    </row>
    <row r="3140" spans="1:18" ht="25.5" customHeight="1" x14ac:dyDescent="0.2">
      <c r="A3140" s="214" t="s">
        <v>28</v>
      </c>
      <c r="B3140" s="215" t="s">
        <v>110</v>
      </c>
      <c r="C3140" s="214" t="str">
        <f>VLOOKUP(B3140,INSUMOS!$A:$I,2,FALSE)</f>
        <v>SINAPI</v>
      </c>
      <c r="D3140" s="214" t="str">
        <f>VLOOKUP(B3140,INSUMOS!$A:$I,3,FALSE)</f>
        <v>FERRAMENTAS - FAMILIA OPERADOR ESCAVADEIRA - HORISTA (ENCARGOS COMPLEMENTARES - COLETADO CAIXA)</v>
      </c>
      <c r="E3140" s="293" t="str">
        <f>VLOOKUP(B3140,INSUMOS!$A:$I,4,FALSE)</f>
        <v>Encargos Complementares</v>
      </c>
      <c r="F3140" s="293"/>
      <c r="G3140" s="216" t="str">
        <f>VLOOKUP(B3140,INSUMOS!$A:$I,5,FALSE)</f>
        <v>H</v>
      </c>
      <c r="H3140" s="217">
        <v>1</v>
      </c>
      <c r="I3140" s="218">
        <f>VLOOKUP(B3140,INSUMOS!$A:$I,8,FALSE)</f>
        <v>0.03</v>
      </c>
      <c r="J3140" s="218">
        <f t="shared" si="497"/>
        <v>0.03</v>
      </c>
      <c r="L3140" s="52">
        <f t="shared" si="496"/>
        <v>333</v>
      </c>
      <c r="M3140" s="86">
        <f t="shared" si="489"/>
        <v>0.03</v>
      </c>
      <c r="N3140" s="87" t="str">
        <f t="shared" si="490"/>
        <v/>
      </c>
      <c r="O3140" s="87">
        <f t="shared" si="491"/>
        <v>0.03</v>
      </c>
      <c r="P3140" s="88" t="str">
        <f t="shared" si="492"/>
        <v/>
      </c>
      <c r="Q3140" s="87" t="str">
        <f t="shared" si="493"/>
        <v/>
      </c>
      <c r="R3140" s="87" t="str">
        <f t="shared" si="494"/>
        <v/>
      </c>
    </row>
    <row r="3141" spans="1:18" ht="14.25" customHeight="1" x14ac:dyDescent="0.2">
      <c r="A3141" s="214" t="s">
        <v>28</v>
      </c>
      <c r="B3141" s="215" t="s">
        <v>471</v>
      </c>
      <c r="C3141" s="214" t="str">
        <f>VLOOKUP(B3141,INSUMOS!$A:$I,2,FALSE)</f>
        <v>SINAPI</v>
      </c>
      <c r="D3141" s="214" t="str">
        <f>VLOOKUP(B3141,INSUMOS!$A:$I,3,FALSE)</f>
        <v>OPERADOR DE ESCAVADEIRA (HORISTA)</v>
      </c>
      <c r="E3141" s="293" t="str">
        <f>VLOOKUP(B3141,INSUMOS!$A:$I,4,FALSE)</f>
        <v>Mão de Obra</v>
      </c>
      <c r="F3141" s="293"/>
      <c r="G3141" s="216" t="str">
        <f>VLOOKUP(B3141,INSUMOS!$A:$I,5,FALSE)</f>
        <v>H</v>
      </c>
      <c r="H3141" s="217">
        <v>1</v>
      </c>
      <c r="I3141" s="218">
        <f>VLOOKUP(B3141,INSUMOS!$A:$I,8,FALSE)</f>
        <v>23.15</v>
      </c>
      <c r="J3141" s="218">
        <f t="shared" si="497"/>
        <v>23.15</v>
      </c>
      <c r="L3141" s="52">
        <f t="shared" si="496"/>
        <v>333</v>
      </c>
      <c r="M3141" s="86">
        <f t="shared" si="489"/>
        <v>23.15</v>
      </c>
      <c r="N3141" s="87">
        <f t="shared" si="490"/>
        <v>23.15</v>
      </c>
      <c r="O3141" s="87" t="str">
        <f t="shared" si="491"/>
        <v/>
      </c>
      <c r="P3141" s="88" t="str">
        <f t="shared" si="492"/>
        <v/>
      </c>
      <c r="Q3141" s="87" t="str">
        <f t="shared" si="493"/>
        <v/>
      </c>
      <c r="R3141" s="87" t="str">
        <f t="shared" si="494"/>
        <v/>
      </c>
    </row>
    <row r="3142" spans="1:18" ht="25.5" x14ac:dyDescent="0.2">
      <c r="A3142" s="214" t="s">
        <v>28</v>
      </c>
      <c r="B3142" s="215" t="s">
        <v>81</v>
      </c>
      <c r="C3142" s="214" t="str">
        <f>VLOOKUP(B3142,INSUMOS!$A:$I,2,FALSE)</f>
        <v>SINAPI</v>
      </c>
      <c r="D3142" s="214" t="str">
        <f>VLOOKUP(B3142,INSUMOS!$A:$I,3,FALSE)</f>
        <v>EXAMES - HORISTA (COLETADO CAIXA - ENCARGOS COMPLEMENTARES)</v>
      </c>
      <c r="E3142" s="293" t="str">
        <f>VLOOKUP(B3142,INSUMOS!$A:$I,4,FALSE)</f>
        <v>Encargos Complementares</v>
      </c>
      <c r="F3142" s="293"/>
      <c r="G3142" s="216" t="str">
        <f>VLOOKUP(B3142,INSUMOS!$A:$I,5,FALSE)</f>
        <v>H</v>
      </c>
      <c r="H3142" s="217">
        <v>1</v>
      </c>
      <c r="I3142" s="218">
        <f>VLOOKUP(B3142,INSUMOS!$A:$I,8,FALSE)</f>
        <v>1.31</v>
      </c>
      <c r="J3142" s="218">
        <f t="shared" si="497"/>
        <v>1.31</v>
      </c>
      <c r="L3142" s="52">
        <f t="shared" si="496"/>
        <v>333</v>
      </c>
      <c r="M3142" s="86">
        <f t="shared" si="489"/>
        <v>1.31</v>
      </c>
      <c r="N3142" s="87" t="str">
        <f t="shared" si="490"/>
        <v/>
      </c>
      <c r="O3142" s="87">
        <f t="shared" si="491"/>
        <v>1.31</v>
      </c>
      <c r="P3142" s="88" t="str">
        <f t="shared" si="492"/>
        <v/>
      </c>
      <c r="Q3142" s="87" t="str">
        <f t="shared" si="493"/>
        <v/>
      </c>
      <c r="R3142" s="87" t="str">
        <f t="shared" si="494"/>
        <v/>
      </c>
    </row>
    <row r="3143" spans="1:18" ht="25.5" x14ac:dyDescent="0.2">
      <c r="A3143" s="214" t="s">
        <v>28</v>
      </c>
      <c r="B3143" s="215" t="s">
        <v>79</v>
      </c>
      <c r="C3143" s="214" t="str">
        <f>VLOOKUP(B3143,INSUMOS!$A:$I,2,FALSE)</f>
        <v>SINAPI</v>
      </c>
      <c r="D3143" s="214" t="str">
        <f>VLOOKUP(B3143,INSUMOS!$A:$I,3,FALSE)</f>
        <v>ALIMENTACAO - HORISTA (COLETADO CAIXA - ENCARGOS COMPLEMENTARES)</v>
      </c>
      <c r="E3143" s="293" t="str">
        <f>VLOOKUP(B3143,INSUMOS!$A:$I,4,FALSE)</f>
        <v>Encargos Complementares</v>
      </c>
      <c r="F3143" s="293"/>
      <c r="G3143" s="216" t="str">
        <f>VLOOKUP(B3143,INSUMOS!$A:$I,5,FALSE)</f>
        <v>H</v>
      </c>
      <c r="H3143" s="217">
        <v>1</v>
      </c>
      <c r="I3143" s="218">
        <f>VLOOKUP(B3143,INSUMOS!$A:$I,8,FALSE)</f>
        <v>4.29</v>
      </c>
      <c r="J3143" s="218">
        <f t="shared" si="497"/>
        <v>4.29</v>
      </c>
      <c r="L3143" s="52">
        <f t="shared" si="496"/>
        <v>333</v>
      </c>
      <c r="M3143" s="86">
        <f t="shared" si="489"/>
        <v>4.29</v>
      </c>
      <c r="N3143" s="87" t="str">
        <f t="shared" si="490"/>
        <v/>
      </c>
      <c r="O3143" s="87">
        <f t="shared" si="491"/>
        <v>4.29</v>
      </c>
      <c r="P3143" s="88" t="str">
        <f t="shared" si="492"/>
        <v/>
      </c>
      <c r="Q3143" s="87" t="str">
        <f t="shared" si="493"/>
        <v/>
      </c>
      <c r="R3143" s="87" t="str">
        <f t="shared" si="494"/>
        <v/>
      </c>
    </row>
    <row r="3144" spans="1:18" x14ac:dyDescent="0.2">
      <c r="A3144" s="219"/>
      <c r="B3144" s="219"/>
      <c r="C3144" s="219"/>
      <c r="D3144" s="219"/>
      <c r="E3144" s="219"/>
      <c r="F3144" s="220"/>
      <c r="G3144" s="219"/>
      <c r="H3144" s="220"/>
      <c r="I3144" s="219"/>
      <c r="J3144" s="220"/>
      <c r="L3144" s="52">
        <f t="shared" si="496"/>
        <v>333</v>
      </c>
      <c r="M3144" s="86" t="str">
        <f t="shared" si="489"/>
        <v/>
      </c>
      <c r="N3144" s="87" t="str">
        <f t="shared" si="490"/>
        <v/>
      </c>
      <c r="O3144" s="87" t="str">
        <f t="shared" si="491"/>
        <v/>
      </c>
      <c r="P3144" s="88" t="str">
        <f t="shared" si="492"/>
        <v/>
      </c>
      <c r="Q3144" s="87" t="str">
        <f t="shared" si="493"/>
        <v/>
      </c>
      <c r="R3144" s="87" t="str">
        <f t="shared" si="494"/>
        <v/>
      </c>
    </row>
    <row r="3145" spans="1:18" ht="15" thickBot="1" x14ac:dyDescent="0.25">
      <c r="A3145" s="219"/>
      <c r="B3145" s="219"/>
      <c r="C3145" s="219"/>
      <c r="D3145" s="219"/>
      <c r="E3145" s="219"/>
      <c r="F3145" s="220"/>
      <c r="G3145" s="219"/>
      <c r="H3145" s="294"/>
      <c r="I3145" s="294"/>
      <c r="J3145" s="220"/>
      <c r="L3145" s="52">
        <f t="shared" si="496"/>
        <v>333</v>
      </c>
      <c r="M3145" s="86" t="str">
        <f t="shared" si="489"/>
        <v/>
      </c>
      <c r="N3145" s="87" t="str">
        <f t="shared" si="490"/>
        <v/>
      </c>
      <c r="O3145" s="87" t="str">
        <f t="shared" si="491"/>
        <v/>
      </c>
      <c r="P3145" s="88" t="str">
        <f t="shared" si="492"/>
        <v/>
      </c>
      <c r="Q3145" s="87" t="str">
        <f t="shared" si="493"/>
        <v/>
      </c>
      <c r="R3145" s="87" t="str">
        <f t="shared" si="494"/>
        <v/>
      </c>
    </row>
    <row r="3146" spans="1:18" ht="25.5" customHeight="1" thickTop="1" x14ac:dyDescent="0.2">
      <c r="A3146" s="224"/>
      <c r="B3146" s="224"/>
      <c r="C3146" s="224"/>
      <c r="D3146" s="224"/>
      <c r="E3146" s="224"/>
      <c r="F3146" s="224"/>
      <c r="G3146" s="224"/>
      <c r="H3146" s="224"/>
      <c r="I3146" s="224"/>
      <c r="J3146" s="224"/>
      <c r="L3146" s="52">
        <f t="shared" si="496"/>
        <v>333</v>
      </c>
      <c r="M3146" s="86" t="str">
        <f t="shared" si="489"/>
        <v/>
      </c>
      <c r="N3146" s="87" t="str">
        <f t="shared" si="490"/>
        <v/>
      </c>
      <c r="O3146" s="87" t="str">
        <f t="shared" si="491"/>
        <v/>
      </c>
      <c r="P3146" s="88" t="str">
        <f t="shared" si="492"/>
        <v/>
      </c>
      <c r="Q3146" s="87" t="str">
        <f t="shared" si="493"/>
        <v/>
      </c>
      <c r="R3146" s="87" t="str">
        <f t="shared" si="494"/>
        <v/>
      </c>
    </row>
    <row r="3147" spans="1:18" ht="14.25" customHeight="1" x14ac:dyDescent="0.2">
      <c r="A3147" s="206"/>
      <c r="B3147" s="207" t="s">
        <v>1</v>
      </c>
      <c r="C3147" s="206" t="s">
        <v>2</v>
      </c>
      <c r="D3147" s="206" t="s">
        <v>3</v>
      </c>
      <c r="E3147" s="290" t="s">
        <v>18</v>
      </c>
      <c r="F3147" s="290"/>
      <c r="G3147" s="208" t="s">
        <v>4</v>
      </c>
      <c r="H3147" s="207" t="s">
        <v>5</v>
      </c>
      <c r="I3147" s="207" t="s">
        <v>6</v>
      </c>
      <c r="J3147" s="207" t="s">
        <v>7</v>
      </c>
      <c r="L3147" s="52">
        <f t="shared" si="496"/>
        <v>334</v>
      </c>
      <c r="M3147" s="86" t="str">
        <f t="shared" si="489"/>
        <v/>
      </c>
      <c r="N3147" s="87" t="str">
        <f t="shared" si="490"/>
        <v/>
      </c>
      <c r="O3147" s="87" t="str">
        <f t="shared" si="491"/>
        <v/>
      </c>
      <c r="P3147" s="88" t="str">
        <f t="shared" si="492"/>
        <v/>
      </c>
      <c r="Q3147" s="87" t="str">
        <f t="shared" si="493"/>
        <v/>
      </c>
      <c r="R3147" s="87" t="str">
        <f t="shared" si="494"/>
        <v/>
      </c>
    </row>
    <row r="3148" spans="1:18" x14ac:dyDescent="0.2">
      <c r="A3148" s="209" t="s">
        <v>19</v>
      </c>
      <c r="B3148" s="210" t="s">
        <v>317</v>
      </c>
      <c r="C3148" s="209" t="s">
        <v>9</v>
      </c>
      <c r="D3148" s="209" t="s">
        <v>318</v>
      </c>
      <c r="E3148" s="291" t="s">
        <v>875</v>
      </c>
      <c r="F3148" s="291"/>
      <c r="G3148" s="211" t="s">
        <v>25</v>
      </c>
      <c r="H3148" s="212">
        <v>1</v>
      </c>
      <c r="I3148" s="213">
        <f>SUMIF(L:L,$L3148,M:M)</f>
        <v>27.45</v>
      </c>
      <c r="J3148" s="213">
        <f t="shared" ref="J3148:J3156" si="498">TRUNC(H3148*I3148,2)</f>
        <v>27.45</v>
      </c>
      <c r="L3148" s="52">
        <f t="shared" si="496"/>
        <v>334</v>
      </c>
      <c r="M3148" s="86" t="str">
        <f t="shared" si="489"/>
        <v/>
      </c>
      <c r="N3148" s="87" t="str">
        <f t="shared" si="490"/>
        <v/>
      </c>
      <c r="O3148" s="87" t="str">
        <f t="shared" si="491"/>
        <v/>
      </c>
      <c r="P3148" s="88" t="str">
        <f t="shared" si="492"/>
        <v xml:space="preserve"> 88295 </v>
      </c>
      <c r="Q3148" s="87">
        <f t="shared" si="493"/>
        <v>19.09</v>
      </c>
      <c r="R3148" s="87">
        <f t="shared" si="494"/>
        <v>8.36</v>
      </c>
    </row>
    <row r="3149" spans="1:18" ht="25.5" x14ac:dyDescent="0.2">
      <c r="A3149" s="225" t="s">
        <v>21</v>
      </c>
      <c r="B3149" s="226" t="s">
        <v>308</v>
      </c>
      <c r="C3149" s="225" t="s">
        <v>9</v>
      </c>
      <c r="D3149" s="225" t="s">
        <v>309</v>
      </c>
      <c r="E3149" s="292" t="s">
        <v>875</v>
      </c>
      <c r="F3149" s="292"/>
      <c r="G3149" s="227" t="s">
        <v>25</v>
      </c>
      <c r="H3149" s="228">
        <v>1</v>
      </c>
      <c r="I3149" s="229">
        <f>SUMIFS(J:J,A:A,"Composição",B:B,$B3149)</f>
        <v>0.31</v>
      </c>
      <c r="J3149" s="229">
        <f t="shared" si="498"/>
        <v>0.31</v>
      </c>
      <c r="L3149" s="52">
        <f t="shared" si="496"/>
        <v>334</v>
      </c>
      <c r="M3149" s="86">
        <f t="shared" si="489"/>
        <v>0.31</v>
      </c>
      <c r="N3149" s="87" t="str">
        <f t="shared" si="490"/>
        <v/>
      </c>
      <c r="O3149" s="87">
        <f t="shared" si="491"/>
        <v>0.31</v>
      </c>
      <c r="P3149" s="88" t="str">
        <f t="shared" si="492"/>
        <v/>
      </c>
      <c r="Q3149" s="87" t="str">
        <f t="shared" si="493"/>
        <v/>
      </c>
      <c r="R3149" s="87" t="str">
        <f t="shared" si="494"/>
        <v/>
      </c>
    </row>
    <row r="3150" spans="1:18" ht="25.5" x14ac:dyDescent="0.2">
      <c r="A3150" s="214" t="s">
        <v>28</v>
      </c>
      <c r="B3150" s="215" t="s">
        <v>83</v>
      </c>
      <c r="C3150" s="214" t="str">
        <f>VLOOKUP(B3150,INSUMOS!$A:$I,2,FALSE)</f>
        <v>SINAPI</v>
      </c>
      <c r="D3150" s="214" t="str">
        <f>VLOOKUP(B3150,INSUMOS!$A:$I,3,FALSE)</f>
        <v>SEGURO - HORISTA (COLETADO CAIXA - ENCARGOS COMPLEMENTARES)</v>
      </c>
      <c r="E3150" s="293" t="str">
        <f>VLOOKUP(B3150,INSUMOS!$A:$I,4,FALSE)</f>
        <v>Encargos Complementares</v>
      </c>
      <c r="F3150" s="293"/>
      <c r="G3150" s="216" t="str">
        <f>VLOOKUP(B3150,INSUMOS!$A:$I,5,FALSE)</f>
        <v>H</v>
      </c>
      <c r="H3150" s="217">
        <v>1</v>
      </c>
      <c r="I3150" s="218">
        <f>VLOOKUP(B3150,INSUMOS!$A:$I,8,FALSE)</f>
        <v>0.11</v>
      </c>
      <c r="J3150" s="218">
        <f t="shared" si="498"/>
        <v>0.11</v>
      </c>
      <c r="L3150" s="52">
        <f t="shared" si="496"/>
        <v>334</v>
      </c>
      <c r="M3150" s="86">
        <f t="shared" si="489"/>
        <v>0.11</v>
      </c>
      <c r="N3150" s="87" t="str">
        <f t="shared" si="490"/>
        <v/>
      </c>
      <c r="O3150" s="87">
        <f t="shared" si="491"/>
        <v>0.11</v>
      </c>
      <c r="P3150" s="88" t="str">
        <f t="shared" si="492"/>
        <v/>
      </c>
      <c r="Q3150" s="87" t="str">
        <f t="shared" si="493"/>
        <v/>
      </c>
      <c r="R3150" s="87" t="str">
        <f t="shared" si="494"/>
        <v/>
      </c>
    </row>
    <row r="3151" spans="1:18" ht="25.5" x14ac:dyDescent="0.2">
      <c r="A3151" s="214" t="s">
        <v>28</v>
      </c>
      <c r="B3151" s="215" t="s">
        <v>84</v>
      </c>
      <c r="C3151" s="214" t="str">
        <f>VLOOKUP(B3151,INSUMOS!$A:$I,2,FALSE)</f>
        <v>SINAPI</v>
      </c>
      <c r="D3151" s="214" t="str">
        <f>VLOOKUP(B3151,INSUMOS!$A:$I,3,FALSE)</f>
        <v>TRANSPORTE - HORISTA (COLETADO CAIXA - ENCARGOS COMPLEMENTARES)</v>
      </c>
      <c r="E3151" s="293" t="str">
        <f>VLOOKUP(B3151,INSUMOS!$A:$I,4,FALSE)</f>
        <v>Encargos Complementares</v>
      </c>
      <c r="F3151" s="293"/>
      <c r="G3151" s="216" t="str">
        <f>VLOOKUP(B3151,INSUMOS!$A:$I,5,FALSE)</f>
        <v>H</v>
      </c>
      <c r="H3151" s="217">
        <v>1</v>
      </c>
      <c r="I3151" s="218">
        <f>VLOOKUP(B3151,INSUMOS!$A:$I,8,FALSE)</f>
        <v>1.52</v>
      </c>
      <c r="J3151" s="218">
        <f t="shared" si="498"/>
        <v>1.52</v>
      </c>
      <c r="L3151" s="52">
        <f t="shared" si="496"/>
        <v>334</v>
      </c>
      <c r="M3151" s="86">
        <f t="shared" si="489"/>
        <v>1.52</v>
      </c>
      <c r="N3151" s="87" t="str">
        <f t="shared" si="490"/>
        <v/>
      </c>
      <c r="O3151" s="87">
        <f t="shared" si="491"/>
        <v>1.52</v>
      </c>
      <c r="P3151" s="88" t="str">
        <f t="shared" si="492"/>
        <v/>
      </c>
      <c r="Q3151" s="87" t="str">
        <f t="shared" si="493"/>
        <v/>
      </c>
      <c r="R3151" s="87" t="str">
        <f t="shared" si="494"/>
        <v/>
      </c>
    </row>
    <row r="3152" spans="1:18" ht="25.5" customHeight="1" x14ac:dyDescent="0.2">
      <c r="A3152" s="214" t="s">
        <v>28</v>
      </c>
      <c r="B3152" s="215" t="s">
        <v>110</v>
      </c>
      <c r="C3152" s="214" t="str">
        <f>VLOOKUP(B3152,INSUMOS!$A:$I,2,FALSE)</f>
        <v>SINAPI</v>
      </c>
      <c r="D3152" s="214" t="str">
        <f>VLOOKUP(B3152,INSUMOS!$A:$I,3,FALSE)</f>
        <v>FERRAMENTAS - FAMILIA OPERADOR ESCAVADEIRA - HORISTA (ENCARGOS COMPLEMENTARES - COLETADO CAIXA)</v>
      </c>
      <c r="E3152" s="293" t="str">
        <f>VLOOKUP(B3152,INSUMOS!$A:$I,4,FALSE)</f>
        <v>Encargos Complementares</v>
      </c>
      <c r="F3152" s="293"/>
      <c r="G3152" s="216" t="str">
        <f>VLOOKUP(B3152,INSUMOS!$A:$I,5,FALSE)</f>
        <v>H</v>
      </c>
      <c r="H3152" s="217">
        <v>1</v>
      </c>
      <c r="I3152" s="218">
        <f>VLOOKUP(B3152,INSUMOS!$A:$I,8,FALSE)</f>
        <v>0.03</v>
      </c>
      <c r="J3152" s="218">
        <f t="shared" si="498"/>
        <v>0.03</v>
      </c>
      <c r="L3152" s="52">
        <f t="shared" si="496"/>
        <v>334</v>
      </c>
      <c r="M3152" s="86">
        <f t="shared" si="489"/>
        <v>0.03</v>
      </c>
      <c r="N3152" s="87" t="str">
        <f t="shared" si="490"/>
        <v/>
      </c>
      <c r="O3152" s="87">
        <f t="shared" si="491"/>
        <v>0.03</v>
      </c>
      <c r="P3152" s="88" t="str">
        <f t="shared" si="492"/>
        <v/>
      </c>
      <c r="Q3152" s="87" t="str">
        <f t="shared" si="493"/>
        <v/>
      </c>
      <c r="R3152" s="87" t="str">
        <f t="shared" si="494"/>
        <v/>
      </c>
    </row>
    <row r="3153" spans="1:18" ht="14.25" customHeight="1" x14ac:dyDescent="0.2">
      <c r="A3153" s="214" t="s">
        <v>28</v>
      </c>
      <c r="B3153" s="215" t="s">
        <v>79</v>
      </c>
      <c r="C3153" s="214" t="str">
        <f>VLOOKUP(B3153,INSUMOS!$A:$I,2,FALSE)</f>
        <v>SINAPI</v>
      </c>
      <c r="D3153" s="214" t="str">
        <f>VLOOKUP(B3153,INSUMOS!$A:$I,3,FALSE)</f>
        <v>ALIMENTACAO - HORISTA (COLETADO CAIXA - ENCARGOS COMPLEMENTARES)</v>
      </c>
      <c r="E3153" s="293" t="str">
        <f>VLOOKUP(B3153,INSUMOS!$A:$I,4,FALSE)</f>
        <v>Encargos Complementares</v>
      </c>
      <c r="F3153" s="293"/>
      <c r="G3153" s="216" t="str">
        <f>VLOOKUP(B3153,INSUMOS!$A:$I,5,FALSE)</f>
        <v>H</v>
      </c>
      <c r="H3153" s="217">
        <v>1</v>
      </c>
      <c r="I3153" s="218">
        <f>VLOOKUP(B3153,INSUMOS!$A:$I,8,FALSE)</f>
        <v>4.29</v>
      </c>
      <c r="J3153" s="218">
        <f t="shared" si="498"/>
        <v>4.29</v>
      </c>
      <c r="L3153" s="52">
        <f t="shared" si="496"/>
        <v>334</v>
      </c>
      <c r="M3153" s="86">
        <f t="shared" si="489"/>
        <v>4.29</v>
      </c>
      <c r="N3153" s="87" t="str">
        <f t="shared" si="490"/>
        <v/>
      </c>
      <c r="O3153" s="87">
        <f t="shared" si="491"/>
        <v>4.29</v>
      </c>
      <c r="P3153" s="88" t="str">
        <f t="shared" si="492"/>
        <v/>
      </c>
      <c r="Q3153" s="87" t="str">
        <f t="shared" si="493"/>
        <v/>
      </c>
      <c r="R3153" s="87" t="str">
        <f t="shared" si="494"/>
        <v/>
      </c>
    </row>
    <row r="3154" spans="1:18" x14ac:dyDescent="0.2">
      <c r="A3154" s="214" t="s">
        <v>28</v>
      </c>
      <c r="B3154" s="215" t="s">
        <v>265</v>
      </c>
      <c r="C3154" s="214" t="str">
        <f>VLOOKUP(B3154,INSUMOS!$A:$I,2,FALSE)</f>
        <v>SINAPI</v>
      </c>
      <c r="D3154" s="214" t="str">
        <f>VLOOKUP(B3154,INSUMOS!$A:$I,3,FALSE)</f>
        <v>OPERADOR DE GUINCHO OU GUINCHEIRO (HORISTA)</v>
      </c>
      <c r="E3154" s="293" t="str">
        <f>VLOOKUP(B3154,INSUMOS!$A:$I,4,FALSE)</f>
        <v>Mão de Obra</v>
      </c>
      <c r="F3154" s="293"/>
      <c r="G3154" s="216" t="str">
        <f>VLOOKUP(B3154,INSUMOS!$A:$I,5,FALSE)</f>
        <v>H</v>
      </c>
      <c r="H3154" s="217">
        <v>1</v>
      </c>
      <c r="I3154" s="218">
        <f>VLOOKUP(B3154,INSUMOS!$A:$I,8,FALSE)</f>
        <v>19.09</v>
      </c>
      <c r="J3154" s="218">
        <f t="shared" si="498"/>
        <v>19.09</v>
      </c>
      <c r="L3154" s="52">
        <f t="shared" si="496"/>
        <v>334</v>
      </c>
      <c r="M3154" s="86">
        <f t="shared" si="489"/>
        <v>19.09</v>
      </c>
      <c r="N3154" s="87">
        <f t="shared" si="490"/>
        <v>19.09</v>
      </c>
      <c r="O3154" s="87" t="str">
        <f t="shared" si="491"/>
        <v/>
      </c>
      <c r="P3154" s="88" t="str">
        <f t="shared" si="492"/>
        <v/>
      </c>
      <c r="Q3154" s="87" t="str">
        <f t="shared" si="493"/>
        <v/>
      </c>
      <c r="R3154" s="87" t="str">
        <f t="shared" si="494"/>
        <v/>
      </c>
    </row>
    <row r="3155" spans="1:18" ht="25.5" x14ac:dyDescent="0.2">
      <c r="A3155" s="214" t="s">
        <v>28</v>
      </c>
      <c r="B3155" s="215" t="s">
        <v>109</v>
      </c>
      <c r="C3155" s="214" t="str">
        <f>VLOOKUP(B3155,INSUMOS!$A:$I,2,FALSE)</f>
        <v>SINAPI</v>
      </c>
      <c r="D3155" s="214" t="str">
        <f>VLOOKUP(B3155,INSUMOS!$A:$I,3,FALSE)</f>
        <v>EPI - FAMILIA OPERADOR ESCAVADEIRA - HORISTA (ENCARGOS COMPLEMENTARES - COLETADO CAIXA)</v>
      </c>
      <c r="E3155" s="293" t="str">
        <f>VLOOKUP(B3155,INSUMOS!$A:$I,4,FALSE)</f>
        <v>Encargos Complementares</v>
      </c>
      <c r="F3155" s="293"/>
      <c r="G3155" s="216" t="str">
        <f>VLOOKUP(B3155,INSUMOS!$A:$I,5,FALSE)</f>
        <v>H</v>
      </c>
      <c r="H3155" s="217">
        <v>1</v>
      </c>
      <c r="I3155" s="218">
        <f>VLOOKUP(B3155,INSUMOS!$A:$I,8,FALSE)</f>
        <v>0.79</v>
      </c>
      <c r="J3155" s="218">
        <f t="shared" si="498"/>
        <v>0.79</v>
      </c>
      <c r="L3155" s="52">
        <f t="shared" si="496"/>
        <v>334</v>
      </c>
      <c r="M3155" s="86">
        <f t="shared" si="489"/>
        <v>0.79</v>
      </c>
      <c r="N3155" s="87" t="str">
        <f t="shared" si="490"/>
        <v/>
      </c>
      <c r="O3155" s="87">
        <f t="shared" si="491"/>
        <v>0.79</v>
      </c>
      <c r="P3155" s="88" t="str">
        <f t="shared" si="492"/>
        <v/>
      </c>
      <c r="Q3155" s="87" t="str">
        <f t="shared" si="493"/>
        <v/>
      </c>
      <c r="R3155" s="87" t="str">
        <f t="shared" si="494"/>
        <v/>
      </c>
    </row>
    <row r="3156" spans="1:18" ht="25.5" x14ac:dyDescent="0.2">
      <c r="A3156" s="214" t="s">
        <v>28</v>
      </c>
      <c r="B3156" s="215" t="s">
        <v>81</v>
      </c>
      <c r="C3156" s="214" t="str">
        <f>VLOOKUP(B3156,INSUMOS!$A:$I,2,FALSE)</f>
        <v>SINAPI</v>
      </c>
      <c r="D3156" s="214" t="str">
        <f>VLOOKUP(B3156,INSUMOS!$A:$I,3,FALSE)</f>
        <v>EXAMES - HORISTA (COLETADO CAIXA - ENCARGOS COMPLEMENTARES)</v>
      </c>
      <c r="E3156" s="293" t="str">
        <f>VLOOKUP(B3156,INSUMOS!$A:$I,4,FALSE)</f>
        <v>Encargos Complementares</v>
      </c>
      <c r="F3156" s="293"/>
      <c r="G3156" s="216" t="str">
        <f>VLOOKUP(B3156,INSUMOS!$A:$I,5,FALSE)</f>
        <v>H</v>
      </c>
      <c r="H3156" s="217">
        <v>1</v>
      </c>
      <c r="I3156" s="218">
        <f>VLOOKUP(B3156,INSUMOS!$A:$I,8,FALSE)</f>
        <v>1.31</v>
      </c>
      <c r="J3156" s="218">
        <f t="shared" si="498"/>
        <v>1.31</v>
      </c>
      <c r="L3156" s="52">
        <f t="shared" si="496"/>
        <v>334</v>
      </c>
      <c r="M3156" s="86">
        <f t="shared" si="489"/>
        <v>1.31</v>
      </c>
      <c r="N3156" s="87" t="str">
        <f t="shared" si="490"/>
        <v/>
      </c>
      <c r="O3156" s="87">
        <f t="shared" si="491"/>
        <v>1.31</v>
      </c>
      <c r="P3156" s="88" t="str">
        <f t="shared" si="492"/>
        <v/>
      </c>
      <c r="Q3156" s="87" t="str">
        <f t="shared" si="493"/>
        <v/>
      </c>
      <c r="R3156" s="87" t="str">
        <f t="shared" si="494"/>
        <v/>
      </c>
    </row>
    <row r="3157" spans="1:18" x14ac:dyDescent="0.2">
      <c r="A3157" s="219"/>
      <c r="B3157" s="219"/>
      <c r="C3157" s="219"/>
      <c r="D3157" s="219"/>
      <c r="E3157" s="219"/>
      <c r="F3157" s="220"/>
      <c r="G3157" s="219"/>
      <c r="H3157" s="220"/>
      <c r="I3157" s="219"/>
      <c r="J3157" s="220"/>
      <c r="L3157" s="52">
        <f t="shared" si="496"/>
        <v>334</v>
      </c>
      <c r="M3157" s="86" t="str">
        <f t="shared" si="489"/>
        <v/>
      </c>
      <c r="N3157" s="87" t="str">
        <f t="shared" si="490"/>
        <v/>
      </c>
      <c r="O3157" s="87" t="str">
        <f t="shared" si="491"/>
        <v/>
      </c>
      <c r="P3157" s="88" t="str">
        <f t="shared" si="492"/>
        <v/>
      </c>
      <c r="Q3157" s="87" t="str">
        <f t="shared" si="493"/>
        <v/>
      </c>
      <c r="R3157" s="87" t="str">
        <f t="shared" si="494"/>
        <v/>
      </c>
    </row>
    <row r="3158" spans="1:18" ht="25.5" customHeight="1" thickBot="1" x14ac:dyDescent="0.25">
      <c r="A3158" s="219"/>
      <c r="B3158" s="219"/>
      <c r="C3158" s="219"/>
      <c r="D3158" s="219"/>
      <c r="E3158" s="219"/>
      <c r="F3158" s="220"/>
      <c r="G3158" s="219"/>
      <c r="H3158" s="294"/>
      <c r="I3158" s="294"/>
      <c r="J3158" s="220"/>
      <c r="L3158" s="52">
        <f t="shared" si="496"/>
        <v>334</v>
      </c>
      <c r="M3158" s="86" t="str">
        <f t="shared" si="489"/>
        <v/>
      </c>
      <c r="N3158" s="87" t="str">
        <f t="shared" si="490"/>
        <v/>
      </c>
      <c r="O3158" s="87" t="str">
        <f t="shared" si="491"/>
        <v/>
      </c>
      <c r="P3158" s="88" t="str">
        <f t="shared" si="492"/>
        <v/>
      </c>
      <c r="Q3158" s="87" t="str">
        <f t="shared" si="493"/>
        <v/>
      </c>
      <c r="R3158" s="87" t="str">
        <f t="shared" si="494"/>
        <v/>
      </c>
    </row>
    <row r="3159" spans="1:18" ht="14.25" customHeight="1" thickTop="1" x14ac:dyDescent="0.2">
      <c r="A3159" s="224"/>
      <c r="B3159" s="224"/>
      <c r="C3159" s="224"/>
      <c r="D3159" s="224"/>
      <c r="E3159" s="224"/>
      <c r="F3159" s="224"/>
      <c r="G3159" s="224"/>
      <c r="H3159" s="224"/>
      <c r="I3159" s="224"/>
      <c r="J3159" s="224"/>
      <c r="L3159" s="52">
        <f t="shared" si="496"/>
        <v>334</v>
      </c>
      <c r="M3159" s="86" t="str">
        <f t="shared" si="489"/>
        <v/>
      </c>
      <c r="N3159" s="87" t="str">
        <f t="shared" si="490"/>
        <v/>
      </c>
      <c r="O3159" s="87" t="str">
        <f t="shared" si="491"/>
        <v/>
      </c>
      <c r="P3159" s="88" t="str">
        <f t="shared" si="492"/>
        <v/>
      </c>
      <c r="Q3159" s="87" t="str">
        <f t="shared" si="493"/>
        <v/>
      </c>
      <c r="R3159" s="87" t="str">
        <f t="shared" si="494"/>
        <v/>
      </c>
    </row>
    <row r="3160" spans="1:18" ht="15" x14ac:dyDescent="0.2">
      <c r="A3160" s="206"/>
      <c r="B3160" s="207" t="s">
        <v>1</v>
      </c>
      <c r="C3160" s="206" t="s">
        <v>2</v>
      </c>
      <c r="D3160" s="206" t="s">
        <v>3</v>
      </c>
      <c r="E3160" s="290" t="s">
        <v>18</v>
      </c>
      <c r="F3160" s="290"/>
      <c r="G3160" s="208" t="s">
        <v>4</v>
      </c>
      <c r="H3160" s="207" t="s">
        <v>5</v>
      </c>
      <c r="I3160" s="207" t="s">
        <v>6</v>
      </c>
      <c r="J3160" s="207" t="s">
        <v>7</v>
      </c>
      <c r="L3160" s="52">
        <f t="shared" si="496"/>
        <v>335</v>
      </c>
      <c r="M3160" s="86" t="str">
        <f t="shared" si="489"/>
        <v/>
      </c>
      <c r="N3160" s="87" t="str">
        <f t="shared" si="490"/>
        <v/>
      </c>
      <c r="O3160" s="87" t="str">
        <f t="shared" si="491"/>
        <v/>
      </c>
      <c r="P3160" s="88" t="str">
        <f t="shared" si="492"/>
        <v/>
      </c>
      <c r="Q3160" s="87" t="str">
        <f t="shared" si="493"/>
        <v/>
      </c>
      <c r="R3160" s="87" t="str">
        <f t="shared" si="494"/>
        <v/>
      </c>
    </row>
    <row r="3161" spans="1:18" ht="25.5" x14ac:dyDescent="0.2">
      <c r="A3161" s="209" t="s">
        <v>19</v>
      </c>
      <c r="B3161" s="210" t="s">
        <v>768</v>
      </c>
      <c r="C3161" s="209" t="s">
        <v>9</v>
      </c>
      <c r="D3161" s="209" t="s">
        <v>769</v>
      </c>
      <c r="E3161" s="291" t="s">
        <v>875</v>
      </c>
      <c r="F3161" s="291"/>
      <c r="G3161" s="211" t="s">
        <v>25</v>
      </c>
      <c r="H3161" s="212">
        <v>1</v>
      </c>
      <c r="I3161" s="213">
        <f>SUMIF(L:L,$L3161,M:M)</f>
        <v>27.359999999999996</v>
      </c>
      <c r="J3161" s="213">
        <f t="shared" ref="J3161:J3169" si="499">TRUNC(H3161*I3161,2)</f>
        <v>27.36</v>
      </c>
      <c r="L3161" s="52">
        <f t="shared" si="496"/>
        <v>335</v>
      </c>
      <c r="M3161" s="86" t="str">
        <f t="shared" si="489"/>
        <v/>
      </c>
      <c r="N3161" s="87" t="str">
        <f t="shared" si="490"/>
        <v/>
      </c>
      <c r="O3161" s="87" t="str">
        <f t="shared" si="491"/>
        <v/>
      </c>
      <c r="P3161" s="88" t="str">
        <f t="shared" si="492"/>
        <v xml:space="preserve"> 88297 </v>
      </c>
      <c r="Q3161" s="87">
        <f t="shared" si="493"/>
        <v>19.09</v>
      </c>
      <c r="R3161" s="87">
        <f t="shared" si="494"/>
        <v>8.27</v>
      </c>
    </row>
    <row r="3162" spans="1:18" ht="25.5" x14ac:dyDescent="0.2">
      <c r="A3162" s="225" t="s">
        <v>21</v>
      </c>
      <c r="B3162" s="226" t="s">
        <v>786</v>
      </c>
      <c r="C3162" s="225" t="s">
        <v>9</v>
      </c>
      <c r="D3162" s="225" t="s">
        <v>787</v>
      </c>
      <c r="E3162" s="292" t="s">
        <v>875</v>
      </c>
      <c r="F3162" s="292"/>
      <c r="G3162" s="227" t="s">
        <v>25</v>
      </c>
      <c r="H3162" s="228">
        <v>1</v>
      </c>
      <c r="I3162" s="229">
        <f>SUMIFS(J:J,A:A,"Composição",B:B,$B3162)</f>
        <v>0.22</v>
      </c>
      <c r="J3162" s="229">
        <f t="shared" si="499"/>
        <v>0.22</v>
      </c>
      <c r="L3162" s="52">
        <f t="shared" si="496"/>
        <v>335</v>
      </c>
      <c r="M3162" s="86">
        <f t="shared" si="489"/>
        <v>0.22</v>
      </c>
      <c r="N3162" s="87" t="str">
        <f t="shared" si="490"/>
        <v/>
      </c>
      <c r="O3162" s="87">
        <f t="shared" si="491"/>
        <v>0.22</v>
      </c>
      <c r="P3162" s="88" t="str">
        <f t="shared" si="492"/>
        <v/>
      </c>
      <c r="Q3162" s="87" t="str">
        <f t="shared" si="493"/>
        <v/>
      </c>
      <c r="R3162" s="87" t="str">
        <f t="shared" si="494"/>
        <v/>
      </c>
    </row>
    <row r="3163" spans="1:18" ht="25.5" x14ac:dyDescent="0.2">
      <c r="A3163" s="214" t="s">
        <v>28</v>
      </c>
      <c r="B3163" s="215" t="s">
        <v>388</v>
      </c>
      <c r="C3163" s="214" t="str">
        <f>VLOOKUP(B3163,INSUMOS!$A:$I,2,FALSE)</f>
        <v>SINAPI</v>
      </c>
      <c r="D3163" s="214" t="str">
        <f>VLOOKUP(B3163,INSUMOS!$A:$I,3,FALSE)</f>
        <v>OPERADOR DE MAQUINAS E TRATORES DIVERSOS - TERRAPLANAGEM (HORISTA)</v>
      </c>
      <c r="E3163" s="293" t="str">
        <f>VLOOKUP(B3163,INSUMOS!$A:$I,4,FALSE)</f>
        <v>Mão de Obra</v>
      </c>
      <c r="F3163" s="293"/>
      <c r="G3163" s="216" t="str">
        <f>VLOOKUP(B3163,INSUMOS!$A:$I,5,FALSE)</f>
        <v>H</v>
      </c>
      <c r="H3163" s="217">
        <v>1</v>
      </c>
      <c r="I3163" s="218">
        <f>VLOOKUP(B3163,INSUMOS!$A:$I,8,FALSE)</f>
        <v>19.09</v>
      </c>
      <c r="J3163" s="218">
        <f t="shared" si="499"/>
        <v>19.09</v>
      </c>
      <c r="L3163" s="52">
        <f t="shared" si="496"/>
        <v>335</v>
      </c>
      <c r="M3163" s="86">
        <f t="shared" si="489"/>
        <v>19.09</v>
      </c>
      <c r="N3163" s="87">
        <f t="shared" si="490"/>
        <v>19.09</v>
      </c>
      <c r="O3163" s="87" t="str">
        <f t="shared" si="491"/>
        <v/>
      </c>
      <c r="P3163" s="88" t="str">
        <f t="shared" si="492"/>
        <v/>
      </c>
      <c r="Q3163" s="87" t="str">
        <f t="shared" si="493"/>
        <v/>
      </c>
      <c r="R3163" s="87" t="str">
        <f t="shared" si="494"/>
        <v/>
      </c>
    </row>
    <row r="3164" spans="1:18" ht="25.5" customHeight="1" x14ac:dyDescent="0.2">
      <c r="A3164" s="214" t="s">
        <v>28</v>
      </c>
      <c r="B3164" s="215" t="s">
        <v>79</v>
      </c>
      <c r="C3164" s="214" t="str">
        <f>VLOOKUP(B3164,INSUMOS!$A:$I,2,FALSE)</f>
        <v>SINAPI</v>
      </c>
      <c r="D3164" s="214" t="str">
        <f>VLOOKUP(B3164,INSUMOS!$A:$I,3,FALSE)</f>
        <v>ALIMENTACAO - HORISTA (COLETADO CAIXA - ENCARGOS COMPLEMENTARES)</v>
      </c>
      <c r="E3164" s="293" t="str">
        <f>VLOOKUP(B3164,INSUMOS!$A:$I,4,FALSE)</f>
        <v>Encargos Complementares</v>
      </c>
      <c r="F3164" s="293"/>
      <c r="G3164" s="216" t="str">
        <f>VLOOKUP(B3164,INSUMOS!$A:$I,5,FALSE)</f>
        <v>H</v>
      </c>
      <c r="H3164" s="217">
        <v>1</v>
      </c>
      <c r="I3164" s="218">
        <f>VLOOKUP(B3164,INSUMOS!$A:$I,8,FALSE)</f>
        <v>4.29</v>
      </c>
      <c r="J3164" s="218">
        <f t="shared" si="499"/>
        <v>4.29</v>
      </c>
      <c r="L3164" s="52">
        <f t="shared" si="496"/>
        <v>335</v>
      </c>
      <c r="M3164" s="86">
        <f t="shared" si="489"/>
        <v>4.29</v>
      </c>
      <c r="N3164" s="87" t="str">
        <f t="shared" si="490"/>
        <v/>
      </c>
      <c r="O3164" s="87">
        <f t="shared" si="491"/>
        <v>4.29</v>
      </c>
      <c r="P3164" s="88" t="str">
        <f t="shared" si="492"/>
        <v/>
      </c>
      <c r="Q3164" s="87" t="str">
        <f t="shared" si="493"/>
        <v/>
      </c>
      <c r="R3164" s="87" t="str">
        <f t="shared" si="494"/>
        <v/>
      </c>
    </row>
    <row r="3165" spans="1:18" ht="14.25" customHeight="1" x14ac:dyDescent="0.2">
      <c r="A3165" s="214" t="s">
        <v>28</v>
      </c>
      <c r="B3165" s="215" t="s">
        <v>110</v>
      </c>
      <c r="C3165" s="214" t="str">
        <f>VLOOKUP(B3165,INSUMOS!$A:$I,2,FALSE)</f>
        <v>SINAPI</v>
      </c>
      <c r="D3165" s="214" t="str">
        <f>VLOOKUP(B3165,INSUMOS!$A:$I,3,FALSE)</f>
        <v>FERRAMENTAS - FAMILIA OPERADOR ESCAVADEIRA - HORISTA (ENCARGOS COMPLEMENTARES - COLETADO CAIXA)</v>
      </c>
      <c r="E3165" s="293" t="str">
        <f>VLOOKUP(B3165,INSUMOS!$A:$I,4,FALSE)</f>
        <v>Encargos Complementares</v>
      </c>
      <c r="F3165" s="293"/>
      <c r="G3165" s="216" t="str">
        <f>VLOOKUP(B3165,INSUMOS!$A:$I,5,FALSE)</f>
        <v>H</v>
      </c>
      <c r="H3165" s="217">
        <v>1</v>
      </c>
      <c r="I3165" s="218">
        <f>VLOOKUP(B3165,INSUMOS!$A:$I,8,FALSE)</f>
        <v>0.03</v>
      </c>
      <c r="J3165" s="218">
        <f t="shared" si="499"/>
        <v>0.03</v>
      </c>
      <c r="L3165" s="52">
        <f t="shared" si="496"/>
        <v>335</v>
      </c>
      <c r="M3165" s="86">
        <f t="shared" si="489"/>
        <v>0.03</v>
      </c>
      <c r="N3165" s="87" t="str">
        <f t="shared" si="490"/>
        <v/>
      </c>
      <c r="O3165" s="87">
        <f t="shared" si="491"/>
        <v>0.03</v>
      </c>
      <c r="P3165" s="88" t="str">
        <f t="shared" si="492"/>
        <v/>
      </c>
      <c r="Q3165" s="87" t="str">
        <f t="shared" si="493"/>
        <v/>
      </c>
      <c r="R3165" s="87" t="str">
        <f t="shared" si="494"/>
        <v/>
      </c>
    </row>
    <row r="3166" spans="1:18" ht="25.5" x14ac:dyDescent="0.2">
      <c r="A3166" s="214" t="s">
        <v>28</v>
      </c>
      <c r="B3166" s="215" t="s">
        <v>109</v>
      </c>
      <c r="C3166" s="214" t="str">
        <f>VLOOKUP(B3166,INSUMOS!$A:$I,2,FALSE)</f>
        <v>SINAPI</v>
      </c>
      <c r="D3166" s="214" t="str">
        <f>VLOOKUP(B3166,INSUMOS!$A:$I,3,FALSE)</f>
        <v>EPI - FAMILIA OPERADOR ESCAVADEIRA - HORISTA (ENCARGOS COMPLEMENTARES - COLETADO CAIXA)</v>
      </c>
      <c r="E3166" s="293" t="str">
        <f>VLOOKUP(B3166,INSUMOS!$A:$I,4,FALSE)</f>
        <v>Encargos Complementares</v>
      </c>
      <c r="F3166" s="293"/>
      <c r="G3166" s="216" t="str">
        <f>VLOOKUP(B3166,INSUMOS!$A:$I,5,FALSE)</f>
        <v>H</v>
      </c>
      <c r="H3166" s="217">
        <v>1</v>
      </c>
      <c r="I3166" s="218">
        <f>VLOOKUP(B3166,INSUMOS!$A:$I,8,FALSE)</f>
        <v>0.79</v>
      </c>
      <c r="J3166" s="218">
        <f t="shared" si="499"/>
        <v>0.79</v>
      </c>
      <c r="L3166" s="52">
        <f t="shared" si="496"/>
        <v>335</v>
      </c>
      <c r="M3166" s="86">
        <f t="shared" si="489"/>
        <v>0.79</v>
      </c>
      <c r="N3166" s="87" t="str">
        <f t="shared" si="490"/>
        <v/>
      </c>
      <c r="O3166" s="87">
        <f t="shared" si="491"/>
        <v>0.79</v>
      </c>
      <c r="P3166" s="88" t="str">
        <f t="shared" si="492"/>
        <v/>
      </c>
      <c r="Q3166" s="87" t="str">
        <f t="shared" si="493"/>
        <v/>
      </c>
      <c r="R3166" s="87" t="str">
        <f t="shared" si="494"/>
        <v/>
      </c>
    </row>
    <row r="3167" spans="1:18" ht="25.5" x14ac:dyDescent="0.2">
      <c r="A3167" s="214" t="s">
        <v>28</v>
      </c>
      <c r="B3167" s="215" t="s">
        <v>83</v>
      </c>
      <c r="C3167" s="214" t="str">
        <f>VLOOKUP(B3167,INSUMOS!$A:$I,2,FALSE)</f>
        <v>SINAPI</v>
      </c>
      <c r="D3167" s="214" t="str">
        <f>VLOOKUP(B3167,INSUMOS!$A:$I,3,FALSE)</f>
        <v>SEGURO - HORISTA (COLETADO CAIXA - ENCARGOS COMPLEMENTARES)</v>
      </c>
      <c r="E3167" s="293" t="str">
        <f>VLOOKUP(B3167,INSUMOS!$A:$I,4,FALSE)</f>
        <v>Encargos Complementares</v>
      </c>
      <c r="F3167" s="293"/>
      <c r="G3167" s="216" t="str">
        <f>VLOOKUP(B3167,INSUMOS!$A:$I,5,FALSE)</f>
        <v>H</v>
      </c>
      <c r="H3167" s="217">
        <v>1</v>
      </c>
      <c r="I3167" s="218">
        <f>VLOOKUP(B3167,INSUMOS!$A:$I,8,FALSE)</f>
        <v>0.11</v>
      </c>
      <c r="J3167" s="218">
        <f t="shared" si="499"/>
        <v>0.11</v>
      </c>
      <c r="L3167" s="52">
        <f t="shared" si="496"/>
        <v>335</v>
      </c>
      <c r="M3167" s="86">
        <f t="shared" si="489"/>
        <v>0.11</v>
      </c>
      <c r="N3167" s="87" t="str">
        <f t="shared" si="490"/>
        <v/>
      </c>
      <c r="O3167" s="87">
        <f t="shared" si="491"/>
        <v>0.11</v>
      </c>
      <c r="P3167" s="88" t="str">
        <f t="shared" si="492"/>
        <v/>
      </c>
      <c r="Q3167" s="87" t="str">
        <f t="shared" si="493"/>
        <v/>
      </c>
      <c r="R3167" s="87" t="str">
        <f t="shared" si="494"/>
        <v/>
      </c>
    </row>
    <row r="3168" spans="1:18" ht="25.5" x14ac:dyDescent="0.2">
      <c r="A3168" s="214" t="s">
        <v>28</v>
      </c>
      <c r="B3168" s="215" t="s">
        <v>81</v>
      </c>
      <c r="C3168" s="214" t="str">
        <f>VLOOKUP(B3168,INSUMOS!$A:$I,2,FALSE)</f>
        <v>SINAPI</v>
      </c>
      <c r="D3168" s="214" t="str">
        <f>VLOOKUP(B3168,INSUMOS!$A:$I,3,FALSE)</f>
        <v>EXAMES - HORISTA (COLETADO CAIXA - ENCARGOS COMPLEMENTARES)</v>
      </c>
      <c r="E3168" s="293" t="str">
        <f>VLOOKUP(B3168,INSUMOS!$A:$I,4,FALSE)</f>
        <v>Encargos Complementares</v>
      </c>
      <c r="F3168" s="293"/>
      <c r="G3168" s="216" t="str">
        <f>VLOOKUP(B3168,INSUMOS!$A:$I,5,FALSE)</f>
        <v>H</v>
      </c>
      <c r="H3168" s="217">
        <v>1</v>
      </c>
      <c r="I3168" s="218">
        <f>VLOOKUP(B3168,INSUMOS!$A:$I,8,FALSE)</f>
        <v>1.31</v>
      </c>
      <c r="J3168" s="218">
        <f t="shared" si="499"/>
        <v>1.31</v>
      </c>
      <c r="L3168" s="52">
        <f t="shared" si="496"/>
        <v>335</v>
      </c>
      <c r="M3168" s="86">
        <f t="shared" si="489"/>
        <v>1.31</v>
      </c>
      <c r="N3168" s="87" t="str">
        <f t="shared" si="490"/>
        <v/>
      </c>
      <c r="O3168" s="87">
        <f t="shared" si="491"/>
        <v>1.31</v>
      </c>
      <c r="P3168" s="88" t="str">
        <f t="shared" si="492"/>
        <v/>
      </c>
      <c r="Q3168" s="87" t="str">
        <f t="shared" si="493"/>
        <v/>
      </c>
      <c r="R3168" s="87" t="str">
        <f t="shared" si="494"/>
        <v/>
      </c>
    </row>
    <row r="3169" spans="1:18" ht="25.5" x14ac:dyDescent="0.2">
      <c r="A3169" s="214" t="s">
        <v>28</v>
      </c>
      <c r="B3169" s="215" t="s">
        <v>84</v>
      </c>
      <c r="C3169" s="214" t="str">
        <f>VLOOKUP(B3169,INSUMOS!$A:$I,2,FALSE)</f>
        <v>SINAPI</v>
      </c>
      <c r="D3169" s="214" t="str">
        <f>VLOOKUP(B3169,INSUMOS!$A:$I,3,FALSE)</f>
        <v>TRANSPORTE - HORISTA (COLETADO CAIXA - ENCARGOS COMPLEMENTARES)</v>
      </c>
      <c r="E3169" s="293" t="str">
        <f>VLOOKUP(B3169,INSUMOS!$A:$I,4,FALSE)</f>
        <v>Encargos Complementares</v>
      </c>
      <c r="F3169" s="293"/>
      <c r="G3169" s="216" t="str">
        <f>VLOOKUP(B3169,INSUMOS!$A:$I,5,FALSE)</f>
        <v>H</v>
      </c>
      <c r="H3169" s="217">
        <v>1</v>
      </c>
      <c r="I3169" s="218">
        <f>VLOOKUP(B3169,INSUMOS!$A:$I,8,FALSE)</f>
        <v>1.52</v>
      </c>
      <c r="J3169" s="218">
        <f t="shared" si="499"/>
        <v>1.52</v>
      </c>
      <c r="L3169" s="52">
        <f t="shared" si="496"/>
        <v>335</v>
      </c>
      <c r="M3169" s="86">
        <f t="shared" si="489"/>
        <v>1.52</v>
      </c>
      <c r="N3169" s="87" t="str">
        <f t="shared" si="490"/>
        <v/>
      </c>
      <c r="O3169" s="87">
        <f t="shared" si="491"/>
        <v>1.52</v>
      </c>
      <c r="P3169" s="88" t="str">
        <f t="shared" si="492"/>
        <v/>
      </c>
      <c r="Q3169" s="87" t="str">
        <f t="shared" si="493"/>
        <v/>
      </c>
      <c r="R3169" s="87" t="str">
        <f t="shared" si="494"/>
        <v/>
      </c>
    </row>
    <row r="3170" spans="1:18" ht="25.5" customHeight="1" x14ac:dyDescent="0.2">
      <c r="A3170" s="219"/>
      <c r="B3170" s="219"/>
      <c r="C3170" s="219"/>
      <c r="D3170" s="219"/>
      <c r="E3170" s="219"/>
      <c r="F3170" s="220"/>
      <c r="G3170" s="219"/>
      <c r="H3170" s="220"/>
      <c r="I3170" s="219"/>
      <c r="J3170" s="220"/>
      <c r="L3170" s="52">
        <f t="shared" si="496"/>
        <v>335</v>
      </c>
      <c r="M3170" s="86" t="str">
        <f t="shared" si="489"/>
        <v/>
      </c>
      <c r="N3170" s="87" t="str">
        <f t="shared" si="490"/>
        <v/>
      </c>
      <c r="O3170" s="87" t="str">
        <f t="shared" si="491"/>
        <v/>
      </c>
      <c r="P3170" s="88" t="str">
        <f t="shared" si="492"/>
        <v/>
      </c>
      <c r="Q3170" s="87" t="str">
        <f t="shared" si="493"/>
        <v/>
      </c>
      <c r="R3170" s="87" t="str">
        <f t="shared" si="494"/>
        <v/>
      </c>
    </row>
    <row r="3171" spans="1:18" ht="14.25" customHeight="1" thickBot="1" x14ac:dyDescent="0.25">
      <c r="A3171" s="219"/>
      <c r="B3171" s="219"/>
      <c r="C3171" s="219"/>
      <c r="D3171" s="219"/>
      <c r="E3171" s="219"/>
      <c r="F3171" s="220"/>
      <c r="G3171" s="219"/>
      <c r="H3171" s="294"/>
      <c r="I3171" s="294"/>
      <c r="J3171" s="220"/>
      <c r="L3171" s="52">
        <f t="shared" si="496"/>
        <v>335</v>
      </c>
      <c r="M3171" s="86" t="str">
        <f t="shared" si="489"/>
        <v/>
      </c>
      <c r="N3171" s="87" t="str">
        <f t="shared" si="490"/>
        <v/>
      </c>
      <c r="O3171" s="87" t="str">
        <f t="shared" si="491"/>
        <v/>
      </c>
      <c r="P3171" s="88" t="str">
        <f t="shared" si="492"/>
        <v/>
      </c>
      <c r="Q3171" s="87" t="str">
        <f t="shared" si="493"/>
        <v/>
      </c>
      <c r="R3171" s="87" t="str">
        <f t="shared" si="494"/>
        <v/>
      </c>
    </row>
    <row r="3172" spans="1:18" ht="15" thickTop="1" x14ac:dyDescent="0.2">
      <c r="A3172" s="224"/>
      <c r="B3172" s="224"/>
      <c r="C3172" s="224"/>
      <c r="D3172" s="224"/>
      <c r="E3172" s="224"/>
      <c r="F3172" s="224"/>
      <c r="G3172" s="224"/>
      <c r="H3172" s="224"/>
      <c r="I3172" s="224"/>
      <c r="J3172" s="224"/>
      <c r="L3172" s="52">
        <f t="shared" si="496"/>
        <v>335</v>
      </c>
      <c r="M3172" s="86" t="str">
        <f t="shared" si="489"/>
        <v/>
      </c>
      <c r="N3172" s="87" t="str">
        <f t="shared" si="490"/>
        <v/>
      </c>
      <c r="O3172" s="87" t="str">
        <f t="shared" si="491"/>
        <v/>
      </c>
      <c r="P3172" s="88" t="str">
        <f t="shared" si="492"/>
        <v/>
      </c>
      <c r="Q3172" s="87" t="str">
        <f t="shared" si="493"/>
        <v/>
      </c>
      <c r="R3172" s="87" t="str">
        <f t="shared" si="494"/>
        <v/>
      </c>
    </row>
    <row r="3173" spans="1:18" ht="15" x14ac:dyDescent="0.2">
      <c r="A3173" s="206"/>
      <c r="B3173" s="207" t="s">
        <v>1</v>
      </c>
      <c r="C3173" s="206" t="s">
        <v>2</v>
      </c>
      <c r="D3173" s="206" t="s">
        <v>3</v>
      </c>
      <c r="E3173" s="290" t="s">
        <v>18</v>
      </c>
      <c r="F3173" s="290"/>
      <c r="G3173" s="208" t="s">
        <v>4</v>
      </c>
      <c r="H3173" s="207" t="s">
        <v>5</v>
      </c>
      <c r="I3173" s="207" t="s">
        <v>6</v>
      </c>
      <c r="J3173" s="207" t="s">
        <v>7</v>
      </c>
      <c r="L3173" s="52">
        <f t="shared" si="496"/>
        <v>336</v>
      </c>
      <c r="M3173" s="86" t="str">
        <f t="shared" si="489"/>
        <v/>
      </c>
      <c r="N3173" s="87" t="str">
        <f t="shared" si="490"/>
        <v/>
      </c>
      <c r="O3173" s="87" t="str">
        <f t="shared" si="491"/>
        <v/>
      </c>
      <c r="P3173" s="88" t="str">
        <f t="shared" si="492"/>
        <v/>
      </c>
      <c r="Q3173" s="87" t="str">
        <f t="shared" si="493"/>
        <v/>
      </c>
      <c r="R3173" s="87" t="str">
        <f t="shared" si="494"/>
        <v/>
      </c>
    </row>
    <row r="3174" spans="1:18" ht="38.25" x14ac:dyDescent="0.2">
      <c r="A3174" s="209" t="s">
        <v>19</v>
      </c>
      <c r="B3174" s="210" t="s">
        <v>653</v>
      </c>
      <c r="C3174" s="209" t="s">
        <v>9</v>
      </c>
      <c r="D3174" s="209" t="s">
        <v>654</v>
      </c>
      <c r="E3174" s="291" t="s">
        <v>892</v>
      </c>
      <c r="F3174" s="291"/>
      <c r="G3174" s="211" t="s">
        <v>10</v>
      </c>
      <c r="H3174" s="212">
        <v>1</v>
      </c>
      <c r="I3174" s="213">
        <f>SUMIF(L:L,$L3174,M:M)</f>
        <v>107.21000000000001</v>
      </c>
      <c r="J3174" s="213">
        <f t="shared" ref="J3174:J3183" si="500">TRUNC(H3174*I3174,2)</f>
        <v>107.21</v>
      </c>
      <c r="L3174" s="52">
        <f t="shared" si="496"/>
        <v>336</v>
      </c>
      <c r="M3174" s="86" t="str">
        <f t="shared" si="489"/>
        <v/>
      </c>
      <c r="N3174" s="87" t="str">
        <f t="shared" si="490"/>
        <v/>
      </c>
      <c r="O3174" s="87" t="str">
        <f t="shared" si="491"/>
        <v/>
      </c>
      <c r="P3174" s="88" t="str">
        <f t="shared" si="492"/>
        <v xml:space="preserve"> 98445 </v>
      </c>
      <c r="Q3174" s="87">
        <f t="shared" si="493"/>
        <v>0</v>
      </c>
      <c r="R3174" s="87">
        <f t="shared" si="494"/>
        <v>107.21000000000001</v>
      </c>
    </row>
    <row r="3175" spans="1:18" ht="25.5" x14ac:dyDescent="0.2">
      <c r="A3175" s="225" t="s">
        <v>21</v>
      </c>
      <c r="B3175" s="226" t="s">
        <v>673</v>
      </c>
      <c r="C3175" s="225" t="s">
        <v>9</v>
      </c>
      <c r="D3175" s="225" t="s">
        <v>674</v>
      </c>
      <c r="E3175" s="292" t="s">
        <v>894</v>
      </c>
      <c r="F3175" s="292"/>
      <c r="G3175" s="227" t="s">
        <v>17</v>
      </c>
      <c r="H3175" s="228">
        <v>4.3E-3</v>
      </c>
      <c r="I3175" s="229">
        <f>SUMIFS(J:J,A:A,"Composição",B:B,$B3175)</f>
        <v>597.09</v>
      </c>
      <c r="J3175" s="229">
        <f t="shared" si="500"/>
        <v>2.56</v>
      </c>
      <c r="L3175" s="52">
        <f t="shared" si="496"/>
        <v>336</v>
      </c>
      <c r="M3175" s="86">
        <f t="shared" si="489"/>
        <v>2.56</v>
      </c>
      <c r="N3175" s="87" t="str">
        <f t="shared" si="490"/>
        <v/>
      </c>
      <c r="O3175" s="87">
        <f t="shared" si="491"/>
        <v>2.56</v>
      </c>
      <c r="P3175" s="88" t="str">
        <f t="shared" si="492"/>
        <v/>
      </c>
      <c r="Q3175" s="87" t="str">
        <f t="shared" si="493"/>
        <v/>
      </c>
      <c r="R3175" s="87" t="str">
        <f t="shared" si="494"/>
        <v/>
      </c>
    </row>
    <row r="3176" spans="1:18" ht="25.5" customHeight="1" x14ac:dyDescent="0.2">
      <c r="A3176" s="225" t="s">
        <v>21</v>
      </c>
      <c r="B3176" s="226" t="s">
        <v>22</v>
      </c>
      <c r="C3176" s="225" t="s">
        <v>9</v>
      </c>
      <c r="D3176" s="225" t="s">
        <v>23</v>
      </c>
      <c r="E3176" s="292" t="s">
        <v>875</v>
      </c>
      <c r="F3176" s="292"/>
      <c r="G3176" s="227" t="s">
        <v>25</v>
      </c>
      <c r="H3176" s="228">
        <v>1.0209999999999999</v>
      </c>
      <c r="I3176" s="229">
        <f>SUMIFS(J:J,A:A,"Composição",B:B,$B3176)</f>
        <v>32.17</v>
      </c>
      <c r="J3176" s="229">
        <f t="shared" si="500"/>
        <v>32.840000000000003</v>
      </c>
      <c r="L3176" s="52">
        <f t="shared" si="496"/>
        <v>336</v>
      </c>
      <c r="M3176" s="86">
        <f t="shared" si="489"/>
        <v>32.840000000000003</v>
      </c>
      <c r="N3176" s="87" t="str">
        <f t="shared" si="490"/>
        <v/>
      </c>
      <c r="O3176" s="87">
        <f t="shared" si="491"/>
        <v>32.840000000000003</v>
      </c>
      <c r="P3176" s="88" t="str">
        <f t="shared" si="492"/>
        <v/>
      </c>
      <c r="Q3176" s="87" t="str">
        <f t="shared" si="493"/>
        <v/>
      </c>
      <c r="R3176" s="87" t="str">
        <f t="shared" si="494"/>
        <v/>
      </c>
    </row>
    <row r="3177" spans="1:18" ht="14.25" customHeight="1" x14ac:dyDescent="0.2">
      <c r="A3177" s="225" t="s">
        <v>21</v>
      </c>
      <c r="B3177" s="226" t="s">
        <v>669</v>
      </c>
      <c r="C3177" s="225" t="s">
        <v>9</v>
      </c>
      <c r="D3177" s="225" t="s">
        <v>670</v>
      </c>
      <c r="E3177" s="292" t="s">
        <v>893</v>
      </c>
      <c r="F3177" s="292"/>
      <c r="G3177" s="227" t="s">
        <v>41</v>
      </c>
      <c r="H3177" s="228">
        <v>2.53E-2</v>
      </c>
      <c r="I3177" s="229">
        <f>SUMIFS(J:J,A:A,"Composição",B:B,$B3177)</f>
        <v>28.49</v>
      </c>
      <c r="J3177" s="229">
        <f t="shared" si="500"/>
        <v>0.72</v>
      </c>
      <c r="L3177" s="52">
        <f t="shared" si="496"/>
        <v>336</v>
      </c>
      <c r="M3177" s="86">
        <f t="shared" si="489"/>
        <v>0.72</v>
      </c>
      <c r="N3177" s="87" t="str">
        <f t="shared" si="490"/>
        <v/>
      </c>
      <c r="O3177" s="87">
        <f t="shared" si="491"/>
        <v>0.72</v>
      </c>
      <c r="P3177" s="88" t="str">
        <f t="shared" si="492"/>
        <v/>
      </c>
      <c r="Q3177" s="87" t="str">
        <f t="shared" si="493"/>
        <v/>
      </c>
      <c r="R3177" s="87" t="str">
        <f t="shared" si="494"/>
        <v/>
      </c>
    </row>
    <row r="3178" spans="1:18" ht="25.5" x14ac:dyDescent="0.2">
      <c r="A3178" s="225" t="s">
        <v>21</v>
      </c>
      <c r="B3178" s="226" t="s">
        <v>668</v>
      </c>
      <c r="C3178" s="225" t="s">
        <v>9</v>
      </c>
      <c r="D3178" s="225" t="s">
        <v>43</v>
      </c>
      <c r="E3178" s="292" t="s">
        <v>875</v>
      </c>
      <c r="F3178" s="292"/>
      <c r="G3178" s="227" t="s">
        <v>25</v>
      </c>
      <c r="H3178" s="228">
        <v>0.68899999999999995</v>
      </c>
      <c r="I3178" s="229">
        <f>SUMIFS(J:J,A:A,"Composição",B:B,$B3178)</f>
        <v>25.57</v>
      </c>
      <c r="J3178" s="229">
        <f t="shared" si="500"/>
        <v>17.61</v>
      </c>
      <c r="L3178" s="52">
        <f t="shared" si="496"/>
        <v>336</v>
      </c>
      <c r="M3178" s="86">
        <f t="shared" si="489"/>
        <v>17.61</v>
      </c>
      <c r="N3178" s="87" t="str">
        <f t="shared" si="490"/>
        <v/>
      </c>
      <c r="O3178" s="87">
        <f t="shared" si="491"/>
        <v>17.61</v>
      </c>
      <c r="P3178" s="88" t="str">
        <f t="shared" si="492"/>
        <v/>
      </c>
      <c r="Q3178" s="87" t="str">
        <f t="shared" si="493"/>
        <v/>
      </c>
      <c r="R3178" s="87" t="str">
        <f t="shared" si="494"/>
        <v/>
      </c>
    </row>
    <row r="3179" spans="1:18" ht="25.5" x14ac:dyDescent="0.2">
      <c r="A3179" s="225" t="s">
        <v>21</v>
      </c>
      <c r="B3179" s="226" t="s">
        <v>671</v>
      </c>
      <c r="C3179" s="225" t="s">
        <v>9</v>
      </c>
      <c r="D3179" s="225" t="s">
        <v>672</v>
      </c>
      <c r="E3179" s="292" t="s">
        <v>893</v>
      </c>
      <c r="F3179" s="292"/>
      <c r="G3179" s="227" t="s">
        <v>42</v>
      </c>
      <c r="H3179" s="228">
        <v>0.1016</v>
      </c>
      <c r="I3179" s="229">
        <f>SUMIFS(J:J,A:A,"Composição",B:B,$B3179)</f>
        <v>27.46</v>
      </c>
      <c r="J3179" s="229">
        <f t="shared" si="500"/>
        <v>2.78</v>
      </c>
      <c r="L3179" s="52">
        <f t="shared" si="496"/>
        <v>336</v>
      </c>
      <c r="M3179" s="86">
        <f t="shared" si="489"/>
        <v>2.78</v>
      </c>
      <c r="N3179" s="87" t="str">
        <f t="shared" si="490"/>
        <v/>
      </c>
      <c r="O3179" s="87">
        <f t="shared" si="491"/>
        <v>2.78</v>
      </c>
      <c r="P3179" s="88" t="str">
        <f t="shared" si="492"/>
        <v/>
      </c>
      <c r="Q3179" s="87" t="str">
        <f t="shared" si="493"/>
        <v/>
      </c>
      <c r="R3179" s="87" t="str">
        <f t="shared" si="494"/>
        <v/>
      </c>
    </row>
    <row r="3180" spans="1:18" ht="25.5" x14ac:dyDescent="0.2">
      <c r="A3180" s="214" t="s">
        <v>28</v>
      </c>
      <c r="B3180" s="215" t="s">
        <v>31</v>
      </c>
      <c r="C3180" s="214" t="str">
        <f>VLOOKUP(B3180,INSUMOS!$A:$I,2,FALSE)</f>
        <v>SINAPI</v>
      </c>
      <c r="D3180" s="214" t="str">
        <f>VLOOKUP(B3180,INSUMOS!$A:$I,3,FALSE)</f>
        <v>PONTALETE *7,5 X 7,5* CM EM PINUS, MISTA OU EQUIVALENTE DA REGIAO - BRUTA</v>
      </c>
      <c r="E3180" s="293" t="str">
        <f>VLOOKUP(B3180,INSUMOS!$A:$I,4,FALSE)</f>
        <v>Material</v>
      </c>
      <c r="F3180" s="293"/>
      <c r="G3180" s="216" t="str">
        <f>VLOOKUP(B3180,INSUMOS!$A:$I,5,FALSE)</f>
        <v>M</v>
      </c>
      <c r="H3180" s="217">
        <v>1.8032999999999999</v>
      </c>
      <c r="I3180" s="218">
        <f>VLOOKUP(B3180,INSUMOS!$A:$I,8,FALSE)</f>
        <v>7.6</v>
      </c>
      <c r="J3180" s="218">
        <f t="shared" si="500"/>
        <v>13.7</v>
      </c>
      <c r="L3180" s="52">
        <f t="shared" si="496"/>
        <v>336</v>
      </c>
      <c r="M3180" s="86">
        <f t="shared" si="489"/>
        <v>13.7</v>
      </c>
      <c r="N3180" s="87" t="str">
        <f t="shared" si="490"/>
        <v/>
      </c>
      <c r="O3180" s="87">
        <f t="shared" si="491"/>
        <v>13.7</v>
      </c>
      <c r="P3180" s="88" t="str">
        <f t="shared" si="492"/>
        <v/>
      </c>
      <c r="Q3180" s="87" t="str">
        <f t="shared" si="493"/>
        <v/>
      </c>
      <c r="R3180" s="87" t="str">
        <f t="shared" si="494"/>
        <v/>
      </c>
    </row>
    <row r="3181" spans="1:18" x14ac:dyDescent="0.2">
      <c r="A3181" s="214" t="s">
        <v>28</v>
      </c>
      <c r="B3181" s="215" t="s">
        <v>247</v>
      </c>
      <c r="C3181" s="214" t="str">
        <f>VLOOKUP(B3181,INSUMOS!$A:$I,2,FALSE)</f>
        <v>SINAPI</v>
      </c>
      <c r="D3181" s="214" t="str">
        <f>VLOOKUP(B3181,INSUMOS!$A:$I,3,FALSE)</f>
        <v>PREGO DE ACO POLIDO COM CABECA 18 X 27 (2 1/2 X 10)</v>
      </c>
      <c r="E3181" s="293" t="str">
        <f>VLOOKUP(B3181,INSUMOS!$A:$I,4,FALSE)</f>
        <v>Material</v>
      </c>
      <c r="F3181" s="293"/>
      <c r="G3181" s="216" t="str">
        <f>VLOOKUP(B3181,INSUMOS!$A:$I,5,FALSE)</f>
        <v>KG</v>
      </c>
      <c r="H3181" s="217">
        <v>6.9000000000000006E-2</v>
      </c>
      <c r="I3181" s="218">
        <f>VLOOKUP(B3181,INSUMOS!$A:$I,8,FALSE)</f>
        <v>17.5</v>
      </c>
      <c r="J3181" s="218">
        <f t="shared" si="500"/>
        <v>1.2</v>
      </c>
      <c r="L3181" s="52">
        <f t="shared" si="496"/>
        <v>336</v>
      </c>
      <c r="M3181" s="86">
        <f t="shared" si="489"/>
        <v>1.2</v>
      </c>
      <c r="N3181" s="87" t="str">
        <f t="shared" si="490"/>
        <v/>
      </c>
      <c r="O3181" s="87">
        <f t="shared" si="491"/>
        <v>1.2</v>
      </c>
      <c r="P3181" s="88" t="str">
        <f t="shared" si="492"/>
        <v/>
      </c>
      <c r="Q3181" s="87" t="str">
        <f t="shared" si="493"/>
        <v/>
      </c>
      <c r="R3181" s="87" t="str">
        <f t="shared" si="494"/>
        <v/>
      </c>
    </row>
    <row r="3182" spans="1:18" ht="25.5" customHeight="1" x14ac:dyDescent="0.2">
      <c r="A3182" s="214" t="s">
        <v>28</v>
      </c>
      <c r="B3182" s="215" t="s">
        <v>382</v>
      </c>
      <c r="C3182" s="214" t="str">
        <f>VLOOKUP(B3182,INSUMOS!$A:$I,2,FALSE)</f>
        <v>SINAPI</v>
      </c>
      <c r="D3182" s="214" t="str">
        <f>VLOOKUP(B3182,INSUMOS!$A:$I,3,FALSE)</f>
        <v>CHAPA/PAINEL DE MADEIRA COMPENSADA RESINADA (MADEIRITE RESINADO ROSA) PARA FORMA DE CONCRETO, DE 2200 X 1100 MM, E = 8 A 12 MM</v>
      </c>
      <c r="E3182" s="293" t="str">
        <f>VLOOKUP(B3182,INSUMOS!$A:$I,4,FALSE)</f>
        <v>Material</v>
      </c>
      <c r="F3182" s="293"/>
      <c r="G3182" s="216" t="str">
        <f>VLOOKUP(B3182,INSUMOS!$A:$I,5,FALSE)</f>
        <v>m²</v>
      </c>
      <c r="H3182" s="217">
        <v>1.050038</v>
      </c>
      <c r="I3182" s="218">
        <f>VLOOKUP(B3182,INSUMOS!$A:$I,8,FALSE)</f>
        <v>24.79</v>
      </c>
      <c r="J3182" s="218">
        <f t="shared" si="500"/>
        <v>26.03</v>
      </c>
      <c r="L3182" s="52">
        <f t="shared" si="496"/>
        <v>336</v>
      </c>
      <c r="M3182" s="86">
        <f t="shared" si="489"/>
        <v>26.03</v>
      </c>
      <c r="N3182" s="87" t="str">
        <f t="shared" si="490"/>
        <v/>
      </c>
      <c r="O3182" s="87">
        <f t="shared" si="491"/>
        <v>26.03</v>
      </c>
      <c r="P3182" s="88" t="str">
        <f t="shared" si="492"/>
        <v/>
      </c>
      <c r="Q3182" s="87" t="str">
        <f t="shared" si="493"/>
        <v/>
      </c>
      <c r="R3182" s="87" t="str">
        <f t="shared" si="494"/>
        <v/>
      </c>
    </row>
    <row r="3183" spans="1:18" ht="14.25" customHeight="1" x14ac:dyDescent="0.2">
      <c r="A3183" s="214" t="s">
        <v>28</v>
      </c>
      <c r="B3183" s="215" t="s">
        <v>406</v>
      </c>
      <c r="C3183" s="214" t="str">
        <f>VLOOKUP(B3183,INSUMOS!$A:$I,2,FALSE)</f>
        <v>SINAPI</v>
      </c>
      <c r="D3183" s="214" t="str">
        <f>VLOOKUP(B3183,INSUMOS!$A:$I,3,FALSE)</f>
        <v>TABUA *2,5 X 15 CM EM PINUS, MISTA OU EQUIVALENTE DA REGIAO - BRUTA</v>
      </c>
      <c r="E3183" s="293" t="str">
        <f>VLOOKUP(B3183,INSUMOS!$A:$I,4,FALSE)</f>
        <v>Material</v>
      </c>
      <c r="F3183" s="293"/>
      <c r="G3183" s="216" t="str">
        <f>VLOOKUP(B3183,INSUMOS!$A:$I,5,FALSE)</f>
        <v>M</v>
      </c>
      <c r="H3183" s="217">
        <v>1.8032999999999999</v>
      </c>
      <c r="I3183" s="218">
        <f>VLOOKUP(B3183,INSUMOS!$A:$I,8,FALSE)</f>
        <v>5.42</v>
      </c>
      <c r="J3183" s="218">
        <f t="shared" si="500"/>
        <v>9.77</v>
      </c>
      <c r="L3183" s="52">
        <f t="shared" si="496"/>
        <v>336</v>
      </c>
      <c r="M3183" s="86">
        <f t="shared" si="489"/>
        <v>9.77</v>
      </c>
      <c r="N3183" s="87" t="str">
        <f t="shared" si="490"/>
        <v/>
      </c>
      <c r="O3183" s="87">
        <f t="shared" si="491"/>
        <v>9.77</v>
      </c>
      <c r="P3183" s="88" t="str">
        <f t="shared" si="492"/>
        <v/>
      </c>
      <c r="Q3183" s="87" t="str">
        <f t="shared" si="493"/>
        <v/>
      </c>
      <c r="R3183" s="87" t="str">
        <f t="shared" si="494"/>
        <v/>
      </c>
    </row>
    <row r="3184" spans="1:18" x14ac:dyDescent="0.2">
      <c r="A3184" s="219"/>
      <c r="B3184" s="219"/>
      <c r="C3184" s="219"/>
      <c r="D3184" s="219"/>
      <c r="E3184" s="219"/>
      <c r="F3184" s="220"/>
      <c r="G3184" s="219"/>
      <c r="H3184" s="220"/>
      <c r="I3184" s="219"/>
      <c r="J3184" s="220"/>
      <c r="L3184" s="52">
        <f t="shared" si="496"/>
        <v>336</v>
      </c>
      <c r="M3184" s="86" t="str">
        <f t="shared" ref="M3184:M3247" si="501">IF(OR(A3184="Insumo",A3184="Composição Auxiliar"),J3184,"")</f>
        <v/>
      </c>
      <c r="N3184" s="87" t="str">
        <f t="shared" ref="N3184:N3247" si="502">IF(E3184="Mão de Obra",J3184,"")</f>
        <v/>
      </c>
      <c r="O3184" s="87" t="str">
        <f t="shared" ref="O3184:O3247" si="503">IF(N3184&lt;&gt;"","",M3184)</f>
        <v/>
      </c>
      <c r="P3184" s="88" t="str">
        <f t="shared" ref="P3184:P3247" si="504">IF(A3184="Composição",B3184,"")</f>
        <v/>
      </c>
      <c r="Q3184" s="87" t="str">
        <f t="shared" ref="Q3184:Q3247" si="505">IF(P3184&lt;&gt;"",SUMIF(L3184:L3284,L3184,N3184:N3284),"")</f>
        <v/>
      </c>
      <c r="R3184" s="87" t="str">
        <f t="shared" ref="R3184:R3247" si="506">IF(P3184&lt;&gt;"",SUMIF(L3184:L3284,L3184,O3184:O3284),"")</f>
        <v/>
      </c>
    </row>
    <row r="3185" spans="1:18" ht="15" thickBot="1" x14ac:dyDescent="0.25">
      <c r="A3185" s="219"/>
      <c r="B3185" s="219"/>
      <c r="C3185" s="219"/>
      <c r="D3185" s="219"/>
      <c r="E3185" s="219"/>
      <c r="F3185" s="220"/>
      <c r="G3185" s="219"/>
      <c r="H3185" s="294"/>
      <c r="I3185" s="294"/>
      <c r="J3185" s="220"/>
      <c r="L3185" s="52">
        <f t="shared" si="496"/>
        <v>336</v>
      </c>
      <c r="M3185" s="86" t="str">
        <f t="shared" si="501"/>
        <v/>
      </c>
      <c r="N3185" s="87" t="str">
        <f t="shared" si="502"/>
        <v/>
      </c>
      <c r="O3185" s="87" t="str">
        <f t="shared" si="503"/>
        <v/>
      </c>
      <c r="P3185" s="88" t="str">
        <f t="shared" si="504"/>
        <v/>
      </c>
      <c r="Q3185" s="87" t="str">
        <f t="shared" si="505"/>
        <v/>
      </c>
      <c r="R3185" s="87" t="str">
        <f t="shared" si="506"/>
        <v/>
      </c>
    </row>
    <row r="3186" spans="1:18" ht="15" thickTop="1" x14ac:dyDescent="0.2">
      <c r="A3186" s="224"/>
      <c r="B3186" s="224"/>
      <c r="C3186" s="224"/>
      <c r="D3186" s="224"/>
      <c r="E3186" s="224"/>
      <c r="F3186" s="224"/>
      <c r="G3186" s="224"/>
      <c r="H3186" s="224"/>
      <c r="I3186" s="224"/>
      <c r="J3186" s="224"/>
      <c r="L3186" s="52">
        <f t="shared" si="496"/>
        <v>336</v>
      </c>
      <c r="M3186" s="86" t="str">
        <f t="shared" si="501"/>
        <v/>
      </c>
      <c r="N3186" s="87" t="str">
        <f t="shared" si="502"/>
        <v/>
      </c>
      <c r="O3186" s="87" t="str">
        <f t="shared" si="503"/>
        <v/>
      </c>
      <c r="P3186" s="88" t="str">
        <f t="shared" si="504"/>
        <v/>
      </c>
      <c r="Q3186" s="87" t="str">
        <f t="shared" si="505"/>
        <v/>
      </c>
      <c r="R3186" s="87" t="str">
        <f t="shared" si="506"/>
        <v/>
      </c>
    </row>
    <row r="3187" spans="1:18" ht="15" x14ac:dyDescent="0.2">
      <c r="A3187" s="206"/>
      <c r="B3187" s="207" t="s">
        <v>1</v>
      </c>
      <c r="C3187" s="206" t="s">
        <v>2</v>
      </c>
      <c r="D3187" s="206" t="s">
        <v>3</v>
      </c>
      <c r="E3187" s="290" t="s">
        <v>18</v>
      </c>
      <c r="F3187" s="290"/>
      <c r="G3187" s="208" t="s">
        <v>4</v>
      </c>
      <c r="H3187" s="207" t="s">
        <v>5</v>
      </c>
      <c r="I3187" s="207" t="s">
        <v>6</v>
      </c>
      <c r="J3187" s="207" t="s">
        <v>7</v>
      </c>
      <c r="L3187" s="52">
        <f t="shared" si="496"/>
        <v>337</v>
      </c>
      <c r="M3187" s="86" t="str">
        <f t="shared" si="501"/>
        <v/>
      </c>
      <c r="N3187" s="87" t="str">
        <f t="shared" si="502"/>
        <v/>
      </c>
      <c r="O3187" s="87" t="str">
        <f t="shared" si="503"/>
        <v/>
      </c>
      <c r="P3187" s="88" t="str">
        <f t="shared" si="504"/>
        <v/>
      </c>
      <c r="Q3187" s="87" t="str">
        <f t="shared" si="505"/>
        <v/>
      </c>
      <c r="R3187" s="87" t="str">
        <f t="shared" si="506"/>
        <v/>
      </c>
    </row>
    <row r="3188" spans="1:18" ht="25.5" customHeight="1" x14ac:dyDescent="0.2">
      <c r="A3188" s="209" t="s">
        <v>19</v>
      </c>
      <c r="B3188" s="210" t="s">
        <v>655</v>
      </c>
      <c r="C3188" s="209" t="s">
        <v>9</v>
      </c>
      <c r="D3188" s="209" t="s">
        <v>656</v>
      </c>
      <c r="E3188" s="291" t="s">
        <v>892</v>
      </c>
      <c r="F3188" s="291"/>
      <c r="G3188" s="211" t="s">
        <v>10</v>
      </c>
      <c r="H3188" s="212">
        <v>1</v>
      </c>
      <c r="I3188" s="213">
        <f>SUMIF(L:L,$L3188,M:M)</f>
        <v>139.39000000000001</v>
      </c>
      <c r="J3188" s="213">
        <f t="shared" ref="J3188:J3197" si="507">TRUNC(H3188*I3188,2)</f>
        <v>139.38999999999999</v>
      </c>
      <c r="L3188" s="52">
        <f t="shared" ref="L3188:L3251" si="508">IF(AND(A3189&lt;&gt;"",A3188=""),L3187+1,L3187)</f>
        <v>337</v>
      </c>
      <c r="M3188" s="86" t="str">
        <f t="shared" si="501"/>
        <v/>
      </c>
      <c r="N3188" s="87" t="str">
        <f t="shared" si="502"/>
        <v/>
      </c>
      <c r="O3188" s="87" t="str">
        <f t="shared" si="503"/>
        <v/>
      </c>
      <c r="P3188" s="88" t="str">
        <f t="shared" si="504"/>
        <v xml:space="preserve"> 98446 </v>
      </c>
      <c r="Q3188" s="87">
        <f t="shared" si="505"/>
        <v>0</v>
      </c>
      <c r="R3188" s="87">
        <f t="shared" si="506"/>
        <v>139.39000000000001</v>
      </c>
    </row>
    <row r="3189" spans="1:18" ht="14.25" customHeight="1" x14ac:dyDescent="0.2">
      <c r="A3189" s="225" t="s">
        <v>21</v>
      </c>
      <c r="B3189" s="226" t="s">
        <v>671</v>
      </c>
      <c r="C3189" s="225" t="s">
        <v>9</v>
      </c>
      <c r="D3189" s="225" t="s">
        <v>672</v>
      </c>
      <c r="E3189" s="292" t="s">
        <v>893</v>
      </c>
      <c r="F3189" s="292"/>
      <c r="G3189" s="227" t="s">
        <v>42</v>
      </c>
      <c r="H3189" s="228">
        <v>0.1391</v>
      </c>
      <c r="I3189" s="229">
        <f>SUMIFS(J:J,A:A,"Composição",B:B,$B3189)</f>
        <v>27.46</v>
      </c>
      <c r="J3189" s="229">
        <f t="shared" si="507"/>
        <v>3.81</v>
      </c>
      <c r="L3189" s="52">
        <f t="shared" si="508"/>
        <v>337</v>
      </c>
      <c r="M3189" s="86">
        <f t="shared" si="501"/>
        <v>3.81</v>
      </c>
      <c r="N3189" s="87" t="str">
        <f t="shared" si="502"/>
        <v/>
      </c>
      <c r="O3189" s="87">
        <f t="shared" si="503"/>
        <v>3.81</v>
      </c>
      <c r="P3189" s="88" t="str">
        <f t="shared" si="504"/>
        <v/>
      </c>
      <c r="Q3189" s="87" t="str">
        <f t="shared" si="505"/>
        <v/>
      </c>
      <c r="R3189" s="87" t="str">
        <f t="shared" si="506"/>
        <v/>
      </c>
    </row>
    <row r="3190" spans="1:18" ht="25.5" x14ac:dyDescent="0.2">
      <c r="A3190" s="225" t="s">
        <v>21</v>
      </c>
      <c r="B3190" s="226" t="s">
        <v>673</v>
      </c>
      <c r="C3190" s="225" t="s">
        <v>9</v>
      </c>
      <c r="D3190" s="225" t="s">
        <v>674</v>
      </c>
      <c r="E3190" s="292" t="s">
        <v>894</v>
      </c>
      <c r="F3190" s="292"/>
      <c r="G3190" s="227" t="s">
        <v>17</v>
      </c>
      <c r="H3190" s="228">
        <v>6.1999999999999998E-3</v>
      </c>
      <c r="I3190" s="229">
        <f>SUMIFS(J:J,A:A,"Composição",B:B,$B3190)</f>
        <v>597.09</v>
      </c>
      <c r="J3190" s="229">
        <f t="shared" si="507"/>
        <v>3.7</v>
      </c>
      <c r="L3190" s="52">
        <f t="shared" si="508"/>
        <v>337</v>
      </c>
      <c r="M3190" s="86">
        <f t="shared" si="501"/>
        <v>3.7</v>
      </c>
      <c r="N3190" s="87" t="str">
        <f t="shared" si="502"/>
        <v/>
      </c>
      <c r="O3190" s="87">
        <f t="shared" si="503"/>
        <v>3.7</v>
      </c>
      <c r="P3190" s="88" t="str">
        <f t="shared" si="504"/>
        <v/>
      </c>
      <c r="Q3190" s="87" t="str">
        <f t="shared" si="505"/>
        <v/>
      </c>
      <c r="R3190" s="87" t="str">
        <f t="shared" si="506"/>
        <v/>
      </c>
    </row>
    <row r="3191" spans="1:18" ht="25.5" x14ac:dyDescent="0.2">
      <c r="A3191" s="225" t="s">
        <v>21</v>
      </c>
      <c r="B3191" s="226" t="s">
        <v>669</v>
      </c>
      <c r="C3191" s="225" t="s">
        <v>9</v>
      </c>
      <c r="D3191" s="225" t="s">
        <v>670</v>
      </c>
      <c r="E3191" s="292" t="s">
        <v>893</v>
      </c>
      <c r="F3191" s="292"/>
      <c r="G3191" s="227" t="s">
        <v>41</v>
      </c>
      <c r="H3191" s="228">
        <v>3.4599999999999999E-2</v>
      </c>
      <c r="I3191" s="229">
        <f>SUMIFS(J:J,A:A,"Composição",B:B,$B3191)</f>
        <v>28.49</v>
      </c>
      <c r="J3191" s="229">
        <f t="shared" si="507"/>
        <v>0.98</v>
      </c>
      <c r="L3191" s="52">
        <f t="shared" si="508"/>
        <v>337</v>
      </c>
      <c r="M3191" s="86">
        <f t="shared" si="501"/>
        <v>0.98</v>
      </c>
      <c r="N3191" s="87" t="str">
        <f t="shared" si="502"/>
        <v/>
      </c>
      <c r="O3191" s="87">
        <f t="shared" si="503"/>
        <v>0.98</v>
      </c>
      <c r="P3191" s="88" t="str">
        <f t="shared" si="504"/>
        <v/>
      </c>
      <c r="Q3191" s="87" t="str">
        <f t="shared" si="505"/>
        <v/>
      </c>
      <c r="R3191" s="87" t="str">
        <f t="shared" si="506"/>
        <v/>
      </c>
    </row>
    <row r="3192" spans="1:18" ht="25.5" x14ac:dyDescent="0.2">
      <c r="A3192" s="225" t="s">
        <v>21</v>
      </c>
      <c r="B3192" s="226" t="s">
        <v>22</v>
      </c>
      <c r="C3192" s="225" t="s">
        <v>9</v>
      </c>
      <c r="D3192" s="225" t="s">
        <v>23</v>
      </c>
      <c r="E3192" s="292" t="s">
        <v>875</v>
      </c>
      <c r="F3192" s="292"/>
      <c r="G3192" s="227" t="s">
        <v>25</v>
      </c>
      <c r="H3192" s="228">
        <v>1.4750000000000001</v>
      </c>
      <c r="I3192" s="229">
        <f>SUMIFS(J:J,A:A,"Composição",B:B,$B3192)</f>
        <v>32.17</v>
      </c>
      <c r="J3192" s="229">
        <f t="shared" si="507"/>
        <v>47.45</v>
      </c>
      <c r="L3192" s="52">
        <f t="shared" si="508"/>
        <v>337</v>
      </c>
      <c r="M3192" s="86">
        <f t="shared" si="501"/>
        <v>47.45</v>
      </c>
      <c r="N3192" s="87" t="str">
        <f t="shared" si="502"/>
        <v/>
      </c>
      <c r="O3192" s="87">
        <f t="shared" si="503"/>
        <v>47.45</v>
      </c>
      <c r="P3192" s="88" t="str">
        <f t="shared" si="504"/>
        <v/>
      </c>
      <c r="Q3192" s="87" t="str">
        <f t="shared" si="505"/>
        <v/>
      </c>
      <c r="R3192" s="87" t="str">
        <f t="shared" si="506"/>
        <v/>
      </c>
    </row>
    <row r="3193" spans="1:18" ht="25.5" x14ac:dyDescent="0.2">
      <c r="A3193" s="225" t="s">
        <v>21</v>
      </c>
      <c r="B3193" s="226" t="s">
        <v>668</v>
      </c>
      <c r="C3193" s="225" t="s">
        <v>9</v>
      </c>
      <c r="D3193" s="225" t="s">
        <v>43</v>
      </c>
      <c r="E3193" s="292" t="s">
        <v>875</v>
      </c>
      <c r="F3193" s="292"/>
      <c r="G3193" s="227" t="s">
        <v>25</v>
      </c>
      <c r="H3193" s="228">
        <v>0.995</v>
      </c>
      <c r="I3193" s="229">
        <f>SUMIFS(J:J,A:A,"Composição",B:B,$B3193)</f>
        <v>25.57</v>
      </c>
      <c r="J3193" s="229">
        <f t="shared" si="507"/>
        <v>25.44</v>
      </c>
      <c r="L3193" s="52">
        <f t="shared" si="508"/>
        <v>337</v>
      </c>
      <c r="M3193" s="86">
        <f t="shared" si="501"/>
        <v>25.44</v>
      </c>
      <c r="N3193" s="87" t="str">
        <f t="shared" si="502"/>
        <v/>
      </c>
      <c r="O3193" s="87">
        <f t="shared" si="503"/>
        <v>25.44</v>
      </c>
      <c r="P3193" s="88" t="str">
        <f t="shared" si="504"/>
        <v/>
      </c>
      <c r="Q3193" s="87" t="str">
        <f t="shared" si="505"/>
        <v/>
      </c>
      <c r="R3193" s="87" t="str">
        <f t="shared" si="506"/>
        <v/>
      </c>
    </row>
    <row r="3194" spans="1:18" ht="25.5" customHeight="1" x14ac:dyDescent="0.2">
      <c r="A3194" s="214" t="s">
        <v>28</v>
      </c>
      <c r="B3194" s="215" t="s">
        <v>31</v>
      </c>
      <c r="C3194" s="214" t="str">
        <f>VLOOKUP(B3194,INSUMOS!$A:$I,2,FALSE)</f>
        <v>SINAPI</v>
      </c>
      <c r="D3194" s="214" t="str">
        <f>VLOOKUP(B3194,INSUMOS!$A:$I,3,FALSE)</f>
        <v>PONTALETE *7,5 X 7,5* CM EM PINUS, MISTA OU EQUIVALENTE DA REGIAO - BRUTA</v>
      </c>
      <c r="E3194" s="293" t="str">
        <f>VLOOKUP(B3194,INSUMOS!$A:$I,4,FALSE)</f>
        <v>Material</v>
      </c>
      <c r="F3194" s="293"/>
      <c r="G3194" s="216" t="str">
        <f>VLOOKUP(B3194,INSUMOS!$A:$I,5,FALSE)</f>
        <v>M</v>
      </c>
      <c r="H3194" s="217">
        <v>2.6139000000000001</v>
      </c>
      <c r="I3194" s="218">
        <f>VLOOKUP(B3194,INSUMOS!$A:$I,8,FALSE)</f>
        <v>7.6</v>
      </c>
      <c r="J3194" s="218">
        <f t="shared" si="507"/>
        <v>19.86</v>
      </c>
      <c r="L3194" s="52">
        <f t="shared" si="508"/>
        <v>337</v>
      </c>
      <c r="M3194" s="86">
        <f t="shared" si="501"/>
        <v>19.86</v>
      </c>
      <c r="N3194" s="87" t="str">
        <f t="shared" si="502"/>
        <v/>
      </c>
      <c r="O3194" s="87">
        <f t="shared" si="503"/>
        <v>19.86</v>
      </c>
      <c r="P3194" s="88" t="str">
        <f t="shared" si="504"/>
        <v/>
      </c>
      <c r="Q3194" s="87" t="str">
        <f t="shared" si="505"/>
        <v/>
      </c>
      <c r="R3194" s="87" t="str">
        <f t="shared" si="506"/>
        <v/>
      </c>
    </row>
    <row r="3195" spans="1:18" ht="14.25" customHeight="1" x14ac:dyDescent="0.2">
      <c r="A3195" s="214" t="s">
        <v>28</v>
      </c>
      <c r="B3195" s="215" t="s">
        <v>406</v>
      </c>
      <c r="C3195" s="214" t="str">
        <f>VLOOKUP(B3195,INSUMOS!$A:$I,2,FALSE)</f>
        <v>SINAPI</v>
      </c>
      <c r="D3195" s="214" t="str">
        <f>VLOOKUP(B3195,INSUMOS!$A:$I,3,FALSE)</f>
        <v>TABUA *2,5 X 15 CM EM PINUS, MISTA OU EQUIVALENTE DA REGIAO - BRUTA</v>
      </c>
      <c r="E3195" s="293" t="str">
        <f>VLOOKUP(B3195,INSUMOS!$A:$I,4,FALSE)</f>
        <v>Material</v>
      </c>
      <c r="F3195" s="293"/>
      <c r="G3195" s="216" t="str">
        <f>VLOOKUP(B3195,INSUMOS!$A:$I,5,FALSE)</f>
        <v>M</v>
      </c>
      <c r="H3195" s="217">
        <v>1.9603999999999999</v>
      </c>
      <c r="I3195" s="218">
        <f>VLOOKUP(B3195,INSUMOS!$A:$I,8,FALSE)</f>
        <v>5.42</v>
      </c>
      <c r="J3195" s="218">
        <f t="shared" si="507"/>
        <v>10.62</v>
      </c>
      <c r="L3195" s="52">
        <f t="shared" si="508"/>
        <v>337</v>
      </c>
      <c r="M3195" s="86">
        <f t="shared" si="501"/>
        <v>10.62</v>
      </c>
      <c r="N3195" s="87" t="str">
        <f t="shared" si="502"/>
        <v/>
      </c>
      <c r="O3195" s="87">
        <f t="shared" si="503"/>
        <v>10.62</v>
      </c>
      <c r="P3195" s="88" t="str">
        <f t="shared" si="504"/>
        <v/>
      </c>
      <c r="Q3195" s="87" t="str">
        <f t="shared" si="505"/>
        <v/>
      </c>
      <c r="R3195" s="87" t="str">
        <f t="shared" si="506"/>
        <v/>
      </c>
    </row>
    <row r="3196" spans="1:18" x14ac:dyDescent="0.2">
      <c r="A3196" s="214" t="s">
        <v>28</v>
      </c>
      <c r="B3196" s="215" t="s">
        <v>247</v>
      </c>
      <c r="C3196" s="214" t="str">
        <f>VLOOKUP(B3196,INSUMOS!$A:$I,2,FALSE)</f>
        <v>SINAPI</v>
      </c>
      <c r="D3196" s="214" t="str">
        <f>VLOOKUP(B3196,INSUMOS!$A:$I,3,FALSE)</f>
        <v>PREGO DE ACO POLIDO COM CABECA 18 X 27 (2 1/2 X 10)</v>
      </c>
      <c r="E3196" s="293" t="str">
        <f>VLOOKUP(B3196,INSUMOS!$A:$I,4,FALSE)</f>
        <v>Material</v>
      </c>
      <c r="F3196" s="293"/>
      <c r="G3196" s="216" t="str">
        <f>VLOOKUP(B3196,INSUMOS!$A:$I,5,FALSE)</f>
        <v>KG</v>
      </c>
      <c r="H3196" s="217">
        <v>8.5999999999999993E-2</v>
      </c>
      <c r="I3196" s="218">
        <f>VLOOKUP(B3196,INSUMOS!$A:$I,8,FALSE)</f>
        <v>17.5</v>
      </c>
      <c r="J3196" s="218">
        <f t="shared" si="507"/>
        <v>1.5</v>
      </c>
      <c r="L3196" s="52">
        <f t="shared" si="508"/>
        <v>337</v>
      </c>
      <c r="M3196" s="86">
        <f t="shared" si="501"/>
        <v>1.5</v>
      </c>
      <c r="N3196" s="87" t="str">
        <f t="shared" si="502"/>
        <v/>
      </c>
      <c r="O3196" s="87">
        <f t="shared" si="503"/>
        <v>1.5</v>
      </c>
      <c r="P3196" s="88" t="str">
        <f t="shared" si="504"/>
        <v/>
      </c>
      <c r="Q3196" s="87" t="str">
        <f t="shared" si="505"/>
        <v/>
      </c>
      <c r="R3196" s="87" t="str">
        <f t="shared" si="506"/>
        <v/>
      </c>
    </row>
    <row r="3197" spans="1:18" ht="38.25" x14ac:dyDescent="0.2">
      <c r="A3197" s="214" t="s">
        <v>28</v>
      </c>
      <c r="B3197" s="215" t="s">
        <v>382</v>
      </c>
      <c r="C3197" s="214" t="str">
        <f>VLOOKUP(B3197,INSUMOS!$A:$I,2,FALSE)</f>
        <v>SINAPI</v>
      </c>
      <c r="D3197" s="214" t="str">
        <f>VLOOKUP(B3197,INSUMOS!$A:$I,3,FALSE)</f>
        <v>CHAPA/PAINEL DE MADEIRA COMPENSADA RESINADA (MADEIRITE RESINADO ROSA) PARA FORMA DE CONCRETO, DE 2200 X 1100 MM, E = 8 A 12 MM</v>
      </c>
      <c r="E3197" s="293" t="str">
        <f>VLOOKUP(B3197,INSUMOS!$A:$I,4,FALSE)</f>
        <v>Material</v>
      </c>
      <c r="F3197" s="293"/>
      <c r="G3197" s="216" t="str">
        <f>VLOOKUP(B3197,INSUMOS!$A:$I,5,FALSE)</f>
        <v>m²</v>
      </c>
      <c r="H3197" s="217">
        <v>1.050038</v>
      </c>
      <c r="I3197" s="218">
        <f>VLOOKUP(B3197,INSUMOS!$A:$I,8,FALSE)</f>
        <v>24.79</v>
      </c>
      <c r="J3197" s="218">
        <f t="shared" si="507"/>
        <v>26.03</v>
      </c>
      <c r="L3197" s="52">
        <f t="shared" si="508"/>
        <v>337</v>
      </c>
      <c r="M3197" s="86">
        <f t="shared" si="501"/>
        <v>26.03</v>
      </c>
      <c r="N3197" s="87" t="str">
        <f t="shared" si="502"/>
        <v/>
      </c>
      <c r="O3197" s="87">
        <f t="shared" si="503"/>
        <v>26.03</v>
      </c>
      <c r="P3197" s="88" t="str">
        <f t="shared" si="504"/>
        <v/>
      </c>
      <c r="Q3197" s="87" t="str">
        <f t="shared" si="505"/>
        <v/>
      </c>
      <c r="R3197" s="87" t="str">
        <f t="shared" si="506"/>
        <v/>
      </c>
    </row>
    <row r="3198" spans="1:18" x14ac:dyDescent="0.2">
      <c r="A3198" s="219"/>
      <c r="B3198" s="219"/>
      <c r="C3198" s="219"/>
      <c r="D3198" s="219"/>
      <c r="E3198" s="219"/>
      <c r="F3198" s="220"/>
      <c r="G3198" s="219"/>
      <c r="H3198" s="220"/>
      <c r="I3198" s="219"/>
      <c r="J3198" s="220"/>
      <c r="L3198" s="52">
        <f t="shared" si="508"/>
        <v>337</v>
      </c>
      <c r="M3198" s="86" t="str">
        <f t="shared" si="501"/>
        <v/>
      </c>
      <c r="N3198" s="87" t="str">
        <f t="shared" si="502"/>
        <v/>
      </c>
      <c r="O3198" s="87" t="str">
        <f t="shared" si="503"/>
        <v/>
      </c>
      <c r="P3198" s="88" t="str">
        <f t="shared" si="504"/>
        <v/>
      </c>
      <c r="Q3198" s="87" t="str">
        <f t="shared" si="505"/>
        <v/>
      </c>
      <c r="R3198" s="87" t="str">
        <f t="shared" si="506"/>
        <v/>
      </c>
    </row>
    <row r="3199" spans="1:18" ht="15" thickBot="1" x14ac:dyDescent="0.25">
      <c r="A3199" s="219"/>
      <c r="B3199" s="219"/>
      <c r="C3199" s="219"/>
      <c r="D3199" s="219"/>
      <c r="E3199" s="219"/>
      <c r="F3199" s="220"/>
      <c r="G3199" s="219"/>
      <c r="H3199" s="294"/>
      <c r="I3199" s="294"/>
      <c r="J3199" s="220"/>
      <c r="L3199" s="52">
        <f t="shared" si="508"/>
        <v>337</v>
      </c>
      <c r="M3199" s="86" t="str">
        <f t="shared" si="501"/>
        <v/>
      </c>
      <c r="N3199" s="87" t="str">
        <f t="shared" si="502"/>
        <v/>
      </c>
      <c r="O3199" s="87" t="str">
        <f t="shared" si="503"/>
        <v/>
      </c>
      <c r="P3199" s="88" t="str">
        <f t="shared" si="504"/>
        <v/>
      </c>
      <c r="Q3199" s="87" t="str">
        <f t="shared" si="505"/>
        <v/>
      </c>
      <c r="R3199" s="87" t="str">
        <f t="shared" si="506"/>
        <v/>
      </c>
    </row>
    <row r="3200" spans="1:18" ht="25.5" customHeight="1" thickTop="1" x14ac:dyDescent="0.2">
      <c r="A3200" s="224"/>
      <c r="B3200" s="224"/>
      <c r="C3200" s="224"/>
      <c r="D3200" s="224"/>
      <c r="E3200" s="224"/>
      <c r="F3200" s="224"/>
      <c r="G3200" s="224"/>
      <c r="H3200" s="224"/>
      <c r="I3200" s="224"/>
      <c r="J3200" s="224"/>
      <c r="L3200" s="52">
        <f t="shared" si="508"/>
        <v>337</v>
      </c>
      <c r="M3200" s="86" t="str">
        <f t="shared" si="501"/>
        <v/>
      </c>
      <c r="N3200" s="87" t="str">
        <f t="shared" si="502"/>
        <v/>
      </c>
      <c r="O3200" s="87" t="str">
        <f t="shared" si="503"/>
        <v/>
      </c>
      <c r="P3200" s="88" t="str">
        <f t="shared" si="504"/>
        <v/>
      </c>
      <c r="Q3200" s="87" t="str">
        <f t="shared" si="505"/>
        <v/>
      </c>
      <c r="R3200" s="87" t="str">
        <f t="shared" si="506"/>
        <v/>
      </c>
    </row>
    <row r="3201" spans="1:18" ht="14.25" customHeight="1" x14ac:dyDescent="0.2">
      <c r="A3201" s="206"/>
      <c r="B3201" s="207" t="s">
        <v>1</v>
      </c>
      <c r="C3201" s="206" t="s">
        <v>2</v>
      </c>
      <c r="D3201" s="206" t="s">
        <v>3</v>
      </c>
      <c r="E3201" s="290" t="s">
        <v>18</v>
      </c>
      <c r="F3201" s="290"/>
      <c r="G3201" s="208" t="s">
        <v>4</v>
      </c>
      <c r="H3201" s="207" t="s">
        <v>5</v>
      </c>
      <c r="I3201" s="207" t="s">
        <v>6</v>
      </c>
      <c r="J3201" s="207" t="s">
        <v>7</v>
      </c>
      <c r="L3201" s="52">
        <f t="shared" si="508"/>
        <v>338</v>
      </c>
      <c r="M3201" s="86" t="str">
        <f t="shared" si="501"/>
        <v/>
      </c>
      <c r="N3201" s="87" t="str">
        <f t="shared" si="502"/>
        <v/>
      </c>
      <c r="O3201" s="87" t="str">
        <f t="shared" si="503"/>
        <v/>
      </c>
      <c r="P3201" s="88" t="str">
        <f t="shared" si="504"/>
        <v/>
      </c>
      <c r="Q3201" s="87" t="str">
        <f t="shared" si="505"/>
        <v/>
      </c>
      <c r="R3201" s="87" t="str">
        <f t="shared" si="506"/>
        <v/>
      </c>
    </row>
    <row r="3202" spans="1:18" ht="38.25" x14ac:dyDescent="0.2">
      <c r="A3202" s="209" t="s">
        <v>19</v>
      </c>
      <c r="B3202" s="210" t="s">
        <v>660</v>
      </c>
      <c r="C3202" s="209" t="s">
        <v>9</v>
      </c>
      <c r="D3202" s="209" t="s">
        <v>661</v>
      </c>
      <c r="E3202" s="291" t="s">
        <v>20</v>
      </c>
      <c r="F3202" s="291"/>
      <c r="G3202" s="211" t="s">
        <v>10</v>
      </c>
      <c r="H3202" s="212">
        <v>1</v>
      </c>
      <c r="I3202" s="213">
        <f>SUMIF(L:L,$L3202,M:M)</f>
        <v>150.14000000000001</v>
      </c>
      <c r="J3202" s="213">
        <f t="shared" ref="J3202:J3211" si="509">TRUNC(H3202*I3202,2)</f>
        <v>150.13999999999999</v>
      </c>
      <c r="L3202" s="52">
        <f t="shared" si="508"/>
        <v>338</v>
      </c>
      <c r="M3202" s="86" t="str">
        <f t="shared" si="501"/>
        <v/>
      </c>
      <c r="N3202" s="87" t="str">
        <f t="shared" si="502"/>
        <v/>
      </c>
      <c r="O3202" s="87" t="str">
        <f t="shared" si="503"/>
        <v/>
      </c>
      <c r="P3202" s="88" t="str">
        <f t="shared" si="504"/>
        <v xml:space="preserve"> 98442 </v>
      </c>
      <c r="Q3202" s="87">
        <f t="shared" si="505"/>
        <v>0</v>
      </c>
      <c r="R3202" s="87">
        <f t="shared" si="506"/>
        <v>150.14000000000001</v>
      </c>
    </row>
    <row r="3203" spans="1:18" ht="25.5" x14ac:dyDescent="0.2">
      <c r="A3203" s="225" t="s">
        <v>21</v>
      </c>
      <c r="B3203" s="226" t="s">
        <v>668</v>
      </c>
      <c r="C3203" s="225" t="s">
        <v>9</v>
      </c>
      <c r="D3203" s="225" t="s">
        <v>43</v>
      </c>
      <c r="E3203" s="292" t="s">
        <v>875</v>
      </c>
      <c r="F3203" s="292"/>
      <c r="G3203" s="227" t="s">
        <v>25</v>
      </c>
      <c r="H3203" s="228">
        <v>0.28439999999999999</v>
      </c>
      <c r="I3203" s="229">
        <f>SUMIFS(J:J,A:A,"Composição",B:B,$B3203)</f>
        <v>25.57</v>
      </c>
      <c r="J3203" s="229">
        <f t="shared" si="509"/>
        <v>7.27</v>
      </c>
      <c r="L3203" s="52">
        <f t="shared" si="508"/>
        <v>338</v>
      </c>
      <c r="M3203" s="86">
        <f t="shared" si="501"/>
        <v>7.27</v>
      </c>
      <c r="N3203" s="87" t="str">
        <f t="shared" si="502"/>
        <v/>
      </c>
      <c r="O3203" s="87">
        <f t="shared" si="503"/>
        <v>7.27</v>
      </c>
      <c r="P3203" s="88" t="str">
        <f t="shared" si="504"/>
        <v/>
      </c>
      <c r="Q3203" s="87" t="str">
        <f t="shared" si="505"/>
        <v/>
      </c>
      <c r="R3203" s="87" t="str">
        <f t="shared" si="506"/>
        <v/>
      </c>
    </row>
    <row r="3204" spans="1:18" ht="25.5" x14ac:dyDescent="0.2">
      <c r="A3204" s="225" t="s">
        <v>21</v>
      </c>
      <c r="B3204" s="226" t="s">
        <v>22</v>
      </c>
      <c r="C3204" s="225" t="s">
        <v>9</v>
      </c>
      <c r="D3204" s="225" t="s">
        <v>23</v>
      </c>
      <c r="E3204" s="292" t="s">
        <v>875</v>
      </c>
      <c r="F3204" s="292"/>
      <c r="G3204" s="227" t="s">
        <v>25</v>
      </c>
      <c r="H3204" s="228">
        <v>0.85319999999999996</v>
      </c>
      <c r="I3204" s="229">
        <f>SUMIFS(J:J,A:A,"Composição",B:B,$B3204)</f>
        <v>32.17</v>
      </c>
      <c r="J3204" s="229">
        <f t="shared" si="509"/>
        <v>27.44</v>
      </c>
      <c r="L3204" s="52">
        <f t="shared" si="508"/>
        <v>338</v>
      </c>
      <c r="M3204" s="86">
        <f t="shared" si="501"/>
        <v>27.44</v>
      </c>
      <c r="N3204" s="87" t="str">
        <f t="shared" si="502"/>
        <v/>
      </c>
      <c r="O3204" s="87">
        <f t="shared" si="503"/>
        <v>27.44</v>
      </c>
      <c r="P3204" s="88" t="str">
        <f t="shared" si="504"/>
        <v/>
      </c>
      <c r="Q3204" s="87" t="str">
        <f t="shared" si="505"/>
        <v/>
      </c>
      <c r="R3204" s="87" t="str">
        <f t="shared" si="506"/>
        <v/>
      </c>
    </row>
    <row r="3205" spans="1:18" ht="25.5" x14ac:dyDescent="0.2">
      <c r="A3205" s="225" t="s">
        <v>21</v>
      </c>
      <c r="B3205" s="226" t="s">
        <v>671</v>
      </c>
      <c r="C3205" s="225" t="s">
        <v>9</v>
      </c>
      <c r="D3205" s="225" t="s">
        <v>672</v>
      </c>
      <c r="E3205" s="292" t="s">
        <v>893</v>
      </c>
      <c r="F3205" s="292"/>
      <c r="G3205" s="227" t="s">
        <v>42</v>
      </c>
      <c r="H3205" s="228">
        <v>3.32E-2</v>
      </c>
      <c r="I3205" s="229">
        <f>SUMIFS(J:J,A:A,"Composição",B:B,$B3205)</f>
        <v>27.46</v>
      </c>
      <c r="J3205" s="229">
        <f t="shared" si="509"/>
        <v>0.91</v>
      </c>
      <c r="L3205" s="52">
        <f t="shared" si="508"/>
        <v>338</v>
      </c>
      <c r="M3205" s="86">
        <f t="shared" si="501"/>
        <v>0.91</v>
      </c>
      <c r="N3205" s="87" t="str">
        <f t="shared" si="502"/>
        <v/>
      </c>
      <c r="O3205" s="87">
        <f t="shared" si="503"/>
        <v>0.91</v>
      </c>
      <c r="P3205" s="88" t="str">
        <f t="shared" si="504"/>
        <v/>
      </c>
      <c r="Q3205" s="87" t="str">
        <f t="shared" si="505"/>
        <v/>
      </c>
      <c r="R3205" s="87" t="str">
        <f t="shared" si="506"/>
        <v/>
      </c>
    </row>
    <row r="3206" spans="1:18" ht="25.5" customHeight="1" x14ac:dyDescent="0.2">
      <c r="A3206" s="225" t="s">
        <v>21</v>
      </c>
      <c r="B3206" s="226" t="s">
        <v>669</v>
      </c>
      <c r="C3206" s="225" t="s">
        <v>9</v>
      </c>
      <c r="D3206" s="225" t="s">
        <v>670</v>
      </c>
      <c r="E3206" s="292" t="s">
        <v>893</v>
      </c>
      <c r="F3206" s="292"/>
      <c r="G3206" s="227" t="s">
        <v>41</v>
      </c>
      <c r="H3206" s="228">
        <v>7.6E-3</v>
      </c>
      <c r="I3206" s="229">
        <f>SUMIFS(J:J,A:A,"Composição",B:B,$B3206)</f>
        <v>28.49</v>
      </c>
      <c r="J3206" s="229">
        <f t="shared" si="509"/>
        <v>0.21</v>
      </c>
      <c r="L3206" s="52">
        <f t="shared" si="508"/>
        <v>338</v>
      </c>
      <c r="M3206" s="86">
        <f t="shared" si="501"/>
        <v>0.21</v>
      </c>
      <c r="N3206" s="87" t="str">
        <f t="shared" si="502"/>
        <v/>
      </c>
      <c r="O3206" s="87">
        <f t="shared" si="503"/>
        <v>0.21</v>
      </c>
      <c r="P3206" s="88" t="str">
        <f t="shared" si="504"/>
        <v/>
      </c>
      <c r="Q3206" s="87" t="str">
        <f t="shared" si="505"/>
        <v/>
      </c>
      <c r="R3206" s="87" t="str">
        <f t="shared" si="506"/>
        <v/>
      </c>
    </row>
    <row r="3207" spans="1:18" ht="14.25" customHeight="1" x14ac:dyDescent="0.2">
      <c r="A3207" s="225" t="s">
        <v>21</v>
      </c>
      <c r="B3207" s="226" t="s">
        <v>673</v>
      </c>
      <c r="C3207" s="225" t="s">
        <v>9</v>
      </c>
      <c r="D3207" s="225" t="s">
        <v>674</v>
      </c>
      <c r="E3207" s="292" t="s">
        <v>894</v>
      </c>
      <c r="F3207" s="292"/>
      <c r="G3207" s="227" t="s">
        <v>17</v>
      </c>
      <c r="H3207" s="228">
        <v>1.5E-3</v>
      </c>
      <c r="I3207" s="229">
        <f>SUMIFS(J:J,A:A,"Composição",B:B,$B3207)</f>
        <v>597.09</v>
      </c>
      <c r="J3207" s="229">
        <f t="shared" si="509"/>
        <v>0.89</v>
      </c>
      <c r="L3207" s="52">
        <f t="shared" si="508"/>
        <v>338</v>
      </c>
      <c r="M3207" s="86">
        <f t="shared" si="501"/>
        <v>0.89</v>
      </c>
      <c r="N3207" s="87" t="str">
        <f t="shared" si="502"/>
        <v/>
      </c>
      <c r="O3207" s="87">
        <f t="shared" si="503"/>
        <v>0.89</v>
      </c>
      <c r="P3207" s="88" t="str">
        <f t="shared" si="504"/>
        <v/>
      </c>
      <c r="Q3207" s="87" t="str">
        <f t="shared" si="505"/>
        <v/>
      </c>
      <c r="R3207" s="87" t="str">
        <f t="shared" si="506"/>
        <v/>
      </c>
    </row>
    <row r="3208" spans="1:18" ht="38.25" x14ac:dyDescent="0.2">
      <c r="A3208" s="214" t="s">
        <v>28</v>
      </c>
      <c r="B3208" s="215" t="s">
        <v>457</v>
      </c>
      <c r="C3208" s="214" t="str">
        <f>VLOOKUP(B3208,INSUMOS!$A:$I,2,FALSE)</f>
        <v>SINAPI</v>
      </c>
      <c r="D3208" s="214" t="str">
        <f>VLOOKUP(B3208,INSUMOS!$A:$I,3,FALSE)</f>
        <v>CAIBRO NAO APARELHADO *6 X 6* CM, EM MACARANDUBA/MASSARANDUBA, ANGELIM OU EQUIVALENTE DA REGIAO - BRUTA</v>
      </c>
      <c r="E3208" s="293" t="str">
        <f>VLOOKUP(B3208,INSUMOS!$A:$I,4,FALSE)</f>
        <v>Material</v>
      </c>
      <c r="F3208" s="293"/>
      <c r="G3208" s="216" t="str">
        <f>VLOOKUP(B3208,INSUMOS!$A:$I,5,FALSE)</f>
        <v>M</v>
      </c>
      <c r="H3208" s="217">
        <v>1.2307999999999999</v>
      </c>
      <c r="I3208" s="218">
        <f>VLOOKUP(B3208,INSUMOS!$A:$I,8,FALSE)</f>
        <v>26.71</v>
      </c>
      <c r="J3208" s="218">
        <f t="shared" si="509"/>
        <v>32.869999999999997</v>
      </c>
      <c r="L3208" s="52">
        <f t="shared" si="508"/>
        <v>338</v>
      </c>
      <c r="M3208" s="86">
        <f t="shared" si="501"/>
        <v>32.869999999999997</v>
      </c>
      <c r="N3208" s="87" t="str">
        <f t="shared" si="502"/>
        <v/>
      </c>
      <c r="O3208" s="87">
        <f t="shared" si="503"/>
        <v>32.869999999999997</v>
      </c>
      <c r="P3208" s="88" t="str">
        <f t="shared" si="504"/>
        <v/>
      </c>
      <c r="Q3208" s="87" t="str">
        <f t="shared" si="505"/>
        <v/>
      </c>
      <c r="R3208" s="87" t="str">
        <f t="shared" si="506"/>
        <v/>
      </c>
    </row>
    <row r="3209" spans="1:18" ht="38.25" x14ac:dyDescent="0.2">
      <c r="A3209" s="214" t="s">
        <v>28</v>
      </c>
      <c r="B3209" s="215" t="s">
        <v>446</v>
      </c>
      <c r="C3209" s="214" t="str">
        <f>VLOOKUP(B3209,INSUMOS!$A:$I,2,FALSE)</f>
        <v>SINAPI</v>
      </c>
      <c r="D3209" s="214" t="str">
        <f>VLOOKUP(B3209,INSUMOS!$A:$I,3,FALSE)</f>
        <v>TABUA APARELHADA *2,5 X 30* CM, EM MACARANDUBA/MASSARANDUBA, ANGELIM OU EQUIVALENTE DA REGIAO</v>
      </c>
      <c r="E3209" s="293" t="str">
        <f>VLOOKUP(B3209,INSUMOS!$A:$I,4,FALSE)</f>
        <v>Material</v>
      </c>
      <c r="F3209" s="293"/>
      <c r="G3209" s="216" t="str">
        <f>VLOOKUP(B3209,INSUMOS!$A:$I,5,FALSE)</f>
        <v>M</v>
      </c>
      <c r="H3209" s="217">
        <v>1.6922999999999999</v>
      </c>
      <c r="I3209" s="218">
        <f>VLOOKUP(B3209,INSUMOS!$A:$I,8,FALSE)</f>
        <v>31.69</v>
      </c>
      <c r="J3209" s="218">
        <f t="shared" si="509"/>
        <v>53.62</v>
      </c>
      <c r="L3209" s="52">
        <f t="shared" si="508"/>
        <v>338</v>
      </c>
      <c r="M3209" s="86">
        <f t="shared" si="501"/>
        <v>53.62</v>
      </c>
      <c r="N3209" s="87" t="str">
        <f t="shared" si="502"/>
        <v/>
      </c>
      <c r="O3209" s="87">
        <f t="shared" si="503"/>
        <v>53.62</v>
      </c>
      <c r="P3209" s="88" t="str">
        <f t="shared" si="504"/>
        <v/>
      </c>
      <c r="Q3209" s="87" t="str">
        <f t="shared" si="505"/>
        <v/>
      </c>
      <c r="R3209" s="87" t="str">
        <f t="shared" si="506"/>
        <v/>
      </c>
    </row>
    <row r="3210" spans="1:18" ht="38.25" x14ac:dyDescent="0.2">
      <c r="A3210" s="214" t="s">
        <v>28</v>
      </c>
      <c r="B3210" s="215" t="s">
        <v>382</v>
      </c>
      <c r="C3210" s="214" t="str">
        <f>VLOOKUP(B3210,INSUMOS!$A:$I,2,FALSE)</f>
        <v>SINAPI</v>
      </c>
      <c r="D3210" s="214" t="str">
        <f>VLOOKUP(B3210,INSUMOS!$A:$I,3,FALSE)</f>
        <v>CHAPA/PAINEL DE MADEIRA COMPENSADA RESINADA (MADEIRITE RESINADO ROSA) PARA FORMA DE CONCRETO, DE 2200 X 1100 MM, E = 8 A 12 MM</v>
      </c>
      <c r="E3210" s="293" t="str">
        <f>VLOOKUP(B3210,INSUMOS!$A:$I,4,FALSE)</f>
        <v>Material</v>
      </c>
      <c r="F3210" s="293"/>
      <c r="G3210" s="216" t="str">
        <f>VLOOKUP(B3210,INSUMOS!$A:$I,5,FALSE)</f>
        <v>m²</v>
      </c>
      <c r="H3210" s="217">
        <v>1.050038</v>
      </c>
      <c r="I3210" s="218">
        <f>VLOOKUP(B3210,INSUMOS!$A:$I,8,FALSE)</f>
        <v>24.79</v>
      </c>
      <c r="J3210" s="218">
        <f t="shared" si="509"/>
        <v>26.03</v>
      </c>
      <c r="L3210" s="52">
        <f t="shared" si="508"/>
        <v>338</v>
      </c>
      <c r="M3210" s="86">
        <f t="shared" si="501"/>
        <v>26.03</v>
      </c>
      <c r="N3210" s="87" t="str">
        <f t="shared" si="502"/>
        <v/>
      </c>
      <c r="O3210" s="87">
        <f t="shared" si="503"/>
        <v>26.03</v>
      </c>
      <c r="P3210" s="88" t="str">
        <f t="shared" si="504"/>
        <v/>
      </c>
      <c r="Q3210" s="87" t="str">
        <f t="shared" si="505"/>
        <v/>
      </c>
      <c r="R3210" s="87" t="str">
        <f t="shared" si="506"/>
        <v/>
      </c>
    </row>
    <row r="3211" spans="1:18" x14ac:dyDescent="0.2">
      <c r="A3211" s="214" t="s">
        <v>28</v>
      </c>
      <c r="B3211" s="215" t="s">
        <v>247</v>
      </c>
      <c r="C3211" s="214" t="str">
        <f>VLOOKUP(B3211,INSUMOS!$A:$I,2,FALSE)</f>
        <v>SINAPI</v>
      </c>
      <c r="D3211" s="214" t="str">
        <f>VLOOKUP(B3211,INSUMOS!$A:$I,3,FALSE)</f>
        <v>PREGO DE ACO POLIDO COM CABECA 18 X 27 (2 1/2 X 10)</v>
      </c>
      <c r="E3211" s="293" t="str">
        <f>VLOOKUP(B3211,INSUMOS!$A:$I,4,FALSE)</f>
        <v>Material</v>
      </c>
      <c r="F3211" s="293"/>
      <c r="G3211" s="216" t="str">
        <f>VLOOKUP(B3211,INSUMOS!$A:$I,5,FALSE)</f>
        <v>KG</v>
      </c>
      <c r="H3211" s="217">
        <v>5.1700000000000003E-2</v>
      </c>
      <c r="I3211" s="218">
        <f>VLOOKUP(B3211,INSUMOS!$A:$I,8,FALSE)</f>
        <v>17.5</v>
      </c>
      <c r="J3211" s="218">
        <f t="shared" si="509"/>
        <v>0.9</v>
      </c>
      <c r="L3211" s="52">
        <f t="shared" si="508"/>
        <v>338</v>
      </c>
      <c r="M3211" s="86">
        <f t="shared" si="501"/>
        <v>0.9</v>
      </c>
      <c r="N3211" s="87" t="str">
        <f t="shared" si="502"/>
        <v/>
      </c>
      <c r="O3211" s="87">
        <f t="shared" si="503"/>
        <v>0.9</v>
      </c>
      <c r="P3211" s="88" t="str">
        <f t="shared" si="504"/>
        <v/>
      </c>
      <c r="Q3211" s="87" t="str">
        <f t="shared" si="505"/>
        <v/>
      </c>
      <c r="R3211" s="87" t="str">
        <f t="shared" si="506"/>
        <v/>
      </c>
    </row>
    <row r="3212" spans="1:18" ht="25.5" customHeight="1" x14ac:dyDescent="0.2">
      <c r="A3212" s="219"/>
      <c r="B3212" s="219"/>
      <c r="C3212" s="219"/>
      <c r="D3212" s="219"/>
      <c r="E3212" s="219"/>
      <c r="F3212" s="220"/>
      <c r="G3212" s="219"/>
      <c r="H3212" s="220"/>
      <c r="I3212" s="219"/>
      <c r="J3212" s="220"/>
      <c r="L3212" s="52">
        <f t="shared" si="508"/>
        <v>338</v>
      </c>
      <c r="M3212" s="86" t="str">
        <f t="shared" si="501"/>
        <v/>
      </c>
      <c r="N3212" s="87" t="str">
        <f t="shared" si="502"/>
        <v/>
      </c>
      <c r="O3212" s="87" t="str">
        <f t="shared" si="503"/>
        <v/>
      </c>
      <c r="P3212" s="88" t="str">
        <f t="shared" si="504"/>
        <v/>
      </c>
      <c r="Q3212" s="87" t="str">
        <f t="shared" si="505"/>
        <v/>
      </c>
      <c r="R3212" s="87" t="str">
        <f t="shared" si="506"/>
        <v/>
      </c>
    </row>
    <row r="3213" spans="1:18" ht="14.25" customHeight="1" thickBot="1" x14ac:dyDescent="0.25">
      <c r="A3213" s="219"/>
      <c r="B3213" s="219"/>
      <c r="C3213" s="219"/>
      <c r="D3213" s="219"/>
      <c r="E3213" s="219"/>
      <c r="F3213" s="220"/>
      <c r="G3213" s="219"/>
      <c r="H3213" s="294"/>
      <c r="I3213" s="294"/>
      <c r="J3213" s="220"/>
      <c r="L3213" s="52">
        <f t="shared" si="508"/>
        <v>338</v>
      </c>
      <c r="M3213" s="86" t="str">
        <f t="shared" si="501"/>
        <v/>
      </c>
      <c r="N3213" s="87" t="str">
        <f t="shared" si="502"/>
        <v/>
      </c>
      <c r="O3213" s="87" t="str">
        <f t="shared" si="503"/>
        <v/>
      </c>
      <c r="P3213" s="88" t="str">
        <f t="shared" si="504"/>
        <v/>
      </c>
      <c r="Q3213" s="87" t="str">
        <f t="shared" si="505"/>
        <v/>
      </c>
      <c r="R3213" s="87" t="str">
        <f t="shared" si="506"/>
        <v/>
      </c>
    </row>
    <row r="3214" spans="1:18" ht="15" thickTop="1" x14ac:dyDescent="0.2">
      <c r="A3214" s="224"/>
      <c r="B3214" s="224"/>
      <c r="C3214" s="224"/>
      <c r="D3214" s="224"/>
      <c r="E3214" s="224"/>
      <c r="F3214" s="224"/>
      <c r="G3214" s="224"/>
      <c r="H3214" s="224"/>
      <c r="I3214" s="224"/>
      <c r="J3214" s="224"/>
      <c r="L3214" s="52">
        <f t="shared" si="508"/>
        <v>338</v>
      </c>
      <c r="M3214" s="86" t="str">
        <f t="shared" si="501"/>
        <v/>
      </c>
      <c r="N3214" s="87" t="str">
        <f t="shared" si="502"/>
        <v/>
      </c>
      <c r="O3214" s="87" t="str">
        <f t="shared" si="503"/>
        <v/>
      </c>
      <c r="P3214" s="88" t="str">
        <f t="shared" si="504"/>
        <v/>
      </c>
      <c r="Q3214" s="87" t="str">
        <f t="shared" si="505"/>
        <v/>
      </c>
      <c r="R3214" s="87" t="str">
        <f t="shared" si="506"/>
        <v/>
      </c>
    </row>
    <row r="3215" spans="1:18" ht="15" x14ac:dyDescent="0.2">
      <c r="A3215" s="206"/>
      <c r="B3215" s="207" t="s">
        <v>1</v>
      </c>
      <c r="C3215" s="206" t="s">
        <v>2</v>
      </c>
      <c r="D3215" s="206" t="s">
        <v>3</v>
      </c>
      <c r="E3215" s="290" t="s">
        <v>18</v>
      </c>
      <c r="F3215" s="290"/>
      <c r="G3215" s="208" t="s">
        <v>4</v>
      </c>
      <c r="H3215" s="207" t="s">
        <v>5</v>
      </c>
      <c r="I3215" s="207" t="s">
        <v>6</v>
      </c>
      <c r="J3215" s="207" t="s">
        <v>7</v>
      </c>
      <c r="L3215" s="52">
        <f t="shared" si="508"/>
        <v>339</v>
      </c>
      <c r="M3215" s="86" t="str">
        <f t="shared" si="501"/>
        <v/>
      </c>
      <c r="N3215" s="87" t="str">
        <f t="shared" si="502"/>
        <v/>
      </c>
      <c r="O3215" s="87" t="str">
        <f t="shared" si="503"/>
        <v/>
      </c>
      <c r="P3215" s="88" t="str">
        <f t="shared" si="504"/>
        <v/>
      </c>
      <c r="Q3215" s="87" t="str">
        <f t="shared" si="505"/>
        <v/>
      </c>
      <c r="R3215" s="87" t="str">
        <f t="shared" si="506"/>
        <v/>
      </c>
    </row>
    <row r="3216" spans="1:18" ht="25.5" x14ac:dyDescent="0.2">
      <c r="A3216" s="209" t="s">
        <v>19</v>
      </c>
      <c r="B3216" s="210" t="s">
        <v>651</v>
      </c>
      <c r="C3216" s="209" t="s">
        <v>9</v>
      </c>
      <c r="D3216" s="209" t="s">
        <v>652</v>
      </c>
      <c r="E3216" s="291" t="s">
        <v>892</v>
      </c>
      <c r="F3216" s="291"/>
      <c r="G3216" s="211" t="s">
        <v>10</v>
      </c>
      <c r="H3216" s="212">
        <v>1</v>
      </c>
      <c r="I3216" s="213">
        <f>SUMIF(L:L,$L3216,M:M)</f>
        <v>90.169999999999987</v>
      </c>
      <c r="J3216" s="213">
        <f t="shared" ref="J3216:J3225" si="510">TRUNC(H3216*I3216,2)</f>
        <v>90.17</v>
      </c>
      <c r="L3216" s="52">
        <f t="shared" si="508"/>
        <v>339</v>
      </c>
      <c r="M3216" s="86" t="str">
        <f t="shared" si="501"/>
        <v/>
      </c>
      <c r="N3216" s="87" t="str">
        <f t="shared" si="502"/>
        <v/>
      </c>
      <c r="O3216" s="87" t="str">
        <f t="shared" si="503"/>
        <v/>
      </c>
      <c r="P3216" s="88" t="str">
        <f t="shared" si="504"/>
        <v xml:space="preserve"> 98441 </v>
      </c>
      <c r="Q3216" s="87">
        <f t="shared" si="505"/>
        <v>0</v>
      </c>
      <c r="R3216" s="87">
        <f t="shared" si="506"/>
        <v>90.169999999999987</v>
      </c>
    </row>
    <row r="3217" spans="1:18" ht="25.5" x14ac:dyDescent="0.2">
      <c r="A3217" s="225" t="s">
        <v>21</v>
      </c>
      <c r="B3217" s="226" t="s">
        <v>669</v>
      </c>
      <c r="C3217" s="225" t="s">
        <v>9</v>
      </c>
      <c r="D3217" s="225" t="s">
        <v>670</v>
      </c>
      <c r="E3217" s="292" t="s">
        <v>893</v>
      </c>
      <c r="F3217" s="292"/>
      <c r="G3217" s="227" t="s">
        <v>41</v>
      </c>
      <c r="H3217" s="228">
        <v>1.8700000000000001E-2</v>
      </c>
      <c r="I3217" s="229">
        <f>SUMIFS(J:J,A:A,"Composição",B:B,$B3217)</f>
        <v>28.49</v>
      </c>
      <c r="J3217" s="229">
        <f t="shared" si="510"/>
        <v>0.53</v>
      </c>
      <c r="L3217" s="52">
        <f t="shared" si="508"/>
        <v>339</v>
      </c>
      <c r="M3217" s="86">
        <f t="shared" si="501"/>
        <v>0.53</v>
      </c>
      <c r="N3217" s="87" t="str">
        <f t="shared" si="502"/>
        <v/>
      </c>
      <c r="O3217" s="87">
        <f t="shared" si="503"/>
        <v>0.53</v>
      </c>
      <c r="P3217" s="88" t="str">
        <f t="shared" si="504"/>
        <v/>
      </c>
      <c r="Q3217" s="87" t="str">
        <f t="shared" si="505"/>
        <v/>
      </c>
      <c r="R3217" s="87" t="str">
        <f t="shared" si="506"/>
        <v/>
      </c>
    </row>
    <row r="3218" spans="1:18" ht="25.5" customHeight="1" x14ac:dyDescent="0.2">
      <c r="A3218" s="225" t="s">
        <v>21</v>
      </c>
      <c r="B3218" s="226" t="s">
        <v>668</v>
      </c>
      <c r="C3218" s="225" t="s">
        <v>9</v>
      </c>
      <c r="D3218" s="225" t="s">
        <v>43</v>
      </c>
      <c r="E3218" s="292" t="s">
        <v>875</v>
      </c>
      <c r="F3218" s="292"/>
      <c r="G3218" s="227" t="s">
        <v>25</v>
      </c>
      <c r="H3218" s="228">
        <v>0.55000000000000004</v>
      </c>
      <c r="I3218" s="229">
        <f>SUMIFS(J:J,A:A,"Composição",B:B,$B3218)</f>
        <v>25.57</v>
      </c>
      <c r="J3218" s="229">
        <f t="shared" si="510"/>
        <v>14.06</v>
      </c>
      <c r="L3218" s="52">
        <f t="shared" si="508"/>
        <v>339</v>
      </c>
      <c r="M3218" s="86">
        <f t="shared" si="501"/>
        <v>14.06</v>
      </c>
      <c r="N3218" s="87" t="str">
        <f t="shared" si="502"/>
        <v/>
      </c>
      <c r="O3218" s="87">
        <f t="shared" si="503"/>
        <v>14.06</v>
      </c>
      <c r="P3218" s="88" t="str">
        <f t="shared" si="504"/>
        <v/>
      </c>
      <c r="Q3218" s="87" t="str">
        <f t="shared" si="505"/>
        <v/>
      </c>
      <c r="R3218" s="87" t="str">
        <f t="shared" si="506"/>
        <v/>
      </c>
    </row>
    <row r="3219" spans="1:18" ht="14.25" customHeight="1" x14ac:dyDescent="0.2">
      <c r="A3219" s="225" t="s">
        <v>21</v>
      </c>
      <c r="B3219" s="226" t="s">
        <v>671</v>
      </c>
      <c r="C3219" s="225" t="s">
        <v>9</v>
      </c>
      <c r="D3219" s="225" t="s">
        <v>672</v>
      </c>
      <c r="E3219" s="292" t="s">
        <v>893</v>
      </c>
      <c r="F3219" s="292"/>
      <c r="G3219" s="227" t="s">
        <v>42</v>
      </c>
      <c r="H3219" s="228">
        <v>7.51E-2</v>
      </c>
      <c r="I3219" s="229">
        <f>SUMIFS(J:J,A:A,"Composição",B:B,$B3219)</f>
        <v>27.46</v>
      </c>
      <c r="J3219" s="229">
        <f t="shared" si="510"/>
        <v>2.06</v>
      </c>
      <c r="L3219" s="52">
        <f t="shared" si="508"/>
        <v>339</v>
      </c>
      <c r="M3219" s="86">
        <f t="shared" si="501"/>
        <v>2.06</v>
      </c>
      <c r="N3219" s="87" t="str">
        <f t="shared" si="502"/>
        <v/>
      </c>
      <c r="O3219" s="87">
        <f t="shared" si="503"/>
        <v>2.06</v>
      </c>
      <c r="P3219" s="88" t="str">
        <f t="shared" si="504"/>
        <v/>
      </c>
      <c r="Q3219" s="87" t="str">
        <f t="shared" si="505"/>
        <v/>
      </c>
      <c r="R3219" s="87" t="str">
        <f t="shared" si="506"/>
        <v/>
      </c>
    </row>
    <row r="3220" spans="1:18" ht="25.5" x14ac:dyDescent="0.2">
      <c r="A3220" s="225" t="s">
        <v>21</v>
      </c>
      <c r="B3220" s="226" t="s">
        <v>673</v>
      </c>
      <c r="C3220" s="225" t="s">
        <v>9</v>
      </c>
      <c r="D3220" s="225" t="s">
        <v>674</v>
      </c>
      <c r="E3220" s="292" t="s">
        <v>894</v>
      </c>
      <c r="F3220" s="292"/>
      <c r="G3220" s="227" t="s">
        <v>17</v>
      </c>
      <c r="H3220" s="228">
        <v>2.8999999999999998E-3</v>
      </c>
      <c r="I3220" s="229">
        <f>SUMIFS(J:J,A:A,"Composição",B:B,$B3220)</f>
        <v>597.09</v>
      </c>
      <c r="J3220" s="229">
        <f t="shared" si="510"/>
        <v>1.73</v>
      </c>
      <c r="L3220" s="52">
        <f t="shared" si="508"/>
        <v>339</v>
      </c>
      <c r="M3220" s="86">
        <f t="shared" si="501"/>
        <v>1.73</v>
      </c>
      <c r="N3220" s="87" t="str">
        <f t="shared" si="502"/>
        <v/>
      </c>
      <c r="O3220" s="87">
        <f t="shared" si="503"/>
        <v>1.73</v>
      </c>
      <c r="P3220" s="88" t="str">
        <f t="shared" si="504"/>
        <v/>
      </c>
      <c r="Q3220" s="87" t="str">
        <f t="shared" si="505"/>
        <v/>
      </c>
      <c r="R3220" s="87" t="str">
        <f t="shared" si="506"/>
        <v/>
      </c>
    </row>
    <row r="3221" spans="1:18" ht="25.5" x14ac:dyDescent="0.2">
      <c r="A3221" s="225" t="s">
        <v>21</v>
      </c>
      <c r="B3221" s="226" t="s">
        <v>22</v>
      </c>
      <c r="C3221" s="225" t="s">
        <v>9</v>
      </c>
      <c r="D3221" s="225" t="s">
        <v>23</v>
      </c>
      <c r="E3221" s="292" t="s">
        <v>875</v>
      </c>
      <c r="F3221" s="292"/>
      <c r="G3221" s="227" t="s">
        <v>25</v>
      </c>
      <c r="H3221" s="228">
        <v>0.81599999999999995</v>
      </c>
      <c r="I3221" s="229">
        <f>SUMIFS(J:J,A:A,"Composição",B:B,$B3221)</f>
        <v>32.17</v>
      </c>
      <c r="J3221" s="229">
        <f t="shared" si="510"/>
        <v>26.25</v>
      </c>
      <c r="L3221" s="52">
        <f t="shared" si="508"/>
        <v>339</v>
      </c>
      <c r="M3221" s="86">
        <f t="shared" si="501"/>
        <v>26.25</v>
      </c>
      <c r="N3221" s="87" t="str">
        <f t="shared" si="502"/>
        <v/>
      </c>
      <c r="O3221" s="87">
        <f t="shared" si="503"/>
        <v>26.25</v>
      </c>
      <c r="P3221" s="88" t="str">
        <f t="shared" si="504"/>
        <v/>
      </c>
      <c r="Q3221" s="87" t="str">
        <f t="shared" si="505"/>
        <v/>
      </c>
      <c r="R3221" s="87" t="str">
        <f t="shared" si="506"/>
        <v/>
      </c>
    </row>
    <row r="3222" spans="1:18" ht="38.25" x14ac:dyDescent="0.2">
      <c r="A3222" s="214" t="s">
        <v>28</v>
      </c>
      <c r="B3222" s="215" t="s">
        <v>382</v>
      </c>
      <c r="C3222" s="214" t="str">
        <f>VLOOKUP(B3222,INSUMOS!$A:$I,2,FALSE)</f>
        <v>SINAPI</v>
      </c>
      <c r="D3222" s="214" t="str">
        <f>VLOOKUP(B3222,INSUMOS!$A:$I,3,FALSE)</f>
        <v>CHAPA/PAINEL DE MADEIRA COMPENSADA RESINADA (MADEIRITE RESINADO ROSA) PARA FORMA DE CONCRETO, DE 2200 X 1100 MM, E = 8 A 12 MM</v>
      </c>
      <c r="E3222" s="293" t="str">
        <f>VLOOKUP(B3222,INSUMOS!$A:$I,4,FALSE)</f>
        <v>Material</v>
      </c>
      <c r="F3222" s="293"/>
      <c r="G3222" s="216" t="str">
        <f>VLOOKUP(B3222,INSUMOS!$A:$I,5,FALSE)</f>
        <v>m²</v>
      </c>
      <c r="H3222" s="217">
        <v>1.050038</v>
      </c>
      <c r="I3222" s="218">
        <f>VLOOKUP(B3222,INSUMOS!$A:$I,8,FALSE)</f>
        <v>24.79</v>
      </c>
      <c r="J3222" s="218">
        <f t="shared" si="510"/>
        <v>26.03</v>
      </c>
      <c r="L3222" s="52">
        <f t="shared" si="508"/>
        <v>339</v>
      </c>
      <c r="M3222" s="86">
        <f t="shared" si="501"/>
        <v>26.03</v>
      </c>
      <c r="N3222" s="87" t="str">
        <f t="shared" si="502"/>
        <v/>
      </c>
      <c r="O3222" s="87">
        <f t="shared" si="503"/>
        <v>26.03</v>
      </c>
      <c r="P3222" s="88" t="str">
        <f t="shared" si="504"/>
        <v/>
      </c>
      <c r="Q3222" s="87" t="str">
        <f t="shared" si="505"/>
        <v/>
      </c>
      <c r="R3222" s="87" t="str">
        <f t="shared" si="506"/>
        <v/>
      </c>
    </row>
    <row r="3223" spans="1:18" ht="25.5" x14ac:dyDescent="0.2">
      <c r="A3223" s="214" t="s">
        <v>28</v>
      </c>
      <c r="B3223" s="215" t="s">
        <v>406</v>
      </c>
      <c r="C3223" s="214" t="str">
        <f>VLOOKUP(B3223,INSUMOS!$A:$I,2,FALSE)</f>
        <v>SINAPI</v>
      </c>
      <c r="D3223" s="214" t="str">
        <f>VLOOKUP(B3223,INSUMOS!$A:$I,3,FALSE)</f>
        <v>TABUA *2,5 X 15 CM EM PINUS, MISTA OU EQUIVALENTE DA REGIAO - BRUTA</v>
      </c>
      <c r="E3223" s="293" t="str">
        <f>VLOOKUP(B3223,INSUMOS!$A:$I,4,FALSE)</f>
        <v>Material</v>
      </c>
      <c r="F3223" s="293"/>
      <c r="G3223" s="216" t="str">
        <f>VLOOKUP(B3223,INSUMOS!$A:$I,5,FALSE)</f>
        <v>M</v>
      </c>
      <c r="H3223" s="217">
        <v>1.6922999999999999</v>
      </c>
      <c r="I3223" s="218">
        <f>VLOOKUP(B3223,INSUMOS!$A:$I,8,FALSE)</f>
        <v>5.42</v>
      </c>
      <c r="J3223" s="218">
        <f t="shared" si="510"/>
        <v>9.17</v>
      </c>
      <c r="L3223" s="52">
        <f t="shared" si="508"/>
        <v>339</v>
      </c>
      <c r="M3223" s="86">
        <f t="shared" si="501"/>
        <v>9.17</v>
      </c>
      <c r="N3223" s="87" t="str">
        <f t="shared" si="502"/>
        <v/>
      </c>
      <c r="O3223" s="87">
        <f t="shared" si="503"/>
        <v>9.17</v>
      </c>
      <c r="P3223" s="88" t="str">
        <f t="shared" si="504"/>
        <v/>
      </c>
      <c r="Q3223" s="87" t="str">
        <f t="shared" si="505"/>
        <v/>
      </c>
      <c r="R3223" s="87" t="str">
        <f t="shared" si="506"/>
        <v/>
      </c>
    </row>
    <row r="3224" spans="1:18" ht="25.5" customHeight="1" x14ac:dyDescent="0.2">
      <c r="A3224" s="214" t="s">
        <v>28</v>
      </c>
      <c r="B3224" s="215" t="s">
        <v>247</v>
      </c>
      <c r="C3224" s="214" t="str">
        <f>VLOOKUP(B3224,INSUMOS!$A:$I,2,FALSE)</f>
        <v>SINAPI</v>
      </c>
      <c r="D3224" s="214" t="str">
        <f>VLOOKUP(B3224,INSUMOS!$A:$I,3,FALSE)</f>
        <v>PREGO DE ACO POLIDO COM CABECA 18 X 27 (2 1/2 X 10)</v>
      </c>
      <c r="E3224" s="293" t="str">
        <f>VLOOKUP(B3224,INSUMOS!$A:$I,4,FALSE)</f>
        <v>Material</v>
      </c>
      <c r="F3224" s="293"/>
      <c r="G3224" s="216" t="str">
        <f>VLOOKUP(B3224,INSUMOS!$A:$I,5,FALSE)</f>
        <v>KG</v>
      </c>
      <c r="H3224" s="217">
        <v>5.7000000000000002E-2</v>
      </c>
      <c r="I3224" s="218">
        <f>VLOOKUP(B3224,INSUMOS!$A:$I,8,FALSE)</f>
        <v>17.5</v>
      </c>
      <c r="J3224" s="218">
        <f t="shared" si="510"/>
        <v>0.99</v>
      </c>
      <c r="L3224" s="52">
        <f t="shared" si="508"/>
        <v>339</v>
      </c>
      <c r="M3224" s="86">
        <f t="shared" si="501"/>
        <v>0.99</v>
      </c>
      <c r="N3224" s="87" t="str">
        <f t="shared" si="502"/>
        <v/>
      </c>
      <c r="O3224" s="87">
        <f t="shared" si="503"/>
        <v>0.99</v>
      </c>
      <c r="P3224" s="88" t="str">
        <f t="shared" si="504"/>
        <v/>
      </c>
      <c r="Q3224" s="87" t="str">
        <f t="shared" si="505"/>
        <v/>
      </c>
      <c r="R3224" s="87" t="str">
        <f t="shared" si="506"/>
        <v/>
      </c>
    </row>
    <row r="3225" spans="1:18" ht="14.25" customHeight="1" x14ac:dyDescent="0.2">
      <c r="A3225" s="214" t="s">
        <v>28</v>
      </c>
      <c r="B3225" s="215" t="s">
        <v>31</v>
      </c>
      <c r="C3225" s="214" t="str">
        <f>VLOOKUP(B3225,INSUMOS!$A:$I,2,FALSE)</f>
        <v>SINAPI</v>
      </c>
      <c r="D3225" s="214" t="str">
        <f>VLOOKUP(B3225,INSUMOS!$A:$I,3,FALSE)</f>
        <v>PONTALETE *7,5 X 7,5* CM EM PINUS, MISTA OU EQUIVALENTE DA REGIAO - BRUTA</v>
      </c>
      <c r="E3225" s="293" t="str">
        <f>VLOOKUP(B3225,INSUMOS!$A:$I,4,FALSE)</f>
        <v>Material</v>
      </c>
      <c r="F3225" s="293"/>
      <c r="G3225" s="216" t="str">
        <f>VLOOKUP(B3225,INSUMOS!$A:$I,5,FALSE)</f>
        <v>M</v>
      </c>
      <c r="H3225" s="217">
        <v>1.2307999999999999</v>
      </c>
      <c r="I3225" s="218">
        <f>VLOOKUP(B3225,INSUMOS!$A:$I,8,FALSE)</f>
        <v>7.6</v>
      </c>
      <c r="J3225" s="218">
        <f t="shared" si="510"/>
        <v>9.35</v>
      </c>
      <c r="L3225" s="52">
        <f t="shared" si="508"/>
        <v>339</v>
      </c>
      <c r="M3225" s="86">
        <f t="shared" si="501"/>
        <v>9.35</v>
      </c>
      <c r="N3225" s="87" t="str">
        <f t="shared" si="502"/>
        <v/>
      </c>
      <c r="O3225" s="87">
        <f t="shared" si="503"/>
        <v>9.35</v>
      </c>
      <c r="P3225" s="88" t="str">
        <f t="shared" si="504"/>
        <v/>
      </c>
      <c r="Q3225" s="87" t="str">
        <f t="shared" si="505"/>
        <v/>
      </c>
      <c r="R3225" s="87" t="str">
        <f t="shared" si="506"/>
        <v/>
      </c>
    </row>
    <row r="3226" spans="1:18" x14ac:dyDescent="0.2">
      <c r="A3226" s="219"/>
      <c r="B3226" s="219"/>
      <c r="C3226" s="219"/>
      <c r="D3226" s="219"/>
      <c r="E3226" s="219"/>
      <c r="F3226" s="220"/>
      <c r="G3226" s="219"/>
      <c r="H3226" s="220"/>
      <c r="I3226" s="219"/>
      <c r="J3226" s="220"/>
      <c r="L3226" s="52">
        <f t="shared" si="508"/>
        <v>339</v>
      </c>
      <c r="M3226" s="86" t="str">
        <f t="shared" si="501"/>
        <v/>
      </c>
      <c r="N3226" s="87" t="str">
        <f t="shared" si="502"/>
        <v/>
      </c>
      <c r="O3226" s="87" t="str">
        <f t="shared" si="503"/>
        <v/>
      </c>
      <c r="P3226" s="88" t="str">
        <f t="shared" si="504"/>
        <v/>
      </c>
      <c r="Q3226" s="87" t="str">
        <f t="shared" si="505"/>
        <v/>
      </c>
      <c r="R3226" s="87" t="str">
        <f t="shared" si="506"/>
        <v/>
      </c>
    </row>
    <row r="3227" spans="1:18" ht="15" thickBot="1" x14ac:dyDescent="0.25">
      <c r="A3227" s="219"/>
      <c r="B3227" s="219"/>
      <c r="C3227" s="219"/>
      <c r="D3227" s="219"/>
      <c r="E3227" s="219"/>
      <c r="F3227" s="220"/>
      <c r="G3227" s="219"/>
      <c r="H3227" s="294"/>
      <c r="I3227" s="294"/>
      <c r="J3227" s="220"/>
      <c r="L3227" s="52">
        <f t="shared" si="508"/>
        <v>339</v>
      </c>
      <c r="M3227" s="86" t="str">
        <f t="shared" si="501"/>
        <v/>
      </c>
      <c r="N3227" s="87" t="str">
        <f t="shared" si="502"/>
        <v/>
      </c>
      <c r="O3227" s="87" t="str">
        <f t="shared" si="503"/>
        <v/>
      </c>
      <c r="P3227" s="88" t="str">
        <f t="shared" si="504"/>
        <v/>
      </c>
      <c r="Q3227" s="87" t="str">
        <f t="shared" si="505"/>
        <v/>
      </c>
      <c r="R3227" s="87" t="str">
        <f t="shared" si="506"/>
        <v/>
      </c>
    </row>
    <row r="3228" spans="1:18" ht="15" thickTop="1" x14ac:dyDescent="0.2">
      <c r="A3228" s="224"/>
      <c r="B3228" s="224"/>
      <c r="C3228" s="224"/>
      <c r="D3228" s="224"/>
      <c r="E3228" s="224"/>
      <c r="F3228" s="224"/>
      <c r="G3228" s="224"/>
      <c r="H3228" s="224"/>
      <c r="I3228" s="224"/>
      <c r="J3228" s="224"/>
      <c r="L3228" s="52">
        <f t="shared" si="508"/>
        <v>339</v>
      </c>
      <c r="M3228" s="86" t="str">
        <f t="shared" si="501"/>
        <v/>
      </c>
      <c r="N3228" s="87" t="str">
        <f t="shared" si="502"/>
        <v/>
      </c>
      <c r="O3228" s="87" t="str">
        <f t="shared" si="503"/>
        <v/>
      </c>
      <c r="P3228" s="88" t="str">
        <f t="shared" si="504"/>
        <v/>
      </c>
      <c r="Q3228" s="87" t="str">
        <f t="shared" si="505"/>
        <v/>
      </c>
      <c r="R3228" s="87" t="str">
        <f t="shared" si="506"/>
        <v/>
      </c>
    </row>
    <row r="3229" spans="1:18" ht="15" x14ac:dyDescent="0.2">
      <c r="A3229" s="206"/>
      <c r="B3229" s="207" t="s">
        <v>1</v>
      </c>
      <c r="C3229" s="206" t="s">
        <v>2</v>
      </c>
      <c r="D3229" s="206" t="s">
        <v>3</v>
      </c>
      <c r="E3229" s="290" t="s">
        <v>18</v>
      </c>
      <c r="F3229" s="290"/>
      <c r="G3229" s="208" t="s">
        <v>4</v>
      </c>
      <c r="H3229" s="207" t="s">
        <v>5</v>
      </c>
      <c r="I3229" s="207" t="s">
        <v>6</v>
      </c>
      <c r="J3229" s="207" t="s">
        <v>7</v>
      </c>
      <c r="L3229" s="52">
        <f t="shared" si="508"/>
        <v>340</v>
      </c>
      <c r="M3229" s="86" t="str">
        <f t="shared" si="501"/>
        <v/>
      </c>
      <c r="N3229" s="87" t="str">
        <f t="shared" si="502"/>
        <v/>
      </c>
      <c r="O3229" s="87" t="str">
        <f t="shared" si="503"/>
        <v/>
      </c>
      <c r="P3229" s="88" t="str">
        <f t="shared" si="504"/>
        <v/>
      </c>
      <c r="Q3229" s="87" t="str">
        <f t="shared" si="505"/>
        <v/>
      </c>
      <c r="R3229" s="87" t="str">
        <f t="shared" si="506"/>
        <v/>
      </c>
    </row>
    <row r="3230" spans="1:18" ht="25.5" customHeight="1" x14ac:dyDescent="0.2">
      <c r="A3230" s="209" t="s">
        <v>19</v>
      </c>
      <c r="B3230" s="210" t="s">
        <v>1506</v>
      </c>
      <c r="C3230" s="209" t="s">
        <v>9</v>
      </c>
      <c r="D3230" s="209" t="s">
        <v>1507</v>
      </c>
      <c r="E3230" s="291" t="s">
        <v>892</v>
      </c>
      <c r="F3230" s="291"/>
      <c r="G3230" s="211" t="s">
        <v>10</v>
      </c>
      <c r="H3230" s="212">
        <v>1</v>
      </c>
      <c r="I3230" s="213">
        <f>SUMIF(L:L,$L3230,M:M)</f>
        <v>80.37</v>
      </c>
      <c r="J3230" s="213">
        <f t="shared" ref="J3230:J3238" si="511">TRUNC(H3230*I3230,2)</f>
        <v>80.37</v>
      </c>
      <c r="L3230" s="52">
        <f t="shared" si="508"/>
        <v>340</v>
      </c>
      <c r="M3230" s="86" t="str">
        <f t="shared" si="501"/>
        <v/>
      </c>
      <c r="N3230" s="87" t="str">
        <f t="shared" si="502"/>
        <v/>
      </c>
      <c r="O3230" s="87" t="str">
        <f t="shared" si="503"/>
        <v/>
      </c>
      <c r="P3230" s="88" t="str">
        <f t="shared" si="504"/>
        <v xml:space="preserve"> 98447 </v>
      </c>
      <c r="Q3230" s="87">
        <f t="shared" si="505"/>
        <v>0</v>
      </c>
      <c r="R3230" s="87">
        <f t="shared" si="506"/>
        <v>80.37</v>
      </c>
    </row>
    <row r="3231" spans="1:18" ht="14.25" customHeight="1" x14ac:dyDescent="0.2">
      <c r="A3231" s="225" t="s">
        <v>21</v>
      </c>
      <c r="B3231" s="226" t="s">
        <v>669</v>
      </c>
      <c r="C3231" s="225" t="s">
        <v>9</v>
      </c>
      <c r="D3231" s="225" t="s">
        <v>670</v>
      </c>
      <c r="E3231" s="292" t="s">
        <v>893</v>
      </c>
      <c r="F3231" s="292"/>
      <c r="G3231" s="227" t="s">
        <v>41</v>
      </c>
      <c r="H3231" s="228">
        <v>2.1299999999999999E-2</v>
      </c>
      <c r="I3231" s="229">
        <f>SUMIFS(J:J,A:A,"Composição",B:B,$B3231)</f>
        <v>28.49</v>
      </c>
      <c r="J3231" s="229">
        <f t="shared" si="511"/>
        <v>0.6</v>
      </c>
      <c r="L3231" s="52">
        <f t="shared" si="508"/>
        <v>340</v>
      </c>
      <c r="M3231" s="86">
        <f t="shared" si="501"/>
        <v>0.6</v>
      </c>
      <c r="N3231" s="87" t="str">
        <f t="shared" si="502"/>
        <v/>
      </c>
      <c r="O3231" s="87">
        <f t="shared" si="503"/>
        <v>0.6</v>
      </c>
      <c r="P3231" s="88" t="str">
        <f t="shared" si="504"/>
        <v/>
      </c>
      <c r="Q3231" s="87" t="str">
        <f t="shared" si="505"/>
        <v/>
      </c>
      <c r="R3231" s="87" t="str">
        <f t="shared" si="506"/>
        <v/>
      </c>
    </row>
    <row r="3232" spans="1:18" ht="25.5" x14ac:dyDescent="0.2">
      <c r="A3232" s="225" t="s">
        <v>21</v>
      </c>
      <c r="B3232" s="226" t="s">
        <v>22</v>
      </c>
      <c r="C3232" s="225" t="s">
        <v>9</v>
      </c>
      <c r="D3232" s="225" t="s">
        <v>23</v>
      </c>
      <c r="E3232" s="292" t="s">
        <v>875</v>
      </c>
      <c r="F3232" s="292"/>
      <c r="G3232" s="227" t="s">
        <v>25</v>
      </c>
      <c r="H3232" s="228">
        <v>0.56399999999999995</v>
      </c>
      <c r="I3232" s="229">
        <f>SUMIFS(J:J,A:A,"Composição",B:B,$B3232)</f>
        <v>32.17</v>
      </c>
      <c r="J3232" s="229">
        <f t="shared" si="511"/>
        <v>18.14</v>
      </c>
      <c r="L3232" s="52">
        <f t="shared" si="508"/>
        <v>340</v>
      </c>
      <c r="M3232" s="86">
        <f t="shared" si="501"/>
        <v>18.14</v>
      </c>
      <c r="N3232" s="87" t="str">
        <f t="shared" si="502"/>
        <v/>
      </c>
      <c r="O3232" s="87">
        <f t="shared" si="503"/>
        <v>18.14</v>
      </c>
      <c r="P3232" s="88" t="str">
        <f t="shared" si="504"/>
        <v/>
      </c>
      <c r="Q3232" s="87" t="str">
        <f t="shared" si="505"/>
        <v/>
      </c>
      <c r="R3232" s="87" t="str">
        <f t="shared" si="506"/>
        <v/>
      </c>
    </row>
    <row r="3233" spans="1:18" ht="25.5" x14ac:dyDescent="0.2">
      <c r="A3233" s="225" t="s">
        <v>21</v>
      </c>
      <c r="B3233" s="226" t="s">
        <v>671</v>
      </c>
      <c r="C3233" s="225" t="s">
        <v>9</v>
      </c>
      <c r="D3233" s="225" t="s">
        <v>672</v>
      </c>
      <c r="E3233" s="292" t="s">
        <v>893</v>
      </c>
      <c r="F3233" s="292"/>
      <c r="G3233" s="227" t="s">
        <v>42</v>
      </c>
      <c r="H3233" s="228">
        <v>8.5599999999999996E-2</v>
      </c>
      <c r="I3233" s="229">
        <f>SUMIFS(J:J,A:A,"Composição",B:B,$B3233)</f>
        <v>27.46</v>
      </c>
      <c r="J3233" s="229">
        <f t="shared" si="511"/>
        <v>2.35</v>
      </c>
      <c r="L3233" s="52">
        <f t="shared" si="508"/>
        <v>340</v>
      </c>
      <c r="M3233" s="86">
        <f t="shared" si="501"/>
        <v>2.35</v>
      </c>
      <c r="N3233" s="87" t="str">
        <f t="shared" si="502"/>
        <v/>
      </c>
      <c r="O3233" s="87">
        <f t="shared" si="503"/>
        <v>2.35</v>
      </c>
      <c r="P3233" s="88" t="str">
        <f t="shared" si="504"/>
        <v/>
      </c>
      <c r="Q3233" s="87" t="str">
        <f t="shared" si="505"/>
        <v/>
      </c>
      <c r="R3233" s="87" t="str">
        <f t="shared" si="506"/>
        <v/>
      </c>
    </row>
    <row r="3234" spans="1:18" ht="25.5" x14ac:dyDescent="0.2">
      <c r="A3234" s="225" t="s">
        <v>21</v>
      </c>
      <c r="B3234" s="226" t="s">
        <v>668</v>
      </c>
      <c r="C3234" s="225" t="s">
        <v>9</v>
      </c>
      <c r="D3234" s="225" t="s">
        <v>43</v>
      </c>
      <c r="E3234" s="292" t="s">
        <v>875</v>
      </c>
      <c r="F3234" s="292"/>
      <c r="G3234" s="227" t="s">
        <v>25</v>
      </c>
      <c r="H3234" s="228">
        <v>0.38300000000000001</v>
      </c>
      <c r="I3234" s="229">
        <f>SUMIFS(J:J,A:A,"Composição",B:B,$B3234)</f>
        <v>25.57</v>
      </c>
      <c r="J3234" s="229">
        <f t="shared" si="511"/>
        <v>9.7899999999999991</v>
      </c>
      <c r="L3234" s="52">
        <f t="shared" si="508"/>
        <v>340</v>
      </c>
      <c r="M3234" s="86">
        <f t="shared" si="501"/>
        <v>9.7899999999999991</v>
      </c>
      <c r="N3234" s="87" t="str">
        <f t="shared" si="502"/>
        <v/>
      </c>
      <c r="O3234" s="87">
        <f t="shared" si="503"/>
        <v>9.7899999999999991</v>
      </c>
      <c r="P3234" s="88" t="str">
        <f t="shared" si="504"/>
        <v/>
      </c>
      <c r="Q3234" s="87" t="str">
        <f t="shared" si="505"/>
        <v/>
      </c>
      <c r="R3234" s="87" t="str">
        <f t="shared" si="506"/>
        <v/>
      </c>
    </row>
    <row r="3235" spans="1:18" ht="25.5" x14ac:dyDescent="0.2">
      <c r="A3235" s="214" t="s">
        <v>28</v>
      </c>
      <c r="B3235" s="215" t="s">
        <v>406</v>
      </c>
      <c r="C3235" s="214" t="str">
        <f>VLOOKUP(B3235,INSUMOS!$A:$I,2,FALSE)</f>
        <v>SINAPI</v>
      </c>
      <c r="D3235" s="214" t="str">
        <f>VLOOKUP(B3235,INSUMOS!$A:$I,3,FALSE)</f>
        <v>TABUA *2,5 X 15 CM EM PINUS, MISTA OU EQUIVALENTE DA REGIAO - BRUTA</v>
      </c>
      <c r="E3235" s="293" t="str">
        <f>VLOOKUP(B3235,INSUMOS!$A:$I,4,FALSE)</f>
        <v>Material</v>
      </c>
      <c r="F3235" s="293"/>
      <c r="G3235" s="216" t="str">
        <f>VLOOKUP(B3235,INSUMOS!$A:$I,5,FALSE)</f>
        <v>M</v>
      </c>
      <c r="H3235" s="217">
        <v>1.595</v>
      </c>
      <c r="I3235" s="218">
        <f>VLOOKUP(B3235,INSUMOS!$A:$I,8,FALSE)</f>
        <v>5.42</v>
      </c>
      <c r="J3235" s="218">
        <f t="shared" si="511"/>
        <v>8.64</v>
      </c>
      <c r="L3235" s="52">
        <f t="shared" si="508"/>
        <v>340</v>
      </c>
      <c r="M3235" s="86">
        <f t="shared" si="501"/>
        <v>8.64</v>
      </c>
      <c r="N3235" s="87" t="str">
        <f t="shared" si="502"/>
        <v/>
      </c>
      <c r="O3235" s="87">
        <f t="shared" si="503"/>
        <v>8.64</v>
      </c>
      <c r="P3235" s="88" t="str">
        <f t="shared" si="504"/>
        <v/>
      </c>
      <c r="Q3235" s="87" t="str">
        <f t="shared" si="505"/>
        <v/>
      </c>
      <c r="R3235" s="87" t="str">
        <f t="shared" si="506"/>
        <v/>
      </c>
    </row>
    <row r="3236" spans="1:18" ht="25.5" customHeight="1" x14ac:dyDescent="0.2">
      <c r="A3236" s="214" t="s">
        <v>28</v>
      </c>
      <c r="B3236" s="215" t="s">
        <v>247</v>
      </c>
      <c r="C3236" s="214" t="str">
        <f>VLOOKUP(B3236,INSUMOS!$A:$I,2,FALSE)</f>
        <v>SINAPI</v>
      </c>
      <c r="D3236" s="214" t="str">
        <f>VLOOKUP(B3236,INSUMOS!$A:$I,3,FALSE)</f>
        <v>PREGO DE ACO POLIDO COM CABECA 18 X 27 (2 1/2 X 10)</v>
      </c>
      <c r="E3236" s="293" t="str">
        <f>VLOOKUP(B3236,INSUMOS!$A:$I,4,FALSE)</f>
        <v>Material</v>
      </c>
      <c r="F3236" s="293"/>
      <c r="G3236" s="216" t="str">
        <f>VLOOKUP(B3236,INSUMOS!$A:$I,5,FALSE)</f>
        <v>KG</v>
      </c>
      <c r="H3236" s="217">
        <v>7.0999999999999994E-2</v>
      </c>
      <c r="I3236" s="218">
        <f>VLOOKUP(B3236,INSUMOS!$A:$I,8,FALSE)</f>
        <v>17.5</v>
      </c>
      <c r="J3236" s="218">
        <f t="shared" si="511"/>
        <v>1.24</v>
      </c>
      <c r="L3236" s="52">
        <f t="shared" si="508"/>
        <v>340</v>
      </c>
      <c r="M3236" s="86">
        <f t="shared" si="501"/>
        <v>1.24</v>
      </c>
      <c r="N3236" s="87" t="str">
        <f t="shared" si="502"/>
        <v/>
      </c>
      <c r="O3236" s="87">
        <f t="shared" si="503"/>
        <v>1.24</v>
      </c>
      <c r="P3236" s="88" t="str">
        <f t="shared" si="504"/>
        <v/>
      </c>
      <c r="Q3236" s="87" t="str">
        <f t="shared" si="505"/>
        <v/>
      </c>
      <c r="R3236" s="87" t="str">
        <f t="shared" si="506"/>
        <v/>
      </c>
    </row>
    <row r="3237" spans="1:18" ht="14.25" customHeight="1" x14ac:dyDescent="0.2">
      <c r="A3237" s="214" t="s">
        <v>28</v>
      </c>
      <c r="B3237" s="215" t="s">
        <v>382</v>
      </c>
      <c r="C3237" s="214" t="str">
        <f>VLOOKUP(B3237,INSUMOS!$A:$I,2,FALSE)</f>
        <v>SINAPI</v>
      </c>
      <c r="D3237" s="214" t="str">
        <f>VLOOKUP(B3237,INSUMOS!$A:$I,3,FALSE)</f>
        <v>CHAPA/PAINEL DE MADEIRA COMPENSADA RESINADA (MADEIRITE RESINADO ROSA) PARA FORMA DE CONCRETO, DE 2200 X 1100 MM, E = 8 A 12 MM</v>
      </c>
      <c r="E3237" s="293" t="str">
        <f>VLOOKUP(B3237,INSUMOS!$A:$I,4,FALSE)</f>
        <v>Material</v>
      </c>
      <c r="F3237" s="293"/>
      <c r="G3237" s="216" t="str">
        <f>VLOOKUP(B3237,INSUMOS!$A:$I,5,FALSE)</f>
        <v>m²</v>
      </c>
      <c r="H3237" s="217">
        <v>1.050038</v>
      </c>
      <c r="I3237" s="218">
        <f>VLOOKUP(B3237,INSUMOS!$A:$I,8,FALSE)</f>
        <v>24.79</v>
      </c>
      <c r="J3237" s="218">
        <f t="shared" si="511"/>
        <v>26.03</v>
      </c>
      <c r="L3237" s="52">
        <f t="shared" si="508"/>
        <v>340</v>
      </c>
      <c r="M3237" s="86">
        <f t="shared" si="501"/>
        <v>26.03</v>
      </c>
      <c r="N3237" s="87" t="str">
        <f t="shared" si="502"/>
        <v/>
      </c>
      <c r="O3237" s="87">
        <f t="shared" si="503"/>
        <v>26.03</v>
      </c>
      <c r="P3237" s="88" t="str">
        <f t="shared" si="504"/>
        <v/>
      </c>
      <c r="Q3237" s="87" t="str">
        <f t="shared" si="505"/>
        <v/>
      </c>
      <c r="R3237" s="87" t="str">
        <f t="shared" si="506"/>
        <v/>
      </c>
    </row>
    <row r="3238" spans="1:18" ht="25.5" x14ac:dyDescent="0.2">
      <c r="A3238" s="214" t="s">
        <v>28</v>
      </c>
      <c r="B3238" s="215" t="s">
        <v>31</v>
      </c>
      <c r="C3238" s="214" t="str">
        <f>VLOOKUP(B3238,INSUMOS!$A:$I,2,FALSE)</f>
        <v>SINAPI</v>
      </c>
      <c r="D3238" s="214" t="str">
        <f>VLOOKUP(B3238,INSUMOS!$A:$I,3,FALSE)</f>
        <v>PONTALETE *7,5 X 7,5* CM EM PINUS, MISTA OU EQUIVALENTE DA REGIAO - BRUTA</v>
      </c>
      <c r="E3238" s="293" t="str">
        <f>VLOOKUP(B3238,INSUMOS!$A:$I,4,FALSE)</f>
        <v>Material</v>
      </c>
      <c r="F3238" s="293"/>
      <c r="G3238" s="216" t="str">
        <f>VLOOKUP(B3238,INSUMOS!$A:$I,5,FALSE)</f>
        <v>M</v>
      </c>
      <c r="H3238" s="217">
        <v>1.7875000000000001</v>
      </c>
      <c r="I3238" s="218">
        <f>VLOOKUP(B3238,INSUMOS!$A:$I,8,FALSE)</f>
        <v>7.6</v>
      </c>
      <c r="J3238" s="218">
        <f t="shared" si="511"/>
        <v>13.58</v>
      </c>
      <c r="L3238" s="52">
        <f t="shared" si="508"/>
        <v>340</v>
      </c>
      <c r="M3238" s="86">
        <f t="shared" si="501"/>
        <v>13.58</v>
      </c>
      <c r="N3238" s="87" t="str">
        <f t="shared" si="502"/>
        <v/>
      </c>
      <c r="O3238" s="87">
        <f t="shared" si="503"/>
        <v>13.58</v>
      </c>
      <c r="P3238" s="88" t="str">
        <f t="shared" si="504"/>
        <v/>
      </c>
      <c r="Q3238" s="87" t="str">
        <f t="shared" si="505"/>
        <v/>
      </c>
      <c r="R3238" s="87" t="str">
        <f t="shared" si="506"/>
        <v/>
      </c>
    </row>
    <row r="3239" spans="1:18" x14ac:dyDescent="0.2">
      <c r="A3239" s="219"/>
      <c r="B3239" s="219"/>
      <c r="C3239" s="219"/>
      <c r="D3239" s="219"/>
      <c r="E3239" s="219"/>
      <c r="F3239" s="220"/>
      <c r="G3239" s="219"/>
      <c r="H3239" s="220"/>
      <c r="I3239" s="219"/>
      <c r="J3239" s="220"/>
      <c r="L3239" s="52">
        <f t="shared" si="508"/>
        <v>340</v>
      </c>
      <c r="M3239" s="86" t="str">
        <f t="shared" si="501"/>
        <v/>
      </c>
      <c r="N3239" s="87" t="str">
        <f t="shared" si="502"/>
        <v/>
      </c>
      <c r="O3239" s="87" t="str">
        <f t="shared" si="503"/>
        <v/>
      </c>
      <c r="P3239" s="88" t="str">
        <f t="shared" si="504"/>
        <v/>
      </c>
      <c r="Q3239" s="87" t="str">
        <f t="shared" si="505"/>
        <v/>
      </c>
      <c r="R3239" s="87" t="str">
        <f t="shared" si="506"/>
        <v/>
      </c>
    </row>
    <row r="3240" spans="1:18" ht="15" thickBot="1" x14ac:dyDescent="0.25">
      <c r="A3240" s="219"/>
      <c r="B3240" s="219"/>
      <c r="C3240" s="219"/>
      <c r="D3240" s="219"/>
      <c r="E3240" s="219"/>
      <c r="F3240" s="220"/>
      <c r="G3240" s="219"/>
      <c r="H3240" s="294"/>
      <c r="I3240" s="294"/>
      <c r="J3240" s="220"/>
      <c r="L3240" s="52">
        <f t="shared" si="508"/>
        <v>340</v>
      </c>
      <c r="M3240" s="86" t="str">
        <f t="shared" si="501"/>
        <v/>
      </c>
      <c r="N3240" s="87" t="str">
        <f t="shared" si="502"/>
        <v/>
      </c>
      <c r="O3240" s="87" t="str">
        <f t="shared" si="503"/>
        <v/>
      </c>
      <c r="P3240" s="88" t="str">
        <f t="shared" si="504"/>
        <v/>
      </c>
      <c r="Q3240" s="87" t="str">
        <f t="shared" si="505"/>
        <v/>
      </c>
      <c r="R3240" s="87" t="str">
        <f t="shared" si="506"/>
        <v/>
      </c>
    </row>
    <row r="3241" spans="1:18" ht="15" thickTop="1" x14ac:dyDescent="0.2">
      <c r="A3241" s="224"/>
      <c r="B3241" s="224"/>
      <c r="C3241" s="224"/>
      <c r="D3241" s="224"/>
      <c r="E3241" s="224"/>
      <c r="F3241" s="224"/>
      <c r="G3241" s="224"/>
      <c r="H3241" s="224"/>
      <c r="I3241" s="224"/>
      <c r="J3241" s="224"/>
      <c r="L3241" s="52">
        <f t="shared" si="508"/>
        <v>340</v>
      </c>
      <c r="M3241" s="86" t="str">
        <f t="shared" si="501"/>
        <v/>
      </c>
      <c r="N3241" s="87" t="str">
        <f t="shared" si="502"/>
        <v/>
      </c>
      <c r="O3241" s="87" t="str">
        <f t="shared" si="503"/>
        <v/>
      </c>
      <c r="P3241" s="88" t="str">
        <f t="shared" si="504"/>
        <v/>
      </c>
      <c r="Q3241" s="87" t="str">
        <f t="shared" si="505"/>
        <v/>
      </c>
      <c r="R3241" s="87" t="str">
        <f t="shared" si="506"/>
        <v/>
      </c>
    </row>
    <row r="3242" spans="1:18" ht="25.5" customHeight="1" x14ac:dyDescent="0.2">
      <c r="A3242" s="206"/>
      <c r="B3242" s="207" t="s">
        <v>1</v>
      </c>
      <c r="C3242" s="206" t="s">
        <v>2</v>
      </c>
      <c r="D3242" s="206" t="s">
        <v>3</v>
      </c>
      <c r="E3242" s="290" t="s">
        <v>18</v>
      </c>
      <c r="F3242" s="290"/>
      <c r="G3242" s="208" t="s">
        <v>4</v>
      </c>
      <c r="H3242" s="207" t="s">
        <v>5</v>
      </c>
      <c r="I3242" s="207" t="s">
        <v>6</v>
      </c>
      <c r="J3242" s="207" t="s">
        <v>7</v>
      </c>
      <c r="L3242" s="52">
        <f t="shared" si="508"/>
        <v>341</v>
      </c>
      <c r="M3242" s="86" t="str">
        <f t="shared" si="501"/>
        <v/>
      </c>
      <c r="N3242" s="87" t="str">
        <f t="shared" si="502"/>
        <v/>
      </c>
      <c r="O3242" s="87" t="str">
        <f t="shared" si="503"/>
        <v/>
      </c>
      <c r="P3242" s="88" t="str">
        <f t="shared" si="504"/>
        <v/>
      </c>
      <c r="Q3242" s="87" t="str">
        <f t="shared" si="505"/>
        <v/>
      </c>
      <c r="R3242" s="87" t="str">
        <f t="shared" si="506"/>
        <v/>
      </c>
    </row>
    <row r="3243" spans="1:18" ht="14.25" customHeight="1" x14ac:dyDescent="0.2">
      <c r="A3243" s="209" t="s">
        <v>19</v>
      </c>
      <c r="B3243" s="210" t="s">
        <v>1542</v>
      </c>
      <c r="C3243" s="209" t="s">
        <v>9</v>
      </c>
      <c r="D3243" s="209" t="s">
        <v>1543</v>
      </c>
      <c r="E3243" s="291" t="s">
        <v>892</v>
      </c>
      <c r="F3243" s="291"/>
      <c r="G3243" s="211" t="s">
        <v>10</v>
      </c>
      <c r="H3243" s="212">
        <v>1</v>
      </c>
      <c r="I3243" s="213">
        <f>SUMIF(L:L,$L3243,M:M)</f>
        <v>105.4</v>
      </c>
      <c r="J3243" s="213">
        <f t="shared" ref="J3243:J3251" si="512">TRUNC(H3243*I3243,2)</f>
        <v>105.4</v>
      </c>
      <c r="L3243" s="52">
        <f t="shared" si="508"/>
        <v>341</v>
      </c>
      <c r="M3243" s="86" t="str">
        <f t="shared" si="501"/>
        <v/>
      </c>
      <c r="N3243" s="87" t="str">
        <f t="shared" si="502"/>
        <v/>
      </c>
      <c r="O3243" s="87" t="str">
        <f t="shared" si="503"/>
        <v/>
      </c>
      <c r="P3243" s="88" t="str">
        <f t="shared" si="504"/>
        <v xml:space="preserve"> 98448 </v>
      </c>
      <c r="Q3243" s="87">
        <f t="shared" si="505"/>
        <v>0</v>
      </c>
      <c r="R3243" s="87">
        <f t="shared" si="506"/>
        <v>105.4</v>
      </c>
    </row>
    <row r="3244" spans="1:18" ht="25.5" x14ac:dyDescent="0.2">
      <c r="A3244" s="225" t="s">
        <v>21</v>
      </c>
      <c r="B3244" s="226" t="s">
        <v>669</v>
      </c>
      <c r="C3244" s="225" t="s">
        <v>9</v>
      </c>
      <c r="D3244" s="225" t="s">
        <v>670</v>
      </c>
      <c r="E3244" s="292" t="s">
        <v>893</v>
      </c>
      <c r="F3244" s="292"/>
      <c r="G3244" s="227" t="s">
        <v>41</v>
      </c>
      <c r="H3244" s="228">
        <v>3.0499999999999999E-2</v>
      </c>
      <c r="I3244" s="229">
        <f>SUMIFS(J:J,A:A,"Composição",B:B,$B3244)</f>
        <v>28.49</v>
      </c>
      <c r="J3244" s="229">
        <f t="shared" si="512"/>
        <v>0.86</v>
      </c>
      <c r="L3244" s="52">
        <f t="shared" si="508"/>
        <v>341</v>
      </c>
      <c r="M3244" s="86">
        <f t="shared" si="501"/>
        <v>0.86</v>
      </c>
      <c r="N3244" s="87" t="str">
        <f t="shared" si="502"/>
        <v/>
      </c>
      <c r="O3244" s="87">
        <f t="shared" si="503"/>
        <v>0.86</v>
      </c>
      <c r="P3244" s="88" t="str">
        <f t="shared" si="504"/>
        <v/>
      </c>
      <c r="Q3244" s="87" t="str">
        <f t="shared" si="505"/>
        <v/>
      </c>
      <c r="R3244" s="87" t="str">
        <f t="shared" si="506"/>
        <v/>
      </c>
    </row>
    <row r="3245" spans="1:18" ht="25.5" x14ac:dyDescent="0.2">
      <c r="A3245" s="225" t="s">
        <v>21</v>
      </c>
      <c r="B3245" s="226" t="s">
        <v>668</v>
      </c>
      <c r="C3245" s="225" t="s">
        <v>9</v>
      </c>
      <c r="D3245" s="225" t="s">
        <v>43</v>
      </c>
      <c r="E3245" s="292" t="s">
        <v>875</v>
      </c>
      <c r="F3245" s="292"/>
      <c r="G3245" s="227" t="s">
        <v>25</v>
      </c>
      <c r="H3245" s="228">
        <v>0.59499999999999997</v>
      </c>
      <c r="I3245" s="229">
        <f>SUMIFS(J:J,A:A,"Composição",B:B,$B3245)</f>
        <v>25.57</v>
      </c>
      <c r="J3245" s="229">
        <f t="shared" si="512"/>
        <v>15.21</v>
      </c>
      <c r="L3245" s="52">
        <f t="shared" si="508"/>
        <v>341</v>
      </c>
      <c r="M3245" s="86">
        <f t="shared" si="501"/>
        <v>15.21</v>
      </c>
      <c r="N3245" s="87" t="str">
        <f t="shared" si="502"/>
        <v/>
      </c>
      <c r="O3245" s="87">
        <f t="shared" si="503"/>
        <v>15.21</v>
      </c>
      <c r="P3245" s="88" t="str">
        <f t="shared" si="504"/>
        <v/>
      </c>
      <c r="Q3245" s="87" t="str">
        <f t="shared" si="505"/>
        <v/>
      </c>
      <c r="R3245" s="87" t="str">
        <f t="shared" si="506"/>
        <v/>
      </c>
    </row>
    <row r="3246" spans="1:18" ht="25.5" x14ac:dyDescent="0.2">
      <c r="A3246" s="225" t="s">
        <v>21</v>
      </c>
      <c r="B3246" s="226" t="s">
        <v>22</v>
      </c>
      <c r="C3246" s="225" t="s">
        <v>9</v>
      </c>
      <c r="D3246" s="225" t="s">
        <v>23</v>
      </c>
      <c r="E3246" s="292" t="s">
        <v>875</v>
      </c>
      <c r="F3246" s="292"/>
      <c r="G3246" s="227" t="s">
        <v>25</v>
      </c>
      <c r="H3246" s="228">
        <v>0.878</v>
      </c>
      <c r="I3246" s="229">
        <f>SUMIFS(J:J,A:A,"Composição",B:B,$B3246)</f>
        <v>32.17</v>
      </c>
      <c r="J3246" s="229">
        <f t="shared" si="512"/>
        <v>28.24</v>
      </c>
      <c r="L3246" s="52">
        <f t="shared" si="508"/>
        <v>341</v>
      </c>
      <c r="M3246" s="86">
        <f t="shared" si="501"/>
        <v>28.24</v>
      </c>
      <c r="N3246" s="87" t="str">
        <f t="shared" si="502"/>
        <v/>
      </c>
      <c r="O3246" s="87">
        <f t="shared" si="503"/>
        <v>28.24</v>
      </c>
      <c r="P3246" s="88" t="str">
        <f t="shared" si="504"/>
        <v/>
      </c>
      <c r="Q3246" s="87" t="str">
        <f t="shared" si="505"/>
        <v/>
      </c>
      <c r="R3246" s="87" t="str">
        <f t="shared" si="506"/>
        <v/>
      </c>
    </row>
    <row r="3247" spans="1:18" ht="25.5" x14ac:dyDescent="0.2">
      <c r="A3247" s="225" t="s">
        <v>21</v>
      </c>
      <c r="B3247" s="226" t="s">
        <v>671</v>
      </c>
      <c r="C3247" s="225" t="s">
        <v>9</v>
      </c>
      <c r="D3247" s="225" t="s">
        <v>672</v>
      </c>
      <c r="E3247" s="292" t="s">
        <v>893</v>
      </c>
      <c r="F3247" s="292"/>
      <c r="G3247" s="227" t="s">
        <v>42</v>
      </c>
      <c r="H3247" s="228">
        <v>0.1225</v>
      </c>
      <c r="I3247" s="229">
        <f>SUMIFS(J:J,A:A,"Composição",B:B,$B3247)</f>
        <v>27.46</v>
      </c>
      <c r="J3247" s="229">
        <f t="shared" si="512"/>
        <v>3.36</v>
      </c>
      <c r="L3247" s="52">
        <f t="shared" si="508"/>
        <v>341</v>
      </c>
      <c r="M3247" s="86">
        <f t="shared" si="501"/>
        <v>3.36</v>
      </c>
      <c r="N3247" s="87" t="str">
        <f t="shared" si="502"/>
        <v/>
      </c>
      <c r="O3247" s="87">
        <f t="shared" si="503"/>
        <v>3.36</v>
      </c>
      <c r="P3247" s="88" t="str">
        <f t="shared" si="504"/>
        <v/>
      </c>
      <c r="Q3247" s="87" t="str">
        <f t="shared" si="505"/>
        <v/>
      </c>
      <c r="R3247" s="87" t="str">
        <f t="shared" si="506"/>
        <v/>
      </c>
    </row>
    <row r="3248" spans="1:18" ht="25.5" customHeight="1" x14ac:dyDescent="0.2">
      <c r="A3248" s="214" t="s">
        <v>28</v>
      </c>
      <c r="B3248" s="215" t="s">
        <v>247</v>
      </c>
      <c r="C3248" s="214" t="str">
        <f>VLOOKUP(B3248,INSUMOS!$A:$I,2,FALSE)</f>
        <v>SINAPI</v>
      </c>
      <c r="D3248" s="214" t="str">
        <f>VLOOKUP(B3248,INSUMOS!$A:$I,3,FALSE)</f>
        <v>PREGO DE ACO POLIDO COM CABECA 18 X 27 (2 1/2 X 10)</v>
      </c>
      <c r="E3248" s="293" t="str">
        <f>VLOOKUP(B3248,INSUMOS!$A:$I,4,FALSE)</f>
        <v>Material</v>
      </c>
      <c r="F3248" s="293"/>
      <c r="G3248" s="216" t="str">
        <f>VLOOKUP(B3248,INSUMOS!$A:$I,5,FALSE)</f>
        <v>KG</v>
      </c>
      <c r="H3248" s="217">
        <v>9.4E-2</v>
      </c>
      <c r="I3248" s="218">
        <f>VLOOKUP(B3248,INSUMOS!$A:$I,8,FALSE)</f>
        <v>17.5</v>
      </c>
      <c r="J3248" s="218">
        <f t="shared" si="512"/>
        <v>1.64</v>
      </c>
      <c r="L3248" s="52">
        <f t="shared" si="508"/>
        <v>341</v>
      </c>
      <c r="M3248" s="86">
        <f t="shared" ref="M3248:M3311" si="513">IF(OR(A3248="Insumo",A3248="Composição Auxiliar"),J3248,"")</f>
        <v>1.64</v>
      </c>
      <c r="N3248" s="87" t="str">
        <f t="shared" ref="N3248:N3311" si="514">IF(E3248="Mão de Obra",J3248,"")</f>
        <v/>
      </c>
      <c r="O3248" s="87">
        <f t="shared" ref="O3248:O3311" si="515">IF(N3248&lt;&gt;"","",M3248)</f>
        <v>1.64</v>
      </c>
      <c r="P3248" s="88" t="str">
        <f t="shared" ref="P3248:P3311" si="516">IF(A3248="Composição",B3248,"")</f>
        <v/>
      </c>
      <c r="Q3248" s="87" t="str">
        <f t="shared" ref="Q3248:Q3311" si="517">IF(P3248&lt;&gt;"",SUMIF(L3248:L3348,L3248,N3248:N3348),"")</f>
        <v/>
      </c>
      <c r="R3248" s="87" t="str">
        <f t="shared" ref="R3248:R3311" si="518">IF(P3248&lt;&gt;"",SUMIF(L3248:L3348,L3248,O3248:O3348),"")</f>
        <v/>
      </c>
    </row>
    <row r="3249" spans="1:18" ht="14.25" customHeight="1" x14ac:dyDescent="0.2">
      <c r="A3249" s="214" t="s">
        <v>28</v>
      </c>
      <c r="B3249" s="215" t="s">
        <v>31</v>
      </c>
      <c r="C3249" s="214" t="str">
        <f>VLOOKUP(B3249,INSUMOS!$A:$I,2,FALSE)</f>
        <v>SINAPI</v>
      </c>
      <c r="D3249" s="214" t="str">
        <f>VLOOKUP(B3249,INSUMOS!$A:$I,3,FALSE)</f>
        <v>PONTALETE *7,5 X 7,5* CM EM PINUS, MISTA OU EQUIVALENTE DA REGIAO - BRUTA</v>
      </c>
      <c r="E3249" s="293" t="str">
        <f>VLOOKUP(B3249,INSUMOS!$A:$I,4,FALSE)</f>
        <v>Material</v>
      </c>
      <c r="F3249" s="293"/>
      <c r="G3249" s="216" t="str">
        <f>VLOOKUP(B3249,INSUMOS!$A:$I,5,FALSE)</f>
        <v>M</v>
      </c>
      <c r="H3249" s="217">
        <v>2.7151999999999998</v>
      </c>
      <c r="I3249" s="218">
        <f>VLOOKUP(B3249,INSUMOS!$A:$I,8,FALSE)</f>
        <v>7.6</v>
      </c>
      <c r="J3249" s="218">
        <f t="shared" si="512"/>
        <v>20.63</v>
      </c>
      <c r="L3249" s="52">
        <f t="shared" si="508"/>
        <v>341</v>
      </c>
      <c r="M3249" s="86">
        <f t="shared" si="513"/>
        <v>20.63</v>
      </c>
      <c r="N3249" s="87" t="str">
        <f t="shared" si="514"/>
        <v/>
      </c>
      <c r="O3249" s="87">
        <f t="shared" si="515"/>
        <v>20.63</v>
      </c>
      <c r="P3249" s="88" t="str">
        <f t="shared" si="516"/>
        <v/>
      </c>
      <c r="Q3249" s="87" t="str">
        <f t="shared" si="517"/>
        <v/>
      </c>
      <c r="R3249" s="87" t="str">
        <f t="shared" si="518"/>
        <v/>
      </c>
    </row>
    <row r="3250" spans="1:18" ht="38.25" x14ac:dyDescent="0.2">
      <c r="A3250" s="214" t="s">
        <v>28</v>
      </c>
      <c r="B3250" s="215" t="s">
        <v>382</v>
      </c>
      <c r="C3250" s="214" t="str">
        <f>VLOOKUP(B3250,INSUMOS!$A:$I,2,FALSE)</f>
        <v>SINAPI</v>
      </c>
      <c r="D3250" s="214" t="str">
        <f>VLOOKUP(B3250,INSUMOS!$A:$I,3,FALSE)</f>
        <v>CHAPA/PAINEL DE MADEIRA COMPENSADA RESINADA (MADEIRITE RESINADO ROSA) PARA FORMA DE CONCRETO, DE 2200 X 1100 MM, E = 8 A 12 MM</v>
      </c>
      <c r="E3250" s="293" t="str">
        <f>VLOOKUP(B3250,INSUMOS!$A:$I,4,FALSE)</f>
        <v>Material</v>
      </c>
      <c r="F3250" s="293"/>
      <c r="G3250" s="216" t="str">
        <f>VLOOKUP(B3250,INSUMOS!$A:$I,5,FALSE)</f>
        <v>m²</v>
      </c>
      <c r="H3250" s="217">
        <v>1.050038</v>
      </c>
      <c r="I3250" s="218">
        <f>VLOOKUP(B3250,INSUMOS!$A:$I,8,FALSE)</f>
        <v>24.79</v>
      </c>
      <c r="J3250" s="218">
        <f t="shared" si="512"/>
        <v>26.03</v>
      </c>
      <c r="L3250" s="52">
        <f t="shared" si="508"/>
        <v>341</v>
      </c>
      <c r="M3250" s="86">
        <f t="shared" si="513"/>
        <v>26.03</v>
      </c>
      <c r="N3250" s="87" t="str">
        <f t="shared" si="514"/>
        <v/>
      </c>
      <c r="O3250" s="87">
        <f t="shared" si="515"/>
        <v>26.03</v>
      </c>
      <c r="P3250" s="88" t="str">
        <f t="shared" si="516"/>
        <v/>
      </c>
      <c r="Q3250" s="87" t="str">
        <f t="shared" si="517"/>
        <v/>
      </c>
      <c r="R3250" s="87" t="str">
        <f t="shared" si="518"/>
        <v/>
      </c>
    </row>
    <row r="3251" spans="1:18" ht="25.5" x14ac:dyDescent="0.2">
      <c r="A3251" s="214" t="s">
        <v>28</v>
      </c>
      <c r="B3251" s="215" t="s">
        <v>406</v>
      </c>
      <c r="C3251" s="214" t="str">
        <f>VLOOKUP(B3251,INSUMOS!$A:$I,2,FALSE)</f>
        <v>SINAPI</v>
      </c>
      <c r="D3251" s="214" t="str">
        <f>VLOOKUP(B3251,INSUMOS!$A:$I,3,FALSE)</f>
        <v>TABUA *2,5 X 15 CM EM PINUS, MISTA OU EQUIVALENTE DA REGIAO - BRUTA</v>
      </c>
      <c r="E3251" s="293" t="str">
        <f>VLOOKUP(B3251,INSUMOS!$A:$I,4,FALSE)</f>
        <v>Material</v>
      </c>
      <c r="F3251" s="293"/>
      <c r="G3251" s="216" t="str">
        <f>VLOOKUP(B3251,INSUMOS!$A:$I,5,FALSE)</f>
        <v>M</v>
      </c>
      <c r="H3251" s="217">
        <v>1.7404999999999999</v>
      </c>
      <c r="I3251" s="218">
        <f>VLOOKUP(B3251,INSUMOS!$A:$I,8,FALSE)</f>
        <v>5.42</v>
      </c>
      <c r="J3251" s="218">
        <f t="shared" si="512"/>
        <v>9.43</v>
      </c>
      <c r="L3251" s="52">
        <f t="shared" si="508"/>
        <v>341</v>
      </c>
      <c r="M3251" s="86">
        <f t="shared" si="513"/>
        <v>9.43</v>
      </c>
      <c r="N3251" s="87" t="str">
        <f t="shared" si="514"/>
        <v/>
      </c>
      <c r="O3251" s="87">
        <f t="shared" si="515"/>
        <v>9.43</v>
      </c>
      <c r="P3251" s="88" t="str">
        <f t="shared" si="516"/>
        <v/>
      </c>
      <c r="Q3251" s="87" t="str">
        <f t="shared" si="517"/>
        <v/>
      </c>
      <c r="R3251" s="87" t="str">
        <f t="shared" si="518"/>
        <v/>
      </c>
    </row>
    <row r="3252" spans="1:18" x14ac:dyDescent="0.2">
      <c r="A3252" s="219"/>
      <c r="B3252" s="219"/>
      <c r="C3252" s="219"/>
      <c r="D3252" s="219"/>
      <c r="E3252" s="219"/>
      <c r="F3252" s="220"/>
      <c r="G3252" s="219"/>
      <c r="H3252" s="220"/>
      <c r="I3252" s="219"/>
      <c r="J3252" s="220"/>
      <c r="L3252" s="52">
        <f t="shared" ref="L3252:L3315" si="519">IF(AND(A3253&lt;&gt;"",A3252=""),L3251+1,L3251)</f>
        <v>341</v>
      </c>
      <c r="M3252" s="86" t="str">
        <f t="shared" si="513"/>
        <v/>
      </c>
      <c r="N3252" s="87" t="str">
        <f t="shared" si="514"/>
        <v/>
      </c>
      <c r="O3252" s="87" t="str">
        <f t="shared" si="515"/>
        <v/>
      </c>
      <c r="P3252" s="88" t="str">
        <f t="shared" si="516"/>
        <v/>
      </c>
      <c r="Q3252" s="87" t="str">
        <f t="shared" si="517"/>
        <v/>
      </c>
      <c r="R3252" s="87" t="str">
        <f t="shared" si="518"/>
        <v/>
      </c>
    </row>
    <row r="3253" spans="1:18" ht="15" thickBot="1" x14ac:dyDescent="0.25">
      <c r="A3253" s="219"/>
      <c r="B3253" s="219"/>
      <c r="C3253" s="219"/>
      <c r="D3253" s="219"/>
      <c r="E3253" s="219"/>
      <c r="F3253" s="220"/>
      <c r="G3253" s="219"/>
      <c r="H3253" s="294"/>
      <c r="I3253" s="294"/>
      <c r="J3253" s="220"/>
      <c r="L3253" s="52">
        <f t="shared" si="519"/>
        <v>341</v>
      </c>
      <c r="M3253" s="86" t="str">
        <f t="shared" si="513"/>
        <v/>
      </c>
      <c r="N3253" s="87" t="str">
        <f t="shared" si="514"/>
        <v/>
      </c>
      <c r="O3253" s="87" t="str">
        <f t="shared" si="515"/>
        <v/>
      </c>
      <c r="P3253" s="88" t="str">
        <f t="shared" si="516"/>
        <v/>
      </c>
      <c r="Q3253" s="87" t="str">
        <f t="shared" si="517"/>
        <v/>
      </c>
      <c r="R3253" s="87" t="str">
        <f t="shared" si="518"/>
        <v/>
      </c>
    </row>
    <row r="3254" spans="1:18" ht="25.5" customHeight="1" thickTop="1" x14ac:dyDescent="0.2">
      <c r="A3254" s="224"/>
      <c r="B3254" s="224"/>
      <c r="C3254" s="224"/>
      <c r="D3254" s="224"/>
      <c r="E3254" s="224"/>
      <c r="F3254" s="224"/>
      <c r="G3254" s="224"/>
      <c r="H3254" s="224"/>
      <c r="I3254" s="224"/>
      <c r="J3254" s="224"/>
      <c r="L3254" s="52">
        <f t="shared" si="519"/>
        <v>341</v>
      </c>
      <c r="M3254" s="86" t="str">
        <f t="shared" si="513"/>
        <v/>
      </c>
      <c r="N3254" s="87" t="str">
        <f t="shared" si="514"/>
        <v/>
      </c>
      <c r="O3254" s="87" t="str">
        <f t="shared" si="515"/>
        <v/>
      </c>
      <c r="P3254" s="88" t="str">
        <f t="shared" si="516"/>
        <v/>
      </c>
      <c r="Q3254" s="87" t="str">
        <f t="shared" si="517"/>
        <v/>
      </c>
      <c r="R3254" s="87" t="str">
        <f t="shared" si="518"/>
        <v/>
      </c>
    </row>
    <row r="3255" spans="1:18" ht="14.25" customHeight="1" x14ac:dyDescent="0.2">
      <c r="A3255" s="206"/>
      <c r="B3255" s="207" t="s">
        <v>1</v>
      </c>
      <c r="C3255" s="206" t="s">
        <v>2</v>
      </c>
      <c r="D3255" s="206" t="s">
        <v>3</v>
      </c>
      <c r="E3255" s="290" t="s">
        <v>18</v>
      </c>
      <c r="F3255" s="290"/>
      <c r="G3255" s="208" t="s">
        <v>4</v>
      </c>
      <c r="H3255" s="207" t="s">
        <v>5</v>
      </c>
      <c r="I3255" s="207" t="s">
        <v>6</v>
      </c>
      <c r="J3255" s="207" t="s">
        <v>7</v>
      </c>
      <c r="L3255" s="52">
        <f t="shared" si="519"/>
        <v>342</v>
      </c>
      <c r="M3255" s="86" t="str">
        <f t="shared" si="513"/>
        <v/>
      </c>
      <c r="N3255" s="87" t="str">
        <f t="shared" si="514"/>
        <v/>
      </c>
      <c r="O3255" s="87" t="str">
        <f t="shared" si="515"/>
        <v/>
      </c>
      <c r="P3255" s="88" t="str">
        <f t="shared" si="516"/>
        <v/>
      </c>
      <c r="Q3255" s="87" t="str">
        <f t="shared" si="517"/>
        <v/>
      </c>
      <c r="R3255" s="87" t="str">
        <f t="shared" si="518"/>
        <v/>
      </c>
    </row>
    <row r="3256" spans="1:18" ht="38.25" x14ac:dyDescent="0.2">
      <c r="A3256" s="209" t="s">
        <v>19</v>
      </c>
      <c r="B3256" s="210" t="s">
        <v>1548</v>
      </c>
      <c r="C3256" s="209" t="s">
        <v>9</v>
      </c>
      <c r="D3256" s="209" t="s">
        <v>1549</v>
      </c>
      <c r="E3256" s="291" t="s">
        <v>20</v>
      </c>
      <c r="F3256" s="291"/>
      <c r="G3256" s="211" t="s">
        <v>10</v>
      </c>
      <c r="H3256" s="212">
        <v>1</v>
      </c>
      <c r="I3256" s="213">
        <f>SUMIF(L:L,$L3256,M:M)</f>
        <v>127.26000000000002</v>
      </c>
      <c r="J3256" s="213">
        <f t="shared" ref="J3256:J3264" si="520">TRUNC(H3256*I3256,2)</f>
        <v>127.26</v>
      </c>
      <c r="L3256" s="52">
        <f t="shared" si="519"/>
        <v>342</v>
      </c>
      <c r="M3256" s="86" t="str">
        <f t="shared" si="513"/>
        <v/>
      </c>
      <c r="N3256" s="87" t="str">
        <f t="shared" si="514"/>
        <v/>
      </c>
      <c r="O3256" s="87" t="str">
        <f t="shared" si="515"/>
        <v/>
      </c>
      <c r="P3256" s="88" t="str">
        <f t="shared" si="516"/>
        <v xml:space="preserve"> 98444 </v>
      </c>
      <c r="Q3256" s="87">
        <f t="shared" si="517"/>
        <v>0</v>
      </c>
      <c r="R3256" s="87">
        <f t="shared" si="518"/>
        <v>127.26000000000002</v>
      </c>
    </row>
    <row r="3257" spans="1:18" ht="25.5" x14ac:dyDescent="0.2">
      <c r="A3257" s="225" t="s">
        <v>21</v>
      </c>
      <c r="B3257" s="226" t="s">
        <v>22</v>
      </c>
      <c r="C3257" s="225" t="s">
        <v>9</v>
      </c>
      <c r="D3257" s="225" t="s">
        <v>23</v>
      </c>
      <c r="E3257" s="292" t="s">
        <v>875</v>
      </c>
      <c r="F3257" s="292"/>
      <c r="G3257" s="227" t="s">
        <v>25</v>
      </c>
      <c r="H3257" s="228">
        <v>0.46439999999999998</v>
      </c>
      <c r="I3257" s="229">
        <f>SUMIFS(J:J,A:A,"Composição",B:B,$B3257)</f>
        <v>32.17</v>
      </c>
      <c r="J3257" s="229">
        <f t="shared" si="520"/>
        <v>14.93</v>
      </c>
      <c r="L3257" s="52">
        <f t="shared" si="519"/>
        <v>342</v>
      </c>
      <c r="M3257" s="86">
        <f t="shared" si="513"/>
        <v>14.93</v>
      </c>
      <c r="N3257" s="87" t="str">
        <f t="shared" si="514"/>
        <v/>
      </c>
      <c r="O3257" s="87">
        <f t="shared" si="515"/>
        <v>14.93</v>
      </c>
      <c r="P3257" s="88" t="str">
        <f t="shared" si="516"/>
        <v/>
      </c>
      <c r="Q3257" s="87" t="str">
        <f t="shared" si="517"/>
        <v/>
      </c>
      <c r="R3257" s="87" t="str">
        <f t="shared" si="518"/>
        <v/>
      </c>
    </row>
    <row r="3258" spans="1:18" ht="25.5" x14ac:dyDescent="0.2">
      <c r="A3258" s="225" t="s">
        <v>21</v>
      </c>
      <c r="B3258" s="226" t="s">
        <v>671</v>
      </c>
      <c r="C3258" s="225" t="s">
        <v>9</v>
      </c>
      <c r="D3258" s="225" t="s">
        <v>672</v>
      </c>
      <c r="E3258" s="292" t="s">
        <v>893</v>
      </c>
      <c r="F3258" s="292"/>
      <c r="G3258" s="227" t="s">
        <v>42</v>
      </c>
      <c r="H3258" s="228">
        <v>3.32E-2</v>
      </c>
      <c r="I3258" s="229">
        <f>SUMIFS(J:J,A:A,"Composição",B:B,$B3258)</f>
        <v>27.46</v>
      </c>
      <c r="J3258" s="229">
        <f t="shared" si="520"/>
        <v>0.91</v>
      </c>
      <c r="L3258" s="52">
        <f t="shared" si="519"/>
        <v>342</v>
      </c>
      <c r="M3258" s="86">
        <f t="shared" si="513"/>
        <v>0.91</v>
      </c>
      <c r="N3258" s="87" t="str">
        <f t="shared" si="514"/>
        <v/>
      </c>
      <c r="O3258" s="87">
        <f t="shared" si="515"/>
        <v>0.91</v>
      </c>
      <c r="P3258" s="88" t="str">
        <f t="shared" si="516"/>
        <v/>
      </c>
      <c r="Q3258" s="87" t="str">
        <f t="shared" si="517"/>
        <v/>
      </c>
      <c r="R3258" s="87" t="str">
        <f t="shared" si="518"/>
        <v/>
      </c>
    </row>
    <row r="3259" spans="1:18" ht="25.5" x14ac:dyDescent="0.2">
      <c r="A3259" s="225" t="s">
        <v>21</v>
      </c>
      <c r="B3259" s="226" t="s">
        <v>669</v>
      </c>
      <c r="C3259" s="225" t="s">
        <v>9</v>
      </c>
      <c r="D3259" s="225" t="s">
        <v>670</v>
      </c>
      <c r="E3259" s="292" t="s">
        <v>893</v>
      </c>
      <c r="F3259" s="292"/>
      <c r="G3259" s="227" t="s">
        <v>41</v>
      </c>
      <c r="H3259" s="228">
        <v>7.6E-3</v>
      </c>
      <c r="I3259" s="229">
        <f>SUMIFS(J:J,A:A,"Composição",B:B,$B3259)</f>
        <v>28.49</v>
      </c>
      <c r="J3259" s="229">
        <f t="shared" si="520"/>
        <v>0.21</v>
      </c>
      <c r="L3259" s="52">
        <f t="shared" si="519"/>
        <v>342</v>
      </c>
      <c r="M3259" s="86">
        <f t="shared" si="513"/>
        <v>0.21</v>
      </c>
      <c r="N3259" s="87" t="str">
        <f t="shared" si="514"/>
        <v/>
      </c>
      <c r="O3259" s="87">
        <f t="shared" si="515"/>
        <v>0.21</v>
      </c>
      <c r="P3259" s="88" t="str">
        <f t="shared" si="516"/>
        <v/>
      </c>
      <c r="Q3259" s="87" t="str">
        <f t="shared" si="517"/>
        <v/>
      </c>
      <c r="R3259" s="87" t="str">
        <f t="shared" si="518"/>
        <v/>
      </c>
    </row>
    <row r="3260" spans="1:18" ht="25.5" customHeight="1" x14ac:dyDescent="0.2">
      <c r="A3260" s="225" t="s">
        <v>21</v>
      </c>
      <c r="B3260" s="226" t="s">
        <v>668</v>
      </c>
      <c r="C3260" s="225" t="s">
        <v>9</v>
      </c>
      <c r="D3260" s="225" t="s">
        <v>43</v>
      </c>
      <c r="E3260" s="292" t="s">
        <v>875</v>
      </c>
      <c r="F3260" s="292"/>
      <c r="G3260" s="227" t="s">
        <v>25</v>
      </c>
      <c r="H3260" s="228">
        <v>0.15479999999999999</v>
      </c>
      <c r="I3260" s="229">
        <f>SUMIFS(J:J,A:A,"Composição",B:B,$B3260)</f>
        <v>25.57</v>
      </c>
      <c r="J3260" s="229">
        <f t="shared" si="520"/>
        <v>3.95</v>
      </c>
      <c r="L3260" s="52">
        <f t="shared" si="519"/>
        <v>342</v>
      </c>
      <c r="M3260" s="86">
        <f t="shared" si="513"/>
        <v>3.95</v>
      </c>
      <c r="N3260" s="87" t="str">
        <f t="shared" si="514"/>
        <v/>
      </c>
      <c r="O3260" s="87">
        <f t="shared" si="515"/>
        <v>3.95</v>
      </c>
      <c r="P3260" s="88" t="str">
        <f t="shared" si="516"/>
        <v/>
      </c>
      <c r="Q3260" s="87" t="str">
        <f t="shared" si="517"/>
        <v/>
      </c>
      <c r="R3260" s="87" t="str">
        <f t="shared" si="518"/>
        <v/>
      </c>
    </row>
    <row r="3261" spans="1:18" ht="14.25" customHeight="1" x14ac:dyDescent="0.2">
      <c r="A3261" s="214" t="s">
        <v>28</v>
      </c>
      <c r="B3261" s="215" t="s">
        <v>457</v>
      </c>
      <c r="C3261" s="214" t="str">
        <f>VLOOKUP(B3261,INSUMOS!$A:$I,2,FALSE)</f>
        <v>SINAPI</v>
      </c>
      <c r="D3261" s="214" t="str">
        <f>VLOOKUP(B3261,INSUMOS!$A:$I,3,FALSE)</f>
        <v>CAIBRO NAO APARELHADO *6 X 6* CM, EM MACARANDUBA/MASSARANDUBA, ANGELIM OU EQUIVALENTE DA REGIAO - BRUTA</v>
      </c>
      <c r="E3261" s="293" t="str">
        <f>VLOOKUP(B3261,INSUMOS!$A:$I,4,FALSE)</f>
        <v>Material</v>
      </c>
      <c r="F3261" s="293"/>
      <c r="G3261" s="216" t="str">
        <f>VLOOKUP(B3261,INSUMOS!$A:$I,5,FALSE)</f>
        <v>M</v>
      </c>
      <c r="H3261" s="217">
        <v>1</v>
      </c>
      <c r="I3261" s="218">
        <f>VLOOKUP(B3261,INSUMOS!$A:$I,8,FALSE)</f>
        <v>26.71</v>
      </c>
      <c r="J3261" s="218">
        <f t="shared" si="520"/>
        <v>26.71</v>
      </c>
      <c r="L3261" s="52">
        <f t="shared" si="519"/>
        <v>342</v>
      </c>
      <c r="M3261" s="86">
        <f t="shared" si="513"/>
        <v>26.71</v>
      </c>
      <c r="N3261" s="87" t="str">
        <f t="shared" si="514"/>
        <v/>
      </c>
      <c r="O3261" s="87">
        <f t="shared" si="515"/>
        <v>26.71</v>
      </c>
      <c r="P3261" s="88" t="str">
        <f t="shared" si="516"/>
        <v/>
      </c>
      <c r="Q3261" s="87" t="str">
        <f t="shared" si="517"/>
        <v/>
      </c>
      <c r="R3261" s="87" t="str">
        <f t="shared" si="518"/>
        <v/>
      </c>
    </row>
    <row r="3262" spans="1:18" ht="38.25" x14ac:dyDescent="0.2">
      <c r="A3262" s="214" t="s">
        <v>28</v>
      </c>
      <c r="B3262" s="215" t="s">
        <v>382</v>
      </c>
      <c r="C3262" s="214" t="str">
        <f>VLOOKUP(B3262,INSUMOS!$A:$I,2,FALSE)</f>
        <v>SINAPI</v>
      </c>
      <c r="D3262" s="214" t="str">
        <f>VLOOKUP(B3262,INSUMOS!$A:$I,3,FALSE)</f>
        <v>CHAPA/PAINEL DE MADEIRA COMPENSADA RESINADA (MADEIRITE RESINADO ROSA) PARA FORMA DE CONCRETO, DE 2200 X 1100 MM, E = 8 A 12 MM</v>
      </c>
      <c r="E3262" s="293" t="str">
        <f>VLOOKUP(B3262,INSUMOS!$A:$I,4,FALSE)</f>
        <v>Material</v>
      </c>
      <c r="F3262" s="293"/>
      <c r="G3262" s="216" t="str">
        <f>VLOOKUP(B3262,INSUMOS!$A:$I,5,FALSE)</f>
        <v>m²</v>
      </c>
      <c r="H3262" s="217">
        <v>1.050038</v>
      </c>
      <c r="I3262" s="218">
        <f>VLOOKUP(B3262,INSUMOS!$A:$I,8,FALSE)</f>
        <v>24.79</v>
      </c>
      <c r="J3262" s="218">
        <f t="shared" si="520"/>
        <v>26.03</v>
      </c>
      <c r="L3262" s="52">
        <f t="shared" si="519"/>
        <v>342</v>
      </c>
      <c r="M3262" s="86">
        <f t="shared" si="513"/>
        <v>26.03</v>
      </c>
      <c r="N3262" s="87" t="str">
        <f t="shared" si="514"/>
        <v/>
      </c>
      <c r="O3262" s="87">
        <f t="shared" si="515"/>
        <v>26.03</v>
      </c>
      <c r="P3262" s="88" t="str">
        <f t="shared" si="516"/>
        <v/>
      </c>
      <c r="Q3262" s="87" t="str">
        <f t="shared" si="517"/>
        <v/>
      </c>
      <c r="R3262" s="87" t="str">
        <f t="shared" si="518"/>
        <v/>
      </c>
    </row>
    <row r="3263" spans="1:18" ht="38.25" x14ac:dyDescent="0.2">
      <c r="A3263" s="214" t="s">
        <v>28</v>
      </c>
      <c r="B3263" s="215" t="s">
        <v>446</v>
      </c>
      <c r="C3263" s="214" t="str">
        <f>VLOOKUP(B3263,INSUMOS!$A:$I,2,FALSE)</f>
        <v>SINAPI</v>
      </c>
      <c r="D3263" s="214" t="str">
        <f>VLOOKUP(B3263,INSUMOS!$A:$I,3,FALSE)</f>
        <v>TABUA APARELHADA *2,5 X 30* CM, EM MACARANDUBA/MASSARANDUBA, ANGELIM OU EQUIVALENTE DA REGIAO</v>
      </c>
      <c r="E3263" s="293" t="str">
        <f>VLOOKUP(B3263,INSUMOS!$A:$I,4,FALSE)</f>
        <v>Material</v>
      </c>
      <c r="F3263" s="293"/>
      <c r="G3263" s="216" t="str">
        <f>VLOOKUP(B3263,INSUMOS!$A:$I,5,FALSE)</f>
        <v>M</v>
      </c>
      <c r="H3263" s="217">
        <v>1.6922999999999999</v>
      </c>
      <c r="I3263" s="218">
        <f>VLOOKUP(B3263,INSUMOS!$A:$I,8,FALSE)</f>
        <v>31.69</v>
      </c>
      <c r="J3263" s="218">
        <f t="shared" si="520"/>
        <v>53.62</v>
      </c>
      <c r="L3263" s="52">
        <f t="shared" si="519"/>
        <v>342</v>
      </c>
      <c r="M3263" s="86">
        <f t="shared" si="513"/>
        <v>53.62</v>
      </c>
      <c r="N3263" s="87" t="str">
        <f t="shared" si="514"/>
        <v/>
      </c>
      <c r="O3263" s="87">
        <f t="shared" si="515"/>
        <v>53.62</v>
      </c>
      <c r="P3263" s="88" t="str">
        <f t="shared" si="516"/>
        <v/>
      </c>
      <c r="Q3263" s="87" t="str">
        <f t="shared" si="517"/>
        <v/>
      </c>
      <c r="R3263" s="87" t="str">
        <f t="shared" si="518"/>
        <v/>
      </c>
    </row>
    <row r="3264" spans="1:18" x14ac:dyDescent="0.2">
      <c r="A3264" s="214" t="s">
        <v>28</v>
      </c>
      <c r="B3264" s="215" t="s">
        <v>247</v>
      </c>
      <c r="C3264" s="214" t="str">
        <f>VLOOKUP(B3264,INSUMOS!$A:$I,2,FALSE)</f>
        <v>SINAPI</v>
      </c>
      <c r="D3264" s="214" t="str">
        <f>VLOOKUP(B3264,INSUMOS!$A:$I,3,FALSE)</f>
        <v>PREGO DE ACO POLIDO COM CABECA 18 X 27 (2 1/2 X 10)</v>
      </c>
      <c r="E3264" s="293" t="str">
        <f>VLOOKUP(B3264,INSUMOS!$A:$I,4,FALSE)</f>
        <v>Material</v>
      </c>
      <c r="F3264" s="293"/>
      <c r="G3264" s="216" t="str">
        <f>VLOOKUP(B3264,INSUMOS!$A:$I,5,FALSE)</f>
        <v>KG</v>
      </c>
      <c r="H3264" s="217">
        <v>5.1700000000000003E-2</v>
      </c>
      <c r="I3264" s="218">
        <f>VLOOKUP(B3264,INSUMOS!$A:$I,8,FALSE)</f>
        <v>17.5</v>
      </c>
      <c r="J3264" s="218">
        <f t="shared" si="520"/>
        <v>0.9</v>
      </c>
      <c r="L3264" s="52">
        <f t="shared" si="519"/>
        <v>342</v>
      </c>
      <c r="M3264" s="86">
        <f t="shared" si="513"/>
        <v>0.9</v>
      </c>
      <c r="N3264" s="87" t="str">
        <f t="shared" si="514"/>
        <v/>
      </c>
      <c r="O3264" s="87">
        <f t="shared" si="515"/>
        <v>0.9</v>
      </c>
      <c r="P3264" s="88" t="str">
        <f t="shared" si="516"/>
        <v/>
      </c>
      <c r="Q3264" s="87" t="str">
        <f t="shared" si="517"/>
        <v/>
      </c>
      <c r="R3264" s="87" t="str">
        <f t="shared" si="518"/>
        <v/>
      </c>
    </row>
    <row r="3265" spans="1:18" x14ac:dyDescent="0.2">
      <c r="A3265" s="219"/>
      <c r="B3265" s="219"/>
      <c r="C3265" s="219"/>
      <c r="D3265" s="219"/>
      <c r="E3265" s="219"/>
      <c r="F3265" s="220"/>
      <c r="G3265" s="219"/>
      <c r="H3265" s="220"/>
      <c r="I3265" s="219"/>
      <c r="J3265" s="220"/>
      <c r="L3265" s="52">
        <f t="shared" si="519"/>
        <v>342</v>
      </c>
      <c r="M3265" s="86" t="str">
        <f t="shared" si="513"/>
        <v/>
      </c>
      <c r="N3265" s="87" t="str">
        <f t="shared" si="514"/>
        <v/>
      </c>
      <c r="O3265" s="87" t="str">
        <f t="shared" si="515"/>
        <v/>
      </c>
      <c r="P3265" s="88" t="str">
        <f t="shared" si="516"/>
        <v/>
      </c>
      <c r="Q3265" s="87" t="str">
        <f t="shared" si="517"/>
        <v/>
      </c>
      <c r="R3265" s="87" t="str">
        <f t="shared" si="518"/>
        <v/>
      </c>
    </row>
    <row r="3266" spans="1:18" ht="25.5" customHeight="1" thickBot="1" x14ac:dyDescent="0.25">
      <c r="A3266" s="219"/>
      <c r="B3266" s="219"/>
      <c r="C3266" s="219"/>
      <c r="D3266" s="219"/>
      <c r="E3266" s="219"/>
      <c r="F3266" s="220"/>
      <c r="G3266" s="219"/>
      <c r="H3266" s="294"/>
      <c r="I3266" s="294"/>
      <c r="J3266" s="220"/>
      <c r="L3266" s="52">
        <f t="shared" si="519"/>
        <v>342</v>
      </c>
      <c r="M3266" s="86" t="str">
        <f t="shared" si="513"/>
        <v/>
      </c>
      <c r="N3266" s="87" t="str">
        <f t="shared" si="514"/>
        <v/>
      </c>
      <c r="O3266" s="87" t="str">
        <f t="shared" si="515"/>
        <v/>
      </c>
      <c r="P3266" s="88" t="str">
        <f t="shared" si="516"/>
        <v/>
      </c>
      <c r="Q3266" s="87" t="str">
        <f t="shared" si="517"/>
        <v/>
      </c>
      <c r="R3266" s="87" t="str">
        <f t="shared" si="518"/>
        <v/>
      </c>
    </row>
    <row r="3267" spans="1:18" ht="14.25" customHeight="1" thickTop="1" x14ac:dyDescent="0.2">
      <c r="A3267" s="224"/>
      <c r="B3267" s="224"/>
      <c r="C3267" s="224"/>
      <c r="D3267" s="224"/>
      <c r="E3267" s="224"/>
      <c r="F3267" s="224"/>
      <c r="G3267" s="224"/>
      <c r="H3267" s="224"/>
      <c r="I3267" s="224"/>
      <c r="J3267" s="224"/>
      <c r="L3267" s="52">
        <f t="shared" si="519"/>
        <v>342</v>
      </c>
      <c r="M3267" s="86" t="str">
        <f t="shared" si="513"/>
        <v/>
      </c>
      <c r="N3267" s="87" t="str">
        <f t="shared" si="514"/>
        <v/>
      </c>
      <c r="O3267" s="87" t="str">
        <f t="shared" si="515"/>
        <v/>
      </c>
      <c r="P3267" s="88" t="str">
        <f t="shared" si="516"/>
        <v/>
      </c>
      <c r="Q3267" s="87" t="str">
        <f t="shared" si="517"/>
        <v/>
      </c>
      <c r="R3267" s="87" t="str">
        <f t="shared" si="518"/>
        <v/>
      </c>
    </row>
    <row r="3268" spans="1:18" ht="15" x14ac:dyDescent="0.2">
      <c r="A3268" s="206"/>
      <c r="B3268" s="207" t="s">
        <v>1</v>
      </c>
      <c r="C3268" s="206" t="s">
        <v>2</v>
      </c>
      <c r="D3268" s="206" t="s">
        <v>3</v>
      </c>
      <c r="E3268" s="290" t="s">
        <v>18</v>
      </c>
      <c r="F3268" s="290"/>
      <c r="G3268" s="208" t="s">
        <v>4</v>
      </c>
      <c r="H3268" s="207" t="s">
        <v>5</v>
      </c>
      <c r="I3268" s="207" t="s">
        <v>6</v>
      </c>
      <c r="J3268" s="207" t="s">
        <v>7</v>
      </c>
      <c r="L3268" s="52">
        <f t="shared" si="519"/>
        <v>343</v>
      </c>
      <c r="M3268" s="86" t="str">
        <f t="shared" si="513"/>
        <v/>
      </c>
      <c r="N3268" s="87" t="str">
        <f t="shared" si="514"/>
        <v/>
      </c>
      <c r="O3268" s="87" t="str">
        <f t="shared" si="515"/>
        <v/>
      </c>
      <c r="P3268" s="88" t="str">
        <f t="shared" si="516"/>
        <v/>
      </c>
      <c r="Q3268" s="87" t="str">
        <f t="shared" si="517"/>
        <v/>
      </c>
      <c r="R3268" s="87" t="str">
        <f t="shared" si="518"/>
        <v/>
      </c>
    </row>
    <row r="3269" spans="1:18" ht="25.5" x14ac:dyDescent="0.2">
      <c r="A3269" s="209" t="s">
        <v>19</v>
      </c>
      <c r="B3269" s="210" t="s">
        <v>1550</v>
      </c>
      <c r="C3269" s="209" t="s">
        <v>9</v>
      </c>
      <c r="D3269" s="209" t="s">
        <v>1551</v>
      </c>
      <c r="E3269" s="291" t="s">
        <v>892</v>
      </c>
      <c r="F3269" s="291"/>
      <c r="G3269" s="211" t="s">
        <v>10</v>
      </c>
      <c r="H3269" s="212">
        <v>1</v>
      </c>
      <c r="I3269" s="213">
        <f>SUMIF(L:L,$L3269,M:M)</f>
        <v>67.240000000000009</v>
      </c>
      <c r="J3269" s="213">
        <f t="shared" ref="J3269:J3277" si="521">TRUNC(H3269*I3269,2)</f>
        <v>67.239999999999995</v>
      </c>
      <c r="L3269" s="52">
        <f t="shared" si="519"/>
        <v>343</v>
      </c>
      <c r="M3269" s="86" t="str">
        <f t="shared" si="513"/>
        <v/>
      </c>
      <c r="N3269" s="87" t="str">
        <f t="shared" si="514"/>
        <v/>
      </c>
      <c r="O3269" s="87" t="str">
        <f t="shared" si="515"/>
        <v/>
      </c>
      <c r="P3269" s="88" t="str">
        <f t="shared" si="516"/>
        <v xml:space="preserve"> 98443 </v>
      </c>
      <c r="Q3269" s="87">
        <f t="shared" si="517"/>
        <v>0</v>
      </c>
      <c r="R3269" s="87">
        <f t="shared" si="518"/>
        <v>67.240000000000009</v>
      </c>
    </row>
    <row r="3270" spans="1:18" ht="25.5" x14ac:dyDescent="0.2">
      <c r="A3270" s="225" t="s">
        <v>21</v>
      </c>
      <c r="B3270" s="226" t="s">
        <v>671</v>
      </c>
      <c r="C3270" s="225" t="s">
        <v>9</v>
      </c>
      <c r="D3270" s="225" t="s">
        <v>672</v>
      </c>
      <c r="E3270" s="292" t="s">
        <v>893</v>
      </c>
      <c r="F3270" s="292"/>
      <c r="G3270" s="227" t="s">
        <v>42</v>
      </c>
      <c r="H3270" s="228">
        <v>6.1499999999999999E-2</v>
      </c>
      <c r="I3270" s="229">
        <f>SUMIFS(J:J,A:A,"Composição",B:B,$B3270)</f>
        <v>27.46</v>
      </c>
      <c r="J3270" s="229">
        <f t="shared" si="521"/>
        <v>1.68</v>
      </c>
      <c r="L3270" s="52">
        <f t="shared" si="519"/>
        <v>343</v>
      </c>
      <c r="M3270" s="86">
        <f t="shared" si="513"/>
        <v>1.68</v>
      </c>
      <c r="N3270" s="87" t="str">
        <f t="shared" si="514"/>
        <v/>
      </c>
      <c r="O3270" s="87">
        <f t="shared" si="515"/>
        <v>1.68</v>
      </c>
      <c r="P3270" s="88" t="str">
        <f t="shared" si="516"/>
        <v/>
      </c>
      <c r="Q3270" s="87" t="str">
        <f t="shared" si="517"/>
        <v/>
      </c>
      <c r="R3270" s="87" t="str">
        <f t="shared" si="518"/>
        <v/>
      </c>
    </row>
    <row r="3271" spans="1:18" ht="25.5" x14ac:dyDescent="0.2">
      <c r="A3271" s="225" t="s">
        <v>21</v>
      </c>
      <c r="B3271" s="226" t="s">
        <v>669</v>
      </c>
      <c r="C3271" s="225" t="s">
        <v>9</v>
      </c>
      <c r="D3271" s="225" t="s">
        <v>670</v>
      </c>
      <c r="E3271" s="292" t="s">
        <v>893</v>
      </c>
      <c r="F3271" s="292"/>
      <c r="G3271" s="227" t="s">
        <v>41</v>
      </c>
      <c r="H3271" s="228">
        <v>1.5299999999999999E-2</v>
      </c>
      <c r="I3271" s="229">
        <f>SUMIFS(J:J,A:A,"Composição",B:B,$B3271)</f>
        <v>28.49</v>
      </c>
      <c r="J3271" s="229">
        <f t="shared" si="521"/>
        <v>0.43</v>
      </c>
      <c r="L3271" s="52">
        <f t="shared" si="519"/>
        <v>343</v>
      </c>
      <c r="M3271" s="86">
        <f t="shared" si="513"/>
        <v>0.43</v>
      </c>
      <c r="N3271" s="87" t="str">
        <f t="shared" si="514"/>
        <v/>
      </c>
      <c r="O3271" s="87">
        <f t="shared" si="515"/>
        <v>0.43</v>
      </c>
      <c r="P3271" s="88" t="str">
        <f t="shared" si="516"/>
        <v/>
      </c>
      <c r="Q3271" s="87" t="str">
        <f t="shared" si="517"/>
        <v/>
      </c>
      <c r="R3271" s="87" t="str">
        <f t="shared" si="518"/>
        <v/>
      </c>
    </row>
    <row r="3272" spans="1:18" ht="25.5" customHeight="1" x14ac:dyDescent="0.2">
      <c r="A3272" s="225" t="s">
        <v>21</v>
      </c>
      <c r="B3272" s="226" t="s">
        <v>22</v>
      </c>
      <c r="C3272" s="225" t="s">
        <v>9</v>
      </c>
      <c r="D3272" s="225" t="s">
        <v>23</v>
      </c>
      <c r="E3272" s="292" t="s">
        <v>875</v>
      </c>
      <c r="F3272" s="292"/>
      <c r="G3272" s="227" t="s">
        <v>25</v>
      </c>
      <c r="H3272" s="228">
        <v>0.42399999999999999</v>
      </c>
      <c r="I3272" s="229">
        <f>SUMIFS(J:J,A:A,"Composição",B:B,$B3272)</f>
        <v>32.17</v>
      </c>
      <c r="J3272" s="229">
        <f t="shared" si="521"/>
        <v>13.64</v>
      </c>
      <c r="L3272" s="52">
        <f t="shared" si="519"/>
        <v>343</v>
      </c>
      <c r="M3272" s="86">
        <f t="shared" si="513"/>
        <v>13.64</v>
      </c>
      <c r="N3272" s="87" t="str">
        <f t="shared" si="514"/>
        <v/>
      </c>
      <c r="O3272" s="87">
        <f t="shared" si="515"/>
        <v>13.64</v>
      </c>
      <c r="P3272" s="88" t="str">
        <f t="shared" si="516"/>
        <v/>
      </c>
      <c r="Q3272" s="87" t="str">
        <f t="shared" si="517"/>
        <v/>
      </c>
      <c r="R3272" s="87" t="str">
        <f t="shared" si="518"/>
        <v/>
      </c>
    </row>
    <row r="3273" spans="1:18" ht="14.25" customHeight="1" x14ac:dyDescent="0.2">
      <c r="A3273" s="225" t="s">
        <v>21</v>
      </c>
      <c r="B3273" s="226" t="s">
        <v>668</v>
      </c>
      <c r="C3273" s="225" t="s">
        <v>9</v>
      </c>
      <c r="D3273" s="225" t="s">
        <v>43</v>
      </c>
      <c r="E3273" s="292" t="s">
        <v>875</v>
      </c>
      <c r="F3273" s="292"/>
      <c r="G3273" s="227" t="s">
        <v>25</v>
      </c>
      <c r="H3273" s="228">
        <v>0.28799999999999998</v>
      </c>
      <c r="I3273" s="229">
        <f>SUMIFS(J:J,A:A,"Composição",B:B,$B3273)</f>
        <v>25.57</v>
      </c>
      <c r="J3273" s="229">
        <f t="shared" si="521"/>
        <v>7.36</v>
      </c>
      <c r="L3273" s="52">
        <f t="shared" si="519"/>
        <v>343</v>
      </c>
      <c r="M3273" s="86">
        <f t="shared" si="513"/>
        <v>7.36</v>
      </c>
      <c r="N3273" s="87" t="str">
        <f t="shared" si="514"/>
        <v/>
      </c>
      <c r="O3273" s="87">
        <f t="shared" si="515"/>
        <v>7.36</v>
      </c>
      <c r="P3273" s="88" t="str">
        <f t="shared" si="516"/>
        <v/>
      </c>
      <c r="Q3273" s="87" t="str">
        <f t="shared" si="517"/>
        <v/>
      </c>
      <c r="R3273" s="87" t="str">
        <f t="shared" si="518"/>
        <v/>
      </c>
    </row>
    <row r="3274" spans="1:18" ht="25.5" x14ac:dyDescent="0.2">
      <c r="A3274" s="214" t="s">
        <v>28</v>
      </c>
      <c r="B3274" s="215" t="s">
        <v>31</v>
      </c>
      <c r="C3274" s="214" t="str">
        <f>VLOOKUP(B3274,INSUMOS!$A:$I,2,FALSE)</f>
        <v>SINAPI</v>
      </c>
      <c r="D3274" s="214" t="str">
        <f>VLOOKUP(B3274,INSUMOS!$A:$I,3,FALSE)</f>
        <v>PONTALETE *7,5 X 7,5* CM EM PINUS, MISTA OU EQUIVALENTE DA REGIAO - BRUTA</v>
      </c>
      <c r="E3274" s="293" t="str">
        <f>VLOOKUP(B3274,INSUMOS!$A:$I,4,FALSE)</f>
        <v>Material</v>
      </c>
      <c r="F3274" s="293"/>
      <c r="G3274" s="216" t="str">
        <f>VLOOKUP(B3274,INSUMOS!$A:$I,5,FALSE)</f>
        <v>M</v>
      </c>
      <c r="H3274" s="217">
        <v>1.1818</v>
      </c>
      <c r="I3274" s="218">
        <f>VLOOKUP(B3274,INSUMOS!$A:$I,8,FALSE)</f>
        <v>7.6</v>
      </c>
      <c r="J3274" s="218">
        <f t="shared" si="521"/>
        <v>8.98</v>
      </c>
      <c r="L3274" s="52">
        <f t="shared" si="519"/>
        <v>343</v>
      </c>
      <c r="M3274" s="86">
        <f t="shared" si="513"/>
        <v>8.98</v>
      </c>
      <c r="N3274" s="87" t="str">
        <f t="shared" si="514"/>
        <v/>
      </c>
      <c r="O3274" s="87">
        <f t="shared" si="515"/>
        <v>8.98</v>
      </c>
      <c r="P3274" s="88" t="str">
        <f t="shared" si="516"/>
        <v/>
      </c>
      <c r="Q3274" s="87" t="str">
        <f t="shared" si="517"/>
        <v/>
      </c>
      <c r="R3274" s="87" t="str">
        <f t="shared" si="518"/>
        <v/>
      </c>
    </row>
    <row r="3275" spans="1:18" ht="25.5" x14ac:dyDescent="0.2">
      <c r="A3275" s="214" t="s">
        <v>28</v>
      </c>
      <c r="B3275" s="215" t="s">
        <v>406</v>
      </c>
      <c r="C3275" s="214" t="str">
        <f>VLOOKUP(B3275,INSUMOS!$A:$I,2,FALSE)</f>
        <v>SINAPI</v>
      </c>
      <c r="D3275" s="214" t="str">
        <f>VLOOKUP(B3275,INSUMOS!$A:$I,3,FALSE)</f>
        <v>TABUA *2,5 X 15 CM EM PINUS, MISTA OU EQUIVALENTE DA REGIAO - BRUTA</v>
      </c>
      <c r="E3275" s="293" t="str">
        <f>VLOOKUP(B3275,INSUMOS!$A:$I,4,FALSE)</f>
        <v>Material</v>
      </c>
      <c r="F3275" s="293"/>
      <c r="G3275" s="216" t="str">
        <f>VLOOKUP(B3275,INSUMOS!$A:$I,5,FALSE)</f>
        <v>M</v>
      </c>
      <c r="H3275" s="217">
        <v>1.5</v>
      </c>
      <c r="I3275" s="218">
        <f>VLOOKUP(B3275,INSUMOS!$A:$I,8,FALSE)</f>
        <v>5.42</v>
      </c>
      <c r="J3275" s="218">
        <f t="shared" si="521"/>
        <v>8.1300000000000008</v>
      </c>
      <c r="L3275" s="52">
        <f t="shared" si="519"/>
        <v>343</v>
      </c>
      <c r="M3275" s="86">
        <f t="shared" si="513"/>
        <v>8.1300000000000008</v>
      </c>
      <c r="N3275" s="87" t="str">
        <f t="shared" si="514"/>
        <v/>
      </c>
      <c r="O3275" s="87">
        <f t="shared" si="515"/>
        <v>8.1300000000000008</v>
      </c>
      <c r="P3275" s="88" t="str">
        <f t="shared" si="516"/>
        <v/>
      </c>
      <c r="Q3275" s="87" t="str">
        <f t="shared" si="517"/>
        <v/>
      </c>
      <c r="R3275" s="87" t="str">
        <f t="shared" si="518"/>
        <v/>
      </c>
    </row>
    <row r="3276" spans="1:18" x14ac:dyDescent="0.2">
      <c r="A3276" s="214" t="s">
        <v>28</v>
      </c>
      <c r="B3276" s="215" t="s">
        <v>247</v>
      </c>
      <c r="C3276" s="214" t="str">
        <f>VLOOKUP(B3276,INSUMOS!$A:$I,2,FALSE)</f>
        <v>SINAPI</v>
      </c>
      <c r="D3276" s="214" t="str">
        <f>VLOOKUP(B3276,INSUMOS!$A:$I,3,FALSE)</f>
        <v>PREGO DE ACO POLIDO COM CABECA 18 X 27 (2 1/2 X 10)</v>
      </c>
      <c r="E3276" s="293" t="str">
        <f>VLOOKUP(B3276,INSUMOS!$A:$I,4,FALSE)</f>
        <v>Material</v>
      </c>
      <c r="F3276" s="293"/>
      <c r="G3276" s="216" t="str">
        <f>VLOOKUP(B3276,INSUMOS!$A:$I,5,FALSE)</f>
        <v>KG</v>
      </c>
      <c r="H3276" s="217">
        <v>5.7000000000000002E-2</v>
      </c>
      <c r="I3276" s="218">
        <f>VLOOKUP(B3276,INSUMOS!$A:$I,8,FALSE)</f>
        <v>17.5</v>
      </c>
      <c r="J3276" s="218">
        <f t="shared" si="521"/>
        <v>0.99</v>
      </c>
      <c r="L3276" s="52">
        <f t="shared" si="519"/>
        <v>343</v>
      </c>
      <c r="M3276" s="86">
        <f t="shared" si="513"/>
        <v>0.99</v>
      </c>
      <c r="N3276" s="87" t="str">
        <f t="shared" si="514"/>
        <v/>
      </c>
      <c r="O3276" s="87">
        <f t="shared" si="515"/>
        <v>0.99</v>
      </c>
      <c r="P3276" s="88" t="str">
        <f t="shared" si="516"/>
        <v/>
      </c>
      <c r="Q3276" s="87" t="str">
        <f t="shared" si="517"/>
        <v/>
      </c>
      <c r="R3276" s="87" t="str">
        <f t="shared" si="518"/>
        <v/>
      </c>
    </row>
    <row r="3277" spans="1:18" ht="38.25" x14ac:dyDescent="0.2">
      <c r="A3277" s="214" t="s">
        <v>28</v>
      </c>
      <c r="B3277" s="215" t="s">
        <v>382</v>
      </c>
      <c r="C3277" s="214" t="str">
        <f>VLOOKUP(B3277,INSUMOS!$A:$I,2,FALSE)</f>
        <v>SINAPI</v>
      </c>
      <c r="D3277" s="214" t="str">
        <f>VLOOKUP(B3277,INSUMOS!$A:$I,3,FALSE)</f>
        <v>CHAPA/PAINEL DE MADEIRA COMPENSADA RESINADA (MADEIRITE RESINADO ROSA) PARA FORMA DE CONCRETO, DE 2200 X 1100 MM, E = 8 A 12 MM</v>
      </c>
      <c r="E3277" s="293" t="str">
        <f>VLOOKUP(B3277,INSUMOS!$A:$I,4,FALSE)</f>
        <v>Material</v>
      </c>
      <c r="F3277" s="293"/>
      <c r="G3277" s="216" t="str">
        <f>VLOOKUP(B3277,INSUMOS!$A:$I,5,FALSE)</f>
        <v>m²</v>
      </c>
      <c r="H3277" s="217">
        <v>1.050038</v>
      </c>
      <c r="I3277" s="218">
        <f>VLOOKUP(B3277,INSUMOS!$A:$I,8,FALSE)</f>
        <v>24.79</v>
      </c>
      <c r="J3277" s="218">
        <f t="shared" si="521"/>
        <v>26.03</v>
      </c>
      <c r="L3277" s="52">
        <f t="shared" si="519"/>
        <v>343</v>
      </c>
      <c r="M3277" s="86">
        <f t="shared" si="513"/>
        <v>26.03</v>
      </c>
      <c r="N3277" s="87" t="str">
        <f t="shared" si="514"/>
        <v/>
      </c>
      <c r="O3277" s="87">
        <f t="shared" si="515"/>
        <v>26.03</v>
      </c>
      <c r="P3277" s="88" t="str">
        <f t="shared" si="516"/>
        <v/>
      </c>
      <c r="Q3277" s="87" t="str">
        <f t="shared" si="517"/>
        <v/>
      </c>
      <c r="R3277" s="87" t="str">
        <f t="shared" si="518"/>
        <v/>
      </c>
    </row>
    <row r="3278" spans="1:18" ht="25.5" customHeight="1" x14ac:dyDescent="0.2">
      <c r="A3278" s="219"/>
      <c r="B3278" s="219"/>
      <c r="C3278" s="219"/>
      <c r="D3278" s="219"/>
      <c r="E3278" s="219"/>
      <c r="F3278" s="220"/>
      <c r="G3278" s="219"/>
      <c r="H3278" s="220"/>
      <c r="I3278" s="219"/>
      <c r="J3278" s="220"/>
      <c r="L3278" s="52">
        <f t="shared" si="519"/>
        <v>343</v>
      </c>
      <c r="M3278" s="86" t="str">
        <f t="shared" si="513"/>
        <v/>
      </c>
      <c r="N3278" s="87" t="str">
        <f t="shared" si="514"/>
        <v/>
      </c>
      <c r="O3278" s="87" t="str">
        <f t="shared" si="515"/>
        <v/>
      </c>
      <c r="P3278" s="88" t="str">
        <f t="shared" si="516"/>
        <v/>
      </c>
      <c r="Q3278" s="87" t="str">
        <f t="shared" si="517"/>
        <v/>
      </c>
      <c r="R3278" s="87" t="str">
        <f t="shared" si="518"/>
        <v/>
      </c>
    </row>
    <row r="3279" spans="1:18" ht="14.25" customHeight="1" thickBot="1" x14ac:dyDescent="0.25">
      <c r="A3279" s="219"/>
      <c r="B3279" s="219"/>
      <c r="C3279" s="219"/>
      <c r="D3279" s="219"/>
      <c r="E3279" s="219"/>
      <c r="F3279" s="220"/>
      <c r="G3279" s="219"/>
      <c r="H3279" s="294"/>
      <c r="I3279" s="294"/>
      <c r="J3279" s="220"/>
      <c r="L3279" s="52">
        <f t="shared" si="519"/>
        <v>343</v>
      </c>
      <c r="M3279" s="86" t="str">
        <f t="shared" si="513"/>
        <v/>
      </c>
      <c r="N3279" s="87" t="str">
        <f t="shared" si="514"/>
        <v/>
      </c>
      <c r="O3279" s="87" t="str">
        <f t="shared" si="515"/>
        <v/>
      </c>
      <c r="P3279" s="88" t="str">
        <f t="shared" si="516"/>
        <v/>
      </c>
      <c r="Q3279" s="87" t="str">
        <f t="shared" si="517"/>
        <v/>
      </c>
      <c r="R3279" s="87" t="str">
        <f t="shared" si="518"/>
        <v/>
      </c>
    </row>
    <row r="3280" spans="1:18" ht="15" thickTop="1" x14ac:dyDescent="0.2">
      <c r="A3280" s="224"/>
      <c r="B3280" s="224"/>
      <c r="C3280" s="224"/>
      <c r="D3280" s="224"/>
      <c r="E3280" s="224"/>
      <c r="F3280" s="224"/>
      <c r="G3280" s="224"/>
      <c r="H3280" s="224"/>
      <c r="I3280" s="224"/>
      <c r="J3280" s="224"/>
      <c r="L3280" s="52">
        <f t="shared" si="519"/>
        <v>343</v>
      </c>
      <c r="M3280" s="86" t="str">
        <f t="shared" si="513"/>
        <v/>
      </c>
      <c r="N3280" s="87" t="str">
        <f t="shared" si="514"/>
        <v/>
      </c>
      <c r="O3280" s="87" t="str">
        <f t="shared" si="515"/>
        <v/>
      </c>
      <c r="P3280" s="88" t="str">
        <f t="shared" si="516"/>
        <v/>
      </c>
      <c r="Q3280" s="87" t="str">
        <f t="shared" si="517"/>
        <v/>
      </c>
      <c r="R3280" s="87" t="str">
        <f t="shared" si="518"/>
        <v/>
      </c>
    </row>
    <row r="3281" spans="1:18" ht="15" x14ac:dyDescent="0.2">
      <c r="A3281" s="206"/>
      <c r="B3281" s="207" t="s">
        <v>1</v>
      </c>
      <c r="C3281" s="206" t="s">
        <v>2</v>
      </c>
      <c r="D3281" s="206" t="s">
        <v>3</v>
      </c>
      <c r="E3281" s="290" t="s">
        <v>18</v>
      </c>
      <c r="F3281" s="290"/>
      <c r="G3281" s="208" t="s">
        <v>4</v>
      </c>
      <c r="H3281" s="207" t="s">
        <v>5</v>
      </c>
      <c r="I3281" s="207" t="s">
        <v>6</v>
      </c>
      <c r="J3281" s="207" t="s">
        <v>7</v>
      </c>
      <c r="L3281" s="52">
        <f t="shared" si="519"/>
        <v>344</v>
      </c>
      <c r="M3281" s="86" t="str">
        <f t="shared" si="513"/>
        <v/>
      </c>
      <c r="N3281" s="87" t="str">
        <f t="shared" si="514"/>
        <v/>
      </c>
      <c r="O3281" s="87" t="str">
        <f t="shared" si="515"/>
        <v/>
      </c>
      <c r="P3281" s="88" t="str">
        <f t="shared" si="516"/>
        <v/>
      </c>
      <c r="Q3281" s="87" t="str">
        <f t="shared" si="517"/>
        <v/>
      </c>
      <c r="R3281" s="87" t="str">
        <f t="shared" si="518"/>
        <v/>
      </c>
    </row>
    <row r="3282" spans="1:18" x14ac:dyDescent="0.2">
      <c r="A3282" s="209" t="s">
        <v>19</v>
      </c>
      <c r="B3282" s="210" t="s">
        <v>45</v>
      </c>
      <c r="C3282" s="209" t="s">
        <v>9</v>
      </c>
      <c r="D3282" s="209" t="s">
        <v>46</v>
      </c>
      <c r="E3282" s="291" t="s">
        <v>875</v>
      </c>
      <c r="F3282" s="291"/>
      <c r="G3282" s="211" t="s">
        <v>25</v>
      </c>
      <c r="H3282" s="212">
        <v>1</v>
      </c>
      <c r="I3282" s="213">
        <f>SUMIF(L:L,$L3282,M:M)</f>
        <v>32.839999999999996</v>
      </c>
      <c r="J3282" s="213">
        <f t="shared" ref="J3282:J3290" si="522">TRUNC(H3282*I3282,2)</f>
        <v>32.840000000000003</v>
      </c>
      <c r="L3282" s="52">
        <f t="shared" si="519"/>
        <v>344</v>
      </c>
      <c r="M3282" s="86" t="str">
        <f t="shared" si="513"/>
        <v/>
      </c>
      <c r="N3282" s="87" t="str">
        <f t="shared" si="514"/>
        <v/>
      </c>
      <c r="O3282" s="87" t="str">
        <f t="shared" si="515"/>
        <v/>
      </c>
      <c r="P3282" s="88" t="str">
        <f t="shared" si="516"/>
        <v xml:space="preserve"> 88309 </v>
      </c>
      <c r="Q3282" s="87">
        <f t="shared" si="517"/>
        <v>23.15</v>
      </c>
      <c r="R3282" s="87">
        <f t="shared" si="518"/>
        <v>9.69</v>
      </c>
    </row>
    <row r="3283" spans="1:18" ht="25.5" x14ac:dyDescent="0.2">
      <c r="A3283" s="225" t="s">
        <v>21</v>
      </c>
      <c r="B3283" s="226" t="s">
        <v>103</v>
      </c>
      <c r="C3283" s="225" t="s">
        <v>9</v>
      </c>
      <c r="D3283" s="225" t="s">
        <v>67</v>
      </c>
      <c r="E3283" s="292" t="s">
        <v>875</v>
      </c>
      <c r="F3283" s="292"/>
      <c r="G3283" s="227" t="s">
        <v>25</v>
      </c>
      <c r="H3283" s="228">
        <v>1</v>
      </c>
      <c r="I3283" s="229">
        <f>SUMIFS(J:J,A:A,"Composição",B:B,$B3283)</f>
        <v>0.49</v>
      </c>
      <c r="J3283" s="229">
        <f t="shared" si="522"/>
        <v>0.49</v>
      </c>
      <c r="L3283" s="52">
        <f t="shared" si="519"/>
        <v>344</v>
      </c>
      <c r="M3283" s="86">
        <f t="shared" si="513"/>
        <v>0.49</v>
      </c>
      <c r="N3283" s="87" t="str">
        <f t="shared" si="514"/>
        <v/>
      </c>
      <c r="O3283" s="87">
        <f t="shared" si="515"/>
        <v>0.49</v>
      </c>
      <c r="P3283" s="88" t="str">
        <f t="shared" si="516"/>
        <v/>
      </c>
      <c r="Q3283" s="87" t="str">
        <f t="shared" si="517"/>
        <v/>
      </c>
      <c r="R3283" s="87" t="str">
        <f t="shared" si="518"/>
        <v/>
      </c>
    </row>
    <row r="3284" spans="1:18" ht="25.5" customHeight="1" x14ac:dyDescent="0.2">
      <c r="A3284" s="214" t="s">
        <v>28</v>
      </c>
      <c r="B3284" s="215" t="s">
        <v>104</v>
      </c>
      <c r="C3284" s="214" t="str">
        <f>VLOOKUP(B3284,INSUMOS!$A:$I,2,FALSE)</f>
        <v>SINAPI</v>
      </c>
      <c r="D3284" s="214" t="str">
        <f>VLOOKUP(B3284,INSUMOS!$A:$I,3,FALSE)</f>
        <v>PEDREIRO (HORISTA)</v>
      </c>
      <c r="E3284" s="293" t="str">
        <f>VLOOKUP(B3284,INSUMOS!$A:$I,4,FALSE)</f>
        <v>Mão de Obra</v>
      </c>
      <c r="F3284" s="293"/>
      <c r="G3284" s="216" t="str">
        <f>VLOOKUP(B3284,INSUMOS!$A:$I,5,FALSE)</f>
        <v>H</v>
      </c>
      <c r="H3284" s="217">
        <v>1</v>
      </c>
      <c r="I3284" s="218">
        <f>VLOOKUP(B3284,INSUMOS!$A:$I,8,FALSE)</f>
        <v>23.15</v>
      </c>
      <c r="J3284" s="218">
        <f t="shared" si="522"/>
        <v>23.15</v>
      </c>
      <c r="L3284" s="52">
        <f t="shared" si="519"/>
        <v>344</v>
      </c>
      <c r="M3284" s="86">
        <f t="shared" si="513"/>
        <v>23.15</v>
      </c>
      <c r="N3284" s="87">
        <f t="shared" si="514"/>
        <v>23.15</v>
      </c>
      <c r="O3284" s="87" t="str">
        <f t="shared" si="515"/>
        <v/>
      </c>
      <c r="P3284" s="88" t="str">
        <f t="shared" si="516"/>
        <v/>
      </c>
      <c r="Q3284" s="87" t="str">
        <f t="shared" si="517"/>
        <v/>
      </c>
      <c r="R3284" s="87" t="str">
        <f t="shared" si="518"/>
        <v/>
      </c>
    </row>
    <row r="3285" spans="1:18" ht="14.25" customHeight="1" x14ac:dyDescent="0.2">
      <c r="A3285" s="214" t="s">
        <v>28</v>
      </c>
      <c r="B3285" s="215" t="s">
        <v>91</v>
      </c>
      <c r="C3285" s="214" t="str">
        <f>VLOOKUP(B3285,INSUMOS!$A:$I,2,FALSE)</f>
        <v>SINAPI</v>
      </c>
      <c r="D3285" s="214" t="str">
        <f>VLOOKUP(B3285,INSUMOS!$A:$I,3,FALSE)</f>
        <v>FERRAMENTAS - FAMILIA PEDREIRO - HORISTA (ENCARGOS COMPLEMENTARES - COLETADO CAIXA)</v>
      </c>
      <c r="E3285" s="293" t="str">
        <f>VLOOKUP(B3285,INSUMOS!$A:$I,4,FALSE)</f>
        <v>Encargos Complementares</v>
      </c>
      <c r="F3285" s="293"/>
      <c r="G3285" s="216" t="str">
        <f>VLOOKUP(B3285,INSUMOS!$A:$I,5,FALSE)</f>
        <v>H</v>
      </c>
      <c r="H3285" s="217">
        <v>1</v>
      </c>
      <c r="I3285" s="218">
        <f>VLOOKUP(B3285,INSUMOS!$A:$I,8,FALSE)</f>
        <v>0.71</v>
      </c>
      <c r="J3285" s="218">
        <f t="shared" si="522"/>
        <v>0.71</v>
      </c>
      <c r="L3285" s="52">
        <f t="shared" si="519"/>
        <v>344</v>
      </c>
      <c r="M3285" s="86">
        <f t="shared" si="513"/>
        <v>0.71</v>
      </c>
      <c r="N3285" s="87" t="str">
        <f t="shared" si="514"/>
        <v/>
      </c>
      <c r="O3285" s="87">
        <f t="shared" si="515"/>
        <v>0.71</v>
      </c>
      <c r="P3285" s="88" t="str">
        <f t="shared" si="516"/>
        <v/>
      </c>
      <c r="Q3285" s="87" t="str">
        <f t="shared" si="517"/>
        <v/>
      </c>
      <c r="R3285" s="87" t="str">
        <f t="shared" si="518"/>
        <v/>
      </c>
    </row>
    <row r="3286" spans="1:18" ht="25.5" x14ac:dyDescent="0.2">
      <c r="A3286" s="214" t="s">
        <v>28</v>
      </c>
      <c r="B3286" s="215" t="s">
        <v>90</v>
      </c>
      <c r="C3286" s="214" t="str">
        <f>VLOOKUP(B3286,INSUMOS!$A:$I,2,FALSE)</f>
        <v>SINAPI</v>
      </c>
      <c r="D3286" s="214" t="str">
        <f>VLOOKUP(B3286,INSUMOS!$A:$I,3,FALSE)</f>
        <v>EPI - FAMILIA PEDREIRO - HORISTA (ENCARGOS COMPLEMENTARES - COLETADO CAIXA)</v>
      </c>
      <c r="E3286" s="293" t="str">
        <f>VLOOKUP(B3286,INSUMOS!$A:$I,4,FALSE)</f>
        <v>Encargos Complementares</v>
      </c>
      <c r="F3286" s="293"/>
      <c r="G3286" s="216" t="str">
        <f>VLOOKUP(B3286,INSUMOS!$A:$I,5,FALSE)</f>
        <v>H</v>
      </c>
      <c r="H3286" s="217">
        <v>1</v>
      </c>
      <c r="I3286" s="218">
        <f>VLOOKUP(B3286,INSUMOS!$A:$I,8,FALSE)</f>
        <v>1.26</v>
      </c>
      <c r="J3286" s="218">
        <f t="shared" si="522"/>
        <v>1.26</v>
      </c>
      <c r="L3286" s="52">
        <f t="shared" si="519"/>
        <v>344</v>
      </c>
      <c r="M3286" s="86">
        <f t="shared" si="513"/>
        <v>1.26</v>
      </c>
      <c r="N3286" s="87" t="str">
        <f t="shared" si="514"/>
        <v/>
      </c>
      <c r="O3286" s="87">
        <f t="shared" si="515"/>
        <v>1.26</v>
      </c>
      <c r="P3286" s="88" t="str">
        <f t="shared" si="516"/>
        <v/>
      </c>
      <c r="Q3286" s="87" t="str">
        <f t="shared" si="517"/>
        <v/>
      </c>
      <c r="R3286" s="87" t="str">
        <f t="shared" si="518"/>
        <v/>
      </c>
    </row>
    <row r="3287" spans="1:18" ht="25.5" x14ac:dyDescent="0.2">
      <c r="A3287" s="214" t="s">
        <v>28</v>
      </c>
      <c r="B3287" s="215" t="s">
        <v>83</v>
      </c>
      <c r="C3287" s="214" t="str">
        <f>VLOOKUP(B3287,INSUMOS!$A:$I,2,FALSE)</f>
        <v>SINAPI</v>
      </c>
      <c r="D3287" s="214" t="str">
        <f>VLOOKUP(B3287,INSUMOS!$A:$I,3,FALSE)</f>
        <v>SEGURO - HORISTA (COLETADO CAIXA - ENCARGOS COMPLEMENTARES)</v>
      </c>
      <c r="E3287" s="293" t="str">
        <f>VLOOKUP(B3287,INSUMOS!$A:$I,4,FALSE)</f>
        <v>Encargos Complementares</v>
      </c>
      <c r="F3287" s="293"/>
      <c r="G3287" s="216" t="str">
        <f>VLOOKUP(B3287,INSUMOS!$A:$I,5,FALSE)</f>
        <v>H</v>
      </c>
      <c r="H3287" s="217">
        <v>1</v>
      </c>
      <c r="I3287" s="218">
        <f>VLOOKUP(B3287,INSUMOS!$A:$I,8,FALSE)</f>
        <v>0.11</v>
      </c>
      <c r="J3287" s="218">
        <f t="shared" si="522"/>
        <v>0.11</v>
      </c>
      <c r="L3287" s="52">
        <f t="shared" si="519"/>
        <v>344</v>
      </c>
      <c r="M3287" s="86">
        <f t="shared" si="513"/>
        <v>0.11</v>
      </c>
      <c r="N3287" s="87" t="str">
        <f t="shared" si="514"/>
        <v/>
      </c>
      <c r="O3287" s="87">
        <f t="shared" si="515"/>
        <v>0.11</v>
      </c>
      <c r="P3287" s="88" t="str">
        <f t="shared" si="516"/>
        <v/>
      </c>
      <c r="Q3287" s="87" t="str">
        <f t="shared" si="517"/>
        <v/>
      </c>
      <c r="R3287" s="87" t="str">
        <f t="shared" si="518"/>
        <v/>
      </c>
    </row>
    <row r="3288" spans="1:18" ht="25.5" x14ac:dyDescent="0.2">
      <c r="A3288" s="214" t="s">
        <v>28</v>
      </c>
      <c r="B3288" s="215" t="s">
        <v>81</v>
      </c>
      <c r="C3288" s="214" t="str">
        <f>VLOOKUP(B3288,INSUMOS!$A:$I,2,FALSE)</f>
        <v>SINAPI</v>
      </c>
      <c r="D3288" s="214" t="str">
        <f>VLOOKUP(B3288,INSUMOS!$A:$I,3,FALSE)</f>
        <v>EXAMES - HORISTA (COLETADO CAIXA - ENCARGOS COMPLEMENTARES)</v>
      </c>
      <c r="E3288" s="293" t="str">
        <f>VLOOKUP(B3288,INSUMOS!$A:$I,4,FALSE)</f>
        <v>Encargos Complementares</v>
      </c>
      <c r="F3288" s="293"/>
      <c r="G3288" s="216" t="str">
        <f>VLOOKUP(B3288,INSUMOS!$A:$I,5,FALSE)</f>
        <v>H</v>
      </c>
      <c r="H3288" s="217">
        <v>1</v>
      </c>
      <c r="I3288" s="218">
        <f>VLOOKUP(B3288,INSUMOS!$A:$I,8,FALSE)</f>
        <v>1.31</v>
      </c>
      <c r="J3288" s="218">
        <f t="shared" si="522"/>
        <v>1.31</v>
      </c>
      <c r="L3288" s="52">
        <f t="shared" si="519"/>
        <v>344</v>
      </c>
      <c r="M3288" s="86">
        <f t="shared" si="513"/>
        <v>1.31</v>
      </c>
      <c r="N3288" s="87" t="str">
        <f t="shared" si="514"/>
        <v/>
      </c>
      <c r="O3288" s="87">
        <f t="shared" si="515"/>
        <v>1.31</v>
      </c>
      <c r="P3288" s="88" t="str">
        <f t="shared" si="516"/>
        <v/>
      </c>
      <c r="Q3288" s="87" t="str">
        <f t="shared" si="517"/>
        <v/>
      </c>
      <c r="R3288" s="87" t="str">
        <f t="shared" si="518"/>
        <v/>
      </c>
    </row>
    <row r="3289" spans="1:18" ht="25.5" x14ac:dyDescent="0.2">
      <c r="A3289" s="214" t="s">
        <v>28</v>
      </c>
      <c r="B3289" s="215" t="s">
        <v>79</v>
      </c>
      <c r="C3289" s="214" t="str">
        <f>VLOOKUP(B3289,INSUMOS!$A:$I,2,FALSE)</f>
        <v>SINAPI</v>
      </c>
      <c r="D3289" s="214" t="str">
        <f>VLOOKUP(B3289,INSUMOS!$A:$I,3,FALSE)</f>
        <v>ALIMENTACAO - HORISTA (COLETADO CAIXA - ENCARGOS COMPLEMENTARES)</v>
      </c>
      <c r="E3289" s="293" t="str">
        <f>VLOOKUP(B3289,INSUMOS!$A:$I,4,FALSE)</f>
        <v>Encargos Complementares</v>
      </c>
      <c r="F3289" s="293"/>
      <c r="G3289" s="216" t="str">
        <f>VLOOKUP(B3289,INSUMOS!$A:$I,5,FALSE)</f>
        <v>H</v>
      </c>
      <c r="H3289" s="217">
        <v>1</v>
      </c>
      <c r="I3289" s="218">
        <f>VLOOKUP(B3289,INSUMOS!$A:$I,8,FALSE)</f>
        <v>4.29</v>
      </c>
      <c r="J3289" s="218">
        <f t="shared" si="522"/>
        <v>4.29</v>
      </c>
      <c r="L3289" s="52">
        <f t="shared" si="519"/>
        <v>344</v>
      </c>
      <c r="M3289" s="86">
        <f t="shared" si="513"/>
        <v>4.29</v>
      </c>
      <c r="N3289" s="87" t="str">
        <f t="shared" si="514"/>
        <v/>
      </c>
      <c r="O3289" s="87">
        <f t="shared" si="515"/>
        <v>4.29</v>
      </c>
      <c r="P3289" s="88" t="str">
        <f t="shared" si="516"/>
        <v/>
      </c>
      <c r="Q3289" s="87" t="str">
        <f t="shared" si="517"/>
        <v/>
      </c>
      <c r="R3289" s="87" t="str">
        <f t="shared" si="518"/>
        <v/>
      </c>
    </row>
    <row r="3290" spans="1:18" ht="38.25" customHeight="1" x14ac:dyDescent="0.2">
      <c r="A3290" s="214" t="s">
        <v>28</v>
      </c>
      <c r="B3290" s="215" t="s">
        <v>84</v>
      </c>
      <c r="C3290" s="214" t="str">
        <f>VLOOKUP(B3290,INSUMOS!$A:$I,2,FALSE)</f>
        <v>SINAPI</v>
      </c>
      <c r="D3290" s="214" t="str">
        <f>VLOOKUP(B3290,INSUMOS!$A:$I,3,FALSE)</f>
        <v>TRANSPORTE - HORISTA (COLETADO CAIXA - ENCARGOS COMPLEMENTARES)</v>
      </c>
      <c r="E3290" s="293" t="str">
        <f>VLOOKUP(B3290,INSUMOS!$A:$I,4,FALSE)</f>
        <v>Encargos Complementares</v>
      </c>
      <c r="F3290" s="293"/>
      <c r="G3290" s="216" t="str">
        <f>VLOOKUP(B3290,INSUMOS!$A:$I,5,FALSE)</f>
        <v>H</v>
      </c>
      <c r="H3290" s="217">
        <v>1</v>
      </c>
      <c r="I3290" s="218">
        <f>VLOOKUP(B3290,INSUMOS!$A:$I,8,FALSE)</f>
        <v>1.52</v>
      </c>
      <c r="J3290" s="218">
        <f t="shared" si="522"/>
        <v>1.52</v>
      </c>
      <c r="L3290" s="52">
        <f t="shared" si="519"/>
        <v>344</v>
      </c>
      <c r="M3290" s="86">
        <f t="shared" si="513"/>
        <v>1.52</v>
      </c>
      <c r="N3290" s="87" t="str">
        <f t="shared" si="514"/>
        <v/>
      </c>
      <c r="O3290" s="87">
        <f t="shared" si="515"/>
        <v>1.52</v>
      </c>
      <c r="P3290" s="88" t="str">
        <f t="shared" si="516"/>
        <v/>
      </c>
      <c r="Q3290" s="87" t="str">
        <f t="shared" si="517"/>
        <v/>
      </c>
      <c r="R3290" s="87" t="str">
        <f t="shared" si="518"/>
        <v/>
      </c>
    </row>
    <row r="3291" spans="1:18" ht="14.25" customHeight="1" x14ac:dyDescent="0.2">
      <c r="A3291" s="219"/>
      <c r="B3291" s="219"/>
      <c r="C3291" s="219"/>
      <c r="D3291" s="219"/>
      <c r="E3291" s="219"/>
      <c r="F3291" s="220"/>
      <c r="G3291" s="219"/>
      <c r="H3291" s="220"/>
      <c r="I3291" s="219"/>
      <c r="J3291" s="220"/>
      <c r="L3291" s="52">
        <f t="shared" si="519"/>
        <v>344</v>
      </c>
      <c r="M3291" s="86" t="str">
        <f t="shared" si="513"/>
        <v/>
      </c>
      <c r="N3291" s="87" t="str">
        <f t="shared" si="514"/>
        <v/>
      </c>
      <c r="O3291" s="87" t="str">
        <f t="shared" si="515"/>
        <v/>
      </c>
      <c r="P3291" s="88" t="str">
        <f t="shared" si="516"/>
        <v/>
      </c>
      <c r="Q3291" s="87" t="str">
        <f t="shared" si="517"/>
        <v/>
      </c>
      <c r="R3291" s="87" t="str">
        <f t="shared" si="518"/>
        <v/>
      </c>
    </row>
    <row r="3292" spans="1:18" ht="15" thickBot="1" x14ac:dyDescent="0.25">
      <c r="A3292" s="219"/>
      <c r="B3292" s="219"/>
      <c r="C3292" s="219"/>
      <c r="D3292" s="219"/>
      <c r="E3292" s="219"/>
      <c r="F3292" s="220"/>
      <c r="G3292" s="219"/>
      <c r="H3292" s="294"/>
      <c r="I3292" s="294"/>
      <c r="J3292" s="220"/>
      <c r="L3292" s="52">
        <f t="shared" si="519"/>
        <v>344</v>
      </c>
      <c r="M3292" s="86" t="str">
        <f t="shared" si="513"/>
        <v/>
      </c>
      <c r="N3292" s="87" t="str">
        <f t="shared" si="514"/>
        <v/>
      </c>
      <c r="O3292" s="87" t="str">
        <f t="shared" si="515"/>
        <v/>
      </c>
      <c r="P3292" s="88" t="str">
        <f t="shared" si="516"/>
        <v/>
      </c>
      <c r="Q3292" s="87" t="str">
        <f t="shared" si="517"/>
        <v/>
      </c>
      <c r="R3292" s="87" t="str">
        <f t="shared" si="518"/>
        <v/>
      </c>
    </row>
    <row r="3293" spans="1:18" ht="15" thickTop="1" x14ac:dyDescent="0.2">
      <c r="A3293" s="224"/>
      <c r="B3293" s="224"/>
      <c r="C3293" s="224"/>
      <c r="D3293" s="224"/>
      <c r="E3293" s="224"/>
      <c r="F3293" s="224"/>
      <c r="G3293" s="224"/>
      <c r="H3293" s="224"/>
      <c r="I3293" s="224"/>
      <c r="J3293" s="224"/>
      <c r="L3293" s="52">
        <f t="shared" si="519"/>
        <v>344</v>
      </c>
      <c r="M3293" s="86" t="str">
        <f t="shared" si="513"/>
        <v/>
      </c>
      <c r="N3293" s="87" t="str">
        <f t="shared" si="514"/>
        <v/>
      </c>
      <c r="O3293" s="87" t="str">
        <f t="shared" si="515"/>
        <v/>
      </c>
      <c r="P3293" s="88" t="str">
        <f t="shared" si="516"/>
        <v/>
      </c>
      <c r="Q3293" s="87" t="str">
        <f t="shared" si="517"/>
        <v/>
      </c>
      <c r="R3293" s="87" t="str">
        <f t="shared" si="518"/>
        <v/>
      </c>
    </row>
    <row r="3294" spans="1:18" ht="15" x14ac:dyDescent="0.2">
      <c r="A3294" s="206"/>
      <c r="B3294" s="207" t="s">
        <v>1</v>
      </c>
      <c r="C3294" s="206" t="s">
        <v>2</v>
      </c>
      <c r="D3294" s="206" t="s">
        <v>3</v>
      </c>
      <c r="E3294" s="290" t="s">
        <v>18</v>
      </c>
      <c r="F3294" s="290"/>
      <c r="G3294" s="208" t="s">
        <v>4</v>
      </c>
      <c r="H3294" s="207" t="s">
        <v>5</v>
      </c>
      <c r="I3294" s="207" t="s">
        <v>6</v>
      </c>
      <c r="J3294" s="207" t="s">
        <v>7</v>
      </c>
      <c r="L3294" s="52">
        <f t="shared" si="519"/>
        <v>345</v>
      </c>
      <c r="M3294" s="86" t="str">
        <f t="shared" si="513"/>
        <v/>
      </c>
      <c r="N3294" s="87" t="str">
        <f t="shared" si="514"/>
        <v/>
      </c>
      <c r="O3294" s="87" t="str">
        <f t="shared" si="515"/>
        <v/>
      </c>
      <c r="P3294" s="88" t="str">
        <f t="shared" si="516"/>
        <v/>
      </c>
      <c r="Q3294" s="87" t="str">
        <f t="shared" si="517"/>
        <v/>
      </c>
      <c r="R3294" s="87" t="str">
        <f t="shared" si="518"/>
        <v/>
      </c>
    </row>
    <row r="3295" spans="1:18" ht="25.5" x14ac:dyDescent="0.2">
      <c r="A3295" s="209" t="s">
        <v>19</v>
      </c>
      <c r="B3295" s="210" t="s">
        <v>2032</v>
      </c>
      <c r="C3295" s="209" t="s">
        <v>9</v>
      </c>
      <c r="D3295" s="209" t="s">
        <v>2033</v>
      </c>
      <c r="E3295" s="291" t="s">
        <v>2034</v>
      </c>
      <c r="F3295" s="291"/>
      <c r="G3295" s="211" t="s">
        <v>17</v>
      </c>
      <c r="H3295" s="212">
        <v>1</v>
      </c>
      <c r="I3295" s="213">
        <f>SUMIF(L:L,$L3295,M:M)</f>
        <v>3357.4799999999996</v>
      </c>
      <c r="J3295" s="213">
        <f t="shared" ref="J3295:J3309" si="523">TRUNC(H3295*I3295,2)</f>
        <v>3357.48</v>
      </c>
      <c r="L3295" s="52">
        <f t="shared" si="519"/>
        <v>345</v>
      </c>
      <c r="M3295" s="86" t="str">
        <f t="shared" si="513"/>
        <v/>
      </c>
      <c r="N3295" s="87" t="str">
        <f t="shared" si="514"/>
        <v/>
      </c>
      <c r="O3295" s="87" t="str">
        <f t="shared" si="515"/>
        <v/>
      </c>
      <c r="P3295" s="88" t="str">
        <f t="shared" si="516"/>
        <v xml:space="preserve"> 97734 </v>
      </c>
      <c r="Q3295" s="87">
        <f t="shared" si="517"/>
        <v>0</v>
      </c>
      <c r="R3295" s="87">
        <f t="shared" si="518"/>
        <v>3357.4799999999996</v>
      </c>
    </row>
    <row r="3296" spans="1:18" ht="25.5" customHeight="1" x14ac:dyDescent="0.2">
      <c r="A3296" s="225" t="s">
        <v>21</v>
      </c>
      <c r="B3296" s="226" t="s">
        <v>1744</v>
      </c>
      <c r="C3296" s="225" t="s">
        <v>9</v>
      </c>
      <c r="D3296" s="225" t="s">
        <v>1745</v>
      </c>
      <c r="E3296" s="292" t="s">
        <v>893</v>
      </c>
      <c r="F3296" s="292"/>
      <c r="G3296" s="227" t="s">
        <v>41</v>
      </c>
      <c r="H3296" s="228">
        <v>6.6349999999999998</v>
      </c>
      <c r="I3296" s="229">
        <f t="shared" ref="I3296:I3305" si="524">SUMIFS(J:J,A:A,"Composição",B:B,$B3296)</f>
        <v>1.29</v>
      </c>
      <c r="J3296" s="229">
        <f t="shared" si="523"/>
        <v>8.5500000000000007</v>
      </c>
      <c r="L3296" s="52">
        <f t="shared" si="519"/>
        <v>345</v>
      </c>
      <c r="M3296" s="86">
        <f t="shared" si="513"/>
        <v>8.5500000000000007</v>
      </c>
      <c r="N3296" s="87" t="str">
        <f t="shared" si="514"/>
        <v/>
      </c>
      <c r="O3296" s="87">
        <f t="shared" si="515"/>
        <v>8.5500000000000007</v>
      </c>
      <c r="P3296" s="88" t="str">
        <f t="shared" si="516"/>
        <v/>
      </c>
      <c r="Q3296" s="87" t="str">
        <f t="shared" si="517"/>
        <v/>
      </c>
      <c r="R3296" s="87" t="str">
        <f t="shared" si="518"/>
        <v/>
      </c>
    </row>
    <row r="3297" spans="1:18" ht="14.25" customHeight="1" x14ac:dyDescent="0.2">
      <c r="A3297" s="225" t="s">
        <v>21</v>
      </c>
      <c r="B3297" s="226" t="s">
        <v>671</v>
      </c>
      <c r="C3297" s="225" t="s">
        <v>9</v>
      </c>
      <c r="D3297" s="225" t="s">
        <v>672</v>
      </c>
      <c r="E3297" s="292" t="s">
        <v>893</v>
      </c>
      <c r="F3297" s="292"/>
      <c r="G3297" s="227" t="s">
        <v>42</v>
      </c>
      <c r="H3297" s="228">
        <v>0.70430000000000004</v>
      </c>
      <c r="I3297" s="229">
        <f t="shared" si="524"/>
        <v>27.46</v>
      </c>
      <c r="J3297" s="229">
        <f t="shared" si="523"/>
        <v>19.34</v>
      </c>
      <c r="L3297" s="52">
        <f t="shared" si="519"/>
        <v>345</v>
      </c>
      <c r="M3297" s="86">
        <f t="shared" si="513"/>
        <v>19.34</v>
      </c>
      <c r="N3297" s="87" t="str">
        <f t="shared" si="514"/>
        <v/>
      </c>
      <c r="O3297" s="87">
        <f t="shared" si="515"/>
        <v>19.34</v>
      </c>
      <c r="P3297" s="88" t="str">
        <f t="shared" si="516"/>
        <v/>
      </c>
      <c r="Q3297" s="87" t="str">
        <f t="shared" si="517"/>
        <v/>
      </c>
      <c r="R3297" s="87" t="str">
        <f t="shared" si="518"/>
        <v/>
      </c>
    </row>
    <row r="3298" spans="1:18" ht="25.5" x14ac:dyDescent="0.2">
      <c r="A3298" s="225" t="s">
        <v>21</v>
      </c>
      <c r="B3298" s="226" t="s">
        <v>669</v>
      </c>
      <c r="C3298" s="225" t="s">
        <v>9</v>
      </c>
      <c r="D3298" s="225" t="s">
        <v>670</v>
      </c>
      <c r="E3298" s="292" t="s">
        <v>893</v>
      </c>
      <c r="F3298" s="292"/>
      <c r="G3298" s="227" t="s">
        <v>41</v>
      </c>
      <c r="H3298" s="228">
        <v>0.48770000000000002</v>
      </c>
      <c r="I3298" s="229">
        <f t="shared" si="524"/>
        <v>28.49</v>
      </c>
      <c r="J3298" s="229">
        <f t="shared" si="523"/>
        <v>13.89</v>
      </c>
      <c r="L3298" s="52">
        <f t="shared" si="519"/>
        <v>345</v>
      </c>
      <c r="M3298" s="86">
        <f t="shared" si="513"/>
        <v>13.89</v>
      </c>
      <c r="N3298" s="87" t="str">
        <f t="shared" si="514"/>
        <v/>
      </c>
      <c r="O3298" s="87">
        <f t="shared" si="515"/>
        <v>13.89</v>
      </c>
      <c r="P3298" s="88" t="str">
        <f t="shared" si="516"/>
        <v/>
      </c>
      <c r="Q3298" s="87" t="str">
        <f t="shared" si="517"/>
        <v/>
      </c>
      <c r="R3298" s="87" t="str">
        <f t="shared" si="518"/>
        <v/>
      </c>
    </row>
    <row r="3299" spans="1:18" ht="25.5" x14ac:dyDescent="0.2">
      <c r="A3299" s="225" t="s">
        <v>21</v>
      </c>
      <c r="B3299" s="226" t="s">
        <v>2181</v>
      </c>
      <c r="C3299" s="225" t="s">
        <v>9</v>
      </c>
      <c r="D3299" s="225" t="s">
        <v>2182</v>
      </c>
      <c r="E3299" s="292" t="s">
        <v>893</v>
      </c>
      <c r="F3299" s="292"/>
      <c r="G3299" s="227" t="s">
        <v>42</v>
      </c>
      <c r="H3299" s="228">
        <v>18.091699999999999</v>
      </c>
      <c r="I3299" s="229">
        <f t="shared" si="524"/>
        <v>0.56000000000000005</v>
      </c>
      <c r="J3299" s="229">
        <f t="shared" si="523"/>
        <v>10.130000000000001</v>
      </c>
      <c r="L3299" s="52">
        <f t="shared" si="519"/>
        <v>345</v>
      </c>
      <c r="M3299" s="86">
        <f t="shared" si="513"/>
        <v>10.130000000000001</v>
      </c>
      <c r="N3299" s="87" t="str">
        <f t="shared" si="514"/>
        <v/>
      </c>
      <c r="O3299" s="87">
        <f t="shared" si="515"/>
        <v>10.130000000000001</v>
      </c>
      <c r="P3299" s="88" t="str">
        <f t="shared" si="516"/>
        <v/>
      </c>
      <c r="Q3299" s="87" t="str">
        <f t="shared" si="517"/>
        <v/>
      </c>
      <c r="R3299" s="87" t="str">
        <f t="shared" si="518"/>
        <v/>
      </c>
    </row>
    <row r="3300" spans="1:18" ht="25.5" x14ac:dyDescent="0.2">
      <c r="A3300" s="225" t="s">
        <v>21</v>
      </c>
      <c r="B3300" s="226" t="s">
        <v>45</v>
      </c>
      <c r="C3300" s="225" t="s">
        <v>9</v>
      </c>
      <c r="D3300" s="225" t="s">
        <v>46</v>
      </c>
      <c r="E3300" s="292" t="s">
        <v>875</v>
      </c>
      <c r="F3300" s="292"/>
      <c r="G3300" s="227" t="s">
        <v>25</v>
      </c>
      <c r="H3300" s="228">
        <v>31.349900000000002</v>
      </c>
      <c r="I3300" s="229">
        <f t="shared" si="524"/>
        <v>32.840000000000003</v>
      </c>
      <c r="J3300" s="229">
        <f t="shared" si="523"/>
        <v>1029.53</v>
      </c>
      <c r="L3300" s="52">
        <f t="shared" si="519"/>
        <v>345</v>
      </c>
      <c r="M3300" s="86">
        <f t="shared" si="513"/>
        <v>1029.53</v>
      </c>
      <c r="N3300" s="87" t="str">
        <f t="shared" si="514"/>
        <v/>
      </c>
      <c r="O3300" s="87">
        <f t="shared" si="515"/>
        <v>1029.53</v>
      </c>
      <c r="P3300" s="88" t="str">
        <f t="shared" si="516"/>
        <v/>
      </c>
      <c r="Q3300" s="87" t="str">
        <f t="shared" si="517"/>
        <v/>
      </c>
      <c r="R3300" s="87" t="str">
        <f t="shared" si="518"/>
        <v/>
      </c>
    </row>
    <row r="3301" spans="1:18" ht="25.5" x14ac:dyDescent="0.2">
      <c r="A3301" s="225" t="s">
        <v>21</v>
      </c>
      <c r="B3301" s="226" t="s">
        <v>2005</v>
      </c>
      <c r="C3301" s="225" t="s">
        <v>9</v>
      </c>
      <c r="D3301" s="225" t="s">
        <v>2006</v>
      </c>
      <c r="E3301" s="292" t="s">
        <v>969</v>
      </c>
      <c r="F3301" s="292"/>
      <c r="G3301" s="227" t="s">
        <v>34</v>
      </c>
      <c r="H3301" s="228">
        <v>27.898800000000001</v>
      </c>
      <c r="I3301" s="229">
        <f t="shared" si="524"/>
        <v>16.27</v>
      </c>
      <c r="J3301" s="229">
        <f t="shared" si="523"/>
        <v>453.91</v>
      </c>
      <c r="L3301" s="52">
        <f t="shared" si="519"/>
        <v>345</v>
      </c>
      <c r="M3301" s="86">
        <f t="shared" si="513"/>
        <v>453.91</v>
      </c>
      <c r="N3301" s="87" t="str">
        <f t="shared" si="514"/>
        <v/>
      </c>
      <c r="O3301" s="87">
        <f t="shared" si="515"/>
        <v>453.91</v>
      </c>
      <c r="P3301" s="88" t="str">
        <f t="shared" si="516"/>
        <v/>
      </c>
      <c r="Q3301" s="87" t="str">
        <f t="shared" si="517"/>
        <v/>
      </c>
      <c r="R3301" s="87" t="str">
        <f t="shared" si="518"/>
        <v/>
      </c>
    </row>
    <row r="3302" spans="1:18" ht="25.5" customHeight="1" x14ac:dyDescent="0.2">
      <c r="A3302" s="225" t="s">
        <v>21</v>
      </c>
      <c r="B3302" s="226" t="s">
        <v>2053</v>
      </c>
      <c r="C3302" s="225" t="s">
        <v>9</v>
      </c>
      <c r="D3302" s="225" t="s">
        <v>2054</v>
      </c>
      <c r="E3302" s="292" t="s">
        <v>894</v>
      </c>
      <c r="F3302" s="292"/>
      <c r="G3302" s="227" t="s">
        <v>17</v>
      </c>
      <c r="H3302" s="228">
        <v>1.2</v>
      </c>
      <c r="I3302" s="229">
        <f t="shared" si="524"/>
        <v>599.99</v>
      </c>
      <c r="J3302" s="229">
        <f t="shared" si="523"/>
        <v>719.98</v>
      </c>
      <c r="L3302" s="52">
        <f t="shared" si="519"/>
        <v>345</v>
      </c>
      <c r="M3302" s="86">
        <f t="shared" si="513"/>
        <v>719.98</v>
      </c>
      <c r="N3302" s="87" t="str">
        <f t="shared" si="514"/>
        <v/>
      </c>
      <c r="O3302" s="87">
        <f t="shared" si="515"/>
        <v>719.98</v>
      </c>
      <c r="P3302" s="88" t="str">
        <f t="shared" si="516"/>
        <v/>
      </c>
      <c r="Q3302" s="87" t="str">
        <f t="shared" si="517"/>
        <v/>
      </c>
      <c r="R3302" s="87" t="str">
        <f t="shared" si="518"/>
        <v/>
      </c>
    </row>
    <row r="3303" spans="1:18" ht="14.25" customHeight="1" x14ac:dyDescent="0.2">
      <c r="A3303" s="225" t="s">
        <v>21</v>
      </c>
      <c r="B3303" s="226" t="s">
        <v>668</v>
      </c>
      <c r="C3303" s="225" t="s">
        <v>9</v>
      </c>
      <c r="D3303" s="225" t="s">
        <v>43</v>
      </c>
      <c r="E3303" s="292" t="s">
        <v>875</v>
      </c>
      <c r="F3303" s="292"/>
      <c r="G3303" s="227" t="s">
        <v>25</v>
      </c>
      <c r="H3303" s="228">
        <v>1.1919999999999999</v>
      </c>
      <c r="I3303" s="229">
        <f t="shared" si="524"/>
        <v>25.57</v>
      </c>
      <c r="J3303" s="229">
        <f t="shared" si="523"/>
        <v>30.47</v>
      </c>
      <c r="L3303" s="52">
        <f t="shared" si="519"/>
        <v>345</v>
      </c>
      <c r="M3303" s="86">
        <f t="shared" si="513"/>
        <v>30.47</v>
      </c>
      <c r="N3303" s="87" t="str">
        <f t="shared" si="514"/>
        <v/>
      </c>
      <c r="O3303" s="87">
        <f t="shared" si="515"/>
        <v>30.47</v>
      </c>
      <c r="P3303" s="88" t="str">
        <f t="shared" si="516"/>
        <v/>
      </c>
      <c r="Q3303" s="87" t="str">
        <f t="shared" si="517"/>
        <v/>
      </c>
      <c r="R3303" s="87" t="str">
        <f t="shared" si="518"/>
        <v/>
      </c>
    </row>
    <row r="3304" spans="1:18" ht="25.5" x14ac:dyDescent="0.2">
      <c r="A3304" s="225" t="s">
        <v>21</v>
      </c>
      <c r="B3304" s="226" t="s">
        <v>699</v>
      </c>
      <c r="C3304" s="225" t="s">
        <v>9</v>
      </c>
      <c r="D3304" s="225" t="s">
        <v>1676</v>
      </c>
      <c r="E3304" s="292" t="s">
        <v>875</v>
      </c>
      <c r="F3304" s="292"/>
      <c r="G3304" s="227" t="s">
        <v>25</v>
      </c>
      <c r="H3304" s="228">
        <v>5.96</v>
      </c>
      <c r="I3304" s="229">
        <f t="shared" si="524"/>
        <v>30.86</v>
      </c>
      <c r="J3304" s="229">
        <f t="shared" si="523"/>
        <v>183.92</v>
      </c>
      <c r="L3304" s="52">
        <f t="shared" si="519"/>
        <v>345</v>
      </c>
      <c r="M3304" s="86">
        <f t="shared" si="513"/>
        <v>183.92</v>
      </c>
      <c r="N3304" s="87" t="str">
        <f t="shared" si="514"/>
        <v/>
      </c>
      <c r="O3304" s="87">
        <f t="shared" si="515"/>
        <v>183.92</v>
      </c>
      <c r="P3304" s="88" t="str">
        <f t="shared" si="516"/>
        <v/>
      </c>
      <c r="Q3304" s="87" t="str">
        <f t="shared" si="517"/>
        <v/>
      </c>
      <c r="R3304" s="87" t="str">
        <f t="shared" si="518"/>
        <v/>
      </c>
    </row>
    <row r="3305" spans="1:18" ht="25.5" x14ac:dyDescent="0.2">
      <c r="A3305" s="225" t="s">
        <v>21</v>
      </c>
      <c r="B3305" s="226" t="s">
        <v>26</v>
      </c>
      <c r="C3305" s="225" t="s">
        <v>9</v>
      </c>
      <c r="D3305" s="225" t="s">
        <v>27</v>
      </c>
      <c r="E3305" s="292" t="s">
        <v>875</v>
      </c>
      <c r="F3305" s="292"/>
      <c r="G3305" s="227" t="s">
        <v>25</v>
      </c>
      <c r="H3305" s="228">
        <v>31.349900000000002</v>
      </c>
      <c r="I3305" s="229">
        <f t="shared" si="524"/>
        <v>25.11</v>
      </c>
      <c r="J3305" s="229">
        <f t="shared" si="523"/>
        <v>787.19</v>
      </c>
      <c r="L3305" s="52">
        <f t="shared" si="519"/>
        <v>345</v>
      </c>
      <c r="M3305" s="86">
        <f t="shared" si="513"/>
        <v>787.19</v>
      </c>
      <c r="N3305" s="87" t="str">
        <f t="shared" si="514"/>
        <v/>
      </c>
      <c r="O3305" s="87">
        <f t="shared" si="515"/>
        <v>787.19</v>
      </c>
      <c r="P3305" s="88" t="str">
        <f t="shared" si="516"/>
        <v/>
      </c>
      <c r="Q3305" s="87" t="str">
        <f t="shared" si="517"/>
        <v/>
      </c>
      <c r="R3305" s="87" t="str">
        <f t="shared" si="518"/>
        <v/>
      </c>
    </row>
    <row r="3306" spans="1:18" ht="25.5" x14ac:dyDescent="0.2">
      <c r="A3306" s="214" t="s">
        <v>28</v>
      </c>
      <c r="B3306" s="215" t="s">
        <v>2047</v>
      </c>
      <c r="C3306" s="214" t="str">
        <f>VLOOKUP(B3306,INSUMOS!$A:$I,2,FALSE)</f>
        <v>SINAPI</v>
      </c>
      <c r="D3306" s="214" t="str">
        <f>VLOOKUP(B3306,INSUMOS!$A:$I,3,FALSE)</f>
        <v>DESMOLDANTE PROTETOR PARA FORMAS DE MADEIRA, DE BASE OLEOSA EMULSIONADA EM AGUA</v>
      </c>
      <c r="E3306" s="293" t="str">
        <f>VLOOKUP(B3306,INSUMOS!$A:$I,4,FALSE)</f>
        <v>Material</v>
      </c>
      <c r="F3306" s="293"/>
      <c r="G3306" s="216" t="str">
        <f>VLOOKUP(B3306,INSUMOS!$A:$I,5,FALSE)</f>
        <v>L</v>
      </c>
      <c r="H3306" s="217">
        <v>8.3299999999999999E-2</v>
      </c>
      <c r="I3306" s="218">
        <f>VLOOKUP(B3306,INSUMOS!$A:$I,8,FALSE)</f>
        <v>8.06</v>
      </c>
      <c r="J3306" s="218">
        <f t="shared" si="523"/>
        <v>0.67</v>
      </c>
      <c r="L3306" s="52">
        <f t="shared" si="519"/>
        <v>345</v>
      </c>
      <c r="M3306" s="86">
        <f t="shared" si="513"/>
        <v>0.67</v>
      </c>
      <c r="N3306" s="87" t="str">
        <f t="shared" si="514"/>
        <v/>
      </c>
      <c r="O3306" s="87">
        <f t="shared" si="515"/>
        <v>0.67</v>
      </c>
      <c r="P3306" s="88" t="str">
        <f t="shared" si="516"/>
        <v/>
      </c>
      <c r="Q3306" s="87" t="str">
        <f t="shared" si="517"/>
        <v/>
      </c>
      <c r="R3306" s="87" t="str">
        <f t="shared" si="518"/>
        <v/>
      </c>
    </row>
    <row r="3307" spans="1:18" ht="25.5" x14ac:dyDescent="0.2">
      <c r="A3307" s="214" t="s">
        <v>28</v>
      </c>
      <c r="B3307" s="215" t="s">
        <v>1754</v>
      </c>
      <c r="C3307" s="214" t="str">
        <f>VLOOKUP(B3307,INSUMOS!$A:$I,2,FALSE)</f>
        <v>SINAPI</v>
      </c>
      <c r="D3307" s="214" t="str">
        <f>VLOOKUP(B3307,INSUMOS!$A:$I,3,FALSE)</f>
        <v>SARRAFO *2,5 X 7,5* CM EM PINUS, MISTA OU EQUIVALENTE DA REGIAO - BRUTA</v>
      </c>
      <c r="E3307" s="293" t="str">
        <f>VLOOKUP(B3307,INSUMOS!$A:$I,4,FALSE)</f>
        <v>Material</v>
      </c>
      <c r="F3307" s="293"/>
      <c r="G3307" s="216" t="str">
        <f>VLOOKUP(B3307,INSUMOS!$A:$I,5,FALSE)</f>
        <v>M</v>
      </c>
      <c r="H3307" s="217">
        <v>5.6283000000000003</v>
      </c>
      <c r="I3307" s="218">
        <f>VLOOKUP(B3307,INSUMOS!$A:$I,8,FALSE)</f>
        <v>2.66</v>
      </c>
      <c r="J3307" s="218">
        <f t="shared" si="523"/>
        <v>14.97</v>
      </c>
      <c r="L3307" s="52">
        <f t="shared" si="519"/>
        <v>345</v>
      </c>
      <c r="M3307" s="86">
        <f t="shared" si="513"/>
        <v>14.97</v>
      </c>
      <c r="N3307" s="87" t="str">
        <f t="shared" si="514"/>
        <v/>
      </c>
      <c r="O3307" s="87">
        <f t="shared" si="515"/>
        <v>14.97</v>
      </c>
      <c r="P3307" s="88" t="str">
        <f t="shared" si="516"/>
        <v/>
      </c>
      <c r="Q3307" s="87" t="str">
        <f t="shared" si="517"/>
        <v/>
      </c>
      <c r="R3307" s="87" t="str">
        <f t="shared" si="518"/>
        <v/>
      </c>
    </row>
    <row r="3308" spans="1:18" ht="25.5" customHeight="1" x14ac:dyDescent="0.2">
      <c r="A3308" s="214" t="s">
        <v>28</v>
      </c>
      <c r="B3308" s="215" t="s">
        <v>2183</v>
      </c>
      <c r="C3308" s="214" t="str">
        <f>VLOOKUP(B3308,INSUMOS!$A:$I,2,FALSE)</f>
        <v>SINAPI</v>
      </c>
      <c r="D3308" s="214" t="str">
        <f>VLOOKUP(B3308,INSUMOS!$A:$I,3,FALSE)</f>
        <v>CHAPA/PAINEL DE MADEIRA COMPENSADA RESINADA (MADEIRITE RESINADO ROSA) PARA FORMA DE CONCRETO, DE 2200 X 1100 MM, E = 17 MM</v>
      </c>
      <c r="E3308" s="293" t="str">
        <f>VLOOKUP(B3308,INSUMOS!$A:$I,4,FALSE)</f>
        <v>Material</v>
      </c>
      <c r="F3308" s="293"/>
      <c r="G3308" s="216" t="str">
        <f>VLOOKUP(B3308,INSUMOS!$A:$I,5,FALSE)</f>
        <v>m²</v>
      </c>
      <c r="H3308" s="217">
        <v>1.9403999999999999</v>
      </c>
      <c r="I3308" s="218">
        <f>VLOOKUP(B3308,INSUMOS!$A:$I,8,FALSE)</f>
        <v>39.340000000000003</v>
      </c>
      <c r="J3308" s="218">
        <f t="shared" si="523"/>
        <v>76.33</v>
      </c>
      <c r="L3308" s="52">
        <f t="shared" si="519"/>
        <v>345</v>
      </c>
      <c r="M3308" s="86">
        <f t="shared" si="513"/>
        <v>76.33</v>
      </c>
      <c r="N3308" s="87" t="str">
        <f t="shared" si="514"/>
        <v/>
      </c>
      <c r="O3308" s="87">
        <f t="shared" si="515"/>
        <v>76.33</v>
      </c>
      <c r="P3308" s="88" t="str">
        <f t="shared" si="516"/>
        <v/>
      </c>
      <c r="Q3308" s="87" t="str">
        <f t="shared" si="517"/>
        <v/>
      </c>
      <c r="R3308" s="87" t="str">
        <f t="shared" si="518"/>
        <v/>
      </c>
    </row>
    <row r="3309" spans="1:18" ht="14.25" customHeight="1" x14ac:dyDescent="0.2">
      <c r="A3309" s="214" t="s">
        <v>28</v>
      </c>
      <c r="B3309" s="215" t="s">
        <v>2185</v>
      </c>
      <c r="C3309" s="214" t="str">
        <f>VLOOKUP(B3309,INSUMOS!$A:$I,2,FALSE)</f>
        <v>SINAPI</v>
      </c>
      <c r="D3309" s="214" t="str">
        <f>VLOOKUP(B3309,INSUMOS!$A:$I,3,FALSE)</f>
        <v>PREGO DE ACO POLIDO COM CABECA 15 X 15 (1 1/4 X 13)</v>
      </c>
      <c r="E3309" s="293" t="str">
        <f>VLOOKUP(B3309,INSUMOS!$A:$I,4,FALSE)</f>
        <v>Material</v>
      </c>
      <c r="F3309" s="293"/>
      <c r="G3309" s="216" t="str">
        <f>VLOOKUP(B3309,INSUMOS!$A:$I,5,FALSE)</f>
        <v>KG</v>
      </c>
      <c r="H3309" s="217">
        <v>0.4365</v>
      </c>
      <c r="I3309" s="218">
        <f>VLOOKUP(B3309,INSUMOS!$A:$I,8,FALSE)</f>
        <v>19.71</v>
      </c>
      <c r="J3309" s="218">
        <f t="shared" si="523"/>
        <v>8.6</v>
      </c>
      <c r="L3309" s="52">
        <f t="shared" si="519"/>
        <v>345</v>
      </c>
      <c r="M3309" s="86">
        <f t="shared" si="513"/>
        <v>8.6</v>
      </c>
      <c r="N3309" s="87" t="str">
        <f t="shared" si="514"/>
        <v/>
      </c>
      <c r="O3309" s="87">
        <f t="shared" si="515"/>
        <v>8.6</v>
      </c>
      <c r="P3309" s="88" t="str">
        <f t="shared" si="516"/>
        <v/>
      </c>
      <c r="Q3309" s="87" t="str">
        <f t="shared" si="517"/>
        <v/>
      </c>
      <c r="R3309" s="87" t="str">
        <f t="shared" si="518"/>
        <v/>
      </c>
    </row>
    <row r="3310" spans="1:18" x14ac:dyDescent="0.2">
      <c r="A3310" s="219"/>
      <c r="B3310" s="219"/>
      <c r="C3310" s="219"/>
      <c r="D3310" s="219"/>
      <c r="E3310" s="219"/>
      <c r="F3310" s="220"/>
      <c r="G3310" s="219"/>
      <c r="H3310" s="220"/>
      <c r="I3310" s="219"/>
      <c r="J3310" s="220"/>
      <c r="L3310" s="52">
        <f t="shared" si="519"/>
        <v>345</v>
      </c>
      <c r="M3310" s="86" t="str">
        <f t="shared" si="513"/>
        <v/>
      </c>
      <c r="N3310" s="87" t="str">
        <f t="shared" si="514"/>
        <v/>
      </c>
      <c r="O3310" s="87" t="str">
        <f t="shared" si="515"/>
        <v/>
      </c>
      <c r="P3310" s="88" t="str">
        <f t="shared" si="516"/>
        <v/>
      </c>
      <c r="Q3310" s="87" t="str">
        <f t="shared" si="517"/>
        <v/>
      </c>
      <c r="R3310" s="87" t="str">
        <f t="shared" si="518"/>
        <v/>
      </c>
    </row>
    <row r="3311" spans="1:18" ht="15" thickBot="1" x14ac:dyDescent="0.25">
      <c r="A3311" s="219"/>
      <c r="B3311" s="219"/>
      <c r="C3311" s="219"/>
      <c r="D3311" s="219"/>
      <c r="E3311" s="219"/>
      <c r="F3311" s="220"/>
      <c r="G3311" s="219"/>
      <c r="H3311" s="294"/>
      <c r="I3311" s="294"/>
      <c r="J3311" s="220"/>
      <c r="L3311" s="52">
        <f t="shared" si="519"/>
        <v>345</v>
      </c>
      <c r="M3311" s="86" t="str">
        <f t="shared" si="513"/>
        <v/>
      </c>
      <c r="N3311" s="87" t="str">
        <f t="shared" si="514"/>
        <v/>
      </c>
      <c r="O3311" s="87" t="str">
        <f t="shared" si="515"/>
        <v/>
      </c>
      <c r="P3311" s="88" t="str">
        <f t="shared" si="516"/>
        <v/>
      </c>
      <c r="Q3311" s="87" t="str">
        <f t="shared" si="517"/>
        <v/>
      </c>
      <c r="R3311" s="87" t="str">
        <f t="shared" si="518"/>
        <v/>
      </c>
    </row>
    <row r="3312" spans="1:18" ht="15" thickTop="1" x14ac:dyDescent="0.2">
      <c r="A3312" s="224"/>
      <c r="B3312" s="224"/>
      <c r="C3312" s="224"/>
      <c r="D3312" s="224"/>
      <c r="E3312" s="224"/>
      <c r="F3312" s="224"/>
      <c r="G3312" s="224"/>
      <c r="H3312" s="224"/>
      <c r="I3312" s="224"/>
      <c r="J3312" s="224"/>
      <c r="L3312" s="52">
        <f t="shared" si="519"/>
        <v>345</v>
      </c>
      <c r="M3312" s="86" t="str">
        <f t="shared" ref="M3312:M3375" si="525">IF(OR(A3312="Insumo",A3312="Composição Auxiliar"),J3312,"")</f>
        <v/>
      </c>
      <c r="N3312" s="87" t="str">
        <f t="shared" ref="N3312:N3375" si="526">IF(E3312="Mão de Obra",J3312,"")</f>
        <v/>
      </c>
      <c r="O3312" s="87" t="str">
        <f t="shared" ref="O3312:O3375" si="527">IF(N3312&lt;&gt;"","",M3312)</f>
        <v/>
      </c>
      <c r="P3312" s="88" t="str">
        <f t="shared" ref="P3312:P3375" si="528">IF(A3312="Composição",B3312,"")</f>
        <v/>
      </c>
      <c r="Q3312" s="87" t="str">
        <f t="shared" ref="Q3312:Q3375" si="529">IF(P3312&lt;&gt;"",SUMIF(L3312:L3412,L3312,N3312:N3412),"")</f>
        <v/>
      </c>
      <c r="R3312" s="87" t="str">
        <f t="shared" ref="R3312:R3375" si="530">IF(P3312&lt;&gt;"",SUMIF(L3312:L3412,L3312,O3312:O3412),"")</f>
        <v/>
      </c>
    </row>
    <row r="3313" spans="1:18" ht="15" x14ac:dyDescent="0.2">
      <c r="A3313" s="206"/>
      <c r="B3313" s="207" t="s">
        <v>1</v>
      </c>
      <c r="C3313" s="206" t="s">
        <v>2</v>
      </c>
      <c r="D3313" s="206" t="s">
        <v>3</v>
      </c>
      <c r="E3313" s="290" t="s">
        <v>18</v>
      </c>
      <c r="F3313" s="290"/>
      <c r="G3313" s="208" t="s">
        <v>4</v>
      </c>
      <c r="H3313" s="207" t="s">
        <v>5</v>
      </c>
      <c r="I3313" s="207" t="s">
        <v>6</v>
      </c>
      <c r="J3313" s="207" t="s">
        <v>7</v>
      </c>
      <c r="L3313" s="52">
        <f t="shared" si="519"/>
        <v>346</v>
      </c>
      <c r="M3313" s="86" t="str">
        <f t="shared" si="525"/>
        <v/>
      </c>
      <c r="N3313" s="87" t="str">
        <f t="shared" si="526"/>
        <v/>
      </c>
      <c r="O3313" s="87" t="str">
        <f t="shared" si="527"/>
        <v/>
      </c>
      <c r="P3313" s="88" t="str">
        <f t="shared" si="528"/>
        <v/>
      </c>
      <c r="Q3313" s="87" t="str">
        <f t="shared" si="529"/>
        <v/>
      </c>
      <c r="R3313" s="87" t="str">
        <f t="shared" si="530"/>
        <v/>
      </c>
    </row>
    <row r="3314" spans="1:18" ht="25.5" customHeight="1" x14ac:dyDescent="0.2">
      <c r="A3314" s="209" t="s">
        <v>19</v>
      </c>
      <c r="B3314" s="210" t="s">
        <v>2039</v>
      </c>
      <c r="C3314" s="209" t="s">
        <v>9</v>
      </c>
      <c r="D3314" s="209" t="s">
        <v>2040</v>
      </c>
      <c r="E3314" s="291" t="s">
        <v>2034</v>
      </c>
      <c r="F3314" s="291"/>
      <c r="G3314" s="211" t="s">
        <v>17</v>
      </c>
      <c r="H3314" s="212">
        <v>1</v>
      </c>
      <c r="I3314" s="213">
        <f>SUMIF(L:L,$L3314,M:M)</f>
        <v>2745.1799999999994</v>
      </c>
      <c r="J3314" s="213">
        <f t="shared" ref="J3314:J3328" si="531">TRUNC(H3314*I3314,2)</f>
        <v>2745.18</v>
      </c>
      <c r="L3314" s="52">
        <f t="shared" si="519"/>
        <v>346</v>
      </c>
      <c r="M3314" s="86" t="str">
        <f t="shared" si="525"/>
        <v/>
      </c>
      <c r="N3314" s="87" t="str">
        <f t="shared" si="526"/>
        <v/>
      </c>
      <c r="O3314" s="87" t="str">
        <f t="shared" si="527"/>
        <v/>
      </c>
      <c r="P3314" s="88" t="str">
        <f t="shared" si="528"/>
        <v xml:space="preserve"> 97735 </v>
      </c>
      <c r="Q3314" s="87">
        <f t="shared" si="529"/>
        <v>0</v>
      </c>
      <c r="R3314" s="87">
        <f t="shared" si="530"/>
        <v>2745.1799999999994</v>
      </c>
    </row>
    <row r="3315" spans="1:18" ht="14.25" customHeight="1" x14ac:dyDescent="0.2">
      <c r="A3315" s="225" t="s">
        <v>21</v>
      </c>
      <c r="B3315" s="226" t="s">
        <v>668</v>
      </c>
      <c r="C3315" s="225" t="s">
        <v>9</v>
      </c>
      <c r="D3315" s="225" t="s">
        <v>43</v>
      </c>
      <c r="E3315" s="292" t="s">
        <v>875</v>
      </c>
      <c r="F3315" s="292"/>
      <c r="G3315" s="227" t="s">
        <v>25</v>
      </c>
      <c r="H3315" s="228">
        <v>0.73560000000000003</v>
      </c>
      <c r="I3315" s="229">
        <f t="shared" ref="I3315:I3324" si="532">SUMIFS(J:J,A:A,"Composição",B:B,$B3315)</f>
        <v>25.57</v>
      </c>
      <c r="J3315" s="229">
        <f t="shared" si="531"/>
        <v>18.8</v>
      </c>
      <c r="L3315" s="52">
        <f t="shared" si="519"/>
        <v>346</v>
      </c>
      <c r="M3315" s="86">
        <f t="shared" si="525"/>
        <v>18.8</v>
      </c>
      <c r="N3315" s="87" t="str">
        <f t="shared" si="526"/>
        <v/>
      </c>
      <c r="O3315" s="87">
        <f t="shared" si="527"/>
        <v>18.8</v>
      </c>
      <c r="P3315" s="88" t="str">
        <f t="shared" si="528"/>
        <v/>
      </c>
      <c r="Q3315" s="87" t="str">
        <f t="shared" si="529"/>
        <v/>
      </c>
      <c r="R3315" s="87" t="str">
        <f t="shared" si="530"/>
        <v/>
      </c>
    </row>
    <row r="3316" spans="1:18" ht="38.25" x14ac:dyDescent="0.2">
      <c r="A3316" s="225" t="s">
        <v>21</v>
      </c>
      <c r="B3316" s="226" t="s">
        <v>2055</v>
      </c>
      <c r="C3316" s="225" t="s">
        <v>9</v>
      </c>
      <c r="D3316" s="225" t="s">
        <v>2056</v>
      </c>
      <c r="E3316" s="292" t="s">
        <v>894</v>
      </c>
      <c r="F3316" s="292"/>
      <c r="G3316" s="227" t="s">
        <v>17</v>
      </c>
      <c r="H3316" s="228">
        <v>1.2</v>
      </c>
      <c r="I3316" s="229">
        <f t="shared" si="532"/>
        <v>612.99</v>
      </c>
      <c r="J3316" s="229">
        <f t="shared" si="531"/>
        <v>735.58</v>
      </c>
      <c r="L3316" s="52">
        <f t="shared" ref="L3316:L3379" si="533">IF(AND(A3317&lt;&gt;"",A3316=""),L3315+1,L3315)</f>
        <v>346</v>
      </c>
      <c r="M3316" s="86">
        <f t="shared" si="525"/>
        <v>735.58</v>
      </c>
      <c r="N3316" s="87" t="str">
        <f t="shared" si="526"/>
        <v/>
      </c>
      <c r="O3316" s="87">
        <f t="shared" si="527"/>
        <v>735.58</v>
      </c>
      <c r="P3316" s="88" t="str">
        <f t="shared" si="528"/>
        <v/>
      </c>
      <c r="Q3316" s="87" t="str">
        <f t="shared" si="529"/>
        <v/>
      </c>
      <c r="R3316" s="87" t="str">
        <f t="shared" si="530"/>
        <v/>
      </c>
    </row>
    <row r="3317" spans="1:18" ht="25.5" x14ac:dyDescent="0.2">
      <c r="A3317" s="225" t="s">
        <v>21</v>
      </c>
      <c r="B3317" s="226" t="s">
        <v>2005</v>
      </c>
      <c r="C3317" s="225" t="s">
        <v>9</v>
      </c>
      <c r="D3317" s="225" t="s">
        <v>2006</v>
      </c>
      <c r="E3317" s="292" t="s">
        <v>969</v>
      </c>
      <c r="F3317" s="292"/>
      <c r="G3317" s="227" t="s">
        <v>34</v>
      </c>
      <c r="H3317" s="228">
        <v>28.936900000000001</v>
      </c>
      <c r="I3317" s="229">
        <f t="shared" si="532"/>
        <v>16.27</v>
      </c>
      <c r="J3317" s="229">
        <f t="shared" si="531"/>
        <v>470.8</v>
      </c>
      <c r="L3317" s="52">
        <f t="shared" si="533"/>
        <v>346</v>
      </c>
      <c r="M3317" s="86">
        <f t="shared" si="525"/>
        <v>470.8</v>
      </c>
      <c r="N3317" s="87" t="str">
        <f t="shared" si="526"/>
        <v/>
      </c>
      <c r="O3317" s="87">
        <f t="shared" si="527"/>
        <v>470.8</v>
      </c>
      <c r="P3317" s="88" t="str">
        <f t="shared" si="528"/>
        <v/>
      </c>
      <c r="Q3317" s="87" t="str">
        <f t="shared" si="529"/>
        <v/>
      </c>
      <c r="R3317" s="87" t="str">
        <f t="shared" si="530"/>
        <v/>
      </c>
    </row>
    <row r="3318" spans="1:18" ht="25.5" x14ac:dyDescent="0.2">
      <c r="A3318" s="225" t="s">
        <v>21</v>
      </c>
      <c r="B3318" s="226" t="s">
        <v>699</v>
      </c>
      <c r="C3318" s="225" t="s">
        <v>9</v>
      </c>
      <c r="D3318" s="225" t="s">
        <v>1676</v>
      </c>
      <c r="E3318" s="292" t="s">
        <v>875</v>
      </c>
      <c r="F3318" s="292"/>
      <c r="G3318" s="227" t="s">
        <v>25</v>
      </c>
      <c r="H3318" s="228">
        <v>3.6779999999999999</v>
      </c>
      <c r="I3318" s="229">
        <f t="shared" si="532"/>
        <v>30.86</v>
      </c>
      <c r="J3318" s="229">
        <f t="shared" si="531"/>
        <v>113.5</v>
      </c>
      <c r="L3318" s="52">
        <f t="shared" si="533"/>
        <v>346</v>
      </c>
      <c r="M3318" s="86">
        <f t="shared" si="525"/>
        <v>113.5</v>
      </c>
      <c r="N3318" s="87" t="str">
        <f t="shared" si="526"/>
        <v/>
      </c>
      <c r="O3318" s="87">
        <f t="shared" si="527"/>
        <v>113.5</v>
      </c>
      <c r="P3318" s="88" t="str">
        <f t="shared" si="528"/>
        <v/>
      </c>
      <c r="Q3318" s="87" t="str">
        <f t="shared" si="529"/>
        <v/>
      </c>
      <c r="R3318" s="87" t="str">
        <f t="shared" si="530"/>
        <v/>
      </c>
    </row>
    <row r="3319" spans="1:18" ht="25.5" x14ac:dyDescent="0.2">
      <c r="A3319" s="225" t="s">
        <v>21</v>
      </c>
      <c r="B3319" s="226" t="s">
        <v>45</v>
      </c>
      <c r="C3319" s="225" t="s">
        <v>9</v>
      </c>
      <c r="D3319" s="225" t="s">
        <v>46</v>
      </c>
      <c r="E3319" s="292" t="s">
        <v>875</v>
      </c>
      <c r="F3319" s="292"/>
      <c r="G3319" s="227" t="s">
        <v>25</v>
      </c>
      <c r="H3319" s="228">
        <v>22.497399999999999</v>
      </c>
      <c r="I3319" s="229">
        <f t="shared" si="532"/>
        <v>32.840000000000003</v>
      </c>
      <c r="J3319" s="229">
        <f t="shared" si="531"/>
        <v>738.81</v>
      </c>
      <c r="L3319" s="52">
        <f t="shared" si="533"/>
        <v>346</v>
      </c>
      <c r="M3319" s="86">
        <f t="shared" si="525"/>
        <v>738.81</v>
      </c>
      <c r="N3319" s="87" t="str">
        <f t="shared" si="526"/>
        <v/>
      </c>
      <c r="O3319" s="87">
        <f t="shared" si="527"/>
        <v>738.81</v>
      </c>
      <c r="P3319" s="88" t="str">
        <f t="shared" si="528"/>
        <v/>
      </c>
      <c r="Q3319" s="87" t="str">
        <f t="shared" si="529"/>
        <v/>
      </c>
      <c r="R3319" s="87" t="str">
        <f t="shared" si="530"/>
        <v/>
      </c>
    </row>
    <row r="3320" spans="1:18" ht="25.5" customHeight="1" x14ac:dyDescent="0.2">
      <c r="A3320" s="225" t="s">
        <v>21</v>
      </c>
      <c r="B3320" s="226" t="s">
        <v>1744</v>
      </c>
      <c r="C3320" s="225" t="s">
        <v>9</v>
      </c>
      <c r="D3320" s="225" t="s">
        <v>1745</v>
      </c>
      <c r="E3320" s="292" t="s">
        <v>893</v>
      </c>
      <c r="F3320" s="292"/>
      <c r="G3320" s="227" t="s">
        <v>41</v>
      </c>
      <c r="H3320" s="228">
        <v>4.6864999999999997</v>
      </c>
      <c r="I3320" s="229">
        <f t="shared" si="532"/>
        <v>1.29</v>
      </c>
      <c r="J3320" s="229">
        <f t="shared" si="531"/>
        <v>6.04</v>
      </c>
      <c r="L3320" s="52">
        <f t="shared" si="533"/>
        <v>346</v>
      </c>
      <c r="M3320" s="86">
        <f t="shared" si="525"/>
        <v>6.04</v>
      </c>
      <c r="N3320" s="87" t="str">
        <f t="shared" si="526"/>
        <v/>
      </c>
      <c r="O3320" s="87">
        <f t="shared" si="527"/>
        <v>6.04</v>
      </c>
      <c r="P3320" s="88" t="str">
        <f t="shared" si="528"/>
        <v/>
      </c>
      <c r="Q3320" s="87" t="str">
        <f t="shared" si="529"/>
        <v/>
      </c>
      <c r="R3320" s="87" t="str">
        <f t="shared" si="530"/>
        <v/>
      </c>
    </row>
    <row r="3321" spans="1:18" ht="25.5" x14ac:dyDescent="0.2">
      <c r="A3321" s="225" t="s">
        <v>21</v>
      </c>
      <c r="B3321" s="226" t="s">
        <v>671</v>
      </c>
      <c r="C3321" s="225" t="s">
        <v>9</v>
      </c>
      <c r="D3321" s="225" t="s">
        <v>672</v>
      </c>
      <c r="E3321" s="292" t="s">
        <v>893</v>
      </c>
      <c r="F3321" s="292"/>
      <c r="G3321" s="227" t="s">
        <v>42</v>
      </c>
      <c r="H3321" s="228">
        <v>0.42259999999999998</v>
      </c>
      <c r="I3321" s="229">
        <f t="shared" si="532"/>
        <v>27.46</v>
      </c>
      <c r="J3321" s="229">
        <f t="shared" si="531"/>
        <v>11.6</v>
      </c>
      <c r="L3321" s="52">
        <f t="shared" si="533"/>
        <v>346</v>
      </c>
      <c r="M3321" s="86">
        <f t="shared" si="525"/>
        <v>11.6</v>
      </c>
      <c r="N3321" s="87" t="str">
        <f t="shared" si="526"/>
        <v/>
      </c>
      <c r="O3321" s="87">
        <f t="shared" si="527"/>
        <v>11.6</v>
      </c>
      <c r="P3321" s="88" t="str">
        <f t="shared" si="528"/>
        <v/>
      </c>
      <c r="Q3321" s="87" t="str">
        <f t="shared" si="529"/>
        <v/>
      </c>
      <c r="R3321" s="87" t="str">
        <f t="shared" si="530"/>
        <v/>
      </c>
    </row>
    <row r="3322" spans="1:18" ht="25.5" x14ac:dyDescent="0.2">
      <c r="A3322" s="225" t="s">
        <v>21</v>
      </c>
      <c r="B3322" s="226" t="s">
        <v>669</v>
      </c>
      <c r="C3322" s="225" t="s">
        <v>9</v>
      </c>
      <c r="D3322" s="225" t="s">
        <v>670</v>
      </c>
      <c r="E3322" s="292" t="s">
        <v>893</v>
      </c>
      <c r="F3322" s="292"/>
      <c r="G3322" s="227" t="s">
        <v>41</v>
      </c>
      <c r="H3322" s="228">
        <v>0.313</v>
      </c>
      <c r="I3322" s="229">
        <f t="shared" si="532"/>
        <v>28.49</v>
      </c>
      <c r="J3322" s="229">
        <f t="shared" si="531"/>
        <v>8.91</v>
      </c>
      <c r="L3322" s="52">
        <f t="shared" si="533"/>
        <v>346</v>
      </c>
      <c r="M3322" s="86">
        <f t="shared" si="525"/>
        <v>8.91</v>
      </c>
      <c r="N3322" s="87" t="str">
        <f t="shared" si="526"/>
        <v/>
      </c>
      <c r="O3322" s="87">
        <f t="shared" si="527"/>
        <v>8.91</v>
      </c>
      <c r="P3322" s="88" t="str">
        <f t="shared" si="528"/>
        <v/>
      </c>
      <c r="Q3322" s="87" t="str">
        <f t="shared" si="529"/>
        <v/>
      </c>
      <c r="R3322" s="87" t="str">
        <f t="shared" si="530"/>
        <v/>
      </c>
    </row>
    <row r="3323" spans="1:18" ht="25.5" x14ac:dyDescent="0.2">
      <c r="A3323" s="225" t="s">
        <v>21</v>
      </c>
      <c r="B3323" s="226" t="s">
        <v>26</v>
      </c>
      <c r="C3323" s="225" t="s">
        <v>9</v>
      </c>
      <c r="D3323" s="225" t="s">
        <v>27</v>
      </c>
      <c r="E3323" s="292" t="s">
        <v>875</v>
      </c>
      <c r="F3323" s="292"/>
      <c r="G3323" s="227" t="s">
        <v>25</v>
      </c>
      <c r="H3323" s="228">
        <v>22.497399999999999</v>
      </c>
      <c r="I3323" s="229">
        <f t="shared" si="532"/>
        <v>25.11</v>
      </c>
      <c r="J3323" s="229">
        <f t="shared" si="531"/>
        <v>564.9</v>
      </c>
      <c r="L3323" s="52">
        <f t="shared" si="533"/>
        <v>346</v>
      </c>
      <c r="M3323" s="86">
        <f t="shared" si="525"/>
        <v>564.9</v>
      </c>
      <c r="N3323" s="87" t="str">
        <f t="shared" si="526"/>
        <v/>
      </c>
      <c r="O3323" s="87">
        <f t="shared" si="527"/>
        <v>564.9</v>
      </c>
      <c r="P3323" s="88" t="str">
        <f t="shared" si="528"/>
        <v/>
      </c>
      <c r="Q3323" s="87" t="str">
        <f t="shared" si="529"/>
        <v/>
      </c>
      <c r="R3323" s="87" t="str">
        <f t="shared" si="530"/>
        <v/>
      </c>
    </row>
    <row r="3324" spans="1:18" ht="25.5" x14ac:dyDescent="0.2">
      <c r="A3324" s="225" t="s">
        <v>21</v>
      </c>
      <c r="B3324" s="226" t="s">
        <v>2181</v>
      </c>
      <c r="C3324" s="225" t="s">
        <v>9</v>
      </c>
      <c r="D3324" s="225" t="s">
        <v>2182</v>
      </c>
      <c r="E3324" s="292" t="s">
        <v>893</v>
      </c>
      <c r="F3324" s="292"/>
      <c r="G3324" s="227" t="s">
        <v>42</v>
      </c>
      <c r="H3324" s="228">
        <v>12.7788</v>
      </c>
      <c r="I3324" s="229">
        <f t="shared" si="532"/>
        <v>0.56000000000000005</v>
      </c>
      <c r="J3324" s="229">
        <f t="shared" si="531"/>
        <v>7.15</v>
      </c>
      <c r="L3324" s="52">
        <f t="shared" si="533"/>
        <v>346</v>
      </c>
      <c r="M3324" s="86">
        <f t="shared" si="525"/>
        <v>7.15</v>
      </c>
      <c r="N3324" s="87" t="str">
        <f t="shared" si="526"/>
        <v/>
      </c>
      <c r="O3324" s="87">
        <f t="shared" si="527"/>
        <v>7.15</v>
      </c>
      <c r="P3324" s="88" t="str">
        <f t="shared" si="528"/>
        <v/>
      </c>
      <c r="Q3324" s="87" t="str">
        <f t="shared" si="529"/>
        <v/>
      </c>
      <c r="R3324" s="87" t="str">
        <f t="shared" si="530"/>
        <v/>
      </c>
    </row>
    <row r="3325" spans="1:18" ht="25.5" x14ac:dyDescent="0.2">
      <c r="A3325" s="214" t="s">
        <v>28</v>
      </c>
      <c r="B3325" s="215" t="s">
        <v>1754</v>
      </c>
      <c r="C3325" s="214" t="str">
        <f>VLOOKUP(B3325,INSUMOS!$A:$I,2,FALSE)</f>
        <v>SINAPI</v>
      </c>
      <c r="D3325" s="214" t="str">
        <f>VLOOKUP(B3325,INSUMOS!$A:$I,3,FALSE)</f>
        <v>SARRAFO *2,5 X 7,5* CM EM PINUS, MISTA OU EQUIVALENTE DA REGIAO - BRUTA</v>
      </c>
      <c r="E3325" s="293" t="str">
        <f>VLOOKUP(B3325,INSUMOS!$A:$I,4,FALSE)</f>
        <v>Material</v>
      </c>
      <c r="F3325" s="293"/>
      <c r="G3325" s="216" t="str">
        <f>VLOOKUP(B3325,INSUMOS!$A:$I,5,FALSE)</f>
        <v>M</v>
      </c>
      <c r="H3325" s="217">
        <v>4.4770000000000003</v>
      </c>
      <c r="I3325" s="218">
        <f>VLOOKUP(B3325,INSUMOS!$A:$I,8,FALSE)</f>
        <v>2.66</v>
      </c>
      <c r="J3325" s="218">
        <f t="shared" si="531"/>
        <v>11.9</v>
      </c>
      <c r="L3325" s="52">
        <f t="shared" si="533"/>
        <v>346</v>
      </c>
      <c r="M3325" s="86">
        <f t="shared" si="525"/>
        <v>11.9</v>
      </c>
      <c r="N3325" s="87" t="str">
        <f t="shared" si="526"/>
        <v/>
      </c>
      <c r="O3325" s="87">
        <f t="shared" si="527"/>
        <v>11.9</v>
      </c>
      <c r="P3325" s="88" t="str">
        <f t="shared" si="528"/>
        <v/>
      </c>
      <c r="Q3325" s="87" t="str">
        <f t="shared" si="529"/>
        <v/>
      </c>
      <c r="R3325" s="87" t="str">
        <f t="shared" si="530"/>
        <v/>
      </c>
    </row>
    <row r="3326" spans="1:18" ht="25.5" customHeight="1" x14ac:dyDescent="0.2">
      <c r="A3326" s="214" t="s">
        <v>28</v>
      </c>
      <c r="B3326" s="215" t="s">
        <v>2183</v>
      </c>
      <c r="C3326" s="214" t="str">
        <f>VLOOKUP(B3326,INSUMOS!$A:$I,2,FALSE)</f>
        <v>SINAPI</v>
      </c>
      <c r="D3326" s="214" t="str">
        <f>VLOOKUP(B3326,INSUMOS!$A:$I,3,FALSE)</f>
        <v>CHAPA/PAINEL DE MADEIRA COMPENSADA RESINADA (MADEIRITE RESINADO ROSA) PARA FORMA DE CONCRETO, DE 2200 X 1100 MM, E = 17 MM</v>
      </c>
      <c r="E3326" s="293" t="str">
        <f>VLOOKUP(B3326,INSUMOS!$A:$I,4,FALSE)</f>
        <v>Material</v>
      </c>
      <c r="F3326" s="293"/>
      <c r="G3326" s="216" t="str">
        <f>VLOOKUP(B3326,INSUMOS!$A:$I,5,FALSE)</f>
        <v>m²</v>
      </c>
      <c r="H3326" s="217">
        <v>1.3111999999999999</v>
      </c>
      <c r="I3326" s="218">
        <f>VLOOKUP(B3326,INSUMOS!$A:$I,8,FALSE)</f>
        <v>39.340000000000003</v>
      </c>
      <c r="J3326" s="218">
        <f t="shared" si="531"/>
        <v>51.58</v>
      </c>
      <c r="L3326" s="52">
        <f t="shared" si="533"/>
        <v>346</v>
      </c>
      <c r="M3326" s="86">
        <f t="shared" si="525"/>
        <v>51.58</v>
      </c>
      <c r="N3326" s="87" t="str">
        <f t="shared" si="526"/>
        <v/>
      </c>
      <c r="O3326" s="87">
        <f t="shared" si="527"/>
        <v>51.58</v>
      </c>
      <c r="P3326" s="88" t="str">
        <f t="shared" si="528"/>
        <v/>
      </c>
      <c r="Q3326" s="87" t="str">
        <f t="shared" si="529"/>
        <v/>
      </c>
      <c r="R3326" s="87" t="str">
        <f t="shared" si="530"/>
        <v/>
      </c>
    </row>
    <row r="3327" spans="1:18" ht="14.25" customHeight="1" x14ac:dyDescent="0.2">
      <c r="A3327" s="214" t="s">
        <v>28</v>
      </c>
      <c r="B3327" s="215" t="s">
        <v>2047</v>
      </c>
      <c r="C3327" s="214" t="str">
        <f>VLOOKUP(B3327,INSUMOS!$A:$I,2,FALSE)</f>
        <v>SINAPI</v>
      </c>
      <c r="D3327" s="214" t="str">
        <f>VLOOKUP(B3327,INSUMOS!$A:$I,3,FALSE)</f>
        <v>DESMOLDANTE PROTETOR PARA FORMAS DE MADEIRA, DE BASE OLEOSA EMULSIONADA EM AGUA</v>
      </c>
      <c r="E3327" s="293" t="str">
        <f>VLOOKUP(B3327,INSUMOS!$A:$I,4,FALSE)</f>
        <v>Material</v>
      </c>
      <c r="F3327" s="293"/>
      <c r="G3327" s="216" t="str">
        <f>VLOOKUP(B3327,INSUMOS!$A:$I,5,FALSE)</f>
        <v>L</v>
      </c>
      <c r="H3327" s="217">
        <v>5.67E-2</v>
      </c>
      <c r="I3327" s="218">
        <f>VLOOKUP(B3327,INSUMOS!$A:$I,8,FALSE)</f>
        <v>8.06</v>
      </c>
      <c r="J3327" s="218">
        <f t="shared" si="531"/>
        <v>0.45</v>
      </c>
      <c r="L3327" s="52">
        <f t="shared" si="533"/>
        <v>346</v>
      </c>
      <c r="M3327" s="86">
        <f t="shared" si="525"/>
        <v>0.45</v>
      </c>
      <c r="N3327" s="87" t="str">
        <f t="shared" si="526"/>
        <v/>
      </c>
      <c r="O3327" s="87">
        <f t="shared" si="527"/>
        <v>0.45</v>
      </c>
      <c r="P3327" s="88" t="str">
        <f t="shared" si="528"/>
        <v/>
      </c>
      <c r="Q3327" s="87" t="str">
        <f t="shared" si="529"/>
        <v/>
      </c>
      <c r="R3327" s="87" t="str">
        <f t="shared" si="530"/>
        <v/>
      </c>
    </row>
    <row r="3328" spans="1:18" x14ac:dyDescent="0.2">
      <c r="A3328" s="214" t="s">
        <v>28</v>
      </c>
      <c r="B3328" s="215" t="s">
        <v>2185</v>
      </c>
      <c r="C3328" s="214" t="str">
        <f>VLOOKUP(B3328,INSUMOS!$A:$I,2,FALSE)</f>
        <v>SINAPI</v>
      </c>
      <c r="D3328" s="214" t="str">
        <f>VLOOKUP(B3328,INSUMOS!$A:$I,3,FALSE)</f>
        <v>PREGO DE ACO POLIDO COM CABECA 15 X 15 (1 1/4 X 13)</v>
      </c>
      <c r="E3328" s="293" t="str">
        <f>VLOOKUP(B3328,INSUMOS!$A:$I,4,FALSE)</f>
        <v>Material</v>
      </c>
      <c r="F3328" s="293"/>
      <c r="G3328" s="216" t="str">
        <f>VLOOKUP(B3328,INSUMOS!$A:$I,5,FALSE)</f>
        <v>KG</v>
      </c>
      <c r="H3328" s="217">
        <v>0.26190000000000002</v>
      </c>
      <c r="I3328" s="218">
        <f>VLOOKUP(B3328,INSUMOS!$A:$I,8,FALSE)</f>
        <v>19.71</v>
      </c>
      <c r="J3328" s="218">
        <f t="shared" si="531"/>
        <v>5.16</v>
      </c>
      <c r="L3328" s="52">
        <f t="shared" si="533"/>
        <v>346</v>
      </c>
      <c r="M3328" s="86">
        <f t="shared" si="525"/>
        <v>5.16</v>
      </c>
      <c r="N3328" s="87" t="str">
        <f t="shared" si="526"/>
        <v/>
      </c>
      <c r="O3328" s="87">
        <f t="shared" si="527"/>
        <v>5.16</v>
      </c>
      <c r="P3328" s="88" t="str">
        <f t="shared" si="528"/>
        <v/>
      </c>
      <c r="Q3328" s="87" t="str">
        <f t="shared" si="529"/>
        <v/>
      </c>
      <c r="R3328" s="87" t="str">
        <f t="shared" si="530"/>
        <v/>
      </c>
    </row>
    <row r="3329" spans="1:18" x14ac:dyDescent="0.2">
      <c r="A3329" s="219"/>
      <c r="B3329" s="219"/>
      <c r="C3329" s="219"/>
      <c r="D3329" s="219"/>
      <c r="E3329" s="219"/>
      <c r="F3329" s="220"/>
      <c r="G3329" s="219"/>
      <c r="H3329" s="220"/>
      <c r="I3329" s="219"/>
      <c r="J3329" s="220"/>
      <c r="L3329" s="52">
        <f t="shared" si="533"/>
        <v>346</v>
      </c>
      <c r="M3329" s="86" t="str">
        <f t="shared" si="525"/>
        <v/>
      </c>
      <c r="N3329" s="87" t="str">
        <f t="shared" si="526"/>
        <v/>
      </c>
      <c r="O3329" s="87" t="str">
        <f t="shared" si="527"/>
        <v/>
      </c>
      <c r="P3329" s="88" t="str">
        <f t="shared" si="528"/>
        <v/>
      </c>
      <c r="Q3329" s="87" t="str">
        <f t="shared" si="529"/>
        <v/>
      </c>
      <c r="R3329" s="87" t="str">
        <f t="shared" si="530"/>
        <v/>
      </c>
    </row>
    <row r="3330" spans="1:18" ht="15" thickBot="1" x14ac:dyDescent="0.25">
      <c r="A3330" s="219"/>
      <c r="B3330" s="219"/>
      <c r="C3330" s="219"/>
      <c r="D3330" s="219"/>
      <c r="E3330" s="219"/>
      <c r="F3330" s="220"/>
      <c r="G3330" s="219"/>
      <c r="H3330" s="294"/>
      <c r="I3330" s="294"/>
      <c r="J3330" s="220"/>
      <c r="L3330" s="52">
        <f t="shared" si="533"/>
        <v>346</v>
      </c>
      <c r="M3330" s="86" t="str">
        <f t="shared" si="525"/>
        <v/>
      </c>
      <c r="N3330" s="87" t="str">
        <f t="shared" si="526"/>
        <v/>
      </c>
      <c r="O3330" s="87" t="str">
        <f t="shared" si="527"/>
        <v/>
      </c>
      <c r="P3330" s="88" t="str">
        <f t="shared" si="528"/>
        <v/>
      </c>
      <c r="Q3330" s="87" t="str">
        <f t="shared" si="529"/>
        <v/>
      </c>
      <c r="R3330" s="87" t="str">
        <f t="shared" si="530"/>
        <v/>
      </c>
    </row>
    <row r="3331" spans="1:18" ht="15" thickTop="1" x14ac:dyDescent="0.2">
      <c r="A3331" s="224"/>
      <c r="B3331" s="224"/>
      <c r="C3331" s="224"/>
      <c r="D3331" s="224"/>
      <c r="E3331" s="224"/>
      <c r="F3331" s="224"/>
      <c r="G3331" s="224"/>
      <c r="H3331" s="224"/>
      <c r="I3331" s="224"/>
      <c r="J3331" s="224"/>
      <c r="L3331" s="52">
        <f t="shared" si="533"/>
        <v>346</v>
      </c>
      <c r="M3331" s="86" t="str">
        <f t="shared" si="525"/>
        <v/>
      </c>
      <c r="N3331" s="87" t="str">
        <f t="shared" si="526"/>
        <v/>
      </c>
      <c r="O3331" s="87" t="str">
        <f t="shared" si="527"/>
        <v/>
      </c>
      <c r="P3331" s="88" t="str">
        <f t="shared" si="528"/>
        <v/>
      </c>
      <c r="Q3331" s="87" t="str">
        <f t="shared" si="529"/>
        <v/>
      </c>
      <c r="R3331" s="87" t="str">
        <f t="shared" si="530"/>
        <v/>
      </c>
    </row>
    <row r="3332" spans="1:18" ht="25.5" customHeight="1" x14ac:dyDescent="0.2">
      <c r="A3332" s="206"/>
      <c r="B3332" s="207" t="s">
        <v>1</v>
      </c>
      <c r="C3332" s="206" t="s">
        <v>2</v>
      </c>
      <c r="D3332" s="206" t="s">
        <v>3</v>
      </c>
      <c r="E3332" s="290" t="s">
        <v>18</v>
      </c>
      <c r="F3332" s="290"/>
      <c r="G3332" s="208" t="s">
        <v>4</v>
      </c>
      <c r="H3332" s="207" t="s">
        <v>5</v>
      </c>
      <c r="I3332" s="207" t="s">
        <v>6</v>
      </c>
      <c r="J3332" s="207" t="s">
        <v>7</v>
      </c>
      <c r="L3332" s="52">
        <f t="shared" si="533"/>
        <v>347</v>
      </c>
      <c r="M3332" s="86" t="str">
        <f t="shared" si="525"/>
        <v/>
      </c>
      <c r="N3332" s="87" t="str">
        <f t="shared" si="526"/>
        <v/>
      </c>
      <c r="O3332" s="87" t="str">
        <f t="shared" si="527"/>
        <v/>
      </c>
      <c r="P3332" s="88" t="str">
        <f t="shared" si="528"/>
        <v/>
      </c>
      <c r="Q3332" s="87" t="str">
        <f t="shared" si="529"/>
        <v/>
      </c>
      <c r="R3332" s="87" t="str">
        <f t="shared" si="530"/>
        <v/>
      </c>
    </row>
    <row r="3333" spans="1:18" ht="14.25" customHeight="1" x14ac:dyDescent="0.2">
      <c r="A3333" s="209" t="s">
        <v>19</v>
      </c>
      <c r="B3333" s="210" t="s">
        <v>47</v>
      </c>
      <c r="C3333" s="209" t="s">
        <v>9</v>
      </c>
      <c r="D3333" s="209" t="s">
        <v>48</v>
      </c>
      <c r="E3333" s="291" t="s">
        <v>875</v>
      </c>
      <c r="F3333" s="291"/>
      <c r="G3333" s="211" t="s">
        <v>25</v>
      </c>
      <c r="H3333" s="212">
        <v>1</v>
      </c>
      <c r="I3333" s="213">
        <f>SUMIF(L:L,$L3333,M:M)</f>
        <v>34.31</v>
      </c>
      <c r="J3333" s="213">
        <f t="shared" ref="J3333:J3341" si="534">TRUNC(H3333*I3333,2)</f>
        <v>34.31</v>
      </c>
      <c r="L3333" s="52">
        <f t="shared" si="533"/>
        <v>347</v>
      </c>
      <c r="M3333" s="86" t="str">
        <f t="shared" si="525"/>
        <v/>
      </c>
      <c r="N3333" s="87" t="str">
        <f t="shared" si="526"/>
        <v/>
      </c>
      <c r="O3333" s="87" t="str">
        <f t="shared" si="527"/>
        <v/>
      </c>
      <c r="P3333" s="88" t="str">
        <f t="shared" si="528"/>
        <v xml:space="preserve"> 88310 </v>
      </c>
      <c r="Q3333" s="87">
        <f t="shared" si="529"/>
        <v>23.15</v>
      </c>
      <c r="R3333" s="87">
        <f t="shared" si="530"/>
        <v>11.160000000000002</v>
      </c>
    </row>
    <row r="3334" spans="1:18" ht="25.5" x14ac:dyDescent="0.2">
      <c r="A3334" s="225" t="s">
        <v>21</v>
      </c>
      <c r="B3334" s="226" t="s">
        <v>105</v>
      </c>
      <c r="C3334" s="225" t="s">
        <v>9</v>
      </c>
      <c r="D3334" s="225" t="s">
        <v>66</v>
      </c>
      <c r="E3334" s="292" t="s">
        <v>875</v>
      </c>
      <c r="F3334" s="292"/>
      <c r="G3334" s="227" t="s">
        <v>25</v>
      </c>
      <c r="H3334" s="228">
        <v>1</v>
      </c>
      <c r="I3334" s="229">
        <f>SUMIFS(J:J,A:A,"Composição",B:B,$B3334)</f>
        <v>0.34</v>
      </c>
      <c r="J3334" s="229">
        <f t="shared" si="534"/>
        <v>0.34</v>
      </c>
      <c r="L3334" s="52">
        <f t="shared" si="533"/>
        <v>347</v>
      </c>
      <c r="M3334" s="86">
        <f t="shared" si="525"/>
        <v>0.34</v>
      </c>
      <c r="N3334" s="87" t="str">
        <f t="shared" si="526"/>
        <v/>
      </c>
      <c r="O3334" s="87">
        <f t="shared" si="527"/>
        <v>0.34</v>
      </c>
      <c r="P3334" s="88" t="str">
        <f t="shared" si="528"/>
        <v/>
      </c>
      <c r="Q3334" s="87" t="str">
        <f t="shared" si="529"/>
        <v/>
      </c>
      <c r="R3334" s="87" t="str">
        <f t="shared" si="530"/>
        <v/>
      </c>
    </row>
    <row r="3335" spans="1:18" x14ac:dyDescent="0.2">
      <c r="A3335" s="214" t="s">
        <v>28</v>
      </c>
      <c r="B3335" s="215" t="s">
        <v>106</v>
      </c>
      <c r="C3335" s="214" t="str">
        <f>VLOOKUP(B3335,INSUMOS!$A:$I,2,FALSE)</f>
        <v>SINAPI</v>
      </c>
      <c r="D3335" s="214" t="str">
        <f>VLOOKUP(B3335,INSUMOS!$A:$I,3,FALSE)</f>
        <v>PINTOR (HORISTA)</v>
      </c>
      <c r="E3335" s="293" t="str">
        <f>VLOOKUP(B3335,INSUMOS!$A:$I,4,FALSE)</f>
        <v>Mão de Obra</v>
      </c>
      <c r="F3335" s="293"/>
      <c r="G3335" s="216" t="str">
        <f>VLOOKUP(B3335,INSUMOS!$A:$I,5,FALSE)</f>
        <v>H</v>
      </c>
      <c r="H3335" s="217">
        <v>1</v>
      </c>
      <c r="I3335" s="218">
        <f>VLOOKUP(B3335,INSUMOS!$A:$I,8,FALSE)</f>
        <v>23.15</v>
      </c>
      <c r="J3335" s="218">
        <f t="shared" si="534"/>
        <v>23.15</v>
      </c>
      <c r="L3335" s="52">
        <f t="shared" si="533"/>
        <v>347</v>
      </c>
      <c r="M3335" s="86">
        <f t="shared" si="525"/>
        <v>23.15</v>
      </c>
      <c r="N3335" s="87">
        <f t="shared" si="526"/>
        <v>23.15</v>
      </c>
      <c r="O3335" s="87" t="str">
        <f t="shared" si="527"/>
        <v/>
      </c>
      <c r="P3335" s="88" t="str">
        <f t="shared" si="528"/>
        <v/>
      </c>
      <c r="Q3335" s="87" t="str">
        <f t="shared" si="529"/>
        <v/>
      </c>
      <c r="R3335" s="87" t="str">
        <f t="shared" si="530"/>
        <v/>
      </c>
    </row>
    <row r="3336" spans="1:18" ht="25.5" x14ac:dyDescent="0.2">
      <c r="A3336" s="214" t="s">
        <v>28</v>
      </c>
      <c r="B3336" s="215" t="s">
        <v>111</v>
      </c>
      <c r="C3336" s="214" t="str">
        <f>VLOOKUP(B3336,INSUMOS!$A:$I,2,FALSE)</f>
        <v>SINAPI</v>
      </c>
      <c r="D3336" s="214" t="str">
        <f>VLOOKUP(B3336,INSUMOS!$A:$I,3,FALSE)</f>
        <v>EPI - FAMILIA PINTOR - HORISTA (ENCARGOS COMPLEMENTARES - COLETADO CAIXA)</v>
      </c>
      <c r="E3336" s="293" t="str">
        <f>VLOOKUP(B3336,INSUMOS!$A:$I,4,FALSE)</f>
        <v>Encargos Complementares</v>
      </c>
      <c r="F3336" s="293"/>
      <c r="G3336" s="216" t="str">
        <f>VLOOKUP(B3336,INSUMOS!$A:$I,5,FALSE)</f>
        <v>H</v>
      </c>
      <c r="H3336" s="217">
        <v>1</v>
      </c>
      <c r="I3336" s="218">
        <f>VLOOKUP(B3336,INSUMOS!$A:$I,8,FALSE)</f>
        <v>1.6</v>
      </c>
      <c r="J3336" s="218">
        <f t="shared" si="534"/>
        <v>1.6</v>
      </c>
      <c r="L3336" s="52">
        <f t="shared" si="533"/>
        <v>347</v>
      </c>
      <c r="M3336" s="86">
        <f t="shared" si="525"/>
        <v>1.6</v>
      </c>
      <c r="N3336" s="87" t="str">
        <f t="shared" si="526"/>
        <v/>
      </c>
      <c r="O3336" s="87">
        <f t="shared" si="527"/>
        <v>1.6</v>
      </c>
      <c r="P3336" s="88" t="str">
        <f t="shared" si="528"/>
        <v/>
      </c>
      <c r="Q3336" s="87" t="str">
        <f t="shared" si="529"/>
        <v/>
      </c>
      <c r="R3336" s="87" t="str">
        <f t="shared" si="530"/>
        <v/>
      </c>
    </row>
    <row r="3337" spans="1:18" ht="25.5" x14ac:dyDescent="0.2">
      <c r="A3337" s="214" t="s">
        <v>28</v>
      </c>
      <c r="B3337" s="215" t="s">
        <v>79</v>
      </c>
      <c r="C3337" s="214" t="str">
        <f>VLOOKUP(B3337,INSUMOS!$A:$I,2,FALSE)</f>
        <v>SINAPI</v>
      </c>
      <c r="D3337" s="214" t="str">
        <f>VLOOKUP(B3337,INSUMOS!$A:$I,3,FALSE)</f>
        <v>ALIMENTACAO - HORISTA (COLETADO CAIXA - ENCARGOS COMPLEMENTARES)</v>
      </c>
      <c r="E3337" s="293" t="str">
        <f>VLOOKUP(B3337,INSUMOS!$A:$I,4,FALSE)</f>
        <v>Encargos Complementares</v>
      </c>
      <c r="F3337" s="293"/>
      <c r="G3337" s="216" t="str">
        <f>VLOOKUP(B3337,INSUMOS!$A:$I,5,FALSE)</f>
        <v>H</v>
      </c>
      <c r="H3337" s="217">
        <v>1</v>
      </c>
      <c r="I3337" s="218">
        <f>VLOOKUP(B3337,INSUMOS!$A:$I,8,FALSE)</f>
        <v>4.29</v>
      </c>
      <c r="J3337" s="218">
        <f t="shared" si="534"/>
        <v>4.29</v>
      </c>
      <c r="L3337" s="52">
        <f t="shared" si="533"/>
        <v>347</v>
      </c>
      <c r="M3337" s="86">
        <f t="shared" si="525"/>
        <v>4.29</v>
      </c>
      <c r="N3337" s="87" t="str">
        <f t="shared" si="526"/>
        <v/>
      </c>
      <c r="O3337" s="87">
        <f t="shared" si="527"/>
        <v>4.29</v>
      </c>
      <c r="P3337" s="88" t="str">
        <f t="shared" si="528"/>
        <v/>
      </c>
      <c r="Q3337" s="87" t="str">
        <f t="shared" si="529"/>
        <v/>
      </c>
      <c r="R3337" s="87" t="str">
        <f t="shared" si="530"/>
        <v/>
      </c>
    </row>
    <row r="3338" spans="1:18" ht="25.5" customHeight="1" x14ac:dyDescent="0.2">
      <c r="A3338" s="214" t="s">
        <v>28</v>
      </c>
      <c r="B3338" s="215" t="s">
        <v>83</v>
      </c>
      <c r="C3338" s="214" t="str">
        <f>VLOOKUP(B3338,INSUMOS!$A:$I,2,FALSE)</f>
        <v>SINAPI</v>
      </c>
      <c r="D3338" s="214" t="str">
        <f>VLOOKUP(B3338,INSUMOS!$A:$I,3,FALSE)</f>
        <v>SEGURO - HORISTA (COLETADO CAIXA - ENCARGOS COMPLEMENTARES)</v>
      </c>
      <c r="E3338" s="293" t="str">
        <f>VLOOKUP(B3338,INSUMOS!$A:$I,4,FALSE)</f>
        <v>Encargos Complementares</v>
      </c>
      <c r="F3338" s="293"/>
      <c r="G3338" s="216" t="str">
        <f>VLOOKUP(B3338,INSUMOS!$A:$I,5,FALSE)</f>
        <v>H</v>
      </c>
      <c r="H3338" s="217">
        <v>1</v>
      </c>
      <c r="I3338" s="218">
        <f>VLOOKUP(B3338,INSUMOS!$A:$I,8,FALSE)</f>
        <v>0.11</v>
      </c>
      <c r="J3338" s="218">
        <f t="shared" si="534"/>
        <v>0.11</v>
      </c>
      <c r="L3338" s="52">
        <f t="shared" si="533"/>
        <v>347</v>
      </c>
      <c r="M3338" s="86">
        <f t="shared" si="525"/>
        <v>0.11</v>
      </c>
      <c r="N3338" s="87" t="str">
        <f t="shared" si="526"/>
        <v/>
      </c>
      <c r="O3338" s="87">
        <f t="shared" si="527"/>
        <v>0.11</v>
      </c>
      <c r="P3338" s="88" t="str">
        <f t="shared" si="528"/>
        <v/>
      </c>
      <c r="Q3338" s="87" t="str">
        <f t="shared" si="529"/>
        <v/>
      </c>
      <c r="R3338" s="87" t="str">
        <f t="shared" si="530"/>
        <v/>
      </c>
    </row>
    <row r="3339" spans="1:18" ht="14.25" customHeight="1" x14ac:dyDescent="0.2">
      <c r="A3339" s="214" t="s">
        <v>28</v>
      </c>
      <c r="B3339" s="215" t="s">
        <v>84</v>
      </c>
      <c r="C3339" s="214" t="str">
        <f>VLOOKUP(B3339,INSUMOS!$A:$I,2,FALSE)</f>
        <v>SINAPI</v>
      </c>
      <c r="D3339" s="214" t="str">
        <f>VLOOKUP(B3339,INSUMOS!$A:$I,3,FALSE)</f>
        <v>TRANSPORTE - HORISTA (COLETADO CAIXA - ENCARGOS COMPLEMENTARES)</v>
      </c>
      <c r="E3339" s="293" t="str">
        <f>VLOOKUP(B3339,INSUMOS!$A:$I,4,FALSE)</f>
        <v>Encargos Complementares</v>
      </c>
      <c r="F3339" s="293"/>
      <c r="G3339" s="216" t="str">
        <f>VLOOKUP(B3339,INSUMOS!$A:$I,5,FALSE)</f>
        <v>H</v>
      </c>
      <c r="H3339" s="217">
        <v>1</v>
      </c>
      <c r="I3339" s="218">
        <f>VLOOKUP(B3339,INSUMOS!$A:$I,8,FALSE)</f>
        <v>1.52</v>
      </c>
      <c r="J3339" s="218">
        <f t="shared" si="534"/>
        <v>1.52</v>
      </c>
      <c r="L3339" s="52">
        <f t="shared" si="533"/>
        <v>347</v>
      </c>
      <c r="M3339" s="86">
        <f t="shared" si="525"/>
        <v>1.52</v>
      </c>
      <c r="N3339" s="87" t="str">
        <f t="shared" si="526"/>
        <v/>
      </c>
      <c r="O3339" s="87">
        <f t="shared" si="527"/>
        <v>1.52</v>
      </c>
      <c r="P3339" s="88" t="str">
        <f t="shared" si="528"/>
        <v/>
      </c>
      <c r="Q3339" s="87" t="str">
        <f t="shared" si="529"/>
        <v/>
      </c>
      <c r="R3339" s="87" t="str">
        <f t="shared" si="530"/>
        <v/>
      </c>
    </row>
    <row r="3340" spans="1:18" ht="25.5" x14ac:dyDescent="0.2">
      <c r="A3340" s="214" t="s">
        <v>28</v>
      </c>
      <c r="B3340" s="215" t="s">
        <v>112</v>
      </c>
      <c r="C3340" s="214" t="str">
        <f>VLOOKUP(B3340,INSUMOS!$A:$I,2,FALSE)</f>
        <v>SINAPI</v>
      </c>
      <c r="D3340" s="214" t="str">
        <f>VLOOKUP(B3340,INSUMOS!$A:$I,3,FALSE)</f>
        <v>FERRAMENTAS - FAMILIA PINTOR - HORISTA (ENCARGOS COMPLEMENTARES - COLETADO CAIXA)</v>
      </c>
      <c r="E3340" s="293" t="str">
        <f>VLOOKUP(B3340,INSUMOS!$A:$I,4,FALSE)</f>
        <v>Encargos Complementares</v>
      </c>
      <c r="F3340" s="293"/>
      <c r="G3340" s="216" t="str">
        <f>VLOOKUP(B3340,INSUMOS!$A:$I,5,FALSE)</f>
        <v>H</v>
      </c>
      <c r="H3340" s="217">
        <v>1</v>
      </c>
      <c r="I3340" s="218">
        <f>VLOOKUP(B3340,INSUMOS!$A:$I,8,FALSE)</f>
        <v>1.99</v>
      </c>
      <c r="J3340" s="218">
        <f t="shared" si="534"/>
        <v>1.99</v>
      </c>
      <c r="L3340" s="52">
        <f t="shared" si="533"/>
        <v>347</v>
      </c>
      <c r="M3340" s="86">
        <f t="shared" si="525"/>
        <v>1.99</v>
      </c>
      <c r="N3340" s="87" t="str">
        <f t="shared" si="526"/>
        <v/>
      </c>
      <c r="O3340" s="87">
        <f t="shared" si="527"/>
        <v>1.99</v>
      </c>
      <c r="P3340" s="88" t="str">
        <f t="shared" si="528"/>
        <v/>
      </c>
      <c r="Q3340" s="87" t="str">
        <f t="shared" si="529"/>
        <v/>
      </c>
      <c r="R3340" s="87" t="str">
        <f t="shared" si="530"/>
        <v/>
      </c>
    </row>
    <row r="3341" spans="1:18" ht="25.5" x14ac:dyDescent="0.2">
      <c r="A3341" s="214" t="s">
        <v>28</v>
      </c>
      <c r="B3341" s="215" t="s">
        <v>81</v>
      </c>
      <c r="C3341" s="214" t="str">
        <f>VLOOKUP(B3341,INSUMOS!$A:$I,2,FALSE)</f>
        <v>SINAPI</v>
      </c>
      <c r="D3341" s="214" t="str">
        <f>VLOOKUP(B3341,INSUMOS!$A:$I,3,FALSE)</f>
        <v>EXAMES - HORISTA (COLETADO CAIXA - ENCARGOS COMPLEMENTARES)</v>
      </c>
      <c r="E3341" s="293" t="str">
        <f>VLOOKUP(B3341,INSUMOS!$A:$I,4,FALSE)</f>
        <v>Encargos Complementares</v>
      </c>
      <c r="F3341" s="293"/>
      <c r="G3341" s="216" t="str">
        <f>VLOOKUP(B3341,INSUMOS!$A:$I,5,FALSE)</f>
        <v>H</v>
      </c>
      <c r="H3341" s="217">
        <v>1</v>
      </c>
      <c r="I3341" s="218">
        <f>VLOOKUP(B3341,INSUMOS!$A:$I,8,FALSE)</f>
        <v>1.31</v>
      </c>
      <c r="J3341" s="218">
        <f t="shared" si="534"/>
        <v>1.31</v>
      </c>
      <c r="L3341" s="52">
        <f t="shared" si="533"/>
        <v>347</v>
      </c>
      <c r="M3341" s="86">
        <f t="shared" si="525"/>
        <v>1.31</v>
      </c>
      <c r="N3341" s="87" t="str">
        <f t="shared" si="526"/>
        <v/>
      </c>
      <c r="O3341" s="87">
        <f t="shared" si="527"/>
        <v>1.31</v>
      </c>
      <c r="P3341" s="88" t="str">
        <f t="shared" si="528"/>
        <v/>
      </c>
      <c r="Q3341" s="87" t="str">
        <f t="shared" si="529"/>
        <v/>
      </c>
      <c r="R3341" s="87" t="str">
        <f t="shared" si="530"/>
        <v/>
      </c>
    </row>
    <row r="3342" spans="1:18" x14ac:dyDescent="0.2">
      <c r="A3342" s="219"/>
      <c r="B3342" s="219"/>
      <c r="C3342" s="219"/>
      <c r="D3342" s="219"/>
      <c r="E3342" s="219"/>
      <c r="F3342" s="220"/>
      <c r="G3342" s="219"/>
      <c r="H3342" s="220"/>
      <c r="I3342" s="219"/>
      <c r="J3342" s="220"/>
      <c r="L3342" s="52">
        <f t="shared" si="533"/>
        <v>347</v>
      </c>
      <c r="M3342" s="86" t="str">
        <f t="shared" si="525"/>
        <v/>
      </c>
      <c r="N3342" s="87" t="str">
        <f t="shared" si="526"/>
        <v/>
      </c>
      <c r="O3342" s="87" t="str">
        <f t="shared" si="527"/>
        <v/>
      </c>
      <c r="P3342" s="88" t="str">
        <f t="shared" si="528"/>
        <v/>
      </c>
      <c r="Q3342" s="87" t="str">
        <f t="shared" si="529"/>
        <v/>
      </c>
      <c r="R3342" s="87" t="str">
        <f t="shared" si="530"/>
        <v/>
      </c>
    </row>
    <row r="3343" spans="1:18" ht="15" thickBot="1" x14ac:dyDescent="0.25">
      <c r="A3343" s="219"/>
      <c r="B3343" s="219"/>
      <c r="C3343" s="219"/>
      <c r="D3343" s="219"/>
      <c r="E3343" s="219"/>
      <c r="F3343" s="220"/>
      <c r="G3343" s="219"/>
      <c r="H3343" s="294"/>
      <c r="I3343" s="294"/>
      <c r="J3343" s="220"/>
      <c r="L3343" s="52">
        <f t="shared" si="533"/>
        <v>347</v>
      </c>
      <c r="M3343" s="86" t="str">
        <f t="shared" si="525"/>
        <v/>
      </c>
      <c r="N3343" s="87" t="str">
        <f t="shared" si="526"/>
        <v/>
      </c>
      <c r="O3343" s="87" t="str">
        <f t="shared" si="527"/>
        <v/>
      </c>
      <c r="P3343" s="88" t="str">
        <f t="shared" si="528"/>
        <v/>
      </c>
      <c r="Q3343" s="87" t="str">
        <f t="shared" si="529"/>
        <v/>
      </c>
      <c r="R3343" s="87" t="str">
        <f t="shared" si="530"/>
        <v/>
      </c>
    </row>
    <row r="3344" spans="1:18" ht="25.5" customHeight="1" thickTop="1" x14ac:dyDescent="0.2">
      <c r="A3344" s="224"/>
      <c r="B3344" s="224"/>
      <c r="C3344" s="224"/>
      <c r="D3344" s="224"/>
      <c r="E3344" s="224"/>
      <c r="F3344" s="224"/>
      <c r="G3344" s="224"/>
      <c r="H3344" s="224"/>
      <c r="I3344" s="224"/>
      <c r="J3344" s="224"/>
      <c r="L3344" s="52">
        <f t="shared" si="533"/>
        <v>347</v>
      </c>
      <c r="M3344" s="86" t="str">
        <f t="shared" si="525"/>
        <v/>
      </c>
      <c r="N3344" s="87" t="str">
        <f t="shared" si="526"/>
        <v/>
      </c>
      <c r="O3344" s="87" t="str">
        <f t="shared" si="527"/>
        <v/>
      </c>
      <c r="P3344" s="88" t="str">
        <f t="shared" si="528"/>
        <v/>
      </c>
      <c r="Q3344" s="87" t="str">
        <f t="shared" si="529"/>
        <v/>
      </c>
      <c r="R3344" s="87" t="str">
        <f t="shared" si="530"/>
        <v/>
      </c>
    </row>
    <row r="3345" spans="1:18" ht="14.25" customHeight="1" x14ac:dyDescent="0.2">
      <c r="A3345" s="206"/>
      <c r="B3345" s="207" t="s">
        <v>1</v>
      </c>
      <c r="C3345" s="206" t="s">
        <v>2</v>
      </c>
      <c r="D3345" s="206" t="s">
        <v>3</v>
      </c>
      <c r="E3345" s="290" t="s">
        <v>18</v>
      </c>
      <c r="F3345" s="290"/>
      <c r="G3345" s="208" t="s">
        <v>4</v>
      </c>
      <c r="H3345" s="207" t="s">
        <v>5</v>
      </c>
      <c r="I3345" s="207" t="s">
        <v>6</v>
      </c>
      <c r="J3345" s="207" t="s">
        <v>7</v>
      </c>
      <c r="L3345" s="52">
        <f t="shared" si="533"/>
        <v>348</v>
      </c>
      <c r="M3345" s="86" t="str">
        <f t="shared" si="525"/>
        <v/>
      </c>
      <c r="N3345" s="87" t="str">
        <f t="shared" si="526"/>
        <v/>
      </c>
      <c r="O3345" s="87" t="str">
        <f t="shared" si="527"/>
        <v/>
      </c>
      <c r="P3345" s="88" t="str">
        <f t="shared" si="528"/>
        <v/>
      </c>
      <c r="Q3345" s="87" t="str">
        <f t="shared" si="529"/>
        <v/>
      </c>
      <c r="R3345" s="87" t="str">
        <f t="shared" si="530"/>
        <v/>
      </c>
    </row>
    <row r="3346" spans="1:18" ht="38.25" x14ac:dyDescent="0.2">
      <c r="A3346" s="209" t="s">
        <v>19</v>
      </c>
      <c r="B3346" s="210" t="s">
        <v>1703</v>
      </c>
      <c r="C3346" s="209" t="s">
        <v>9</v>
      </c>
      <c r="D3346" s="209" t="s">
        <v>1704</v>
      </c>
      <c r="E3346" s="291" t="s">
        <v>896</v>
      </c>
      <c r="F3346" s="291"/>
      <c r="G3346" s="211" t="s">
        <v>10</v>
      </c>
      <c r="H3346" s="212">
        <v>1</v>
      </c>
      <c r="I3346" s="213">
        <f>SUMIF(L:L,$L3346,M:M)</f>
        <v>12.66</v>
      </c>
      <c r="J3346" s="213">
        <f>TRUNC(H3346*I3346,2)</f>
        <v>12.66</v>
      </c>
      <c r="L3346" s="52">
        <f t="shared" si="533"/>
        <v>348</v>
      </c>
      <c r="M3346" s="86" t="str">
        <f t="shared" si="525"/>
        <v/>
      </c>
      <c r="N3346" s="87" t="str">
        <f t="shared" si="526"/>
        <v/>
      </c>
      <c r="O3346" s="87" t="str">
        <f t="shared" si="527"/>
        <v/>
      </c>
      <c r="P3346" s="88" t="str">
        <f t="shared" si="528"/>
        <v xml:space="preserve"> 100739 </v>
      </c>
      <c r="Q3346" s="87">
        <f t="shared" si="529"/>
        <v>0</v>
      </c>
      <c r="R3346" s="87">
        <f t="shared" si="530"/>
        <v>12.66</v>
      </c>
    </row>
    <row r="3347" spans="1:18" ht="25.5" x14ac:dyDescent="0.2">
      <c r="A3347" s="225" t="s">
        <v>21</v>
      </c>
      <c r="B3347" s="226" t="s">
        <v>47</v>
      </c>
      <c r="C3347" s="225" t="s">
        <v>9</v>
      </c>
      <c r="D3347" s="225" t="s">
        <v>48</v>
      </c>
      <c r="E3347" s="292" t="s">
        <v>875</v>
      </c>
      <c r="F3347" s="292"/>
      <c r="G3347" s="227" t="s">
        <v>25</v>
      </c>
      <c r="H3347" s="228">
        <v>6.3500000000000001E-2</v>
      </c>
      <c r="I3347" s="229">
        <f>SUMIFS(J:J,A:A,"Composição",B:B,$B3347)</f>
        <v>34.31</v>
      </c>
      <c r="J3347" s="229">
        <f>TRUNC(H3347*I3347,2)</f>
        <v>2.17</v>
      </c>
      <c r="L3347" s="52">
        <f t="shared" si="533"/>
        <v>348</v>
      </c>
      <c r="M3347" s="86">
        <f t="shared" si="525"/>
        <v>2.17</v>
      </c>
      <c r="N3347" s="87" t="str">
        <f t="shared" si="526"/>
        <v/>
      </c>
      <c r="O3347" s="87">
        <f t="shared" si="527"/>
        <v>2.17</v>
      </c>
      <c r="P3347" s="88" t="str">
        <f t="shared" si="528"/>
        <v/>
      </c>
      <c r="Q3347" s="87" t="str">
        <f t="shared" si="529"/>
        <v/>
      </c>
      <c r="R3347" s="87" t="str">
        <f t="shared" si="530"/>
        <v/>
      </c>
    </row>
    <row r="3348" spans="1:18" x14ac:dyDescent="0.2">
      <c r="A3348" s="214" t="s">
        <v>28</v>
      </c>
      <c r="B3348" s="215" t="s">
        <v>1657</v>
      </c>
      <c r="C3348" s="214" t="str">
        <f>VLOOKUP(B3348,INSUMOS!$A:$I,2,FALSE)</f>
        <v>SINAPI</v>
      </c>
      <c r="D3348" s="214" t="str">
        <f>VLOOKUP(B3348,INSUMOS!$A:$I,3,FALSE)</f>
        <v>TINTA ESMALTE SINTETICO PREMIUM ACETINADO</v>
      </c>
      <c r="E3348" s="293" t="str">
        <f>VLOOKUP(B3348,INSUMOS!$A:$I,4,FALSE)</f>
        <v>Material</v>
      </c>
      <c r="F3348" s="293"/>
      <c r="G3348" s="216" t="str">
        <f>VLOOKUP(B3348,INSUMOS!$A:$I,5,FALSE)</f>
        <v>L</v>
      </c>
      <c r="H3348" s="217">
        <v>0.19450000000000001</v>
      </c>
      <c r="I3348" s="218">
        <f>VLOOKUP(B3348,INSUMOS!$A:$I,8,FALSE)</f>
        <v>48.46</v>
      </c>
      <c r="J3348" s="218">
        <f>TRUNC(H3348*I3348,2)</f>
        <v>9.42</v>
      </c>
      <c r="L3348" s="52">
        <f t="shared" si="533"/>
        <v>348</v>
      </c>
      <c r="M3348" s="86">
        <f t="shared" si="525"/>
        <v>9.42</v>
      </c>
      <c r="N3348" s="87" t="str">
        <f t="shared" si="526"/>
        <v/>
      </c>
      <c r="O3348" s="87">
        <f t="shared" si="527"/>
        <v>9.42</v>
      </c>
      <c r="P3348" s="88" t="str">
        <f t="shared" si="528"/>
        <v/>
      </c>
      <c r="Q3348" s="87" t="str">
        <f t="shared" si="529"/>
        <v/>
      </c>
      <c r="R3348" s="87" t="str">
        <f t="shared" si="530"/>
        <v/>
      </c>
    </row>
    <row r="3349" spans="1:18" x14ac:dyDescent="0.2">
      <c r="A3349" s="214" t="s">
        <v>28</v>
      </c>
      <c r="B3349" s="215" t="s">
        <v>204</v>
      </c>
      <c r="C3349" s="214" t="str">
        <f>VLOOKUP(B3349,INSUMOS!$A:$I,2,FALSE)</f>
        <v>SINAPI</v>
      </c>
      <c r="D3349" s="214" t="str">
        <f>VLOOKUP(B3349,INSUMOS!$A:$I,3,FALSE)</f>
        <v>DILUENTE AGUARRAS</v>
      </c>
      <c r="E3349" s="293" t="str">
        <f>VLOOKUP(B3349,INSUMOS!$A:$I,4,FALSE)</f>
        <v>Material</v>
      </c>
      <c r="F3349" s="293"/>
      <c r="G3349" s="216" t="str">
        <f>VLOOKUP(B3349,INSUMOS!$A:$I,5,FALSE)</f>
        <v>L</v>
      </c>
      <c r="H3349" s="217">
        <v>5.8400000000000001E-2</v>
      </c>
      <c r="I3349" s="218">
        <f>VLOOKUP(B3349,INSUMOS!$A:$I,8,FALSE)</f>
        <v>18.41</v>
      </c>
      <c r="J3349" s="218">
        <f>TRUNC(H3349*I3349,2)</f>
        <v>1.07</v>
      </c>
      <c r="L3349" s="52">
        <f t="shared" si="533"/>
        <v>348</v>
      </c>
      <c r="M3349" s="86">
        <f t="shared" si="525"/>
        <v>1.07</v>
      </c>
      <c r="N3349" s="87" t="str">
        <f t="shared" si="526"/>
        <v/>
      </c>
      <c r="O3349" s="87">
        <f t="shared" si="527"/>
        <v>1.07</v>
      </c>
      <c r="P3349" s="88" t="str">
        <f t="shared" si="528"/>
        <v/>
      </c>
      <c r="Q3349" s="87" t="str">
        <f t="shared" si="529"/>
        <v/>
      </c>
      <c r="R3349" s="87" t="str">
        <f t="shared" si="530"/>
        <v/>
      </c>
    </row>
    <row r="3350" spans="1:18" ht="25.5" customHeight="1" x14ac:dyDescent="0.2">
      <c r="A3350" s="219"/>
      <c r="B3350" s="219"/>
      <c r="C3350" s="219"/>
      <c r="D3350" s="219"/>
      <c r="E3350" s="219"/>
      <c r="F3350" s="220"/>
      <c r="G3350" s="219"/>
      <c r="H3350" s="220"/>
      <c r="I3350" s="219"/>
      <c r="J3350" s="220"/>
      <c r="L3350" s="52">
        <f t="shared" si="533"/>
        <v>348</v>
      </c>
      <c r="M3350" s="86" t="str">
        <f t="shared" si="525"/>
        <v/>
      </c>
      <c r="N3350" s="87" t="str">
        <f t="shared" si="526"/>
        <v/>
      </c>
      <c r="O3350" s="87" t="str">
        <f t="shared" si="527"/>
        <v/>
      </c>
      <c r="P3350" s="88" t="str">
        <f t="shared" si="528"/>
        <v/>
      </c>
      <c r="Q3350" s="87" t="str">
        <f t="shared" si="529"/>
        <v/>
      </c>
      <c r="R3350" s="87" t="str">
        <f t="shared" si="530"/>
        <v/>
      </c>
    </row>
    <row r="3351" spans="1:18" ht="14.25" customHeight="1" thickBot="1" x14ac:dyDescent="0.25">
      <c r="A3351" s="219"/>
      <c r="B3351" s="219"/>
      <c r="C3351" s="219"/>
      <c r="D3351" s="219"/>
      <c r="E3351" s="219"/>
      <c r="F3351" s="220"/>
      <c r="G3351" s="219"/>
      <c r="H3351" s="294"/>
      <c r="I3351" s="294"/>
      <c r="J3351" s="220"/>
      <c r="L3351" s="52">
        <f t="shared" si="533"/>
        <v>348</v>
      </c>
      <c r="M3351" s="86" t="str">
        <f t="shared" si="525"/>
        <v/>
      </c>
      <c r="N3351" s="87" t="str">
        <f t="shared" si="526"/>
        <v/>
      </c>
      <c r="O3351" s="87" t="str">
        <f t="shared" si="527"/>
        <v/>
      </c>
      <c r="P3351" s="88" t="str">
        <f t="shared" si="528"/>
        <v/>
      </c>
      <c r="Q3351" s="87" t="str">
        <f t="shared" si="529"/>
        <v/>
      </c>
      <c r="R3351" s="87" t="str">
        <f t="shared" si="530"/>
        <v/>
      </c>
    </row>
    <row r="3352" spans="1:18" ht="15" thickTop="1" x14ac:dyDescent="0.2">
      <c r="A3352" s="224"/>
      <c r="B3352" s="224"/>
      <c r="C3352" s="224"/>
      <c r="D3352" s="224"/>
      <c r="E3352" s="224"/>
      <c r="F3352" s="224"/>
      <c r="G3352" s="224"/>
      <c r="H3352" s="224"/>
      <c r="I3352" s="224"/>
      <c r="J3352" s="224"/>
      <c r="L3352" s="52">
        <f t="shared" si="533"/>
        <v>348</v>
      </c>
      <c r="M3352" s="86" t="str">
        <f t="shared" si="525"/>
        <v/>
      </c>
      <c r="N3352" s="87" t="str">
        <f t="shared" si="526"/>
        <v/>
      </c>
      <c r="O3352" s="87" t="str">
        <f t="shared" si="527"/>
        <v/>
      </c>
      <c r="P3352" s="88" t="str">
        <f t="shared" si="528"/>
        <v/>
      </c>
      <c r="Q3352" s="87" t="str">
        <f t="shared" si="529"/>
        <v/>
      </c>
      <c r="R3352" s="87" t="str">
        <f t="shared" si="530"/>
        <v/>
      </c>
    </row>
    <row r="3353" spans="1:18" ht="15" x14ac:dyDescent="0.2">
      <c r="A3353" s="206"/>
      <c r="B3353" s="207" t="s">
        <v>1</v>
      </c>
      <c r="C3353" s="206" t="s">
        <v>2</v>
      </c>
      <c r="D3353" s="206" t="s">
        <v>3</v>
      </c>
      <c r="E3353" s="290" t="s">
        <v>18</v>
      </c>
      <c r="F3353" s="290"/>
      <c r="G3353" s="208" t="s">
        <v>4</v>
      </c>
      <c r="H3353" s="207" t="s">
        <v>5</v>
      </c>
      <c r="I3353" s="207" t="s">
        <v>6</v>
      </c>
      <c r="J3353" s="207" t="s">
        <v>7</v>
      </c>
      <c r="L3353" s="52">
        <f t="shared" si="533"/>
        <v>349</v>
      </c>
      <c r="M3353" s="86" t="str">
        <f t="shared" si="525"/>
        <v/>
      </c>
      <c r="N3353" s="87" t="str">
        <f t="shared" si="526"/>
        <v/>
      </c>
      <c r="O3353" s="87" t="str">
        <f t="shared" si="527"/>
        <v/>
      </c>
      <c r="P3353" s="88" t="str">
        <f t="shared" si="528"/>
        <v/>
      </c>
      <c r="Q3353" s="87" t="str">
        <f t="shared" si="529"/>
        <v/>
      </c>
      <c r="R3353" s="87" t="str">
        <f t="shared" si="530"/>
        <v/>
      </c>
    </row>
    <row r="3354" spans="1:18" ht="38.25" x14ac:dyDescent="0.2">
      <c r="A3354" s="209" t="s">
        <v>19</v>
      </c>
      <c r="B3354" s="210" t="s">
        <v>1564</v>
      </c>
      <c r="C3354" s="209" t="s">
        <v>9</v>
      </c>
      <c r="D3354" s="209" t="s">
        <v>1565</v>
      </c>
      <c r="E3354" s="291" t="s">
        <v>836</v>
      </c>
      <c r="F3354" s="291"/>
      <c r="G3354" s="211" t="s">
        <v>10</v>
      </c>
      <c r="H3354" s="212">
        <v>1</v>
      </c>
      <c r="I3354" s="213">
        <f>SUMIF(L:L,$L3354,M:M)</f>
        <v>42.870000000000005</v>
      </c>
      <c r="J3354" s="213">
        <f t="shared" ref="J3354:J3359" si="535">TRUNC(H3354*I3354,2)</f>
        <v>42.87</v>
      </c>
      <c r="L3354" s="52">
        <f t="shared" si="533"/>
        <v>349</v>
      </c>
      <c r="M3354" s="86" t="str">
        <f t="shared" si="525"/>
        <v/>
      </c>
      <c r="N3354" s="87" t="str">
        <f t="shared" si="526"/>
        <v/>
      </c>
      <c r="O3354" s="87" t="str">
        <f t="shared" si="527"/>
        <v/>
      </c>
      <c r="P3354" s="88" t="str">
        <f t="shared" si="528"/>
        <v xml:space="preserve"> 98679 </v>
      </c>
      <c r="Q3354" s="87">
        <f t="shared" si="529"/>
        <v>0</v>
      </c>
      <c r="R3354" s="87">
        <f t="shared" si="530"/>
        <v>42.870000000000005</v>
      </c>
    </row>
    <row r="3355" spans="1:18" ht="25.5" x14ac:dyDescent="0.2">
      <c r="A3355" s="225" t="s">
        <v>21</v>
      </c>
      <c r="B3355" s="226" t="s">
        <v>45</v>
      </c>
      <c r="C3355" s="225" t="s">
        <v>9</v>
      </c>
      <c r="D3355" s="225" t="s">
        <v>46</v>
      </c>
      <c r="E3355" s="292" t="s">
        <v>875</v>
      </c>
      <c r="F3355" s="292"/>
      <c r="G3355" s="227" t="s">
        <v>25</v>
      </c>
      <c r="H3355" s="228">
        <v>0.35399999999999998</v>
      </c>
      <c r="I3355" s="229">
        <f>SUMIFS(J:J,A:A,"Composição",B:B,$B3355)</f>
        <v>32.840000000000003</v>
      </c>
      <c r="J3355" s="229">
        <f t="shared" si="535"/>
        <v>11.62</v>
      </c>
      <c r="L3355" s="52">
        <f t="shared" si="533"/>
        <v>349</v>
      </c>
      <c r="M3355" s="86">
        <f t="shared" si="525"/>
        <v>11.62</v>
      </c>
      <c r="N3355" s="87" t="str">
        <f t="shared" si="526"/>
        <v/>
      </c>
      <c r="O3355" s="87">
        <f t="shared" si="527"/>
        <v>11.62</v>
      </c>
      <c r="P3355" s="88" t="str">
        <f t="shared" si="528"/>
        <v/>
      </c>
      <c r="Q3355" s="87" t="str">
        <f t="shared" si="529"/>
        <v/>
      </c>
      <c r="R3355" s="87" t="str">
        <f t="shared" si="530"/>
        <v/>
      </c>
    </row>
    <row r="3356" spans="1:18" ht="25.5" customHeight="1" x14ac:dyDescent="0.2">
      <c r="A3356" s="225" t="s">
        <v>21</v>
      </c>
      <c r="B3356" s="226" t="s">
        <v>2001</v>
      </c>
      <c r="C3356" s="225" t="s">
        <v>9</v>
      </c>
      <c r="D3356" s="225" t="s">
        <v>2002</v>
      </c>
      <c r="E3356" s="292" t="s">
        <v>706</v>
      </c>
      <c r="F3356" s="292"/>
      <c r="G3356" s="227" t="s">
        <v>17</v>
      </c>
      <c r="H3356" s="228">
        <v>3.1E-2</v>
      </c>
      <c r="I3356" s="229">
        <f>SUMIFS(J:J,A:A,"Composição",B:B,$B3356)</f>
        <v>780.71</v>
      </c>
      <c r="J3356" s="229">
        <f t="shared" si="535"/>
        <v>24.2</v>
      </c>
      <c r="L3356" s="52">
        <f t="shared" si="533"/>
        <v>349</v>
      </c>
      <c r="M3356" s="86">
        <f t="shared" si="525"/>
        <v>24.2</v>
      </c>
      <c r="N3356" s="87" t="str">
        <f t="shared" si="526"/>
        <v/>
      </c>
      <c r="O3356" s="87">
        <f t="shared" si="527"/>
        <v>24.2</v>
      </c>
      <c r="P3356" s="88" t="str">
        <f t="shared" si="528"/>
        <v/>
      </c>
      <c r="Q3356" s="87" t="str">
        <f t="shared" si="529"/>
        <v/>
      </c>
      <c r="R3356" s="87" t="str">
        <f t="shared" si="530"/>
        <v/>
      </c>
    </row>
    <row r="3357" spans="1:18" ht="14.25" customHeight="1" x14ac:dyDescent="0.2">
      <c r="A3357" s="225" t="s">
        <v>21</v>
      </c>
      <c r="B3357" s="226" t="s">
        <v>26</v>
      </c>
      <c r="C3357" s="225" t="s">
        <v>9</v>
      </c>
      <c r="D3357" s="225" t="s">
        <v>27</v>
      </c>
      <c r="E3357" s="292" t="s">
        <v>875</v>
      </c>
      <c r="F3357" s="292"/>
      <c r="G3357" s="227" t="s">
        <v>25</v>
      </c>
      <c r="H3357" s="228">
        <v>0.17699999999999999</v>
      </c>
      <c r="I3357" s="229">
        <f>SUMIFS(J:J,A:A,"Composição",B:B,$B3357)</f>
        <v>25.11</v>
      </c>
      <c r="J3357" s="229">
        <f t="shared" si="535"/>
        <v>4.4400000000000004</v>
      </c>
      <c r="L3357" s="52">
        <f t="shared" si="533"/>
        <v>349</v>
      </c>
      <c r="M3357" s="86">
        <f t="shared" si="525"/>
        <v>4.4400000000000004</v>
      </c>
      <c r="N3357" s="87" t="str">
        <f t="shared" si="526"/>
        <v/>
      </c>
      <c r="O3357" s="87">
        <f t="shared" si="527"/>
        <v>4.4400000000000004</v>
      </c>
      <c r="P3357" s="88" t="str">
        <f t="shared" si="528"/>
        <v/>
      </c>
      <c r="Q3357" s="87" t="str">
        <f t="shared" si="529"/>
        <v/>
      </c>
      <c r="R3357" s="87" t="str">
        <f t="shared" si="530"/>
        <v/>
      </c>
    </row>
    <row r="3358" spans="1:18" x14ac:dyDescent="0.2">
      <c r="A3358" s="214" t="s">
        <v>28</v>
      </c>
      <c r="B3358" s="215" t="s">
        <v>87</v>
      </c>
      <c r="C3358" s="214" t="str">
        <f>VLOOKUP(B3358,INSUMOS!$A:$I,2,FALSE)</f>
        <v>SINAPI</v>
      </c>
      <c r="D3358" s="214" t="str">
        <f>VLOOKUP(B3358,INSUMOS!$A:$I,3,FALSE)</f>
        <v>CIMENTO PORTLAND COMPOSTO CP II-32</v>
      </c>
      <c r="E3358" s="293" t="str">
        <f>VLOOKUP(B3358,INSUMOS!$A:$I,4,FALSE)</f>
        <v>Material</v>
      </c>
      <c r="F3358" s="293"/>
      <c r="G3358" s="216" t="str">
        <f>VLOOKUP(B3358,INSUMOS!$A:$I,5,FALSE)</f>
        <v>KG</v>
      </c>
      <c r="H3358" s="217">
        <v>0.5</v>
      </c>
      <c r="I3358" s="218">
        <f>VLOOKUP(B3358,INSUMOS!$A:$I,8,FALSE)</f>
        <v>0.68</v>
      </c>
      <c r="J3358" s="218">
        <f t="shared" si="535"/>
        <v>0.34</v>
      </c>
      <c r="L3358" s="52">
        <f t="shared" si="533"/>
        <v>349</v>
      </c>
      <c r="M3358" s="86">
        <f t="shared" si="525"/>
        <v>0.34</v>
      </c>
      <c r="N3358" s="87" t="str">
        <f t="shared" si="526"/>
        <v/>
      </c>
      <c r="O3358" s="87">
        <f t="shared" si="527"/>
        <v>0.34</v>
      </c>
      <c r="P3358" s="88" t="str">
        <f t="shared" si="528"/>
        <v/>
      </c>
      <c r="Q3358" s="87" t="str">
        <f t="shared" si="529"/>
        <v/>
      </c>
      <c r="R3358" s="87" t="str">
        <f t="shared" si="530"/>
        <v/>
      </c>
    </row>
    <row r="3359" spans="1:18" ht="25.5" x14ac:dyDescent="0.2">
      <c r="A3359" s="214" t="s">
        <v>28</v>
      </c>
      <c r="B3359" s="215" t="s">
        <v>534</v>
      </c>
      <c r="C3359" s="214" t="str">
        <f>VLOOKUP(B3359,INSUMOS!$A:$I,2,FALSE)</f>
        <v>SINAPI</v>
      </c>
      <c r="D3359" s="214" t="str">
        <f>VLOOKUP(B3359,INSUMOS!$A:$I,3,FALSE)</f>
        <v>JUNTA PLASTICA DE DILATACAO PARA PISOS, COR CINZA, 17 X 3 MM (ALTURA X ESPESSURA)</v>
      </c>
      <c r="E3359" s="293" t="str">
        <f>VLOOKUP(B3359,INSUMOS!$A:$I,4,FALSE)</f>
        <v>Material</v>
      </c>
      <c r="F3359" s="293"/>
      <c r="G3359" s="216" t="str">
        <f>VLOOKUP(B3359,INSUMOS!$A:$I,5,FALSE)</f>
        <v>M</v>
      </c>
      <c r="H3359" s="217">
        <v>1.67</v>
      </c>
      <c r="I3359" s="218">
        <f>VLOOKUP(B3359,INSUMOS!$A:$I,8,FALSE)</f>
        <v>1.36</v>
      </c>
      <c r="J3359" s="218">
        <f t="shared" si="535"/>
        <v>2.27</v>
      </c>
      <c r="L3359" s="52">
        <f t="shared" si="533"/>
        <v>349</v>
      </c>
      <c r="M3359" s="86">
        <f t="shared" si="525"/>
        <v>2.27</v>
      </c>
      <c r="N3359" s="87" t="str">
        <f t="shared" si="526"/>
        <v/>
      </c>
      <c r="O3359" s="87">
        <f t="shared" si="527"/>
        <v>2.27</v>
      </c>
      <c r="P3359" s="88" t="str">
        <f t="shared" si="528"/>
        <v/>
      </c>
      <c r="Q3359" s="87" t="str">
        <f t="shared" si="529"/>
        <v/>
      </c>
      <c r="R3359" s="87" t="str">
        <f t="shared" si="530"/>
        <v/>
      </c>
    </row>
    <row r="3360" spans="1:18" x14ac:dyDescent="0.2">
      <c r="A3360" s="219"/>
      <c r="B3360" s="219"/>
      <c r="C3360" s="219"/>
      <c r="D3360" s="219"/>
      <c r="E3360" s="219"/>
      <c r="F3360" s="220"/>
      <c r="G3360" s="219"/>
      <c r="H3360" s="220"/>
      <c r="I3360" s="219"/>
      <c r="J3360" s="220"/>
      <c r="L3360" s="52">
        <f t="shared" si="533"/>
        <v>349</v>
      </c>
      <c r="M3360" s="86" t="str">
        <f t="shared" si="525"/>
        <v/>
      </c>
      <c r="N3360" s="87" t="str">
        <f t="shared" si="526"/>
        <v/>
      </c>
      <c r="O3360" s="87" t="str">
        <f t="shared" si="527"/>
        <v/>
      </c>
      <c r="P3360" s="88" t="str">
        <f t="shared" si="528"/>
        <v/>
      </c>
      <c r="Q3360" s="87" t="str">
        <f t="shared" si="529"/>
        <v/>
      </c>
      <c r="R3360" s="87" t="str">
        <f t="shared" si="530"/>
        <v/>
      </c>
    </row>
    <row r="3361" spans="1:18" ht="15" thickBot="1" x14ac:dyDescent="0.25">
      <c r="A3361" s="219"/>
      <c r="B3361" s="219"/>
      <c r="C3361" s="219"/>
      <c r="D3361" s="219"/>
      <c r="E3361" s="219"/>
      <c r="F3361" s="220"/>
      <c r="G3361" s="219"/>
      <c r="H3361" s="294"/>
      <c r="I3361" s="294"/>
      <c r="J3361" s="220"/>
      <c r="L3361" s="52">
        <f t="shared" si="533"/>
        <v>349</v>
      </c>
      <c r="M3361" s="86" t="str">
        <f t="shared" si="525"/>
        <v/>
      </c>
      <c r="N3361" s="87" t="str">
        <f t="shared" si="526"/>
        <v/>
      </c>
      <c r="O3361" s="87" t="str">
        <f t="shared" si="527"/>
        <v/>
      </c>
      <c r="P3361" s="88" t="str">
        <f t="shared" si="528"/>
        <v/>
      </c>
      <c r="Q3361" s="87" t="str">
        <f t="shared" si="529"/>
        <v/>
      </c>
      <c r="R3361" s="87" t="str">
        <f t="shared" si="530"/>
        <v/>
      </c>
    </row>
    <row r="3362" spans="1:18" ht="25.5" customHeight="1" thickTop="1" x14ac:dyDescent="0.2">
      <c r="A3362" s="224"/>
      <c r="B3362" s="224"/>
      <c r="C3362" s="224"/>
      <c r="D3362" s="224"/>
      <c r="E3362" s="224"/>
      <c r="F3362" s="224"/>
      <c r="G3362" s="224"/>
      <c r="H3362" s="224"/>
      <c r="I3362" s="224"/>
      <c r="J3362" s="224"/>
      <c r="L3362" s="52">
        <f t="shared" si="533"/>
        <v>349</v>
      </c>
      <c r="M3362" s="86" t="str">
        <f t="shared" si="525"/>
        <v/>
      </c>
      <c r="N3362" s="87" t="str">
        <f t="shared" si="526"/>
        <v/>
      </c>
      <c r="O3362" s="87" t="str">
        <f t="shared" si="527"/>
        <v/>
      </c>
      <c r="P3362" s="88" t="str">
        <f t="shared" si="528"/>
        <v/>
      </c>
      <c r="Q3362" s="87" t="str">
        <f t="shared" si="529"/>
        <v/>
      </c>
      <c r="R3362" s="87" t="str">
        <f t="shared" si="530"/>
        <v/>
      </c>
    </row>
    <row r="3363" spans="1:18" ht="14.25" customHeight="1" x14ac:dyDescent="0.2">
      <c r="A3363" s="206"/>
      <c r="B3363" s="207" t="s">
        <v>1</v>
      </c>
      <c r="C3363" s="206" t="s">
        <v>2</v>
      </c>
      <c r="D3363" s="206" t="s">
        <v>3</v>
      </c>
      <c r="E3363" s="290" t="s">
        <v>18</v>
      </c>
      <c r="F3363" s="290"/>
      <c r="G3363" s="208" t="s">
        <v>4</v>
      </c>
      <c r="H3363" s="207" t="s">
        <v>5</v>
      </c>
      <c r="I3363" s="207" t="s">
        <v>6</v>
      </c>
      <c r="J3363" s="207" t="s">
        <v>7</v>
      </c>
      <c r="L3363" s="52">
        <f t="shared" si="533"/>
        <v>350</v>
      </c>
      <c r="M3363" s="86" t="str">
        <f t="shared" si="525"/>
        <v/>
      </c>
      <c r="N3363" s="87" t="str">
        <f t="shared" si="526"/>
        <v/>
      </c>
      <c r="O3363" s="87" t="str">
        <f t="shared" si="527"/>
        <v/>
      </c>
      <c r="P3363" s="88" t="str">
        <f t="shared" si="528"/>
        <v/>
      </c>
      <c r="Q3363" s="87" t="str">
        <f t="shared" si="529"/>
        <v/>
      </c>
      <c r="R3363" s="87" t="str">
        <f t="shared" si="530"/>
        <v/>
      </c>
    </row>
    <row r="3364" spans="1:18" ht="38.25" x14ac:dyDescent="0.2">
      <c r="A3364" s="209" t="s">
        <v>19</v>
      </c>
      <c r="B3364" s="210" t="s">
        <v>1778</v>
      </c>
      <c r="C3364" s="209" t="s">
        <v>9</v>
      </c>
      <c r="D3364" s="209" t="s">
        <v>1779</v>
      </c>
      <c r="E3364" s="291" t="s">
        <v>893</v>
      </c>
      <c r="F3364" s="291"/>
      <c r="G3364" s="211" t="s">
        <v>41</v>
      </c>
      <c r="H3364" s="212">
        <v>1</v>
      </c>
      <c r="I3364" s="213">
        <f>SUMIF(L:L,$L3364,M:M)</f>
        <v>10.899999999999999</v>
      </c>
      <c r="J3364" s="213">
        <f>TRUNC(H3364*I3364,2)</f>
        <v>10.9</v>
      </c>
      <c r="L3364" s="52">
        <f t="shared" si="533"/>
        <v>350</v>
      </c>
      <c r="M3364" s="86" t="str">
        <f t="shared" si="525"/>
        <v/>
      </c>
      <c r="N3364" s="87" t="str">
        <f t="shared" si="526"/>
        <v/>
      </c>
      <c r="O3364" s="87" t="str">
        <f t="shared" si="527"/>
        <v/>
      </c>
      <c r="P3364" s="88" t="str">
        <f t="shared" si="528"/>
        <v xml:space="preserve"> 91277 </v>
      </c>
      <c r="Q3364" s="87">
        <f t="shared" si="529"/>
        <v>0</v>
      </c>
      <c r="R3364" s="87">
        <f t="shared" si="530"/>
        <v>10.899999999999999</v>
      </c>
    </row>
    <row r="3365" spans="1:18" ht="38.25" x14ac:dyDescent="0.2">
      <c r="A3365" s="225" t="s">
        <v>21</v>
      </c>
      <c r="B3365" s="226" t="s">
        <v>2187</v>
      </c>
      <c r="C3365" s="225" t="s">
        <v>9</v>
      </c>
      <c r="D3365" s="225" t="s">
        <v>2188</v>
      </c>
      <c r="E3365" s="292" t="s">
        <v>942</v>
      </c>
      <c r="F3365" s="292"/>
      <c r="G3365" s="227" t="s">
        <v>25</v>
      </c>
      <c r="H3365" s="228">
        <v>1</v>
      </c>
      <c r="I3365" s="229">
        <f>SUMIFS(J:J,A:A,"Composição",B:B,$B3365)</f>
        <v>0.76</v>
      </c>
      <c r="J3365" s="229">
        <f>TRUNC(H3365*I3365,2)</f>
        <v>0.76</v>
      </c>
      <c r="L3365" s="52">
        <f t="shared" si="533"/>
        <v>350</v>
      </c>
      <c r="M3365" s="86">
        <f t="shared" si="525"/>
        <v>0.76</v>
      </c>
      <c r="N3365" s="87" t="str">
        <f t="shared" si="526"/>
        <v/>
      </c>
      <c r="O3365" s="87">
        <f t="shared" si="527"/>
        <v>0.76</v>
      </c>
      <c r="P3365" s="88" t="str">
        <f t="shared" si="528"/>
        <v/>
      </c>
      <c r="Q3365" s="87" t="str">
        <f t="shared" si="529"/>
        <v/>
      </c>
      <c r="R3365" s="87" t="str">
        <f t="shared" si="530"/>
        <v/>
      </c>
    </row>
    <row r="3366" spans="1:18" ht="38.25" x14ac:dyDescent="0.2">
      <c r="A3366" s="225" t="s">
        <v>21</v>
      </c>
      <c r="B3366" s="226" t="s">
        <v>2189</v>
      </c>
      <c r="C3366" s="225" t="s">
        <v>9</v>
      </c>
      <c r="D3366" s="225" t="s">
        <v>2190</v>
      </c>
      <c r="E3366" s="292" t="s">
        <v>942</v>
      </c>
      <c r="F3366" s="292"/>
      <c r="G3366" s="227" t="s">
        <v>25</v>
      </c>
      <c r="H3366" s="228">
        <v>1</v>
      </c>
      <c r="I3366" s="229">
        <f>SUMIFS(J:J,A:A,"Composição",B:B,$B3366)</f>
        <v>9.3699999999999992</v>
      </c>
      <c r="J3366" s="229">
        <f>TRUNC(H3366*I3366,2)</f>
        <v>9.3699999999999992</v>
      </c>
      <c r="L3366" s="52">
        <f t="shared" si="533"/>
        <v>350</v>
      </c>
      <c r="M3366" s="86">
        <f t="shared" si="525"/>
        <v>9.3699999999999992</v>
      </c>
      <c r="N3366" s="87" t="str">
        <f t="shared" si="526"/>
        <v/>
      </c>
      <c r="O3366" s="87">
        <f t="shared" si="527"/>
        <v>9.3699999999999992</v>
      </c>
      <c r="P3366" s="88" t="str">
        <f t="shared" si="528"/>
        <v/>
      </c>
      <c r="Q3366" s="87" t="str">
        <f t="shared" si="529"/>
        <v/>
      </c>
      <c r="R3366" s="87" t="str">
        <f t="shared" si="530"/>
        <v/>
      </c>
    </row>
    <row r="3367" spans="1:18" ht="38.25" x14ac:dyDescent="0.2">
      <c r="A3367" s="225" t="s">
        <v>21</v>
      </c>
      <c r="B3367" s="226" t="s">
        <v>2191</v>
      </c>
      <c r="C3367" s="225" t="s">
        <v>9</v>
      </c>
      <c r="D3367" s="225" t="s">
        <v>2192</v>
      </c>
      <c r="E3367" s="292" t="s">
        <v>942</v>
      </c>
      <c r="F3367" s="292"/>
      <c r="G3367" s="227" t="s">
        <v>25</v>
      </c>
      <c r="H3367" s="228">
        <v>1</v>
      </c>
      <c r="I3367" s="229">
        <f>SUMIFS(J:J,A:A,"Composição",B:B,$B3367)</f>
        <v>0.16</v>
      </c>
      <c r="J3367" s="229">
        <f>TRUNC(H3367*I3367,2)</f>
        <v>0.16</v>
      </c>
      <c r="L3367" s="52">
        <f t="shared" si="533"/>
        <v>350</v>
      </c>
      <c r="M3367" s="86">
        <f t="shared" si="525"/>
        <v>0.16</v>
      </c>
      <c r="N3367" s="87" t="str">
        <f t="shared" si="526"/>
        <v/>
      </c>
      <c r="O3367" s="87">
        <f t="shared" si="527"/>
        <v>0.16</v>
      </c>
      <c r="P3367" s="88" t="str">
        <f t="shared" si="528"/>
        <v/>
      </c>
      <c r="Q3367" s="87" t="str">
        <f t="shared" si="529"/>
        <v/>
      </c>
      <c r="R3367" s="87" t="str">
        <f t="shared" si="530"/>
        <v/>
      </c>
    </row>
    <row r="3368" spans="1:18" ht="25.5" customHeight="1" x14ac:dyDescent="0.2">
      <c r="A3368" s="225" t="s">
        <v>21</v>
      </c>
      <c r="B3368" s="226" t="s">
        <v>2193</v>
      </c>
      <c r="C3368" s="225" t="s">
        <v>9</v>
      </c>
      <c r="D3368" s="225" t="s">
        <v>2194</v>
      </c>
      <c r="E3368" s="292" t="s">
        <v>942</v>
      </c>
      <c r="F3368" s="292"/>
      <c r="G3368" s="227" t="s">
        <v>25</v>
      </c>
      <c r="H3368" s="228">
        <v>1</v>
      </c>
      <c r="I3368" s="229">
        <f>SUMIFS(J:J,A:A,"Composição",B:B,$B3368)</f>
        <v>0.61</v>
      </c>
      <c r="J3368" s="229">
        <f>TRUNC(H3368*I3368,2)</f>
        <v>0.61</v>
      </c>
      <c r="L3368" s="52">
        <f t="shared" si="533"/>
        <v>350</v>
      </c>
      <c r="M3368" s="86">
        <f t="shared" si="525"/>
        <v>0.61</v>
      </c>
      <c r="N3368" s="87" t="str">
        <f t="shared" si="526"/>
        <v/>
      </c>
      <c r="O3368" s="87">
        <f t="shared" si="527"/>
        <v>0.61</v>
      </c>
      <c r="P3368" s="88" t="str">
        <f t="shared" si="528"/>
        <v/>
      </c>
      <c r="Q3368" s="87" t="str">
        <f t="shared" si="529"/>
        <v/>
      </c>
      <c r="R3368" s="87" t="str">
        <f t="shared" si="530"/>
        <v/>
      </c>
    </row>
    <row r="3369" spans="1:18" ht="14.25" customHeight="1" x14ac:dyDescent="0.2">
      <c r="A3369" s="219"/>
      <c r="B3369" s="219"/>
      <c r="C3369" s="219"/>
      <c r="D3369" s="219"/>
      <c r="E3369" s="219"/>
      <c r="F3369" s="220"/>
      <c r="G3369" s="219"/>
      <c r="H3369" s="220"/>
      <c r="I3369" s="219"/>
      <c r="J3369" s="220"/>
      <c r="L3369" s="52">
        <f t="shared" si="533"/>
        <v>350</v>
      </c>
      <c r="M3369" s="86" t="str">
        <f t="shared" si="525"/>
        <v/>
      </c>
      <c r="N3369" s="87" t="str">
        <f t="shared" si="526"/>
        <v/>
      </c>
      <c r="O3369" s="87" t="str">
        <f t="shared" si="527"/>
        <v/>
      </c>
      <c r="P3369" s="88" t="str">
        <f t="shared" si="528"/>
        <v/>
      </c>
      <c r="Q3369" s="87" t="str">
        <f t="shared" si="529"/>
        <v/>
      </c>
      <c r="R3369" s="87" t="str">
        <f t="shared" si="530"/>
        <v/>
      </c>
    </row>
    <row r="3370" spans="1:18" ht="15" thickBot="1" x14ac:dyDescent="0.25">
      <c r="A3370" s="219"/>
      <c r="B3370" s="219"/>
      <c r="C3370" s="219"/>
      <c r="D3370" s="219"/>
      <c r="E3370" s="219"/>
      <c r="F3370" s="220"/>
      <c r="G3370" s="219"/>
      <c r="H3370" s="294"/>
      <c r="I3370" s="294"/>
      <c r="J3370" s="220"/>
      <c r="L3370" s="52">
        <f t="shared" si="533"/>
        <v>350</v>
      </c>
      <c r="M3370" s="86" t="str">
        <f t="shared" si="525"/>
        <v/>
      </c>
      <c r="N3370" s="87" t="str">
        <f t="shared" si="526"/>
        <v/>
      </c>
      <c r="O3370" s="87" t="str">
        <f t="shared" si="527"/>
        <v/>
      </c>
      <c r="P3370" s="88" t="str">
        <f t="shared" si="528"/>
        <v/>
      </c>
      <c r="Q3370" s="87" t="str">
        <f t="shared" si="529"/>
        <v/>
      </c>
      <c r="R3370" s="87" t="str">
        <f t="shared" si="530"/>
        <v/>
      </c>
    </row>
    <row r="3371" spans="1:18" ht="15" thickTop="1" x14ac:dyDescent="0.2">
      <c r="A3371" s="224"/>
      <c r="B3371" s="224"/>
      <c r="C3371" s="224"/>
      <c r="D3371" s="224"/>
      <c r="E3371" s="224"/>
      <c r="F3371" s="224"/>
      <c r="G3371" s="224"/>
      <c r="H3371" s="224"/>
      <c r="I3371" s="224"/>
      <c r="J3371" s="224"/>
      <c r="L3371" s="52">
        <f t="shared" si="533"/>
        <v>350</v>
      </c>
      <c r="M3371" s="86" t="str">
        <f t="shared" si="525"/>
        <v/>
      </c>
      <c r="N3371" s="87" t="str">
        <f t="shared" si="526"/>
        <v/>
      </c>
      <c r="O3371" s="87" t="str">
        <f t="shared" si="527"/>
        <v/>
      </c>
      <c r="P3371" s="88" t="str">
        <f t="shared" si="528"/>
        <v/>
      </c>
      <c r="Q3371" s="87" t="str">
        <f t="shared" si="529"/>
        <v/>
      </c>
      <c r="R3371" s="87" t="str">
        <f t="shared" si="530"/>
        <v/>
      </c>
    </row>
    <row r="3372" spans="1:18" ht="15" x14ac:dyDescent="0.2">
      <c r="A3372" s="206"/>
      <c r="B3372" s="207" t="s">
        <v>1</v>
      </c>
      <c r="C3372" s="206" t="s">
        <v>2</v>
      </c>
      <c r="D3372" s="206" t="s">
        <v>3</v>
      </c>
      <c r="E3372" s="290" t="s">
        <v>18</v>
      </c>
      <c r="F3372" s="290"/>
      <c r="G3372" s="208" t="s">
        <v>4</v>
      </c>
      <c r="H3372" s="207" t="s">
        <v>5</v>
      </c>
      <c r="I3372" s="207" t="s">
        <v>6</v>
      </c>
      <c r="J3372" s="207" t="s">
        <v>7</v>
      </c>
      <c r="L3372" s="52">
        <f t="shared" si="533"/>
        <v>351</v>
      </c>
      <c r="M3372" s="86" t="str">
        <f t="shared" si="525"/>
        <v/>
      </c>
      <c r="N3372" s="87" t="str">
        <f t="shared" si="526"/>
        <v/>
      </c>
      <c r="O3372" s="87" t="str">
        <f t="shared" si="527"/>
        <v/>
      </c>
      <c r="P3372" s="88" t="str">
        <f t="shared" si="528"/>
        <v/>
      </c>
      <c r="Q3372" s="87" t="str">
        <f t="shared" si="529"/>
        <v/>
      </c>
      <c r="R3372" s="87" t="str">
        <f t="shared" si="530"/>
        <v/>
      </c>
    </row>
    <row r="3373" spans="1:18" ht="38.25" x14ac:dyDescent="0.2">
      <c r="A3373" s="209" t="s">
        <v>19</v>
      </c>
      <c r="B3373" s="210" t="s">
        <v>2193</v>
      </c>
      <c r="C3373" s="209" t="s">
        <v>9</v>
      </c>
      <c r="D3373" s="209" t="s">
        <v>2194</v>
      </c>
      <c r="E3373" s="291" t="s">
        <v>942</v>
      </c>
      <c r="F3373" s="291"/>
      <c r="G3373" s="211" t="s">
        <v>25</v>
      </c>
      <c r="H3373" s="212">
        <v>1</v>
      </c>
      <c r="I3373" s="213">
        <f>SUMIF(L:L,$L3373,M:M)</f>
        <v>0.61</v>
      </c>
      <c r="J3373" s="213">
        <f>TRUNC(H3373*I3373,2)</f>
        <v>0.61</v>
      </c>
      <c r="L3373" s="52">
        <f t="shared" si="533"/>
        <v>351</v>
      </c>
      <c r="M3373" s="86" t="str">
        <f t="shared" si="525"/>
        <v/>
      </c>
      <c r="N3373" s="87" t="str">
        <f t="shared" si="526"/>
        <v/>
      </c>
      <c r="O3373" s="87" t="str">
        <f t="shared" si="527"/>
        <v/>
      </c>
      <c r="P3373" s="88" t="str">
        <f t="shared" si="528"/>
        <v xml:space="preserve"> 91273 </v>
      </c>
      <c r="Q3373" s="87">
        <f t="shared" si="529"/>
        <v>0</v>
      </c>
      <c r="R3373" s="87">
        <f t="shared" si="530"/>
        <v>0.61</v>
      </c>
    </row>
    <row r="3374" spans="1:18" ht="14.25" customHeight="1" x14ac:dyDescent="0.2">
      <c r="A3374" s="214" t="s">
        <v>28</v>
      </c>
      <c r="B3374" s="215" t="s">
        <v>2195</v>
      </c>
      <c r="C3374" s="214" t="str">
        <f>VLOOKUP(B3374,INSUMOS!$A:$I,2,FALSE)</f>
        <v>SINAPI</v>
      </c>
      <c r="D3374" s="214" t="str">
        <f>VLOOKUP(B3374,INSUMOS!$A:$I,3,FALSE)</f>
        <v>COMPACTADOR DE SOLO TIPO PLACA VIBRATORIA REVERSIVEL, A GASOLINA 4 TEMPOS, PESO 125 A 150 KG, FORCA CENTRIF. 2500 A 2800 KGF, LARG. TRABALHO 400 A 450 MM, FREQ. VIBRACAO 4300 A 4500 RPM, VELOC. TRABALHO 15 A 20 M/MIN, POT. 5,5 A 6,0 HP</v>
      </c>
      <c r="E3374" s="293" t="str">
        <f>VLOOKUP(B3374,INSUMOS!$A:$I,4,FALSE)</f>
        <v>Equipamento para Aquisição Permanente</v>
      </c>
      <c r="F3374" s="293"/>
      <c r="G3374" s="216" t="str">
        <f>VLOOKUP(B3374,INSUMOS!$A:$I,5,FALSE)</f>
        <v>UN</v>
      </c>
      <c r="H3374" s="217">
        <v>5.3300000000000001E-5</v>
      </c>
      <c r="I3374" s="218">
        <f>VLOOKUP(B3374,INSUMOS!$A:$I,8,FALSE)</f>
        <v>11530.18</v>
      </c>
      <c r="J3374" s="218">
        <f>TRUNC(H3374*I3374,2)</f>
        <v>0.61</v>
      </c>
      <c r="L3374" s="52">
        <f t="shared" si="533"/>
        <v>351</v>
      </c>
      <c r="M3374" s="86">
        <f t="shared" si="525"/>
        <v>0.61</v>
      </c>
      <c r="N3374" s="87" t="str">
        <f t="shared" si="526"/>
        <v/>
      </c>
      <c r="O3374" s="87">
        <f t="shared" si="527"/>
        <v>0.61</v>
      </c>
      <c r="P3374" s="88" t="str">
        <f t="shared" si="528"/>
        <v/>
      </c>
      <c r="Q3374" s="87" t="str">
        <f t="shared" si="529"/>
        <v/>
      </c>
      <c r="R3374" s="87" t="str">
        <f t="shared" si="530"/>
        <v/>
      </c>
    </row>
    <row r="3375" spans="1:18" ht="25.5" customHeight="1" x14ac:dyDescent="0.2">
      <c r="A3375" s="219"/>
      <c r="B3375" s="219"/>
      <c r="C3375" s="219"/>
      <c r="D3375" s="219"/>
      <c r="E3375" s="219"/>
      <c r="F3375" s="220"/>
      <c r="G3375" s="219"/>
      <c r="H3375" s="220"/>
      <c r="I3375" s="219"/>
      <c r="J3375" s="220"/>
      <c r="L3375" s="52">
        <f t="shared" si="533"/>
        <v>351</v>
      </c>
      <c r="M3375" s="86" t="str">
        <f t="shared" si="525"/>
        <v/>
      </c>
      <c r="N3375" s="87" t="str">
        <f t="shared" si="526"/>
        <v/>
      </c>
      <c r="O3375" s="87" t="str">
        <f t="shared" si="527"/>
        <v/>
      </c>
      <c r="P3375" s="88" t="str">
        <f t="shared" si="528"/>
        <v/>
      </c>
      <c r="Q3375" s="87" t="str">
        <f t="shared" si="529"/>
        <v/>
      </c>
      <c r="R3375" s="87" t="str">
        <f t="shared" si="530"/>
        <v/>
      </c>
    </row>
    <row r="3376" spans="1:18" ht="15" thickBot="1" x14ac:dyDescent="0.25">
      <c r="A3376" s="219"/>
      <c r="B3376" s="219"/>
      <c r="C3376" s="219"/>
      <c r="D3376" s="219"/>
      <c r="E3376" s="219"/>
      <c r="F3376" s="220"/>
      <c r="G3376" s="219"/>
      <c r="H3376" s="294"/>
      <c r="I3376" s="294"/>
      <c r="J3376" s="220"/>
      <c r="L3376" s="52">
        <f t="shared" si="533"/>
        <v>351</v>
      </c>
      <c r="M3376" s="86" t="str">
        <f t="shared" ref="M3376:M3439" si="536">IF(OR(A3376="Insumo",A3376="Composição Auxiliar"),J3376,"")</f>
        <v/>
      </c>
      <c r="N3376" s="87" t="str">
        <f t="shared" ref="N3376:N3439" si="537">IF(E3376="Mão de Obra",J3376,"")</f>
        <v/>
      </c>
      <c r="O3376" s="87" t="str">
        <f t="shared" ref="O3376:O3439" si="538">IF(N3376&lt;&gt;"","",M3376)</f>
        <v/>
      </c>
      <c r="P3376" s="88" t="str">
        <f t="shared" ref="P3376:P3439" si="539">IF(A3376="Composição",B3376,"")</f>
        <v/>
      </c>
      <c r="Q3376" s="87" t="str">
        <f t="shared" ref="Q3376:Q3439" si="540">IF(P3376&lt;&gt;"",SUMIF(L3376:L3476,L3376,N3376:N3476),"")</f>
        <v/>
      </c>
      <c r="R3376" s="87" t="str">
        <f t="shared" ref="R3376:R3439" si="541">IF(P3376&lt;&gt;"",SUMIF(L3376:L3476,L3376,O3376:O3476),"")</f>
        <v/>
      </c>
    </row>
    <row r="3377" spans="1:18" ht="15" thickTop="1" x14ac:dyDescent="0.2">
      <c r="A3377" s="224"/>
      <c r="B3377" s="224"/>
      <c r="C3377" s="224"/>
      <c r="D3377" s="224"/>
      <c r="E3377" s="224"/>
      <c r="F3377" s="224"/>
      <c r="G3377" s="224"/>
      <c r="H3377" s="224"/>
      <c r="I3377" s="224"/>
      <c r="J3377" s="224"/>
      <c r="L3377" s="52">
        <f t="shared" si="533"/>
        <v>351</v>
      </c>
      <c r="M3377" s="86" t="str">
        <f t="shared" si="536"/>
        <v/>
      </c>
      <c r="N3377" s="87" t="str">
        <f t="shared" si="537"/>
        <v/>
      </c>
      <c r="O3377" s="87" t="str">
        <f t="shared" si="538"/>
        <v/>
      </c>
      <c r="P3377" s="88" t="str">
        <f t="shared" si="539"/>
        <v/>
      </c>
      <c r="Q3377" s="87" t="str">
        <f t="shared" si="540"/>
        <v/>
      </c>
      <c r="R3377" s="87" t="str">
        <f t="shared" si="541"/>
        <v/>
      </c>
    </row>
    <row r="3378" spans="1:18" ht="15" x14ac:dyDescent="0.2">
      <c r="A3378" s="206"/>
      <c r="B3378" s="207" t="s">
        <v>1</v>
      </c>
      <c r="C3378" s="206" t="s">
        <v>2</v>
      </c>
      <c r="D3378" s="206" t="s">
        <v>3</v>
      </c>
      <c r="E3378" s="290" t="s">
        <v>18</v>
      </c>
      <c r="F3378" s="290"/>
      <c r="G3378" s="208" t="s">
        <v>4</v>
      </c>
      <c r="H3378" s="207" t="s">
        <v>5</v>
      </c>
      <c r="I3378" s="207" t="s">
        <v>6</v>
      </c>
      <c r="J3378" s="207" t="s">
        <v>7</v>
      </c>
      <c r="L3378" s="52">
        <f t="shared" si="533"/>
        <v>352</v>
      </c>
      <c r="M3378" s="86" t="str">
        <f t="shared" si="536"/>
        <v/>
      </c>
      <c r="N3378" s="87" t="str">
        <f t="shared" si="537"/>
        <v/>
      </c>
      <c r="O3378" s="87" t="str">
        <f t="shared" si="538"/>
        <v/>
      </c>
      <c r="P3378" s="88" t="str">
        <f t="shared" si="539"/>
        <v/>
      </c>
      <c r="Q3378" s="87" t="str">
        <f t="shared" si="540"/>
        <v/>
      </c>
      <c r="R3378" s="87" t="str">
        <f t="shared" si="541"/>
        <v/>
      </c>
    </row>
    <row r="3379" spans="1:18" ht="38.25" x14ac:dyDescent="0.2">
      <c r="A3379" s="209" t="s">
        <v>19</v>
      </c>
      <c r="B3379" s="210" t="s">
        <v>2191</v>
      </c>
      <c r="C3379" s="209" t="s">
        <v>9</v>
      </c>
      <c r="D3379" s="209" t="s">
        <v>2192</v>
      </c>
      <c r="E3379" s="291" t="s">
        <v>942</v>
      </c>
      <c r="F3379" s="291"/>
      <c r="G3379" s="211" t="s">
        <v>25</v>
      </c>
      <c r="H3379" s="212">
        <v>1</v>
      </c>
      <c r="I3379" s="213">
        <f>SUMIF(L:L,$L3379,M:M)</f>
        <v>0.16</v>
      </c>
      <c r="J3379" s="213">
        <f>TRUNC(H3379*I3379,2)</f>
        <v>0.16</v>
      </c>
      <c r="L3379" s="52">
        <f t="shared" si="533"/>
        <v>352</v>
      </c>
      <c r="M3379" s="86" t="str">
        <f t="shared" si="536"/>
        <v/>
      </c>
      <c r="N3379" s="87" t="str">
        <f t="shared" si="537"/>
        <v/>
      </c>
      <c r="O3379" s="87" t="str">
        <f t="shared" si="538"/>
        <v/>
      </c>
      <c r="P3379" s="88" t="str">
        <f t="shared" si="539"/>
        <v xml:space="preserve"> 91274 </v>
      </c>
      <c r="Q3379" s="87">
        <f t="shared" si="540"/>
        <v>0</v>
      </c>
      <c r="R3379" s="87">
        <f t="shared" si="541"/>
        <v>0.16</v>
      </c>
    </row>
    <row r="3380" spans="1:18" ht="14.25" customHeight="1" x14ac:dyDescent="0.2">
      <c r="A3380" s="214" t="s">
        <v>28</v>
      </c>
      <c r="B3380" s="215" t="s">
        <v>2195</v>
      </c>
      <c r="C3380" s="214" t="str">
        <f>VLOOKUP(B3380,INSUMOS!$A:$I,2,FALSE)</f>
        <v>SINAPI</v>
      </c>
      <c r="D3380" s="214" t="str">
        <f>VLOOKUP(B3380,INSUMOS!$A:$I,3,FALSE)</f>
        <v>COMPACTADOR DE SOLO TIPO PLACA VIBRATORIA REVERSIVEL, A GASOLINA 4 TEMPOS, PESO 125 A 150 KG, FORCA CENTRIF. 2500 A 2800 KGF, LARG. TRABALHO 400 A 450 MM, FREQ. VIBRACAO 4300 A 4500 RPM, VELOC. TRABALHO 15 A 20 M/MIN, POT. 5,5 A 6,0 HP</v>
      </c>
      <c r="E3380" s="293" t="str">
        <f>VLOOKUP(B3380,INSUMOS!$A:$I,4,FALSE)</f>
        <v>Equipamento para Aquisição Permanente</v>
      </c>
      <c r="F3380" s="293"/>
      <c r="G3380" s="216" t="str">
        <f>VLOOKUP(B3380,INSUMOS!$A:$I,5,FALSE)</f>
        <v>UN</v>
      </c>
      <c r="H3380" s="217">
        <v>1.43E-5</v>
      </c>
      <c r="I3380" s="218">
        <f>VLOOKUP(B3380,INSUMOS!$A:$I,8,FALSE)</f>
        <v>11530.18</v>
      </c>
      <c r="J3380" s="218">
        <f>TRUNC(H3380*I3380,2)</f>
        <v>0.16</v>
      </c>
      <c r="L3380" s="52">
        <f t="shared" ref="L3380:L3443" si="542">IF(AND(A3381&lt;&gt;"",A3380=""),L3379+1,L3379)</f>
        <v>352</v>
      </c>
      <c r="M3380" s="86">
        <f t="shared" si="536"/>
        <v>0.16</v>
      </c>
      <c r="N3380" s="87" t="str">
        <f t="shared" si="537"/>
        <v/>
      </c>
      <c r="O3380" s="87">
        <f t="shared" si="538"/>
        <v>0.16</v>
      </c>
      <c r="P3380" s="88" t="str">
        <f t="shared" si="539"/>
        <v/>
      </c>
      <c r="Q3380" s="87" t="str">
        <f t="shared" si="540"/>
        <v/>
      </c>
      <c r="R3380" s="87" t="str">
        <f t="shared" si="541"/>
        <v/>
      </c>
    </row>
    <row r="3381" spans="1:18" x14ac:dyDescent="0.2">
      <c r="A3381" s="219"/>
      <c r="B3381" s="219"/>
      <c r="C3381" s="219"/>
      <c r="D3381" s="219"/>
      <c r="E3381" s="219"/>
      <c r="F3381" s="220"/>
      <c r="G3381" s="219"/>
      <c r="H3381" s="220"/>
      <c r="I3381" s="219"/>
      <c r="J3381" s="220"/>
      <c r="L3381" s="52">
        <f t="shared" si="542"/>
        <v>352</v>
      </c>
      <c r="M3381" s="86" t="str">
        <f t="shared" si="536"/>
        <v/>
      </c>
      <c r="N3381" s="87" t="str">
        <f t="shared" si="537"/>
        <v/>
      </c>
      <c r="O3381" s="87" t="str">
        <f t="shared" si="538"/>
        <v/>
      </c>
      <c r="P3381" s="88" t="str">
        <f t="shared" si="539"/>
        <v/>
      </c>
      <c r="Q3381" s="87" t="str">
        <f t="shared" si="540"/>
        <v/>
      </c>
      <c r="R3381" s="87" t="str">
        <f t="shared" si="541"/>
        <v/>
      </c>
    </row>
    <row r="3382" spans="1:18" ht="15" thickBot="1" x14ac:dyDescent="0.25">
      <c r="A3382" s="219"/>
      <c r="B3382" s="219"/>
      <c r="C3382" s="219"/>
      <c r="D3382" s="219"/>
      <c r="E3382" s="219"/>
      <c r="F3382" s="220"/>
      <c r="G3382" s="219"/>
      <c r="H3382" s="294"/>
      <c r="I3382" s="294"/>
      <c r="J3382" s="220"/>
      <c r="L3382" s="52">
        <f t="shared" si="542"/>
        <v>352</v>
      </c>
      <c r="M3382" s="86" t="str">
        <f t="shared" si="536"/>
        <v/>
      </c>
      <c r="N3382" s="87" t="str">
        <f t="shared" si="537"/>
        <v/>
      </c>
      <c r="O3382" s="87" t="str">
        <f t="shared" si="538"/>
        <v/>
      </c>
      <c r="P3382" s="88" t="str">
        <f t="shared" si="539"/>
        <v/>
      </c>
      <c r="Q3382" s="87" t="str">
        <f t="shared" si="540"/>
        <v/>
      </c>
      <c r="R3382" s="87" t="str">
        <f t="shared" si="541"/>
        <v/>
      </c>
    </row>
    <row r="3383" spans="1:18" ht="15" thickTop="1" x14ac:dyDescent="0.2">
      <c r="A3383" s="224"/>
      <c r="B3383" s="224"/>
      <c r="C3383" s="224"/>
      <c r="D3383" s="224"/>
      <c r="E3383" s="224"/>
      <c r="F3383" s="224"/>
      <c r="G3383" s="224"/>
      <c r="H3383" s="224"/>
      <c r="I3383" s="224"/>
      <c r="J3383" s="224"/>
      <c r="L3383" s="52">
        <f t="shared" si="542"/>
        <v>352</v>
      </c>
      <c r="M3383" s="86" t="str">
        <f t="shared" si="536"/>
        <v/>
      </c>
      <c r="N3383" s="87" t="str">
        <f t="shared" si="537"/>
        <v/>
      </c>
      <c r="O3383" s="87" t="str">
        <f t="shared" si="538"/>
        <v/>
      </c>
      <c r="P3383" s="88" t="str">
        <f t="shared" si="539"/>
        <v/>
      </c>
      <c r="Q3383" s="87" t="str">
        <f t="shared" si="540"/>
        <v/>
      </c>
      <c r="R3383" s="87" t="str">
        <f t="shared" si="541"/>
        <v/>
      </c>
    </row>
    <row r="3384" spans="1:18" ht="15" x14ac:dyDescent="0.2">
      <c r="A3384" s="206"/>
      <c r="B3384" s="207" t="s">
        <v>1</v>
      </c>
      <c r="C3384" s="206" t="s">
        <v>2</v>
      </c>
      <c r="D3384" s="206" t="s">
        <v>3</v>
      </c>
      <c r="E3384" s="290" t="s">
        <v>18</v>
      </c>
      <c r="F3384" s="290"/>
      <c r="G3384" s="208" t="s">
        <v>4</v>
      </c>
      <c r="H3384" s="207" t="s">
        <v>5</v>
      </c>
      <c r="I3384" s="207" t="s">
        <v>6</v>
      </c>
      <c r="J3384" s="207" t="s">
        <v>7</v>
      </c>
      <c r="L3384" s="52">
        <f t="shared" si="542"/>
        <v>353</v>
      </c>
      <c r="M3384" s="86" t="str">
        <f t="shared" si="536"/>
        <v/>
      </c>
      <c r="N3384" s="87" t="str">
        <f t="shared" si="537"/>
        <v/>
      </c>
      <c r="O3384" s="87" t="str">
        <f t="shared" si="538"/>
        <v/>
      </c>
      <c r="P3384" s="88" t="str">
        <f t="shared" si="539"/>
        <v/>
      </c>
      <c r="Q3384" s="87" t="str">
        <f t="shared" si="540"/>
        <v/>
      </c>
      <c r="R3384" s="87" t="str">
        <f t="shared" si="541"/>
        <v/>
      </c>
    </row>
    <row r="3385" spans="1:18" ht="14.25" customHeight="1" x14ac:dyDescent="0.2">
      <c r="A3385" s="209" t="s">
        <v>19</v>
      </c>
      <c r="B3385" s="210" t="s">
        <v>2187</v>
      </c>
      <c r="C3385" s="209" t="s">
        <v>9</v>
      </c>
      <c r="D3385" s="209" t="s">
        <v>2188</v>
      </c>
      <c r="E3385" s="291" t="s">
        <v>942</v>
      </c>
      <c r="F3385" s="291"/>
      <c r="G3385" s="211" t="s">
        <v>25</v>
      </c>
      <c r="H3385" s="212">
        <v>1</v>
      </c>
      <c r="I3385" s="213">
        <f>SUMIF(L:L,$L3385,M:M)</f>
        <v>0.76</v>
      </c>
      <c r="J3385" s="213">
        <f>TRUNC(H3385*I3385,2)</f>
        <v>0.76</v>
      </c>
      <c r="L3385" s="52">
        <f t="shared" si="542"/>
        <v>353</v>
      </c>
      <c r="M3385" s="86" t="str">
        <f t="shared" si="536"/>
        <v/>
      </c>
      <c r="N3385" s="87" t="str">
        <f t="shared" si="537"/>
        <v/>
      </c>
      <c r="O3385" s="87" t="str">
        <f t="shared" si="538"/>
        <v/>
      </c>
      <c r="P3385" s="88" t="str">
        <f t="shared" si="539"/>
        <v xml:space="preserve"> 91275 </v>
      </c>
      <c r="Q3385" s="87">
        <f t="shared" si="540"/>
        <v>0</v>
      </c>
      <c r="R3385" s="87">
        <f t="shared" si="541"/>
        <v>0.76</v>
      </c>
    </row>
    <row r="3386" spans="1:18" ht="25.5" customHeight="1" x14ac:dyDescent="0.2">
      <c r="A3386" s="214" t="s">
        <v>28</v>
      </c>
      <c r="B3386" s="215" t="s">
        <v>2195</v>
      </c>
      <c r="C3386" s="214" t="str">
        <f>VLOOKUP(B3386,INSUMOS!$A:$I,2,FALSE)</f>
        <v>SINAPI</v>
      </c>
      <c r="D3386" s="214" t="str">
        <f>VLOOKUP(B3386,INSUMOS!$A:$I,3,FALSE)</f>
        <v>COMPACTADOR DE SOLO TIPO PLACA VIBRATORIA REVERSIVEL, A GASOLINA 4 TEMPOS, PESO 125 A 150 KG, FORCA CENTRIF. 2500 A 2800 KGF, LARG. TRABALHO 400 A 450 MM, FREQ. VIBRACAO 4300 A 4500 RPM, VELOC. TRABALHO 15 A 20 M/MIN, POT. 5,5 A 6,0 HP</v>
      </c>
      <c r="E3386" s="293" t="str">
        <f>VLOOKUP(B3386,INSUMOS!$A:$I,4,FALSE)</f>
        <v>Equipamento para Aquisição Permanente</v>
      </c>
      <c r="F3386" s="293"/>
      <c r="G3386" s="216" t="str">
        <f>VLOOKUP(B3386,INSUMOS!$A:$I,5,FALSE)</f>
        <v>UN</v>
      </c>
      <c r="H3386" s="217">
        <v>6.6699999999999995E-5</v>
      </c>
      <c r="I3386" s="218">
        <f>VLOOKUP(B3386,INSUMOS!$A:$I,8,FALSE)</f>
        <v>11530.18</v>
      </c>
      <c r="J3386" s="218">
        <f>TRUNC(H3386*I3386,2)</f>
        <v>0.76</v>
      </c>
      <c r="L3386" s="52">
        <f t="shared" si="542"/>
        <v>353</v>
      </c>
      <c r="M3386" s="86">
        <f t="shared" si="536"/>
        <v>0.76</v>
      </c>
      <c r="N3386" s="87" t="str">
        <f t="shared" si="537"/>
        <v/>
      </c>
      <c r="O3386" s="87">
        <f t="shared" si="538"/>
        <v>0.76</v>
      </c>
      <c r="P3386" s="88" t="str">
        <f t="shared" si="539"/>
        <v/>
      </c>
      <c r="Q3386" s="87" t="str">
        <f t="shared" si="540"/>
        <v/>
      </c>
      <c r="R3386" s="87" t="str">
        <f t="shared" si="541"/>
        <v/>
      </c>
    </row>
    <row r="3387" spans="1:18" ht="14.25" customHeight="1" x14ac:dyDescent="0.2">
      <c r="A3387" s="219"/>
      <c r="B3387" s="219"/>
      <c r="C3387" s="219"/>
      <c r="D3387" s="219"/>
      <c r="E3387" s="219"/>
      <c r="F3387" s="220"/>
      <c r="G3387" s="219"/>
      <c r="H3387" s="220"/>
      <c r="I3387" s="219"/>
      <c r="J3387" s="220"/>
      <c r="L3387" s="52">
        <f t="shared" si="542"/>
        <v>353</v>
      </c>
      <c r="M3387" s="86" t="str">
        <f t="shared" si="536"/>
        <v/>
      </c>
      <c r="N3387" s="87" t="str">
        <f t="shared" si="537"/>
        <v/>
      </c>
      <c r="O3387" s="87" t="str">
        <f t="shared" si="538"/>
        <v/>
      </c>
      <c r="P3387" s="88" t="str">
        <f t="shared" si="539"/>
        <v/>
      </c>
      <c r="Q3387" s="87" t="str">
        <f t="shared" si="540"/>
        <v/>
      </c>
      <c r="R3387" s="87" t="str">
        <f t="shared" si="541"/>
        <v/>
      </c>
    </row>
    <row r="3388" spans="1:18" ht="15" thickBot="1" x14ac:dyDescent="0.25">
      <c r="A3388" s="219"/>
      <c r="B3388" s="219"/>
      <c r="C3388" s="219"/>
      <c r="D3388" s="219"/>
      <c r="E3388" s="219"/>
      <c r="F3388" s="220"/>
      <c r="G3388" s="219"/>
      <c r="H3388" s="294"/>
      <c r="I3388" s="294"/>
      <c r="J3388" s="220"/>
      <c r="L3388" s="52">
        <f t="shared" si="542"/>
        <v>353</v>
      </c>
      <c r="M3388" s="86" t="str">
        <f t="shared" si="536"/>
        <v/>
      </c>
      <c r="N3388" s="87" t="str">
        <f t="shared" si="537"/>
        <v/>
      </c>
      <c r="O3388" s="87" t="str">
        <f t="shared" si="538"/>
        <v/>
      </c>
      <c r="P3388" s="88" t="str">
        <f t="shared" si="539"/>
        <v/>
      </c>
      <c r="Q3388" s="87" t="str">
        <f t="shared" si="540"/>
        <v/>
      </c>
      <c r="R3388" s="87" t="str">
        <f t="shared" si="541"/>
        <v/>
      </c>
    </row>
    <row r="3389" spans="1:18" ht="15" thickTop="1" x14ac:dyDescent="0.2">
      <c r="A3389" s="224"/>
      <c r="B3389" s="224"/>
      <c r="C3389" s="224"/>
      <c r="D3389" s="224"/>
      <c r="E3389" s="224"/>
      <c r="F3389" s="224"/>
      <c r="G3389" s="224"/>
      <c r="H3389" s="224"/>
      <c r="I3389" s="224"/>
      <c r="J3389" s="224"/>
      <c r="L3389" s="52">
        <f t="shared" si="542"/>
        <v>353</v>
      </c>
      <c r="M3389" s="86" t="str">
        <f t="shared" si="536"/>
        <v/>
      </c>
      <c r="N3389" s="87" t="str">
        <f t="shared" si="537"/>
        <v/>
      </c>
      <c r="O3389" s="87" t="str">
        <f t="shared" si="538"/>
        <v/>
      </c>
      <c r="P3389" s="88" t="str">
        <f t="shared" si="539"/>
        <v/>
      </c>
      <c r="Q3389" s="87" t="str">
        <f t="shared" si="540"/>
        <v/>
      </c>
      <c r="R3389" s="87" t="str">
        <f t="shared" si="541"/>
        <v/>
      </c>
    </row>
    <row r="3390" spans="1:18" ht="15" x14ac:dyDescent="0.2">
      <c r="A3390" s="206"/>
      <c r="B3390" s="207" t="s">
        <v>1</v>
      </c>
      <c r="C3390" s="206" t="s">
        <v>2</v>
      </c>
      <c r="D3390" s="206" t="s">
        <v>3</v>
      </c>
      <c r="E3390" s="290" t="s">
        <v>18</v>
      </c>
      <c r="F3390" s="290"/>
      <c r="G3390" s="208" t="s">
        <v>4</v>
      </c>
      <c r="H3390" s="207" t="s">
        <v>5</v>
      </c>
      <c r="I3390" s="207" t="s">
        <v>6</v>
      </c>
      <c r="J3390" s="207" t="s">
        <v>7</v>
      </c>
      <c r="L3390" s="52">
        <f t="shared" si="542"/>
        <v>354</v>
      </c>
      <c r="M3390" s="86" t="str">
        <f t="shared" si="536"/>
        <v/>
      </c>
      <c r="N3390" s="87" t="str">
        <f t="shared" si="537"/>
        <v/>
      </c>
      <c r="O3390" s="87" t="str">
        <f t="shared" si="538"/>
        <v/>
      </c>
      <c r="P3390" s="88" t="str">
        <f t="shared" si="539"/>
        <v/>
      </c>
      <c r="Q3390" s="87" t="str">
        <f t="shared" si="540"/>
        <v/>
      </c>
      <c r="R3390" s="87" t="str">
        <f t="shared" si="541"/>
        <v/>
      </c>
    </row>
    <row r="3391" spans="1:18" ht="38.25" x14ac:dyDescent="0.2">
      <c r="A3391" s="209" t="s">
        <v>19</v>
      </c>
      <c r="B3391" s="210" t="s">
        <v>2189</v>
      </c>
      <c r="C3391" s="209" t="s">
        <v>9</v>
      </c>
      <c r="D3391" s="209" t="s">
        <v>2190</v>
      </c>
      <c r="E3391" s="291" t="s">
        <v>942</v>
      </c>
      <c r="F3391" s="291"/>
      <c r="G3391" s="211" t="s">
        <v>25</v>
      </c>
      <c r="H3391" s="212">
        <v>1</v>
      </c>
      <c r="I3391" s="213">
        <f>SUMIF(L:L,$L3391,M:M)</f>
        <v>9.3699999999999992</v>
      </c>
      <c r="J3391" s="213">
        <f>TRUNC(H3391*I3391,2)</f>
        <v>9.3699999999999992</v>
      </c>
      <c r="L3391" s="52">
        <f t="shared" si="542"/>
        <v>354</v>
      </c>
      <c r="M3391" s="86" t="str">
        <f t="shared" si="536"/>
        <v/>
      </c>
      <c r="N3391" s="87" t="str">
        <f t="shared" si="537"/>
        <v/>
      </c>
      <c r="O3391" s="87" t="str">
        <f t="shared" si="538"/>
        <v/>
      </c>
      <c r="P3391" s="88" t="str">
        <f t="shared" si="539"/>
        <v xml:space="preserve"> 91276 </v>
      </c>
      <c r="Q3391" s="87">
        <f t="shared" si="540"/>
        <v>0</v>
      </c>
      <c r="R3391" s="87">
        <f t="shared" si="541"/>
        <v>9.3699999999999992</v>
      </c>
    </row>
    <row r="3392" spans="1:18" x14ac:dyDescent="0.2">
      <c r="A3392" s="214" t="s">
        <v>28</v>
      </c>
      <c r="B3392" s="215" t="s">
        <v>508</v>
      </c>
      <c r="C3392" s="214" t="str">
        <f>VLOOKUP(B3392,INSUMOS!$A:$I,2,FALSE)</f>
        <v>SINAPI</v>
      </c>
      <c r="D3392" s="214" t="str">
        <f>VLOOKUP(B3392,INSUMOS!$A:$I,3,FALSE)</f>
        <v>GASOLINA COMUM</v>
      </c>
      <c r="E3392" s="293" t="str">
        <f>VLOOKUP(B3392,INSUMOS!$A:$I,4,FALSE)</f>
        <v>Material</v>
      </c>
      <c r="F3392" s="293"/>
      <c r="G3392" s="216" t="str">
        <f>VLOOKUP(B3392,INSUMOS!$A:$I,5,FALSE)</f>
        <v>L</v>
      </c>
      <c r="H3392" s="217">
        <v>1.44</v>
      </c>
      <c r="I3392" s="218">
        <f>VLOOKUP(B3392,INSUMOS!$A:$I,8,FALSE)</f>
        <v>6.51</v>
      </c>
      <c r="J3392" s="218">
        <f>TRUNC(H3392*I3392,2)</f>
        <v>9.3699999999999992</v>
      </c>
      <c r="L3392" s="52">
        <f t="shared" si="542"/>
        <v>354</v>
      </c>
      <c r="M3392" s="86">
        <f t="shared" si="536"/>
        <v>9.3699999999999992</v>
      </c>
      <c r="N3392" s="87" t="str">
        <f t="shared" si="537"/>
        <v/>
      </c>
      <c r="O3392" s="87">
        <f t="shared" si="538"/>
        <v>9.3699999999999992</v>
      </c>
      <c r="P3392" s="88" t="str">
        <f t="shared" si="539"/>
        <v/>
      </c>
      <c r="Q3392" s="87" t="str">
        <f t="shared" si="540"/>
        <v/>
      </c>
      <c r="R3392" s="87" t="str">
        <f t="shared" si="541"/>
        <v/>
      </c>
    </row>
    <row r="3393" spans="1:18" x14ac:dyDescent="0.2">
      <c r="A3393" s="219"/>
      <c r="B3393" s="219"/>
      <c r="C3393" s="219"/>
      <c r="D3393" s="219"/>
      <c r="E3393" s="219"/>
      <c r="F3393" s="220"/>
      <c r="G3393" s="219"/>
      <c r="H3393" s="220"/>
      <c r="I3393" s="219"/>
      <c r="J3393" s="220"/>
      <c r="L3393" s="52">
        <f t="shared" si="542"/>
        <v>354</v>
      </c>
      <c r="M3393" s="86" t="str">
        <f t="shared" si="536"/>
        <v/>
      </c>
      <c r="N3393" s="87" t="str">
        <f t="shared" si="537"/>
        <v/>
      </c>
      <c r="O3393" s="87" t="str">
        <f t="shared" si="538"/>
        <v/>
      </c>
      <c r="P3393" s="88" t="str">
        <f t="shared" si="539"/>
        <v/>
      </c>
      <c r="Q3393" s="87" t="str">
        <f t="shared" si="540"/>
        <v/>
      </c>
      <c r="R3393" s="87" t="str">
        <f t="shared" si="541"/>
        <v/>
      </c>
    </row>
    <row r="3394" spans="1:18" ht="15" thickBot="1" x14ac:dyDescent="0.25">
      <c r="A3394" s="219"/>
      <c r="B3394" s="219"/>
      <c r="C3394" s="219"/>
      <c r="D3394" s="219"/>
      <c r="E3394" s="219"/>
      <c r="F3394" s="220"/>
      <c r="G3394" s="219"/>
      <c r="H3394" s="294"/>
      <c r="I3394" s="294"/>
      <c r="J3394" s="220"/>
      <c r="L3394" s="52">
        <f t="shared" si="542"/>
        <v>354</v>
      </c>
      <c r="M3394" s="86" t="str">
        <f t="shared" si="536"/>
        <v/>
      </c>
      <c r="N3394" s="87" t="str">
        <f t="shared" si="537"/>
        <v/>
      </c>
      <c r="O3394" s="87" t="str">
        <f t="shared" si="538"/>
        <v/>
      </c>
      <c r="P3394" s="88" t="str">
        <f t="shared" si="539"/>
        <v/>
      </c>
      <c r="Q3394" s="87" t="str">
        <f t="shared" si="540"/>
        <v/>
      </c>
      <c r="R3394" s="87" t="str">
        <f t="shared" si="541"/>
        <v/>
      </c>
    </row>
    <row r="3395" spans="1:18" ht="15" thickTop="1" x14ac:dyDescent="0.2">
      <c r="A3395" s="224"/>
      <c r="B3395" s="224"/>
      <c r="C3395" s="224"/>
      <c r="D3395" s="224"/>
      <c r="E3395" s="224"/>
      <c r="F3395" s="224"/>
      <c r="G3395" s="224"/>
      <c r="H3395" s="224"/>
      <c r="I3395" s="224"/>
      <c r="J3395" s="224"/>
      <c r="L3395" s="52">
        <f t="shared" si="542"/>
        <v>354</v>
      </c>
      <c r="M3395" s="86" t="str">
        <f t="shared" si="536"/>
        <v/>
      </c>
      <c r="N3395" s="87" t="str">
        <f t="shared" si="537"/>
        <v/>
      </c>
      <c r="O3395" s="87" t="str">
        <f t="shared" si="538"/>
        <v/>
      </c>
      <c r="P3395" s="88" t="str">
        <f t="shared" si="539"/>
        <v/>
      </c>
      <c r="Q3395" s="87" t="str">
        <f t="shared" si="540"/>
        <v/>
      </c>
      <c r="R3395" s="87" t="str">
        <f t="shared" si="541"/>
        <v/>
      </c>
    </row>
    <row r="3396" spans="1:18" ht="15" x14ac:dyDescent="0.2">
      <c r="A3396" s="206"/>
      <c r="B3396" s="207" t="s">
        <v>1</v>
      </c>
      <c r="C3396" s="206" t="s">
        <v>2</v>
      </c>
      <c r="D3396" s="206" t="s">
        <v>3</v>
      </c>
      <c r="E3396" s="290" t="s">
        <v>18</v>
      </c>
      <c r="F3396" s="290"/>
      <c r="G3396" s="208" t="s">
        <v>4</v>
      </c>
      <c r="H3396" s="207" t="s">
        <v>5</v>
      </c>
      <c r="I3396" s="207" t="s">
        <v>6</v>
      </c>
      <c r="J3396" s="207" t="s">
        <v>7</v>
      </c>
      <c r="L3396" s="52">
        <f t="shared" si="542"/>
        <v>355</v>
      </c>
      <c r="M3396" s="86" t="str">
        <f t="shared" si="536"/>
        <v/>
      </c>
      <c r="N3396" s="87" t="str">
        <f t="shared" si="537"/>
        <v/>
      </c>
      <c r="O3396" s="87" t="str">
        <f t="shared" si="538"/>
        <v/>
      </c>
      <c r="P3396" s="88" t="str">
        <f t="shared" si="539"/>
        <v/>
      </c>
      <c r="Q3396" s="87" t="str">
        <f t="shared" si="540"/>
        <v/>
      </c>
      <c r="R3396" s="87" t="str">
        <f t="shared" si="541"/>
        <v/>
      </c>
    </row>
    <row r="3397" spans="1:18" ht="25.5" x14ac:dyDescent="0.2">
      <c r="A3397" s="209" t="s">
        <v>19</v>
      </c>
      <c r="B3397" s="210" t="s">
        <v>715</v>
      </c>
      <c r="C3397" s="209" t="s">
        <v>9</v>
      </c>
      <c r="D3397" s="209" t="s">
        <v>716</v>
      </c>
      <c r="E3397" s="291" t="s">
        <v>893</v>
      </c>
      <c r="F3397" s="291"/>
      <c r="G3397" s="211" t="s">
        <v>42</v>
      </c>
      <c r="H3397" s="212">
        <v>1</v>
      </c>
      <c r="I3397" s="213">
        <f>SUMIF(L:L,$L3397,M:M)</f>
        <v>0.73</v>
      </c>
      <c r="J3397" s="213">
        <f>TRUNC(H3397*I3397,2)</f>
        <v>0.73</v>
      </c>
      <c r="L3397" s="52">
        <f t="shared" si="542"/>
        <v>355</v>
      </c>
      <c r="M3397" s="86" t="str">
        <f t="shared" si="536"/>
        <v/>
      </c>
      <c r="N3397" s="87" t="str">
        <f t="shared" si="537"/>
        <v/>
      </c>
      <c r="O3397" s="87" t="str">
        <f t="shared" si="538"/>
        <v/>
      </c>
      <c r="P3397" s="88" t="str">
        <f t="shared" si="539"/>
        <v xml:space="preserve"> 95277 </v>
      </c>
      <c r="Q3397" s="87">
        <f t="shared" si="540"/>
        <v>0</v>
      </c>
      <c r="R3397" s="87">
        <f t="shared" si="541"/>
        <v>0.73</v>
      </c>
    </row>
    <row r="3398" spans="1:18" ht="38.25" customHeight="1" x14ac:dyDescent="0.2">
      <c r="A3398" s="225" t="s">
        <v>21</v>
      </c>
      <c r="B3398" s="226" t="s">
        <v>794</v>
      </c>
      <c r="C3398" s="225" t="s">
        <v>9</v>
      </c>
      <c r="D3398" s="225" t="s">
        <v>795</v>
      </c>
      <c r="E3398" s="292" t="s">
        <v>942</v>
      </c>
      <c r="F3398" s="292"/>
      <c r="G3398" s="227" t="s">
        <v>25</v>
      </c>
      <c r="H3398" s="228">
        <v>1</v>
      </c>
      <c r="I3398" s="229">
        <f>SUMIFS(J:J,A:A,"Composição",B:B,$B3398)</f>
        <v>0.6</v>
      </c>
      <c r="J3398" s="229">
        <f>TRUNC(H3398*I3398,2)</f>
        <v>0.6</v>
      </c>
      <c r="L3398" s="52">
        <f t="shared" si="542"/>
        <v>355</v>
      </c>
      <c r="M3398" s="86">
        <f t="shared" si="536"/>
        <v>0.6</v>
      </c>
      <c r="N3398" s="87" t="str">
        <f t="shared" si="537"/>
        <v/>
      </c>
      <c r="O3398" s="87">
        <f t="shared" si="538"/>
        <v>0.6</v>
      </c>
      <c r="P3398" s="88" t="str">
        <f t="shared" si="539"/>
        <v/>
      </c>
      <c r="Q3398" s="87" t="str">
        <f t="shared" si="540"/>
        <v/>
      </c>
      <c r="R3398" s="87" t="str">
        <f t="shared" si="541"/>
        <v/>
      </c>
    </row>
    <row r="3399" spans="1:18" ht="25.5" customHeight="1" x14ac:dyDescent="0.2">
      <c r="A3399" s="225" t="s">
        <v>21</v>
      </c>
      <c r="B3399" s="226" t="s">
        <v>796</v>
      </c>
      <c r="C3399" s="225" t="s">
        <v>9</v>
      </c>
      <c r="D3399" s="225" t="s">
        <v>797</v>
      </c>
      <c r="E3399" s="292" t="s">
        <v>942</v>
      </c>
      <c r="F3399" s="292"/>
      <c r="G3399" s="227" t="s">
        <v>25</v>
      </c>
      <c r="H3399" s="228">
        <v>1</v>
      </c>
      <c r="I3399" s="229">
        <f>SUMIFS(J:J,A:A,"Composição",B:B,$B3399)</f>
        <v>0.13</v>
      </c>
      <c r="J3399" s="229">
        <f>TRUNC(H3399*I3399,2)</f>
        <v>0.13</v>
      </c>
      <c r="L3399" s="52">
        <f t="shared" si="542"/>
        <v>355</v>
      </c>
      <c r="M3399" s="86">
        <f t="shared" si="536"/>
        <v>0.13</v>
      </c>
      <c r="N3399" s="87" t="str">
        <f t="shared" si="537"/>
        <v/>
      </c>
      <c r="O3399" s="87">
        <f t="shared" si="538"/>
        <v>0.13</v>
      </c>
      <c r="P3399" s="88" t="str">
        <f t="shared" si="539"/>
        <v/>
      </c>
      <c r="Q3399" s="87" t="str">
        <f t="shared" si="540"/>
        <v/>
      </c>
      <c r="R3399" s="87" t="str">
        <f t="shared" si="541"/>
        <v/>
      </c>
    </row>
    <row r="3400" spans="1:18" ht="25.5" customHeight="1" x14ac:dyDescent="0.2">
      <c r="A3400" s="219"/>
      <c r="B3400" s="219"/>
      <c r="C3400" s="219"/>
      <c r="D3400" s="219"/>
      <c r="E3400" s="219"/>
      <c r="F3400" s="220"/>
      <c r="G3400" s="219"/>
      <c r="H3400" s="220"/>
      <c r="I3400" s="219"/>
      <c r="J3400" s="220"/>
      <c r="L3400" s="52">
        <f t="shared" si="542"/>
        <v>355</v>
      </c>
      <c r="M3400" s="86" t="str">
        <f t="shared" si="536"/>
        <v/>
      </c>
      <c r="N3400" s="87" t="str">
        <f t="shared" si="537"/>
        <v/>
      </c>
      <c r="O3400" s="87" t="str">
        <f t="shared" si="538"/>
        <v/>
      </c>
      <c r="P3400" s="88" t="str">
        <f t="shared" si="539"/>
        <v/>
      </c>
      <c r="Q3400" s="87" t="str">
        <f t="shared" si="540"/>
        <v/>
      </c>
      <c r="R3400" s="87" t="str">
        <f t="shared" si="541"/>
        <v/>
      </c>
    </row>
    <row r="3401" spans="1:18" ht="15" thickBot="1" x14ac:dyDescent="0.25">
      <c r="A3401" s="219"/>
      <c r="B3401" s="219"/>
      <c r="C3401" s="219"/>
      <c r="D3401" s="219"/>
      <c r="E3401" s="219"/>
      <c r="F3401" s="220"/>
      <c r="G3401" s="219"/>
      <c r="H3401" s="294"/>
      <c r="I3401" s="294"/>
      <c r="J3401" s="220"/>
      <c r="L3401" s="52">
        <f t="shared" si="542"/>
        <v>355</v>
      </c>
      <c r="M3401" s="86" t="str">
        <f t="shared" si="536"/>
        <v/>
      </c>
      <c r="N3401" s="87" t="str">
        <f t="shared" si="537"/>
        <v/>
      </c>
      <c r="O3401" s="87" t="str">
        <f t="shared" si="538"/>
        <v/>
      </c>
      <c r="P3401" s="88" t="str">
        <f t="shared" si="539"/>
        <v/>
      </c>
      <c r="Q3401" s="87" t="str">
        <f t="shared" si="540"/>
        <v/>
      </c>
      <c r="R3401" s="87" t="str">
        <f t="shared" si="541"/>
        <v/>
      </c>
    </row>
    <row r="3402" spans="1:18" ht="15" thickTop="1" x14ac:dyDescent="0.2">
      <c r="A3402" s="224"/>
      <c r="B3402" s="224"/>
      <c r="C3402" s="224"/>
      <c r="D3402" s="224"/>
      <c r="E3402" s="224"/>
      <c r="F3402" s="224"/>
      <c r="G3402" s="224"/>
      <c r="H3402" s="224"/>
      <c r="I3402" s="224"/>
      <c r="J3402" s="224"/>
      <c r="L3402" s="52">
        <f t="shared" si="542"/>
        <v>355</v>
      </c>
      <c r="M3402" s="86" t="str">
        <f t="shared" si="536"/>
        <v/>
      </c>
      <c r="N3402" s="87" t="str">
        <f t="shared" si="537"/>
        <v/>
      </c>
      <c r="O3402" s="87" t="str">
        <f t="shared" si="538"/>
        <v/>
      </c>
      <c r="P3402" s="88" t="str">
        <f t="shared" si="539"/>
        <v/>
      </c>
      <c r="Q3402" s="87" t="str">
        <f t="shared" si="540"/>
        <v/>
      </c>
      <c r="R3402" s="87" t="str">
        <f t="shared" si="541"/>
        <v/>
      </c>
    </row>
    <row r="3403" spans="1:18" ht="15" x14ac:dyDescent="0.2">
      <c r="A3403" s="206"/>
      <c r="B3403" s="207" t="s">
        <v>1</v>
      </c>
      <c r="C3403" s="206" t="s">
        <v>2</v>
      </c>
      <c r="D3403" s="206" t="s">
        <v>3</v>
      </c>
      <c r="E3403" s="290" t="s">
        <v>18</v>
      </c>
      <c r="F3403" s="290"/>
      <c r="G3403" s="208" t="s">
        <v>4</v>
      </c>
      <c r="H3403" s="207" t="s">
        <v>5</v>
      </c>
      <c r="I3403" s="207" t="s">
        <v>6</v>
      </c>
      <c r="J3403" s="207" t="s">
        <v>7</v>
      </c>
      <c r="L3403" s="52">
        <f t="shared" si="542"/>
        <v>356</v>
      </c>
      <c r="M3403" s="86" t="str">
        <f t="shared" si="536"/>
        <v/>
      </c>
      <c r="N3403" s="87" t="str">
        <f t="shared" si="537"/>
        <v/>
      </c>
      <c r="O3403" s="87" t="str">
        <f t="shared" si="538"/>
        <v/>
      </c>
      <c r="P3403" s="88" t="str">
        <f t="shared" si="539"/>
        <v/>
      </c>
      <c r="Q3403" s="87" t="str">
        <f t="shared" si="540"/>
        <v/>
      </c>
      <c r="R3403" s="87" t="str">
        <f t="shared" si="541"/>
        <v/>
      </c>
    </row>
    <row r="3404" spans="1:18" ht="25.5" x14ac:dyDescent="0.2">
      <c r="A3404" s="209" t="s">
        <v>19</v>
      </c>
      <c r="B3404" s="210" t="s">
        <v>713</v>
      </c>
      <c r="C3404" s="209" t="s">
        <v>9</v>
      </c>
      <c r="D3404" s="209" t="s">
        <v>714</v>
      </c>
      <c r="E3404" s="291" t="s">
        <v>893</v>
      </c>
      <c r="F3404" s="291"/>
      <c r="G3404" s="211" t="s">
        <v>41</v>
      </c>
      <c r="H3404" s="212">
        <v>1</v>
      </c>
      <c r="I3404" s="213">
        <f>SUMIF(L:L,$L3404,M:M)</f>
        <v>3.0100000000000002</v>
      </c>
      <c r="J3404" s="213">
        <f>TRUNC(H3404*I3404,2)</f>
        <v>3.01</v>
      </c>
      <c r="L3404" s="52">
        <f t="shared" si="542"/>
        <v>356</v>
      </c>
      <c r="M3404" s="86" t="str">
        <f t="shared" si="536"/>
        <v/>
      </c>
      <c r="N3404" s="87" t="str">
        <f t="shared" si="537"/>
        <v/>
      </c>
      <c r="O3404" s="87" t="str">
        <f t="shared" si="538"/>
        <v/>
      </c>
      <c r="P3404" s="88" t="str">
        <f t="shared" si="539"/>
        <v xml:space="preserve"> 95276 </v>
      </c>
      <c r="Q3404" s="87">
        <f t="shared" si="540"/>
        <v>0</v>
      </c>
      <c r="R3404" s="87">
        <f t="shared" si="541"/>
        <v>3.0100000000000002</v>
      </c>
    </row>
    <row r="3405" spans="1:18" ht="25.5" x14ac:dyDescent="0.2">
      <c r="A3405" s="225" t="s">
        <v>21</v>
      </c>
      <c r="B3405" s="226" t="s">
        <v>798</v>
      </c>
      <c r="C3405" s="225" t="s">
        <v>9</v>
      </c>
      <c r="D3405" s="225" t="s">
        <v>799</v>
      </c>
      <c r="E3405" s="292" t="s">
        <v>942</v>
      </c>
      <c r="F3405" s="292"/>
      <c r="G3405" s="227" t="s">
        <v>25</v>
      </c>
      <c r="H3405" s="228">
        <v>1</v>
      </c>
      <c r="I3405" s="229">
        <f>SUMIFS(J:J,A:A,"Composição",B:B,$B3405)</f>
        <v>0.46</v>
      </c>
      <c r="J3405" s="229">
        <f>TRUNC(H3405*I3405,2)</f>
        <v>0.46</v>
      </c>
      <c r="L3405" s="52">
        <f t="shared" si="542"/>
        <v>356</v>
      </c>
      <c r="M3405" s="86">
        <f t="shared" si="536"/>
        <v>0.46</v>
      </c>
      <c r="N3405" s="87" t="str">
        <f t="shared" si="537"/>
        <v/>
      </c>
      <c r="O3405" s="87">
        <f t="shared" si="538"/>
        <v>0.46</v>
      </c>
      <c r="P3405" s="88" t="str">
        <f t="shared" si="539"/>
        <v/>
      </c>
      <c r="Q3405" s="87" t="str">
        <f t="shared" si="540"/>
        <v/>
      </c>
      <c r="R3405" s="87" t="str">
        <f t="shared" si="541"/>
        <v/>
      </c>
    </row>
    <row r="3406" spans="1:18" ht="38.25" customHeight="1" x14ac:dyDescent="0.2">
      <c r="A3406" s="225" t="s">
        <v>21</v>
      </c>
      <c r="B3406" s="226" t="s">
        <v>800</v>
      </c>
      <c r="C3406" s="225" t="s">
        <v>9</v>
      </c>
      <c r="D3406" s="225" t="s">
        <v>801</v>
      </c>
      <c r="E3406" s="292" t="s">
        <v>942</v>
      </c>
      <c r="F3406" s="292"/>
      <c r="G3406" s="227" t="s">
        <v>25</v>
      </c>
      <c r="H3406" s="228">
        <v>1</v>
      </c>
      <c r="I3406" s="229">
        <f>SUMIFS(J:J,A:A,"Composição",B:B,$B3406)</f>
        <v>1.82</v>
      </c>
      <c r="J3406" s="229">
        <f>TRUNC(H3406*I3406,2)</f>
        <v>1.82</v>
      </c>
      <c r="L3406" s="52">
        <f t="shared" si="542"/>
        <v>356</v>
      </c>
      <c r="M3406" s="86">
        <f t="shared" si="536"/>
        <v>1.82</v>
      </c>
      <c r="N3406" s="87" t="str">
        <f t="shared" si="537"/>
        <v/>
      </c>
      <c r="O3406" s="87">
        <f t="shared" si="538"/>
        <v>1.82</v>
      </c>
      <c r="P3406" s="88" t="str">
        <f t="shared" si="539"/>
        <v/>
      </c>
      <c r="Q3406" s="87" t="str">
        <f t="shared" si="540"/>
        <v/>
      </c>
      <c r="R3406" s="87" t="str">
        <f t="shared" si="541"/>
        <v/>
      </c>
    </row>
    <row r="3407" spans="1:18" ht="25.5" customHeight="1" x14ac:dyDescent="0.2">
      <c r="A3407" s="225" t="s">
        <v>21</v>
      </c>
      <c r="B3407" s="226" t="s">
        <v>794</v>
      </c>
      <c r="C3407" s="225" t="s">
        <v>9</v>
      </c>
      <c r="D3407" s="225" t="s">
        <v>795</v>
      </c>
      <c r="E3407" s="292" t="s">
        <v>942</v>
      </c>
      <c r="F3407" s="292"/>
      <c r="G3407" s="227" t="s">
        <v>25</v>
      </c>
      <c r="H3407" s="228">
        <v>1</v>
      </c>
      <c r="I3407" s="229">
        <f>SUMIFS(J:J,A:A,"Composição",B:B,$B3407)</f>
        <v>0.6</v>
      </c>
      <c r="J3407" s="229">
        <f>TRUNC(H3407*I3407,2)</f>
        <v>0.6</v>
      </c>
      <c r="L3407" s="52">
        <f t="shared" si="542"/>
        <v>356</v>
      </c>
      <c r="M3407" s="86">
        <f t="shared" si="536"/>
        <v>0.6</v>
      </c>
      <c r="N3407" s="87" t="str">
        <f t="shared" si="537"/>
        <v/>
      </c>
      <c r="O3407" s="87">
        <f t="shared" si="538"/>
        <v>0.6</v>
      </c>
      <c r="P3407" s="88" t="str">
        <f t="shared" si="539"/>
        <v/>
      </c>
      <c r="Q3407" s="87" t="str">
        <f t="shared" si="540"/>
        <v/>
      </c>
      <c r="R3407" s="87" t="str">
        <f t="shared" si="541"/>
        <v/>
      </c>
    </row>
    <row r="3408" spans="1:18" ht="25.5" customHeight="1" x14ac:dyDescent="0.2">
      <c r="A3408" s="225" t="s">
        <v>21</v>
      </c>
      <c r="B3408" s="226" t="s">
        <v>796</v>
      </c>
      <c r="C3408" s="225" t="s">
        <v>9</v>
      </c>
      <c r="D3408" s="225" t="s">
        <v>797</v>
      </c>
      <c r="E3408" s="292" t="s">
        <v>942</v>
      </c>
      <c r="F3408" s="292"/>
      <c r="G3408" s="227" t="s">
        <v>25</v>
      </c>
      <c r="H3408" s="228">
        <v>1</v>
      </c>
      <c r="I3408" s="229">
        <f>SUMIFS(J:J,A:A,"Composição",B:B,$B3408)</f>
        <v>0.13</v>
      </c>
      <c r="J3408" s="229">
        <f>TRUNC(H3408*I3408,2)</f>
        <v>0.13</v>
      </c>
      <c r="L3408" s="52">
        <f t="shared" si="542"/>
        <v>356</v>
      </c>
      <c r="M3408" s="86">
        <f t="shared" si="536"/>
        <v>0.13</v>
      </c>
      <c r="N3408" s="87" t="str">
        <f t="shared" si="537"/>
        <v/>
      </c>
      <c r="O3408" s="87">
        <f t="shared" si="538"/>
        <v>0.13</v>
      </c>
      <c r="P3408" s="88" t="str">
        <f t="shared" si="539"/>
        <v/>
      </c>
      <c r="Q3408" s="87" t="str">
        <f t="shared" si="540"/>
        <v/>
      </c>
      <c r="R3408" s="87" t="str">
        <f t="shared" si="541"/>
        <v/>
      </c>
    </row>
    <row r="3409" spans="1:18" x14ac:dyDescent="0.2">
      <c r="A3409" s="219"/>
      <c r="B3409" s="219"/>
      <c r="C3409" s="219"/>
      <c r="D3409" s="219"/>
      <c r="E3409" s="219"/>
      <c r="F3409" s="220"/>
      <c r="G3409" s="219"/>
      <c r="H3409" s="220"/>
      <c r="I3409" s="219"/>
      <c r="J3409" s="220"/>
      <c r="L3409" s="52">
        <f t="shared" si="542"/>
        <v>356</v>
      </c>
      <c r="M3409" s="86" t="str">
        <f t="shared" si="536"/>
        <v/>
      </c>
      <c r="N3409" s="87" t="str">
        <f t="shared" si="537"/>
        <v/>
      </c>
      <c r="O3409" s="87" t="str">
        <f t="shared" si="538"/>
        <v/>
      </c>
      <c r="P3409" s="88" t="str">
        <f t="shared" si="539"/>
        <v/>
      </c>
      <c r="Q3409" s="87" t="str">
        <f t="shared" si="540"/>
        <v/>
      </c>
      <c r="R3409" s="87" t="str">
        <f t="shared" si="541"/>
        <v/>
      </c>
    </row>
    <row r="3410" spans="1:18" ht="15" thickBot="1" x14ac:dyDescent="0.25">
      <c r="A3410" s="219"/>
      <c r="B3410" s="219"/>
      <c r="C3410" s="219"/>
      <c r="D3410" s="219"/>
      <c r="E3410" s="219"/>
      <c r="F3410" s="220"/>
      <c r="G3410" s="219"/>
      <c r="H3410" s="294"/>
      <c r="I3410" s="294"/>
      <c r="J3410" s="220"/>
      <c r="L3410" s="52">
        <f t="shared" si="542"/>
        <v>356</v>
      </c>
      <c r="M3410" s="86" t="str">
        <f t="shared" si="536"/>
        <v/>
      </c>
      <c r="N3410" s="87" t="str">
        <f t="shared" si="537"/>
        <v/>
      </c>
      <c r="O3410" s="87" t="str">
        <f t="shared" si="538"/>
        <v/>
      </c>
      <c r="P3410" s="88" t="str">
        <f t="shared" si="539"/>
        <v/>
      </c>
      <c r="Q3410" s="87" t="str">
        <f t="shared" si="540"/>
        <v/>
      </c>
      <c r="R3410" s="87" t="str">
        <f t="shared" si="541"/>
        <v/>
      </c>
    </row>
    <row r="3411" spans="1:18" ht="15" thickTop="1" x14ac:dyDescent="0.2">
      <c r="A3411" s="224"/>
      <c r="B3411" s="224"/>
      <c r="C3411" s="224"/>
      <c r="D3411" s="224"/>
      <c r="E3411" s="224"/>
      <c r="F3411" s="224"/>
      <c r="G3411" s="224"/>
      <c r="H3411" s="224"/>
      <c r="I3411" s="224"/>
      <c r="J3411" s="224"/>
      <c r="L3411" s="52">
        <f t="shared" si="542"/>
        <v>356</v>
      </c>
      <c r="M3411" s="86" t="str">
        <f t="shared" si="536"/>
        <v/>
      </c>
      <c r="N3411" s="87" t="str">
        <f t="shared" si="537"/>
        <v/>
      </c>
      <c r="O3411" s="87" t="str">
        <f t="shared" si="538"/>
        <v/>
      </c>
      <c r="P3411" s="88" t="str">
        <f t="shared" si="539"/>
        <v/>
      </c>
      <c r="Q3411" s="87" t="str">
        <f t="shared" si="540"/>
        <v/>
      </c>
      <c r="R3411" s="87" t="str">
        <f t="shared" si="541"/>
        <v/>
      </c>
    </row>
    <row r="3412" spans="1:18" ht="15" x14ac:dyDescent="0.2">
      <c r="A3412" s="206"/>
      <c r="B3412" s="207" t="s">
        <v>1</v>
      </c>
      <c r="C3412" s="206" t="s">
        <v>2</v>
      </c>
      <c r="D3412" s="206" t="s">
        <v>3</v>
      </c>
      <c r="E3412" s="290" t="s">
        <v>18</v>
      </c>
      <c r="F3412" s="290"/>
      <c r="G3412" s="208" t="s">
        <v>4</v>
      </c>
      <c r="H3412" s="207" t="s">
        <v>5</v>
      </c>
      <c r="I3412" s="207" t="s">
        <v>6</v>
      </c>
      <c r="J3412" s="207" t="s">
        <v>7</v>
      </c>
      <c r="L3412" s="52">
        <f t="shared" si="542"/>
        <v>357</v>
      </c>
      <c r="M3412" s="86" t="str">
        <f t="shared" si="536"/>
        <v/>
      </c>
      <c r="N3412" s="87" t="str">
        <f t="shared" si="537"/>
        <v/>
      </c>
      <c r="O3412" s="87" t="str">
        <f t="shared" si="538"/>
        <v/>
      </c>
      <c r="P3412" s="88" t="str">
        <f t="shared" si="539"/>
        <v/>
      </c>
      <c r="Q3412" s="87" t="str">
        <f t="shared" si="540"/>
        <v/>
      </c>
      <c r="R3412" s="87" t="str">
        <f t="shared" si="541"/>
        <v/>
      </c>
    </row>
    <row r="3413" spans="1:18" ht="25.5" x14ac:dyDescent="0.2">
      <c r="A3413" s="209" t="s">
        <v>19</v>
      </c>
      <c r="B3413" s="210" t="s">
        <v>794</v>
      </c>
      <c r="C3413" s="209" t="s">
        <v>9</v>
      </c>
      <c r="D3413" s="209" t="s">
        <v>795</v>
      </c>
      <c r="E3413" s="291" t="s">
        <v>942</v>
      </c>
      <c r="F3413" s="291"/>
      <c r="G3413" s="211" t="s">
        <v>25</v>
      </c>
      <c r="H3413" s="212">
        <v>1</v>
      </c>
      <c r="I3413" s="213">
        <f>SUMIF(L:L,$L3413,M:M)</f>
        <v>0.6</v>
      </c>
      <c r="J3413" s="213">
        <f>TRUNC(H3413*I3413,2)</f>
        <v>0.6</v>
      </c>
      <c r="L3413" s="52">
        <f t="shared" si="542"/>
        <v>357</v>
      </c>
      <c r="M3413" s="86" t="str">
        <f t="shared" si="536"/>
        <v/>
      </c>
      <c r="N3413" s="87" t="str">
        <f t="shared" si="537"/>
        <v/>
      </c>
      <c r="O3413" s="87" t="str">
        <f t="shared" si="538"/>
        <v/>
      </c>
      <c r="P3413" s="88" t="str">
        <f t="shared" si="539"/>
        <v xml:space="preserve"> 95272 </v>
      </c>
      <c r="Q3413" s="87">
        <f t="shared" si="540"/>
        <v>0</v>
      </c>
      <c r="R3413" s="87">
        <f t="shared" si="541"/>
        <v>0.6</v>
      </c>
    </row>
    <row r="3414" spans="1:18" ht="38.25" customHeight="1" x14ac:dyDescent="0.2">
      <c r="A3414" s="214" t="s">
        <v>28</v>
      </c>
      <c r="B3414" s="215" t="s">
        <v>582</v>
      </c>
      <c r="C3414" s="214" t="str">
        <f>VLOOKUP(B3414,INSUMOS!$A:$I,2,FALSE)</f>
        <v>SINAPI</v>
      </c>
      <c r="D3414" s="214" t="str">
        <f>VLOOKUP(B3414,INSUMOS!$A:$I,3,FALSE)</f>
        <v>POLIDORA DE PISO (POLITRIZ) ELETRICA, MOTOR MONOFASICO DE 4 HP, PESO DE 100 KG, DIAMETRO DO TRABALHO DE 450 MM</v>
      </c>
      <c r="E3414" s="293" t="str">
        <f>VLOOKUP(B3414,INSUMOS!$A:$I,4,FALSE)</f>
        <v>Equipamento para Aquisição Permanente</v>
      </c>
      <c r="F3414" s="293"/>
      <c r="G3414" s="216" t="str">
        <f>VLOOKUP(B3414,INSUMOS!$A:$I,5,FALSE)</f>
        <v>UN</v>
      </c>
      <c r="H3414" s="217">
        <v>6.3999999999999997E-5</v>
      </c>
      <c r="I3414" s="218">
        <f>VLOOKUP(B3414,INSUMOS!$A:$I,8,FALSE)</f>
        <v>9375.8700000000008</v>
      </c>
      <c r="J3414" s="218">
        <f>TRUNC(H3414*I3414,2)</f>
        <v>0.6</v>
      </c>
      <c r="L3414" s="52">
        <f t="shared" si="542"/>
        <v>357</v>
      </c>
      <c r="M3414" s="86">
        <f t="shared" si="536"/>
        <v>0.6</v>
      </c>
      <c r="N3414" s="87" t="str">
        <f t="shared" si="537"/>
        <v/>
      </c>
      <c r="O3414" s="87">
        <f t="shared" si="538"/>
        <v>0.6</v>
      </c>
      <c r="P3414" s="88" t="str">
        <f t="shared" si="539"/>
        <v/>
      </c>
      <c r="Q3414" s="87" t="str">
        <f t="shared" si="540"/>
        <v/>
      </c>
      <c r="R3414" s="87" t="str">
        <f t="shared" si="541"/>
        <v/>
      </c>
    </row>
    <row r="3415" spans="1:18" ht="25.5" customHeight="1" x14ac:dyDescent="0.2">
      <c r="A3415" s="219"/>
      <c r="B3415" s="219"/>
      <c r="C3415" s="219"/>
      <c r="D3415" s="219"/>
      <c r="E3415" s="219"/>
      <c r="F3415" s="220"/>
      <c r="G3415" s="219"/>
      <c r="H3415" s="220"/>
      <c r="I3415" s="219"/>
      <c r="J3415" s="220"/>
      <c r="L3415" s="52">
        <f t="shared" si="542"/>
        <v>357</v>
      </c>
      <c r="M3415" s="86" t="str">
        <f t="shared" si="536"/>
        <v/>
      </c>
      <c r="N3415" s="87" t="str">
        <f t="shared" si="537"/>
        <v/>
      </c>
      <c r="O3415" s="87" t="str">
        <f t="shared" si="538"/>
        <v/>
      </c>
      <c r="P3415" s="88" t="str">
        <f t="shared" si="539"/>
        <v/>
      </c>
      <c r="Q3415" s="87" t="str">
        <f t="shared" si="540"/>
        <v/>
      </c>
      <c r="R3415" s="87" t="str">
        <f t="shared" si="541"/>
        <v/>
      </c>
    </row>
    <row r="3416" spans="1:18" ht="25.5" customHeight="1" thickBot="1" x14ac:dyDescent="0.25">
      <c r="A3416" s="219"/>
      <c r="B3416" s="219"/>
      <c r="C3416" s="219"/>
      <c r="D3416" s="219"/>
      <c r="E3416" s="219"/>
      <c r="F3416" s="220"/>
      <c r="G3416" s="219"/>
      <c r="H3416" s="294"/>
      <c r="I3416" s="294"/>
      <c r="J3416" s="220"/>
      <c r="L3416" s="52">
        <f t="shared" si="542"/>
        <v>357</v>
      </c>
      <c r="M3416" s="86" t="str">
        <f t="shared" si="536"/>
        <v/>
      </c>
      <c r="N3416" s="87" t="str">
        <f t="shared" si="537"/>
        <v/>
      </c>
      <c r="O3416" s="87" t="str">
        <f t="shared" si="538"/>
        <v/>
      </c>
      <c r="P3416" s="88" t="str">
        <f t="shared" si="539"/>
        <v/>
      </c>
      <c r="Q3416" s="87" t="str">
        <f t="shared" si="540"/>
        <v/>
      </c>
      <c r="R3416" s="87" t="str">
        <f t="shared" si="541"/>
        <v/>
      </c>
    </row>
    <row r="3417" spans="1:18" ht="15" thickTop="1" x14ac:dyDescent="0.2">
      <c r="A3417" s="224"/>
      <c r="B3417" s="224"/>
      <c r="C3417" s="224"/>
      <c r="D3417" s="224"/>
      <c r="E3417" s="224"/>
      <c r="F3417" s="224"/>
      <c r="G3417" s="224"/>
      <c r="H3417" s="224"/>
      <c r="I3417" s="224"/>
      <c r="J3417" s="224"/>
      <c r="L3417" s="52">
        <f t="shared" si="542"/>
        <v>357</v>
      </c>
      <c r="M3417" s="86" t="str">
        <f t="shared" si="536"/>
        <v/>
      </c>
      <c r="N3417" s="87" t="str">
        <f t="shared" si="537"/>
        <v/>
      </c>
      <c r="O3417" s="87" t="str">
        <f t="shared" si="538"/>
        <v/>
      </c>
      <c r="P3417" s="88" t="str">
        <f t="shared" si="539"/>
        <v/>
      </c>
      <c r="Q3417" s="87" t="str">
        <f t="shared" si="540"/>
        <v/>
      </c>
      <c r="R3417" s="87" t="str">
        <f t="shared" si="541"/>
        <v/>
      </c>
    </row>
    <row r="3418" spans="1:18" ht="15" x14ac:dyDescent="0.2">
      <c r="A3418" s="206"/>
      <c r="B3418" s="207" t="s">
        <v>1</v>
      </c>
      <c r="C3418" s="206" t="s">
        <v>2</v>
      </c>
      <c r="D3418" s="206" t="s">
        <v>3</v>
      </c>
      <c r="E3418" s="290" t="s">
        <v>18</v>
      </c>
      <c r="F3418" s="290"/>
      <c r="G3418" s="208" t="s">
        <v>4</v>
      </c>
      <c r="H3418" s="207" t="s">
        <v>5</v>
      </c>
      <c r="I3418" s="207" t="s">
        <v>6</v>
      </c>
      <c r="J3418" s="207" t="s">
        <v>7</v>
      </c>
      <c r="L3418" s="52">
        <f t="shared" si="542"/>
        <v>358</v>
      </c>
      <c r="M3418" s="86" t="str">
        <f t="shared" si="536"/>
        <v/>
      </c>
      <c r="N3418" s="87" t="str">
        <f t="shared" si="537"/>
        <v/>
      </c>
      <c r="O3418" s="87" t="str">
        <f t="shared" si="538"/>
        <v/>
      </c>
      <c r="P3418" s="88" t="str">
        <f t="shared" si="539"/>
        <v/>
      </c>
      <c r="Q3418" s="87" t="str">
        <f t="shared" si="540"/>
        <v/>
      </c>
      <c r="R3418" s="87" t="str">
        <f t="shared" si="541"/>
        <v/>
      </c>
    </row>
    <row r="3419" spans="1:18" ht="25.5" x14ac:dyDescent="0.2">
      <c r="A3419" s="209" t="s">
        <v>19</v>
      </c>
      <c r="B3419" s="210" t="s">
        <v>796</v>
      </c>
      <c r="C3419" s="209" t="s">
        <v>9</v>
      </c>
      <c r="D3419" s="209" t="s">
        <v>797</v>
      </c>
      <c r="E3419" s="291" t="s">
        <v>942</v>
      </c>
      <c r="F3419" s="291"/>
      <c r="G3419" s="211" t="s">
        <v>25</v>
      </c>
      <c r="H3419" s="212">
        <v>1</v>
      </c>
      <c r="I3419" s="213">
        <f>SUMIF(L:L,$L3419,M:M)</f>
        <v>0.13</v>
      </c>
      <c r="J3419" s="213">
        <f>TRUNC(H3419*I3419,2)</f>
        <v>0.13</v>
      </c>
      <c r="L3419" s="52">
        <f t="shared" si="542"/>
        <v>358</v>
      </c>
      <c r="M3419" s="86" t="str">
        <f t="shared" si="536"/>
        <v/>
      </c>
      <c r="N3419" s="87" t="str">
        <f t="shared" si="537"/>
        <v/>
      </c>
      <c r="O3419" s="87" t="str">
        <f t="shared" si="538"/>
        <v/>
      </c>
      <c r="P3419" s="88" t="str">
        <f t="shared" si="539"/>
        <v xml:space="preserve"> 95273 </v>
      </c>
      <c r="Q3419" s="87">
        <f t="shared" si="540"/>
        <v>0</v>
      </c>
      <c r="R3419" s="87">
        <f t="shared" si="541"/>
        <v>0.13</v>
      </c>
    </row>
    <row r="3420" spans="1:18" ht="25.5" x14ac:dyDescent="0.2">
      <c r="A3420" s="214" t="s">
        <v>28</v>
      </c>
      <c r="B3420" s="215" t="s">
        <v>582</v>
      </c>
      <c r="C3420" s="214" t="str">
        <f>VLOOKUP(B3420,INSUMOS!$A:$I,2,FALSE)</f>
        <v>SINAPI</v>
      </c>
      <c r="D3420" s="214" t="str">
        <f>VLOOKUP(B3420,INSUMOS!$A:$I,3,FALSE)</f>
        <v>POLIDORA DE PISO (POLITRIZ) ELETRICA, MOTOR MONOFASICO DE 4 HP, PESO DE 100 KG, DIAMETRO DO TRABALHO DE 450 MM</v>
      </c>
      <c r="E3420" s="293" t="str">
        <f>VLOOKUP(B3420,INSUMOS!$A:$I,4,FALSE)</f>
        <v>Equipamento para Aquisição Permanente</v>
      </c>
      <c r="F3420" s="293"/>
      <c r="G3420" s="216" t="str">
        <f>VLOOKUP(B3420,INSUMOS!$A:$I,5,FALSE)</f>
        <v>UN</v>
      </c>
      <c r="H3420" s="217">
        <v>1.4800000000000001E-5</v>
      </c>
      <c r="I3420" s="218">
        <f>VLOOKUP(B3420,INSUMOS!$A:$I,8,FALSE)</f>
        <v>9375.8700000000008</v>
      </c>
      <c r="J3420" s="218">
        <f>TRUNC(H3420*I3420,2)</f>
        <v>0.13</v>
      </c>
      <c r="L3420" s="52">
        <f t="shared" si="542"/>
        <v>358</v>
      </c>
      <c r="M3420" s="86">
        <f t="shared" si="536"/>
        <v>0.13</v>
      </c>
      <c r="N3420" s="87" t="str">
        <f t="shared" si="537"/>
        <v/>
      </c>
      <c r="O3420" s="87">
        <f t="shared" si="538"/>
        <v>0.13</v>
      </c>
      <c r="P3420" s="88" t="str">
        <f t="shared" si="539"/>
        <v/>
      </c>
      <c r="Q3420" s="87" t="str">
        <f t="shared" si="540"/>
        <v/>
      </c>
      <c r="R3420" s="87" t="str">
        <f t="shared" si="541"/>
        <v/>
      </c>
    </row>
    <row r="3421" spans="1:18" x14ac:dyDescent="0.2">
      <c r="A3421" s="219"/>
      <c r="B3421" s="219"/>
      <c r="C3421" s="219"/>
      <c r="D3421" s="219"/>
      <c r="E3421" s="219"/>
      <c r="F3421" s="220"/>
      <c r="G3421" s="219"/>
      <c r="H3421" s="220"/>
      <c r="I3421" s="219"/>
      <c r="J3421" s="220"/>
      <c r="L3421" s="52">
        <f t="shared" si="542"/>
        <v>358</v>
      </c>
      <c r="M3421" s="86" t="str">
        <f t="shared" si="536"/>
        <v/>
      </c>
      <c r="N3421" s="87" t="str">
        <f t="shared" si="537"/>
        <v/>
      </c>
      <c r="O3421" s="87" t="str">
        <f t="shared" si="538"/>
        <v/>
      </c>
      <c r="P3421" s="88" t="str">
        <f t="shared" si="539"/>
        <v/>
      </c>
      <c r="Q3421" s="87" t="str">
        <f t="shared" si="540"/>
        <v/>
      </c>
      <c r="R3421" s="87" t="str">
        <f t="shared" si="541"/>
        <v/>
      </c>
    </row>
    <row r="3422" spans="1:18" ht="14.25" customHeight="1" thickBot="1" x14ac:dyDescent="0.25">
      <c r="A3422" s="219"/>
      <c r="B3422" s="219"/>
      <c r="C3422" s="219"/>
      <c r="D3422" s="219"/>
      <c r="E3422" s="219"/>
      <c r="F3422" s="220"/>
      <c r="G3422" s="219"/>
      <c r="H3422" s="294"/>
      <c r="I3422" s="294"/>
      <c r="J3422" s="220"/>
      <c r="L3422" s="52">
        <f t="shared" si="542"/>
        <v>358</v>
      </c>
      <c r="M3422" s="86" t="str">
        <f t="shared" si="536"/>
        <v/>
      </c>
      <c r="N3422" s="87" t="str">
        <f t="shared" si="537"/>
        <v/>
      </c>
      <c r="O3422" s="87" t="str">
        <f t="shared" si="538"/>
        <v/>
      </c>
      <c r="P3422" s="88" t="str">
        <f t="shared" si="539"/>
        <v/>
      </c>
      <c r="Q3422" s="87" t="str">
        <f t="shared" si="540"/>
        <v/>
      </c>
      <c r="R3422" s="87" t="str">
        <f t="shared" si="541"/>
        <v/>
      </c>
    </row>
    <row r="3423" spans="1:18" ht="25.5" customHeight="1" thickTop="1" x14ac:dyDescent="0.2">
      <c r="A3423" s="224"/>
      <c r="B3423" s="224"/>
      <c r="C3423" s="224"/>
      <c r="D3423" s="224"/>
      <c r="E3423" s="224"/>
      <c r="F3423" s="224"/>
      <c r="G3423" s="224"/>
      <c r="H3423" s="224"/>
      <c r="I3423" s="224"/>
      <c r="J3423" s="224"/>
      <c r="L3423" s="52">
        <f t="shared" si="542"/>
        <v>358</v>
      </c>
      <c r="M3423" s="86" t="str">
        <f t="shared" si="536"/>
        <v/>
      </c>
      <c r="N3423" s="87" t="str">
        <f t="shared" si="537"/>
        <v/>
      </c>
      <c r="O3423" s="87" t="str">
        <f t="shared" si="538"/>
        <v/>
      </c>
      <c r="P3423" s="88" t="str">
        <f t="shared" si="539"/>
        <v/>
      </c>
      <c r="Q3423" s="87" t="str">
        <f t="shared" si="540"/>
        <v/>
      </c>
      <c r="R3423" s="87" t="str">
        <f t="shared" si="541"/>
        <v/>
      </c>
    </row>
    <row r="3424" spans="1:18" ht="14.25" customHeight="1" x14ac:dyDescent="0.2">
      <c r="A3424" s="206"/>
      <c r="B3424" s="207" t="s">
        <v>1</v>
      </c>
      <c r="C3424" s="206" t="s">
        <v>2</v>
      </c>
      <c r="D3424" s="206" t="s">
        <v>3</v>
      </c>
      <c r="E3424" s="290" t="s">
        <v>18</v>
      </c>
      <c r="F3424" s="290"/>
      <c r="G3424" s="208" t="s">
        <v>4</v>
      </c>
      <c r="H3424" s="207" t="s">
        <v>5</v>
      </c>
      <c r="I3424" s="207" t="s">
        <v>6</v>
      </c>
      <c r="J3424" s="207" t="s">
        <v>7</v>
      </c>
      <c r="L3424" s="52">
        <f t="shared" si="542"/>
        <v>359</v>
      </c>
      <c r="M3424" s="86" t="str">
        <f t="shared" si="536"/>
        <v/>
      </c>
      <c r="N3424" s="87" t="str">
        <f t="shared" si="537"/>
        <v/>
      </c>
      <c r="O3424" s="87" t="str">
        <f t="shared" si="538"/>
        <v/>
      </c>
      <c r="P3424" s="88" t="str">
        <f t="shared" si="539"/>
        <v/>
      </c>
      <c r="Q3424" s="87" t="str">
        <f t="shared" si="540"/>
        <v/>
      </c>
      <c r="R3424" s="87" t="str">
        <f t="shared" si="541"/>
        <v/>
      </c>
    </row>
    <row r="3425" spans="1:18" ht="25.5" x14ac:dyDescent="0.2">
      <c r="A3425" s="209" t="s">
        <v>19</v>
      </c>
      <c r="B3425" s="210" t="s">
        <v>798</v>
      </c>
      <c r="C3425" s="209" t="s">
        <v>9</v>
      </c>
      <c r="D3425" s="209" t="s">
        <v>799</v>
      </c>
      <c r="E3425" s="291" t="s">
        <v>942</v>
      </c>
      <c r="F3425" s="291"/>
      <c r="G3425" s="211" t="s">
        <v>25</v>
      </c>
      <c r="H3425" s="212">
        <v>1</v>
      </c>
      <c r="I3425" s="213">
        <f>SUMIF(L:L,$L3425,M:M)</f>
        <v>0.46</v>
      </c>
      <c r="J3425" s="213">
        <f>TRUNC(H3425*I3425,2)</f>
        <v>0.46</v>
      </c>
      <c r="L3425" s="52">
        <f t="shared" si="542"/>
        <v>359</v>
      </c>
      <c r="M3425" s="86" t="str">
        <f t="shared" si="536"/>
        <v/>
      </c>
      <c r="N3425" s="87" t="str">
        <f t="shared" si="537"/>
        <v/>
      </c>
      <c r="O3425" s="87" t="str">
        <f t="shared" si="538"/>
        <v/>
      </c>
      <c r="P3425" s="88" t="str">
        <f t="shared" si="539"/>
        <v xml:space="preserve"> 95274 </v>
      </c>
      <c r="Q3425" s="87">
        <f t="shared" si="540"/>
        <v>0</v>
      </c>
      <c r="R3425" s="87">
        <f t="shared" si="541"/>
        <v>0.46</v>
      </c>
    </row>
    <row r="3426" spans="1:18" ht="25.5" x14ac:dyDescent="0.2">
      <c r="A3426" s="214" t="s">
        <v>28</v>
      </c>
      <c r="B3426" s="215" t="s">
        <v>582</v>
      </c>
      <c r="C3426" s="214" t="str">
        <f>VLOOKUP(B3426,INSUMOS!$A:$I,2,FALSE)</f>
        <v>SINAPI</v>
      </c>
      <c r="D3426" s="214" t="str">
        <f>VLOOKUP(B3426,INSUMOS!$A:$I,3,FALSE)</f>
        <v>POLIDORA DE PISO (POLITRIZ) ELETRICA, MOTOR MONOFASICO DE 4 HP, PESO DE 100 KG, DIAMETRO DO TRABALHO DE 450 MM</v>
      </c>
      <c r="E3426" s="293" t="str">
        <f>VLOOKUP(B3426,INSUMOS!$A:$I,4,FALSE)</f>
        <v>Equipamento para Aquisição Permanente</v>
      </c>
      <c r="F3426" s="293"/>
      <c r="G3426" s="216" t="str">
        <f>VLOOKUP(B3426,INSUMOS!$A:$I,5,FALSE)</f>
        <v>UN</v>
      </c>
      <c r="H3426" s="217">
        <v>5.0000000000000002E-5</v>
      </c>
      <c r="I3426" s="218">
        <f>VLOOKUP(B3426,INSUMOS!$A:$I,8,FALSE)</f>
        <v>9375.8700000000008</v>
      </c>
      <c r="J3426" s="218">
        <f>TRUNC(H3426*I3426,2)</f>
        <v>0.46</v>
      </c>
      <c r="L3426" s="52">
        <f t="shared" si="542"/>
        <v>359</v>
      </c>
      <c r="M3426" s="86">
        <f t="shared" si="536"/>
        <v>0.46</v>
      </c>
      <c r="N3426" s="87" t="str">
        <f t="shared" si="537"/>
        <v/>
      </c>
      <c r="O3426" s="87">
        <f t="shared" si="538"/>
        <v>0.46</v>
      </c>
      <c r="P3426" s="88" t="str">
        <f t="shared" si="539"/>
        <v/>
      </c>
      <c r="Q3426" s="87" t="str">
        <f t="shared" si="540"/>
        <v/>
      </c>
      <c r="R3426" s="87" t="str">
        <f t="shared" si="541"/>
        <v/>
      </c>
    </row>
    <row r="3427" spans="1:18" x14ac:dyDescent="0.2">
      <c r="A3427" s="219"/>
      <c r="B3427" s="219"/>
      <c r="C3427" s="219"/>
      <c r="D3427" s="219"/>
      <c r="E3427" s="219"/>
      <c r="F3427" s="220"/>
      <c r="G3427" s="219"/>
      <c r="H3427" s="220"/>
      <c r="I3427" s="219"/>
      <c r="J3427" s="220"/>
      <c r="L3427" s="52">
        <f t="shared" si="542"/>
        <v>359</v>
      </c>
      <c r="M3427" s="86" t="str">
        <f t="shared" si="536"/>
        <v/>
      </c>
      <c r="N3427" s="87" t="str">
        <f t="shared" si="537"/>
        <v/>
      </c>
      <c r="O3427" s="87" t="str">
        <f t="shared" si="538"/>
        <v/>
      </c>
      <c r="P3427" s="88" t="str">
        <f t="shared" si="539"/>
        <v/>
      </c>
      <c r="Q3427" s="87" t="str">
        <f t="shared" si="540"/>
        <v/>
      </c>
      <c r="R3427" s="87" t="str">
        <f t="shared" si="541"/>
        <v/>
      </c>
    </row>
    <row r="3428" spans="1:18" ht="15" thickBot="1" x14ac:dyDescent="0.25">
      <c r="A3428" s="219"/>
      <c r="B3428" s="219"/>
      <c r="C3428" s="219"/>
      <c r="D3428" s="219"/>
      <c r="E3428" s="219"/>
      <c r="F3428" s="220"/>
      <c r="G3428" s="219"/>
      <c r="H3428" s="294"/>
      <c r="I3428" s="294"/>
      <c r="J3428" s="220"/>
      <c r="L3428" s="52">
        <f t="shared" si="542"/>
        <v>359</v>
      </c>
      <c r="M3428" s="86" t="str">
        <f t="shared" si="536"/>
        <v/>
      </c>
      <c r="N3428" s="87" t="str">
        <f t="shared" si="537"/>
        <v/>
      </c>
      <c r="O3428" s="87" t="str">
        <f t="shared" si="538"/>
        <v/>
      </c>
      <c r="P3428" s="88" t="str">
        <f t="shared" si="539"/>
        <v/>
      </c>
      <c r="Q3428" s="87" t="str">
        <f t="shared" si="540"/>
        <v/>
      </c>
      <c r="R3428" s="87" t="str">
        <f t="shared" si="541"/>
        <v/>
      </c>
    </row>
    <row r="3429" spans="1:18" ht="15" thickTop="1" x14ac:dyDescent="0.2">
      <c r="A3429" s="224"/>
      <c r="B3429" s="224"/>
      <c r="C3429" s="224"/>
      <c r="D3429" s="224"/>
      <c r="E3429" s="224"/>
      <c r="F3429" s="224"/>
      <c r="G3429" s="224"/>
      <c r="H3429" s="224"/>
      <c r="I3429" s="224"/>
      <c r="J3429" s="224"/>
      <c r="L3429" s="52">
        <f t="shared" si="542"/>
        <v>359</v>
      </c>
      <c r="M3429" s="86" t="str">
        <f t="shared" si="536"/>
        <v/>
      </c>
      <c r="N3429" s="87" t="str">
        <f t="shared" si="537"/>
        <v/>
      </c>
      <c r="O3429" s="87" t="str">
        <f t="shared" si="538"/>
        <v/>
      </c>
      <c r="P3429" s="88" t="str">
        <f t="shared" si="539"/>
        <v/>
      </c>
      <c r="Q3429" s="87" t="str">
        <f t="shared" si="540"/>
        <v/>
      </c>
      <c r="R3429" s="87" t="str">
        <f t="shared" si="541"/>
        <v/>
      </c>
    </row>
    <row r="3430" spans="1:18" ht="15" x14ac:dyDescent="0.2">
      <c r="A3430" s="206"/>
      <c r="B3430" s="207" t="s">
        <v>1</v>
      </c>
      <c r="C3430" s="206" t="s">
        <v>2</v>
      </c>
      <c r="D3430" s="206" t="s">
        <v>3</v>
      </c>
      <c r="E3430" s="290" t="s">
        <v>18</v>
      </c>
      <c r="F3430" s="290"/>
      <c r="G3430" s="208" t="s">
        <v>4</v>
      </c>
      <c r="H3430" s="207" t="s">
        <v>5</v>
      </c>
      <c r="I3430" s="207" t="s">
        <v>6</v>
      </c>
      <c r="J3430" s="207" t="s">
        <v>7</v>
      </c>
      <c r="L3430" s="52">
        <f t="shared" si="542"/>
        <v>360</v>
      </c>
      <c r="M3430" s="86" t="str">
        <f t="shared" si="536"/>
        <v/>
      </c>
      <c r="N3430" s="87" t="str">
        <f t="shared" si="537"/>
        <v/>
      </c>
      <c r="O3430" s="87" t="str">
        <f t="shared" si="538"/>
        <v/>
      </c>
      <c r="P3430" s="88" t="str">
        <f t="shared" si="539"/>
        <v/>
      </c>
      <c r="Q3430" s="87" t="str">
        <f t="shared" si="540"/>
        <v/>
      </c>
      <c r="R3430" s="87" t="str">
        <f t="shared" si="541"/>
        <v/>
      </c>
    </row>
    <row r="3431" spans="1:18" ht="38.25" x14ac:dyDescent="0.2">
      <c r="A3431" s="209" t="s">
        <v>19</v>
      </c>
      <c r="B3431" s="210" t="s">
        <v>800</v>
      </c>
      <c r="C3431" s="209" t="s">
        <v>9</v>
      </c>
      <c r="D3431" s="209" t="s">
        <v>801</v>
      </c>
      <c r="E3431" s="291" t="s">
        <v>942</v>
      </c>
      <c r="F3431" s="291"/>
      <c r="G3431" s="211" t="s">
        <v>25</v>
      </c>
      <c r="H3431" s="212">
        <v>1</v>
      </c>
      <c r="I3431" s="213">
        <f>SUMIF(L:L,$L3431,M:M)</f>
        <v>1.82</v>
      </c>
      <c r="J3431" s="213">
        <f>TRUNC(H3431*I3431,2)</f>
        <v>1.82</v>
      </c>
      <c r="L3431" s="52">
        <f t="shared" si="542"/>
        <v>360</v>
      </c>
      <c r="M3431" s="86" t="str">
        <f t="shared" si="536"/>
        <v/>
      </c>
      <c r="N3431" s="87" t="str">
        <f t="shared" si="537"/>
        <v/>
      </c>
      <c r="O3431" s="87" t="str">
        <f t="shared" si="538"/>
        <v/>
      </c>
      <c r="P3431" s="88" t="str">
        <f t="shared" si="539"/>
        <v xml:space="preserve"> 95275 </v>
      </c>
      <c r="Q3431" s="87">
        <f t="shared" si="540"/>
        <v>0</v>
      </c>
      <c r="R3431" s="87">
        <f t="shared" si="541"/>
        <v>1.82</v>
      </c>
    </row>
    <row r="3432" spans="1:18" x14ac:dyDescent="0.2">
      <c r="A3432" s="214" t="s">
        <v>28</v>
      </c>
      <c r="B3432" s="215" t="s">
        <v>97</v>
      </c>
      <c r="C3432" s="214" t="str">
        <f>VLOOKUP(B3432,INSUMOS!$A:$I,2,FALSE)</f>
        <v>SINAPI</v>
      </c>
      <c r="D3432" s="214" t="str">
        <f>VLOOKUP(B3432,INSUMOS!$A:$I,3,FALSE)</f>
        <v>ENERGIA ELETRICA ATE 2000 KWH INDUSTRIAL, SEM DEMANDA</v>
      </c>
      <c r="E3432" s="293" t="str">
        <f>VLOOKUP(B3432,INSUMOS!$A:$I,4,FALSE)</f>
        <v>Franquia</v>
      </c>
      <c r="F3432" s="293"/>
      <c r="G3432" s="216" t="str">
        <f>VLOOKUP(B3432,INSUMOS!$A:$I,5,FALSE)</f>
        <v>KWH</v>
      </c>
      <c r="H3432" s="217">
        <v>2.54</v>
      </c>
      <c r="I3432" s="218">
        <f>VLOOKUP(B3432,INSUMOS!$A:$I,8,FALSE)</f>
        <v>0.72</v>
      </c>
      <c r="J3432" s="218">
        <f>TRUNC(H3432*I3432,2)</f>
        <v>1.82</v>
      </c>
      <c r="L3432" s="52">
        <f t="shared" si="542"/>
        <v>360</v>
      </c>
      <c r="M3432" s="86">
        <f t="shared" si="536"/>
        <v>1.82</v>
      </c>
      <c r="N3432" s="87" t="str">
        <f t="shared" si="537"/>
        <v/>
      </c>
      <c r="O3432" s="87">
        <f t="shared" si="538"/>
        <v>1.82</v>
      </c>
      <c r="P3432" s="88" t="str">
        <f t="shared" si="539"/>
        <v/>
      </c>
      <c r="Q3432" s="87" t="str">
        <f t="shared" si="540"/>
        <v/>
      </c>
      <c r="R3432" s="87" t="str">
        <f t="shared" si="541"/>
        <v/>
      </c>
    </row>
    <row r="3433" spans="1:18" x14ac:dyDescent="0.2">
      <c r="A3433" s="219"/>
      <c r="B3433" s="219"/>
      <c r="C3433" s="219"/>
      <c r="D3433" s="219"/>
      <c r="E3433" s="219"/>
      <c r="F3433" s="220"/>
      <c r="G3433" s="219"/>
      <c r="H3433" s="220"/>
      <c r="I3433" s="219"/>
      <c r="J3433" s="220"/>
      <c r="L3433" s="52">
        <f t="shared" si="542"/>
        <v>360</v>
      </c>
      <c r="M3433" s="86" t="str">
        <f t="shared" si="536"/>
        <v/>
      </c>
      <c r="N3433" s="87" t="str">
        <f t="shared" si="537"/>
        <v/>
      </c>
      <c r="O3433" s="87" t="str">
        <f t="shared" si="538"/>
        <v/>
      </c>
      <c r="P3433" s="88" t="str">
        <f t="shared" si="539"/>
        <v/>
      </c>
      <c r="Q3433" s="87" t="str">
        <f t="shared" si="540"/>
        <v/>
      </c>
      <c r="R3433" s="87" t="str">
        <f t="shared" si="541"/>
        <v/>
      </c>
    </row>
    <row r="3434" spans="1:18" ht="15" thickBot="1" x14ac:dyDescent="0.25">
      <c r="A3434" s="219"/>
      <c r="B3434" s="219"/>
      <c r="C3434" s="219"/>
      <c r="D3434" s="219"/>
      <c r="E3434" s="219"/>
      <c r="F3434" s="220"/>
      <c r="G3434" s="219"/>
      <c r="H3434" s="294"/>
      <c r="I3434" s="294"/>
      <c r="J3434" s="220"/>
      <c r="L3434" s="52">
        <f t="shared" si="542"/>
        <v>360</v>
      </c>
      <c r="M3434" s="86" t="str">
        <f t="shared" si="536"/>
        <v/>
      </c>
      <c r="N3434" s="87" t="str">
        <f t="shared" si="537"/>
        <v/>
      </c>
      <c r="O3434" s="87" t="str">
        <f t="shared" si="538"/>
        <v/>
      </c>
      <c r="P3434" s="88" t="str">
        <f t="shared" si="539"/>
        <v/>
      </c>
      <c r="Q3434" s="87" t="str">
        <f t="shared" si="540"/>
        <v/>
      </c>
      <c r="R3434" s="87" t="str">
        <f t="shared" si="541"/>
        <v/>
      </c>
    </row>
    <row r="3435" spans="1:18" ht="15" thickTop="1" x14ac:dyDescent="0.2">
      <c r="A3435" s="224"/>
      <c r="B3435" s="224"/>
      <c r="C3435" s="224"/>
      <c r="D3435" s="224"/>
      <c r="E3435" s="224"/>
      <c r="F3435" s="224"/>
      <c r="G3435" s="224"/>
      <c r="H3435" s="224"/>
      <c r="I3435" s="224"/>
      <c r="J3435" s="224"/>
      <c r="L3435" s="52">
        <f t="shared" si="542"/>
        <v>360</v>
      </c>
      <c r="M3435" s="86" t="str">
        <f t="shared" si="536"/>
        <v/>
      </c>
      <c r="N3435" s="87" t="str">
        <f t="shared" si="537"/>
        <v/>
      </c>
      <c r="O3435" s="87" t="str">
        <f t="shared" si="538"/>
        <v/>
      </c>
      <c r="P3435" s="88" t="str">
        <f t="shared" si="539"/>
        <v/>
      </c>
      <c r="Q3435" s="87" t="str">
        <f t="shared" si="540"/>
        <v/>
      </c>
      <c r="R3435" s="87" t="str">
        <f t="shared" si="541"/>
        <v/>
      </c>
    </row>
    <row r="3436" spans="1:18" ht="25.5" customHeight="1" x14ac:dyDescent="0.2">
      <c r="A3436" s="206"/>
      <c r="B3436" s="207" t="s">
        <v>1</v>
      </c>
      <c r="C3436" s="206" t="s">
        <v>2</v>
      </c>
      <c r="D3436" s="206" t="s">
        <v>3</v>
      </c>
      <c r="E3436" s="290" t="s">
        <v>18</v>
      </c>
      <c r="F3436" s="290"/>
      <c r="G3436" s="208" t="s">
        <v>4</v>
      </c>
      <c r="H3436" s="207" t="s">
        <v>5</v>
      </c>
      <c r="I3436" s="207" t="s">
        <v>6</v>
      </c>
      <c r="J3436" s="207" t="s">
        <v>7</v>
      </c>
      <c r="L3436" s="52">
        <f t="shared" si="542"/>
        <v>361</v>
      </c>
      <c r="M3436" s="86" t="str">
        <f t="shared" si="536"/>
        <v/>
      </c>
      <c r="N3436" s="87" t="str">
        <f t="shared" si="537"/>
        <v/>
      </c>
      <c r="O3436" s="87" t="str">
        <f t="shared" si="538"/>
        <v/>
      </c>
      <c r="P3436" s="88" t="str">
        <f t="shared" si="539"/>
        <v/>
      </c>
      <c r="Q3436" s="87" t="str">
        <f t="shared" si="540"/>
        <v/>
      </c>
      <c r="R3436" s="87" t="str">
        <f t="shared" si="541"/>
        <v/>
      </c>
    </row>
    <row r="3437" spans="1:18" ht="25.5" customHeight="1" x14ac:dyDescent="0.2">
      <c r="A3437" s="209" t="s">
        <v>19</v>
      </c>
      <c r="B3437" s="210" t="s">
        <v>1511</v>
      </c>
      <c r="C3437" s="209" t="s">
        <v>9</v>
      </c>
      <c r="D3437" s="209" t="s">
        <v>1512</v>
      </c>
      <c r="E3437" s="291" t="s">
        <v>213</v>
      </c>
      <c r="F3437" s="291"/>
      <c r="G3437" s="211" t="s">
        <v>12</v>
      </c>
      <c r="H3437" s="212">
        <v>1</v>
      </c>
      <c r="I3437" s="213">
        <f>SUMIF(L:L,$L3437,M:M)</f>
        <v>160.57</v>
      </c>
      <c r="J3437" s="213">
        <f t="shared" ref="J3437:J3443" si="543">TRUNC(H3437*I3437,2)</f>
        <v>160.57</v>
      </c>
      <c r="L3437" s="52">
        <f t="shared" si="542"/>
        <v>361</v>
      </c>
      <c r="M3437" s="86" t="str">
        <f t="shared" si="536"/>
        <v/>
      </c>
      <c r="N3437" s="87" t="str">
        <f t="shared" si="537"/>
        <v/>
      </c>
      <c r="O3437" s="87" t="str">
        <f t="shared" si="538"/>
        <v/>
      </c>
      <c r="P3437" s="88" t="str">
        <f t="shared" si="539"/>
        <v xml:space="preserve"> 89957 </v>
      </c>
      <c r="Q3437" s="87">
        <f t="shared" si="540"/>
        <v>0</v>
      </c>
      <c r="R3437" s="87">
        <f t="shared" si="541"/>
        <v>160.57</v>
      </c>
    </row>
    <row r="3438" spans="1:18" ht="38.25" x14ac:dyDescent="0.2">
      <c r="A3438" s="225" t="s">
        <v>21</v>
      </c>
      <c r="B3438" s="226" t="s">
        <v>619</v>
      </c>
      <c r="C3438" s="225" t="s">
        <v>9</v>
      </c>
      <c r="D3438" s="225" t="s">
        <v>620</v>
      </c>
      <c r="E3438" s="292" t="s">
        <v>882</v>
      </c>
      <c r="F3438" s="292"/>
      <c r="G3438" s="227" t="s">
        <v>14</v>
      </c>
      <c r="H3438" s="228">
        <v>2.14</v>
      </c>
      <c r="I3438" s="229">
        <f t="shared" ref="I3438:I3443" si="544">SUMIFS(J:J,A:A,"Composição",B:B,$B3438)</f>
        <v>17.8</v>
      </c>
      <c r="J3438" s="229">
        <f t="shared" si="543"/>
        <v>38.090000000000003</v>
      </c>
      <c r="L3438" s="52">
        <f t="shared" si="542"/>
        <v>361</v>
      </c>
      <c r="M3438" s="86">
        <f t="shared" si="536"/>
        <v>38.090000000000003</v>
      </c>
      <c r="N3438" s="87" t="str">
        <f t="shared" si="537"/>
        <v/>
      </c>
      <c r="O3438" s="87">
        <f t="shared" si="538"/>
        <v>38.090000000000003</v>
      </c>
      <c r="P3438" s="88" t="str">
        <f t="shared" si="539"/>
        <v/>
      </c>
      <c r="Q3438" s="87" t="str">
        <f t="shared" si="540"/>
        <v/>
      </c>
      <c r="R3438" s="87" t="str">
        <f t="shared" si="541"/>
        <v/>
      </c>
    </row>
    <row r="3439" spans="1:18" ht="38.25" x14ac:dyDescent="0.2">
      <c r="A3439" s="225" t="s">
        <v>21</v>
      </c>
      <c r="B3439" s="226" t="s">
        <v>2129</v>
      </c>
      <c r="C3439" s="225" t="s">
        <v>9</v>
      </c>
      <c r="D3439" s="225" t="s">
        <v>2130</v>
      </c>
      <c r="E3439" s="292" t="s">
        <v>909</v>
      </c>
      <c r="F3439" s="292"/>
      <c r="G3439" s="227" t="s">
        <v>12</v>
      </c>
      <c r="H3439" s="228">
        <v>1</v>
      </c>
      <c r="I3439" s="229">
        <f t="shared" si="544"/>
        <v>18.43</v>
      </c>
      <c r="J3439" s="229">
        <f t="shared" si="543"/>
        <v>18.43</v>
      </c>
      <c r="L3439" s="52">
        <f t="shared" si="542"/>
        <v>361</v>
      </c>
      <c r="M3439" s="86">
        <f t="shared" si="536"/>
        <v>18.43</v>
      </c>
      <c r="N3439" s="87" t="str">
        <f t="shared" si="537"/>
        <v/>
      </c>
      <c r="O3439" s="87">
        <f t="shared" si="538"/>
        <v>18.43</v>
      </c>
      <c r="P3439" s="88" t="str">
        <f t="shared" si="539"/>
        <v/>
      </c>
      <c r="Q3439" s="87" t="str">
        <f t="shared" si="540"/>
        <v/>
      </c>
      <c r="R3439" s="87" t="str">
        <f t="shared" si="541"/>
        <v/>
      </c>
    </row>
    <row r="3440" spans="1:18" ht="25.5" x14ac:dyDescent="0.2">
      <c r="A3440" s="225" t="s">
        <v>21</v>
      </c>
      <c r="B3440" s="226" t="s">
        <v>2197</v>
      </c>
      <c r="C3440" s="225" t="s">
        <v>9</v>
      </c>
      <c r="D3440" s="225" t="s">
        <v>2198</v>
      </c>
      <c r="E3440" s="292" t="s">
        <v>909</v>
      </c>
      <c r="F3440" s="292"/>
      <c r="G3440" s="227" t="s">
        <v>14</v>
      </c>
      <c r="H3440" s="228">
        <v>2.14</v>
      </c>
      <c r="I3440" s="229">
        <f t="shared" si="544"/>
        <v>27.1</v>
      </c>
      <c r="J3440" s="229">
        <f t="shared" si="543"/>
        <v>57.99</v>
      </c>
      <c r="L3440" s="52">
        <f t="shared" si="542"/>
        <v>361</v>
      </c>
      <c r="M3440" s="86">
        <f t="shared" ref="M3440:M3503" si="545">IF(OR(A3440="Insumo",A3440="Composição Auxiliar"),J3440,"")</f>
        <v>57.99</v>
      </c>
      <c r="N3440" s="87" t="str">
        <f t="shared" ref="N3440:N3503" si="546">IF(E3440="Mão de Obra",J3440,"")</f>
        <v/>
      </c>
      <c r="O3440" s="87">
        <f t="shared" ref="O3440:O3503" si="547">IF(N3440&lt;&gt;"","",M3440)</f>
        <v>57.99</v>
      </c>
      <c r="P3440" s="88" t="str">
        <f t="shared" ref="P3440:P3503" si="548">IF(A3440="Composição",B3440,"")</f>
        <v/>
      </c>
      <c r="Q3440" s="87" t="str">
        <f t="shared" ref="Q3440:Q3503" si="549">IF(P3440&lt;&gt;"",SUMIF(L3440:L3540,L3440,N3440:N3540),"")</f>
        <v/>
      </c>
      <c r="R3440" s="87" t="str">
        <f t="shared" ref="R3440:R3503" si="550">IF(P3440&lt;&gt;"",SUMIF(L3440:L3540,L3440,O3440:O3540),"")</f>
        <v/>
      </c>
    </row>
    <row r="3441" spans="1:18" ht="25.5" x14ac:dyDescent="0.2">
      <c r="A3441" s="225" t="s">
        <v>21</v>
      </c>
      <c r="B3441" s="226" t="s">
        <v>2199</v>
      </c>
      <c r="C3441" s="225" t="s">
        <v>9</v>
      </c>
      <c r="D3441" s="225" t="s">
        <v>2200</v>
      </c>
      <c r="E3441" s="292" t="s">
        <v>909</v>
      </c>
      <c r="F3441" s="292"/>
      <c r="G3441" s="227" t="s">
        <v>12</v>
      </c>
      <c r="H3441" s="228">
        <v>0.89</v>
      </c>
      <c r="I3441" s="229">
        <f t="shared" si="544"/>
        <v>15.05</v>
      </c>
      <c r="J3441" s="229">
        <f t="shared" si="543"/>
        <v>13.39</v>
      </c>
      <c r="L3441" s="52">
        <f t="shared" si="542"/>
        <v>361</v>
      </c>
      <c r="M3441" s="86">
        <f t="shared" si="545"/>
        <v>13.39</v>
      </c>
      <c r="N3441" s="87" t="str">
        <f t="shared" si="546"/>
        <v/>
      </c>
      <c r="O3441" s="87">
        <f t="shared" si="547"/>
        <v>13.39</v>
      </c>
      <c r="P3441" s="88" t="str">
        <f t="shared" si="548"/>
        <v/>
      </c>
      <c r="Q3441" s="87" t="str">
        <f t="shared" si="549"/>
        <v/>
      </c>
      <c r="R3441" s="87" t="str">
        <f t="shared" si="550"/>
        <v/>
      </c>
    </row>
    <row r="3442" spans="1:18" ht="38.25" x14ac:dyDescent="0.2">
      <c r="A3442" s="225" t="s">
        <v>21</v>
      </c>
      <c r="B3442" s="226" t="s">
        <v>1471</v>
      </c>
      <c r="C3442" s="225" t="s">
        <v>9</v>
      </c>
      <c r="D3442" s="225" t="s">
        <v>1472</v>
      </c>
      <c r="E3442" s="292" t="s">
        <v>882</v>
      </c>
      <c r="F3442" s="292"/>
      <c r="G3442" s="227" t="s">
        <v>14</v>
      </c>
      <c r="H3442" s="228">
        <v>2.14</v>
      </c>
      <c r="I3442" s="229">
        <f t="shared" si="544"/>
        <v>9.25</v>
      </c>
      <c r="J3442" s="229">
        <f t="shared" si="543"/>
        <v>19.79</v>
      </c>
      <c r="L3442" s="52">
        <f t="shared" si="542"/>
        <v>361</v>
      </c>
      <c r="M3442" s="86">
        <f t="shared" si="545"/>
        <v>19.79</v>
      </c>
      <c r="N3442" s="87" t="str">
        <f t="shared" si="546"/>
        <v/>
      </c>
      <c r="O3442" s="87">
        <f t="shared" si="547"/>
        <v>19.79</v>
      </c>
      <c r="P3442" s="88" t="str">
        <f t="shared" si="548"/>
        <v/>
      </c>
      <c r="Q3442" s="87" t="str">
        <f t="shared" si="549"/>
        <v/>
      </c>
      <c r="R3442" s="87" t="str">
        <f t="shared" si="550"/>
        <v/>
      </c>
    </row>
    <row r="3443" spans="1:18" ht="25.5" x14ac:dyDescent="0.2">
      <c r="A3443" s="225" t="s">
        <v>21</v>
      </c>
      <c r="B3443" s="226" t="s">
        <v>2133</v>
      </c>
      <c r="C3443" s="225" t="s">
        <v>9</v>
      </c>
      <c r="D3443" s="225" t="s">
        <v>2134</v>
      </c>
      <c r="E3443" s="292" t="s">
        <v>909</v>
      </c>
      <c r="F3443" s="292"/>
      <c r="G3443" s="227" t="s">
        <v>12</v>
      </c>
      <c r="H3443" s="228">
        <v>1.18</v>
      </c>
      <c r="I3443" s="229">
        <f t="shared" si="544"/>
        <v>10.92</v>
      </c>
      <c r="J3443" s="229">
        <f t="shared" si="543"/>
        <v>12.88</v>
      </c>
      <c r="L3443" s="52">
        <f t="shared" si="542"/>
        <v>361</v>
      </c>
      <c r="M3443" s="86">
        <f t="shared" si="545"/>
        <v>12.88</v>
      </c>
      <c r="N3443" s="87" t="str">
        <f t="shared" si="546"/>
        <v/>
      </c>
      <c r="O3443" s="87">
        <f t="shared" si="547"/>
        <v>12.88</v>
      </c>
      <c r="P3443" s="88" t="str">
        <f t="shared" si="548"/>
        <v/>
      </c>
      <c r="Q3443" s="87" t="str">
        <f t="shared" si="549"/>
        <v/>
      </c>
      <c r="R3443" s="87" t="str">
        <f t="shared" si="550"/>
        <v/>
      </c>
    </row>
    <row r="3444" spans="1:18" x14ac:dyDescent="0.2">
      <c r="A3444" s="219"/>
      <c r="B3444" s="219"/>
      <c r="C3444" s="219"/>
      <c r="D3444" s="219"/>
      <c r="E3444" s="219"/>
      <c r="F3444" s="220"/>
      <c r="G3444" s="219"/>
      <c r="H3444" s="220"/>
      <c r="I3444" s="219"/>
      <c r="J3444" s="220"/>
      <c r="L3444" s="52">
        <f t="shared" ref="L3444:L3507" si="551">IF(AND(A3445&lt;&gt;"",A3444=""),L3443+1,L3443)</f>
        <v>361</v>
      </c>
      <c r="M3444" s="86" t="str">
        <f t="shared" si="545"/>
        <v/>
      </c>
      <c r="N3444" s="87" t="str">
        <f t="shared" si="546"/>
        <v/>
      </c>
      <c r="O3444" s="87" t="str">
        <f t="shared" si="547"/>
        <v/>
      </c>
      <c r="P3444" s="88" t="str">
        <f t="shared" si="548"/>
        <v/>
      </c>
      <c r="Q3444" s="87" t="str">
        <f t="shared" si="549"/>
        <v/>
      </c>
      <c r="R3444" s="87" t="str">
        <f t="shared" si="550"/>
        <v/>
      </c>
    </row>
    <row r="3445" spans="1:18" ht="25.5" customHeight="1" thickBot="1" x14ac:dyDescent="0.25">
      <c r="A3445" s="219"/>
      <c r="B3445" s="219"/>
      <c r="C3445" s="219"/>
      <c r="D3445" s="219"/>
      <c r="E3445" s="219"/>
      <c r="F3445" s="220"/>
      <c r="G3445" s="219"/>
      <c r="H3445" s="294"/>
      <c r="I3445" s="294"/>
      <c r="J3445" s="220"/>
      <c r="L3445" s="52">
        <f t="shared" si="551"/>
        <v>361</v>
      </c>
      <c r="M3445" s="86" t="str">
        <f t="shared" si="545"/>
        <v/>
      </c>
      <c r="N3445" s="87" t="str">
        <f t="shared" si="546"/>
        <v/>
      </c>
      <c r="O3445" s="87" t="str">
        <f t="shared" si="547"/>
        <v/>
      </c>
      <c r="P3445" s="88" t="str">
        <f t="shared" si="548"/>
        <v/>
      </c>
      <c r="Q3445" s="87" t="str">
        <f t="shared" si="549"/>
        <v/>
      </c>
      <c r="R3445" s="87" t="str">
        <f t="shared" si="550"/>
        <v/>
      </c>
    </row>
    <row r="3446" spans="1:18" ht="25.5" customHeight="1" thickTop="1" x14ac:dyDescent="0.2">
      <c r="A3446" s="224"/>
      <c r="B3446" s="224"/>
      <c r="C3446" s="224"/>
      <c r="D3446" s="224"/>
      <c r="E3446" s="224"/>
      <c r="F3446" s="224"/>
      <c r="G3446" s="224"/>
      <c r="H3446" s="224"/>
      <c r="I3446" s="224"/>
      <c r="J3446" s="224"/>
      <c r="L3446" s="52">
        <f t="shared" si="551"/>
        <v>361</v>
      </c>
      <c r="M3446" s="86" t="str">
        <f t="shared" si="545"/>
        <v/>
      </c>
      <c r="N3446" s="87" t="str">
        <f t="shared" si="546"/>
        <v/>
      </c>
      <c r="O3446" s="87" t="str">
        <f t="shared" si="547"/>
        <v/>
      </c>
      <c r="P3446" s="88" t="str">
        <f t="shared" si="548"/>
        <v/>
      </c>
      <c r="Q3446" s="87" t="str">
        <f t="shared" si="549"/>
        <v/>
      </c>
      <c r="R3446" s="87" t="str">
        <f t="shared" si="550"/>
        <v/>
      </c>
    </row>
    <row r="3447" spans="1:18" ht="15" x14ac:dyDescent="0.2">
      <c r="A3447" s="206"/>
      <c r="B3447" s="207" t="s">
        <v>1</v>
      </c>
      <c r="C3447" s="206" t="s">
        <v>2</v>
      </c>
      <c r="D3447" s="206" t="s">
        <v>3</v>
      </c>
      <c r="E3447" s="290" t="s">
        <v>18</v>
      </c>
      <c r="F3447" s="290"/>
      <c r="G3447" s="208" t="s">
        <v>4</v>
      </c>
      <c r="H3447" s="207" t="s">
        <v>5</v>
      </c>
      <c r="I3447" s="207" t="s">
        <v>6</v>
      </c>
      <c r="J3447" s="207" t="s">
        <v>7</v>
      </c>
      <c r="L3447" s="52">
        <f t="shared" si="551"/>
        <v>362</v>
      </c>
      <c r="M3447" s="86" t="str">
        <f t="shared" si="545"/>
        <v/>
      </c>
      <c r="N3447" s="87" t="str">
        <f t="shared" si="546"/>
        <v/>
      </c>
      <c r="O3447" s="87" t="str">
        <f t="shared" si="547"/>
        <v/>
      </c>
      <c r="P3447" s="88" t="str">
        <f t="shared" si="548"/>
        <v/>
      </c>
      <c r="Q3447" s="87" t="str">
        <f t="shared" si="549"/>
        <v/>
      </c>
      <c r="R3447" s="87" t="str">
        <f t="shared" si="550"/>
        <v/>
      </c>
    </row>
    <row r="3448" spans="1:18" ht="38.25" x14ac:dyDescent="0.2">
      <c r="A3448" s="209" t="s">
        <v>19</v>
      </c>
      <c r="B3448" s="210" t="s">
        <v>1533</v>
      </c>
      <c r="C3448" s="209" t="s">
        <v>9</v>
      </c>
      <c r="D3448" s="209" t="s">
        <v>1534</v>
      </c>
      <c r="E3448" s="291" t="s">
        <v>883</v>
      </c>
      <c r="F3448" s="291"/>
      <c r="G3448" s="211" t="s">
        <v>12</v>
      </c>
      <c r="H3448" s="212">
        <v>1</v>
      </c>
      <c r="I3448" s="213">
        <f>SUMIF(L:L,$L3448,M:M)</f>
        <v>393.27</v>
      </c>
      <c r="J3448" s="213">
        <f t="shared" ref="J3448:J3454" si="552">TRUNC(H3448*I3448,2)</f>
        <v>393.27</v>
      </c>
      <c r="L3448" s="52">
        <f t="shared" si="551"/>
        <v>362</v>
      </c>
      <c r="M3448" s="86" t="str">
        <f t="shared" si="545"/>
        <v/>
      </c>
      <c r="N3448" s="87" t="str">
        <f t="shared" si="546"/>
        <v/>
      </c>
      <c r="O3448" s="87" t="str">
        <f t="shared" si="547"/>
        <v/>
      </c>
      <c r="P3448" s="88" t="str">
        <f t="shared" si="548"/>
        <v xml:space="preserve"> 90820 </v>
      </c>
      <c r="Q3448" s="87">
        <f t="shared" si="549"/>
        <v>0</v>
      </c>
      <c r="R3448" s="87">
        <f t="shared" si="550"/>
        <v>393.27</v>
      </c>
    </row>
    <row r="3449" spans="1:18" ht="25.5" x14ac:dyDescent="0.2">
      <c r="A3449" s="225" t="s">
        <v>21</v>
      </c>
      <c r="B3449" s="226" t="s">
        <v>26</v>
      </c>
      <c r="C3449" s="225" t="s">
        <v>9</v>
      </c>
      <c r="D3449" s="225" t="s">
        <v>27</v>
      </c>
      <c r="E3449" s="292" t="s">
        <v>875</v>
      </c>
      <c r="F3449" s="292"/>
      <c r="G3449" s="227" t="s">
        <v>25</v>
      </c>
      <c r="H3449" s="228">
        <v>0.52536349999999998</v>
      </c>
      <c r="I3449" s="229">
        <f>SUMIFS(J:J,A:A,"Composição",B:B,$B3449)</f>
        <v>25.11</v>
      </c>
      <c r="J3449" s="229">
        <f t="shared" si="552"/>
        <v>13.19</v>
      </c>
      <c r="L3449" s="52">
        <f t="shared" si="551"/>
        <v>362</v>
      </c>
      <c r="M3449" s="86">
        <f t="shared" si="545"/>
        <v>13.19</v>
      </c>
      <c r="N3449" s="87" t="str">
        <f t="shared" si="546"/>
        <v/>
      </c>
      <c r="O3449" s="87">
        <f t="shared" si="547"/>
        <v>13.19</v>
      </c>
      <c r="P3449" s="88" t="str">
        <f t="shared" si="548"/>
        <v/>
      </c>
      <c r="Q3449" s="87" t="str">
        <f t="shared" si="549"/>
        <v/>
      </c>
      <c r="R3449" s="87" t="str">
        <f t="shared" si="550"/>
        <v/>
      </c>
    </row>
    <row r="3450" spans="1:18" ht="25.5" x14ac:dyDescent="0.2">
      <c r="A3450" s="225" t="s">
        <v>21</v>
      </c>
      <c r="B3450" s="226" t="s">
        <v>699</v>
      </c>
      <c r="C3450" s="225" t="s">
        <v>9</v>
      </c>
      <c r="D3450" s="225" t="s">
        <v>1676</v>
      </c>
      <c r="E3450" s="292" t="s">
        <v>875</v>
      </c>
      <c r="F3450" s="292"/>
      <c r="G3450" s="227" t="s">
        <v>25</v>
      </c>
      <c r="H3450" s="228">
        <v>1.8589785000000001</v>
      </c>
      <c r="I3450" s="229">
        <f>SUMIFS(J:J,A:A,"Composição",B:B,$B3450)</f>
        <v>30.86</v>
      </c>
      <c r="J3450" s="229">
        <f t="shared" si="552"/>
        <v>57.36</v>
      </c>
      <c r="L3450" s="52">
        <f t="shared" si="551"/>
        <v>362</v>
      </c>
      <c r="M3450" s="86">
        <f t="shared" si="545"/>
        <v>57.36</v>
      </c>
      <c r="N3450" s="87" t="str">
        <f t="shared" si="546"/>
        <v/>
      </c>
      <c r="O3450" s="87">
        <f t="shared" si="547"/>
        <v>57.36</v>
      </c>
      <c r="P3450" s="88" t="str">
        <f t="shared" si="548"/>
        <v/>
      </c>
      <c r="Q3450" s="87" t="str">
        <f t="shared" si="549"/>
        <v/>
      </c>
      <c r="R3450" s="87" t="str">
        <f t="shared" si="550"/>
        <v/>
      </c>
    </row>
    <row r="3451" spans="1:18" x14ac:dyDescent="0.2">
      <c r="A3451" s="214" t="s">
        <v>28</v>
      </c>
      <c r="B3451" s="215" t="s">
        <v>2201</v>
      </c>
      <c r="C3451" s="214" t="str">
        <f>VLOOKUP(B3451,INSUMOS!$A:$I,2,FALSE)</f>
        <v>SINAPI</v>
      </c>
      <c r="D3451" s="214" t="str">
        <f>VLOOKUP(B3451,INSUMOS!$A:$I,3,FALSE)</f>
        <v>BUCHA DE NYLON SEM ABA S4</v>
      </c>
      <c r="E3451" s="293" t="str">
        <f>VLOOKUP(B3451,INSUMOS!$A:$I,4,FALSE)</f>
        <v>Material</v>
      </c>
      <c r="F3451" s="293"/>
      <c r="G3451" s="216" t="str">
        <f>VLOOKUP(B3451,INSUMOS!$A:$I,5,FALSE)</f>
        <v>UN</v>
      </c>
      <c r="H3451" s="217">
        <v>19.8</v>
      </c>
      <c r="I3451" s="218">
        <f>VLOOKUP(B3451,INSUMOS!$A:$I,8,FALSE)</f>
        <v>0.11</v>
      </c>
      <c r="J3451" s="218">
        <f t="shared" si="552"/>
        <v>2.17</v>
      </c>
      <c r="L3451" s="52">
        <f t="shared" si="551"/>
        <v>362</v>
      </c>
      <c r="M3451" s="86">
        <f t="shared" si="545"/>
        <v>2.17</v>
      </c>
      <c r="N3451" s="87" t="str">
        <f t="shared" si="546"/>
        <v/>
      </c>
      <c r="O3451" s="87">
        <f t="shared" si="547"/>
        <v>2.17</v>
      </c>
      <c r="P3451" s="88" t="str">
        <f t="shared" si="548"/>
        <v/>
      </c>
      <c r="Q3451" s="87" t="str">
        <f t="shared" si="549"/>
        <v/>
      </c>
      <c r="R3451" s="87" t="str">
        <f t="shared" si="550"/>
        <v/>
      </c>
    </row>
    <row r="3452" spans="1:18" ht="25.5" x14ac:dyDescent="0.2">
      <c r="A3452" s="214" t="s">
        <v>28</v>
      </c>
      <c r="B3452" s="215" t="s">
        <v>423</v>
      </c>
      <c r="C3452" s="214" t="str">
        <f>VLOOKUP(B3452,INSUMOS!$A:$I,2,FALSE)</f>
        <v>SINAPI</v>
      </c>
      <c r="D3452" s="214" t="str">
        <f>VLOOKUP(B3452,INSUMOS!$A:$I,3,FALSE)</f>
        <v>DOBRADICA EM ACO/FERRO, 3 1/2" X 3", E= 1,9 A 2 MM, COM ANEL, CROMADO OU ZINCADO, TAMPA BOLA, COM PARAFUSOS</v>
      </c>
      <c r="E3452" s="293" t="str">
        <f>VLOOKUP(B3452,INSUMOS!$A:$I,4,FALSE)</f>
        <v>Material</v>
      </c>
      <c r="F3452" s="293"/>
      <c r="G3452" s="216" t="str">
        <f>VLOOKUP(B3452,INSUMOS!$A:$I,5,FALSE)</f>
        <v>UN</v>
      </c>
      <c r="H3452" s="217">
        <v>3</v>
      </c>
      <c r="I3452" s="218">
        <f>VLOOKUP(B3452,INSUMOS!$A:$I,8,FALSE)</f>
        <v>25.07</v>
      </c>
      <c r="J3452" s="218">
        <f t="shared" si="552"/>
        <v>75.209999999999994</v>
      </c>
      <c r="L3452" s="52">
        <f t="shared" si="551"/>
        <v>362</v>
      </c>
      <c r="M3452" s="86">
        <f t="shared" si="545"/>
        <v>75.209999999999994</v>
      </c>
      <c r="N3452" s="87" t="str">
        <f t="shared" si="546"/>
        <v/>
      </c>
      <c r="O3452" s="87">
        <f t="shared" si="547"/>
        <v>75.209999999999994</v>
      </c>
      <c r="P3452" s="88" t="str">
        <f t="shared" si="548"/>
        <v/>
      </c>
      <c r="Q3452" s="87" t="str">
        <f t="shared" si="549"/>
        <v/>
      </c>
      <c r="R3452" s="87" t="str">
        <f t="shared" si="550"/>
        <v/>
      </c>
    </row>
    <row r="3453" spans="1:18" ht="51" x14ac:dyDescent="0.2">
      <c r="A3453" s="214" t="s">
        <v>28</v>
      </c>
      <c r="B3453" s="215" t="s">
        <v>2203</v>
      </c>
      <c r="C3453" s="214" t="str">
        <f>VLOOKUP(B3453,INSUMOS!$A:$I,2,FALSE)</f>
        <v>SINAPI</v>
      </c>
      <c r="D3453" s="214" t="str">
        <f>VLOOKUP(B3453,INSUMOS!$A:$I,3,FALSE)</f>
        <v>PORTA DE MADEIRA, FOLHA MEDIA (NBR 15930) DE 600 X 2100 MM, DE 35 MM A 40 MM DE ESPESSURA, NUCLEO SEMI-SOLIDO (SARRAFEADO), CAPA LISA EM HDF, ACABAMENTO EM PRIMER PARA PINTURA</v>
      </c>
      <c r="E3453" s="293" t="str">
        <f>VLOOKUP(B3453,INSUMOS!$A:$I,4,FALSE)</f>
        <v>Material</v>
      </c>
      <c r="F3453" s="293"/>
      <c r="G3453" s="216" t="str">
        <f>VLOOKUP(B3453,INSUMOS!$A:$I,5,FALSE)</f>
        <v>UN</v>
      </c>
      <c r="H3453" s="217">
        <v>1</v>
      </c>
      <c r="I3453" s="218">
        <f>VLOOKUP(B3453,INSUMOS!$A:$I,8,FALSE)</f>
        <v>243.96</v>
      </c>
      <c r="J3453" s="218">
        <f t="shared" si="552"/>
        <v>243.96</v>
      </c>
      <c r="L3453" s="52">
        <f t="shared" si="551"/>
        <v>362</v>
      </c>
      <c r="M3453" s="86">
        <f t="shared" si="545"/>
        <v>243.96</v>
      </c>
      <c r="N3453" s="87" t="str">
        <f t="shared" si="546"/>
        <v/>
      </c>
      <c r="O3453" s="87">
        <f t="shared" si="547"/>
        <v>243.96</v>
      </c>
      <c r="P3453" s="88" t="str">
        <f t="shared" si="548"/>
        <v/>
      </c>
      <c r="Q3453" s="87" t="str">
        <f t="shared" si="549"/>
        <v/>
      </c>
      <c r="R3453" s="87" t="str">
        <f t="shared" si="550"/>
        <v/>
      </c>
    </row>
    <row r="3454" spans="1:18" ht="25.5" customHeight="1" x14ac:dyDescent="0.2">
      <c r="A3454" s="214" t="s">
        <v>28</v>
      </c>
      <c r="B3454" s="215" t="s">
        <v>531</v>
      </c>
      <c r="C3454" s="214" t="str">
        <f>VLOOKUP(B3454,INSUMOS!$A:$I,2,FALSE)</f>
        <v>SINAPI</v>
      </c>
      <c r="D3454" s="214" t="str">
        <f>VLOOKUP(B3454,INSUMOS!$A:$I,3,FALSE)</f>
        <v>PARAFUSO ROSCA SOBERBA ZINCADO CABECA CHATA FENDA SIMPLES 3,5 X 25 MM (1")</v>
      </c>
      <c r="E3454" s="293" t="str">
        <f>VLOOKUP(B3454,INSUMOS!$A:$I,4,FALSE)</f>
        <v>Material</v>
      </c>
      <c r="F3454" s="293"/>
      <c r="G3454" s="216" t="str">
        <f>VLOOKUP(B3454,INSUMOS!$A:$I,5,FALSE)</f>
        <v>UN</v>
      </c>
      <c r="H3454" s="217">
        <v>19.8</v>
      </c>
      <c r="I3454" s="218">
        <f>VLOOKUP(B3454,INSUMOS!$A:$I,8,FALSE)</f>
        <v>7.0000000000000007E-2</v>
      </c>
      <c r="J3454" s="218">
        <f t="shared" si="552"/>
        <v>1.38</v>
      </c>
      <c r="L3454" s="52">
        <f t="shared" si="551"/>
        <v>362</v>
      </c>
      <c r="M3454" s="86">
        <f t="shared" si="545"/>
        <v>1.38</v>
      </c>
      <c r="N3454" s="87" t="str">
        <f t="shared" si="546"/>
        <v/>
      </c>
      <c r="O3454" s="87">
        <f t="shared" si="547"/>
        <v>1.38</v>
      </c>
      <c r="P3454" s="88" t="str">
        <f t="shared" si="548"/>
        <v/>
      </c>
      <c r="Q3454" s="87" t="str">
        <f t="shared" si="549"/>
        <v/>
      </c>
      <c r="R3454" s="87" t="str">
        <f t="shared" si="550"/>
        <v/>
      </c>
    </row>
    <row r="3455" spans="1:18" ht="25.5" customHeight="1" x14ac:dyDescent="0.2">
      <c r="A3455" s="219"/>
      <c r="B3455" s="219"/>
      <c r="C3455" s="219"/>
      <c r="D3455" s="219"/>
      <c r="E3455" s="219"/>
      <c r="F3455" s="220"/>
      <c r="G3455" s="219"/>
      <c r="H3455" s="220"/>
      <c r="I3455" s="219"/>
      <c r="J3455" s="220"/>
      <c r="L3455" s="52">
        <f t="shared" si="551"/>
        <v>362</v>
      </c>
      <c r="M3455" s="86" t="str">
        <f t="shared" si="545"/>
        <v/>
      </c>
      <c r="N3455" s="87" t="str">
        <f t="shared" si="546"/>
        <v/>
      </c>
      <c r="O3455" s="87" t="str">
        <f t="shared" si="547"/>
        <v/>
      </c>
      <c r="P3455" s="88" t="str">
        <f t="shared" si="548"/>
        <v/>
      </c>
      <c r="Q3455" s="87" t="str">
        <f t="shared" si="549"/>
        <v/>
      </c>
      <c r="R3455" s="87" t="str">
        <f t="shared" si="550"/>
        <v/>
      </c>
    </row>
    <row r="3456" spans="1:18" ht="15" thickBot="1" x14ac:dyDescent="0.25">
      <c r="A3456" s="219"/>
      <c r="B3456" s="219"/>
      <c r="C3456" s="219"/>
      <c r="D3456" s="219"/>
      <c r="E3456" s="219"/>
      <c r="F3456" s="220"/>
      <c r="G3456" s="219"/>
      <c r="H3456" s="294"/>
      <c r="I3456" s="294"/>
      <c r="J3456" s="220"/>
      <c r="L3456" s="52">
        <f t="shared" si="551"/>
        <v>362</v>
      </c>
      <c r="M3456" s="86" t="str">
        <f t="shared" si="545"/>
        <v/>
      </c>
      <c r="N3456" s="87" t="str">
        <f t="shared" si="546"/>
        <v/>
      </c>
      <c r="O3456" s="87" t="str">
        <f t="shared" si="547"/>
        <v/>
      </c>
      <c r="P3456" s="88" t="str">
        <f t="shared" si="548"/>
        <v/>
      </c>
      <c r="Q3456" s="87" t="str">
        <f t="shared" si="549"/>
        <v/>
      </c>
      <c r="R3456" s="87" t="str">
        <f t="shared" si="550"/>
        <v/>
      </c>
    </row>
    <row r="3457" spans="1:18" ht="15" thickTop="1" x14ac:dyDescent="0.2">
      <c r="A3457" s="224"/>
      <c r="B3457" s="224"/>
      <c r="C3457" s="224"/>
      <c r="D3457" s="224"/>
      <c r="E3457" s="224"/>
      <c r="F3457" s="224"/>
      <c r="G3457" s="224"/>
      <c r="H3457" s="224"/>
      <c r="I3457" s="224"/>
      <c r="J3457" s="224"/>
      <c r="L3457" s="52">
        <f t="shared" si="551"/>
        <v>362</v>
      </c>
      <c r="M3457" s="86" t="str">
        <f t="shared" si="545"/>
        <v/>
      </c>
      <c r="N3457" s="87" t="str">
        <f t="shared" si="546"/>
        <v/>
      </c>
      <c r="O3457" s="87" t="str">
        <f t="shared" si="547"/>
        <v/>
      </c>
      <c r="P3457" s="88" t="str">
        <f t="shared" si="548"/>
        <v/>
      </c>
      <c r="Q3457" s="87" t="str">
        <f t="shared" si="549"/>
        <v/>
      </c>
      <c r="R3457" s="87" t="str">
        <f t="shared" si="550"/>
        <v/>
      </c>
    </row>
    <row r="3458" spans="1:18" ht="15" x14ac:dyDescent="0.2">
      <c r="A3458" s="206"/>
      <c r="B3458" s="207" t="s">
        <v>1</v>
      </c>
      <c r="C3458" s="206" t="s">
        <v>2</v>
      </c>
      <c r="D3458" s="206" t="s">
        <v>3</v>
      </c>
      <c r="E3458" s="290" t="s">
        <v>18</v>
      </c>
      <c r="F3458" s="290"/>
      <c r="G3458" s="208" t="s">
        <v>4</v>
      </c>
      <c r="H3458" s="207" t="s">
        <v>5</v>
      </c>
      <c r="I3458" s="207" t="s">
        <v>6</v>
      </c>
      <c r="J3458" s="207" t="s">
        <v>7</v>
      </c>
      <c r="L3458" s="52">
        <f t="shared" si="551"/>
        <v>363</v>
      </c>
      <c r="M3458" s="86" t="str">
        <f t="shared" si="545"/>
        <v/>
      </c>
      <c r="N3458" s="87" t="str">
        <f t="shared" si="546"/>
        <v/>
      </c>
      <c r="O3458" s="87" t="str">
        <f t="shared" si="547"/>
        <v/>
      </c>
      <c r="P3458" s="88" t="str">
        <f t="shared" si="548"/>
        <v/>
      </c>
      <c r="Q3458" s="87" t="str">
        <f t="shared" si="549"/>
        <v/>
      </c>
      <c r="R3458" s="87" t="str">
        <f t="shared" si="550"/>
        <v/>
      </c>
    </row>
    <row r="3459" spans="1:18" ht="38.25" x14ac:dyDescent="0.2">
      <c r="A3459" s="209" t="s">
        <v>19</v>
      </c>
      <c r="B3459" s="210" t="s">
        <v>621</v>
      </c>
      <c r="C3459" s="209" t="s">
        <v>9</v>
      </c>
      <c r="D3459" s="209" t="s">
        <v>1478</v>
      </c>
      <c r="E3459" s="291" t="s">
        <v>883</v>
      </c>
      <c r="F3459" s="291"/>
      <c r="G3459" s="211" t="s">
        <v>12</v>
      </c>
      <c r="H3459" s="212">
        <v>1</v>
      </c>
      <c r="I3459" s="213">
        <f>SUMIF(L:L,$L3459,M:M)</f>
        <v>432.24</v>
      </c>
      <c r="J3459" s="213">
        <f t="shared" ref="J3459:J3465" si="553">TRUNC(H3459*I3459,2)</f>
        <v>432.24</v>
      </c>
      <c r="L3459" s="52">
        <f t="shared" si="551"/>
        <v>363</v>
      </c>
      <c r="M3459" s="86" t="str">
        <f t="shared" si="545"/>
        <v/>
      </c>
      <c r="N3459" s="87" t="str">
        <f t="shared" si="546"/>
        <v/>
      </c>
      <c r="O3459" s="87" t="str">
        <f t="shared" si="547"/>
        <v/>
      </c>
      <c r="P3459" s="88" t="str">
        <f t="shared" si="548"/>
        <v xml:space="preserve"> 90822 </v>
      </c>
      <c r="Q3459" s="87">
        <f t="shared" si="549"/>
        <v>0</v>
      </c>
      <c r="R3459" s="87">
        <f t="shared" si="550"/>
        <v>432.24</v>
      </c>
    </row>
    <row r="3460" spans="1:18" ht="25.5" x14ac:dyDescent="0.2">
      <c r="A3460" s="225" t="s">
        <v>21</v>
      </c>
      <c r="B3460" s="226" t="s">
        <v>699</v>
      </c>
      <c r="C3460" s="225" t="s">
        <v>9</v>
      </c>
      <c r="D3460" s="225" t="s">
        <v>1676</v>
      </c>
      <c r="E3460" s="292" t="s">
        <v>875</v>
      </c>
      <c r="F3460" s="292"/>
      <c r="G3460" s="227" t="s">
        <v>25</v>
      </c>
      <c r="H3460" s="228">
        <v>2.2419775999999998</v>
      </c>
      <c r="I3460" s="229">
        <f>SUMIFS(J:J,A:A,"Composição",B:B,$B3460)</f>
        <v>30.86</v>
      </c>
      <c r="J3460" s="229">
        <f t="shared" si="553"/>
        <v>69.180000000000007</v>
      </c>
      <c r="L3460" s="52">
        <f t="shared" si="551"/>
        <v>363</v>
      </c>
      <c r="M3460" s="86">
        <f t="shared" si="545"/>
        <v>69.180000000000007</v>
      </c>
      <c r="N3460" s="87" t="str">
        <f t="shared" si="546"/>
        <v/>
      </c>
      <c r="O3460" s="87">
        <f t="shared" si="547"/>
        <v>69.180000000000007</v>
      </c>
      <c r="P3460" s="88" t="str">
        <f t="shared" si="548"/>
        <v/>
      </c>
      <c r="Q3460" s="87" t="str">
        <f t="shared" si="549"/>
        <v/>
      </c>
      <c r="R3460" s="87" t="str">
        <f t="shared" si="550"/>
        <v/>
      </c>
    </row>
    <row r="3461" spans="1:18" ht="25.5" x14ac:dyDescent="0.2">
      <c r="A3461" s="225" t="s">
        <v>21</v>
      </c>
      <c r="B3461" s="226" t="s">
        <v>26</v>
      </c>
      <c r="C3461" s="225" t="s">
        <v>9</v>
      </c>
      <c r="D3461" s="225" t="s">
        <v>27</v>
      </c>
      <c r="E3461" s="292" t="s">
        <v>875</v>
      </c>
      <c r="F3461" s="292"/>
      <c r="G3461" s="227" t="s">
        <v>25</v>
      </c>
      <c r="H3461" s="228">
        <v>0.63360240000000001</v>
      </c>
      <c r="I3461" s="229">
        <f>SUMIFS(J:J,A:A,"Composição",B:B,$B3461)</f>
        <v>25.11</v>
      </c>
      <c r="J3461" s="229">
        <f t="shared" si="553"/>
        <v>15.9</v>
      </c>
      <c r="L3461" s="52">
        <f t="shared" si="551"/>
        <v>363</v>
      </c>
      <c r="M3461" s="86">
        <f t="shared" si="545"/>
        <v>15.9</v>
      </c>
      <c r="N3461" s="87" t="str">
        <f t="shared" si="546"/>
        <v/>
      </c>
      <c r="O3461" s="87">
        <f t="shared" si="547"/>
        <v>15.9</v>
      </c>
      <c r="P3461" s="88" t="str">
        <f t="shared" si="548"/>
        <v/>
      </c>
      <c r="Q3461" s="87" t="str">
        <f t="shared" si="549"/>
        <v/>
      </c>
      <c r="R3461" s="87" t="str">
        <f t="shared" si="550"/>
        <v/>
      </c>
    </row>
    <row r="3462" spans="1:18" ht="25.5" customHeight="1" x14ac:dyDescent="0.2">
      <c r="A3462" s="214" t="s">
        <v>28</v>
      </c>
      <c r="B3462" s="215" t="s">
        <v>386</v>
      </c>
      <c r="C3462" s="214" t="str">
        <f>VLOOKUP(B3462,INSUMOS!$A:$I,2,FALSE)</f>
        <v>SINAPI</v>
      </c>
      <c r="D3462" s="214" t="str">
        <f>VLOOKUP(B3462,INSUMOS!$A:$I,3,FALSE)</f>
        <v>PORTA DE MADEIRA, FOLHA MEDIA (NBR 15930) DE 800 X 2100 MM, DE 35 MM A 40 MM DE ESPESSURA, NUCLEO SEMI-SOLIDO (SARRAFEADO), CAPA LISA EM HDF, ACABAMENTO EM PRIMER PARA PINTURA</v>
      </c>
      <c r="E3462" s="293" t="str">
        <f>VLOOKUP(B3462,INSUMOS!$A:$I,4,FALSE)</f>
        <v>Material</v>
      </c>
      <c r="F3462" s="293"/>
      <c r="G3462" s="216" t="str">
        <f>VLOOKUP(B3462,INSUMOS!$A:$I,5,FALSE)</f>
        <v>UN</v>
      </c>
      <c r="H3462" s="217">
        <v>1</v>
      </c>
      <c r="I3462" s="218">
        <f>VLOOKUP(B3462,INSUMOS!$A:$I,8,FALSE)</f>
        <v>268.39999999999998</v>
      </c>
      <c r="J3462" s="218">
        <f t="shared" si="553"/>
        <v>268.39999999999998</v>
      </c>
      <c r="L3462" s="52">
        <f t="shared" si="551"/>
        <v>363</v>
      </c>
      <c r="M3462" s="86">
        <f t="shared" si="545"/>
        <v>268.39999999999998</v>
      </c>
      <c r="N3462" s="87" t="str">
        <f t="shared" si="546"/>
        <v/>
      </c>
      <c r="O3462" s="87">
        <f t="shared" si="547"/>
        <v>268.39999999999998</v>
      </c>
      <c r="P3462" s="88" t="str">
        <f t="shared" si="548"/>
        <v/>
      </c>
      <c r="Q3462" s="87" t="str">
        <f t="shared" si="549"/>
        <v/>
      </c>
      <c r="R3462" s="87" t="str">
        <f t="shared" si="550"/>
        <v/>
      </c>
    </row>
    <row r="3463" spans="1:18" ht="25.5" customHeight="1" x14ac:dyDescent="0.2">
      <c r="A3463" s="214" t="s">
        <v>28</v>
      </c>
      <c r="B3463" s="215" t="s">
        <v>2201</v>
      </c>
      <c r="C3463" s="214" t="str">
        <f>VLOOKUP(B3463,INSUMOS!$A:$I,2,FALSE)</f>
        <v>SINAPI</v>
      </c>
      <c r="D3463" s="214" t="str">
        <f>VLOOKUP(B3463,INSUMOS!$A:$I,3,FALSE)</f>
        <v>BUCHA DE NYLON SEM ABA S4</v>
      </c>
      <c r="E3463" s="293" t="str">
        <f>VLOOKUP(B3463,INSUMOS!$A:$I,4,FALSE)</f>
        <v>Material</v>
      </c>
      <c r="F3463" s="293"/>
      <c r="G3463" s="216" t="str">
        <f>VLOOKUP(B3463,INSUMOS!$A:$I,5,FALSE)</f>
        <v>UN</v>
      </c>
      <c r="H3463" s="217">
        <v>19.8</v>
      </c>
      <c r="I3463" s="218">
        <f>VLOOKUP(B3463,INSUMOS!$A:$I,8,FALSE)</f>
        <v>0.11</v>
      </c>
      <c r="J3463" s="218">
        <f t="shared" si="553"/>
        <v>2.17</v>
      </c>
      <c r="L3463" s="52">
        <f t="shared" si="551"/>
        <v>363</v>
      </c>
      <c r="M3463" s="86">
        <f t="shared" si="545"/>
        <v>2.17</v>
      </c>
      <c r="N3463" s="87" t="str">
        <f t="shared" si="546"/>
        <v/>
      </c>
      <c r="O3463" s="87">
        <f t="shared" si="547"/>
        <v>2.17</v>
      </c>
      <c r="P3463" s="88" t="str">
        <f t="shared" si="548"/>
        <v/>
      </c>
      <c r="Q3463" s="87" t="str">
        <f t="shared" si="549"/>
        <v/>
      </c>
      <c r="R3463" s="87" t="str">
        <f t="shared" si="550"/>
        <v/>
      </c>
    </row>
    <row r="3464" spans="1:18" ht="14.25" customHeight="1" x14ac:dyDescent="0.2">
      <c r="A3464" s="214" t="s">
        <v>28</v>
      </c>
      <c r="B3464" s="215" t="s">
        <v>531</v>
      </c>
      <c r="C3464" s="214" t="str">
        <f>VLOOKUP(B3464,INSUMOS!$A:$I,2,FALSE)</f>
        <v>SINAPI</v>
      </c>
      <c r="D3464" s="214" t="str">
        <f>VLOOKUP(B3464,INSUMOS!$A:$I,3,FALSE)</f>
        <v>PARAFUSO ROSCA SOBERBA ZINCADO CABECA CHATA FENDA SIMPLES 3,5 X 25 MM (1")</v>
      </c>
      <c r="E3464" s="293" t="str">
        <f>VLOOKUP(B3464,INSUMOS!$A:$I,4,FALSE)</f>
        <v>Material</v>
      </c>
      <c r="F3464" s="293"/>
      <c r="G3464" s="216" t="str">
        <f>VLOOKUP(B3464,INSUMOS!$A:$I,5,FALSE)</f>
        <v>UN</v>
      </c>
      <c r="H3464" s="217">
        <v>19.8</v>
      </c>
      <c r="I3464" s="218">
        <f>VLOOKUP(B3464,INSUMOS!$A:$I,8,FALSE)</f>
        <v>7.0000000000000007E-2</v>
      </c>
      <c r="J3464" s="218">
        <f t="shared" si="553"/>
        <v>1.38</v>
      </c>
      <c r="L3464" s="52">
        <f t="shared" si="551"/>
        <v>363</v>
      </c>
      <c r="M3464" s="86">
        <f t="shared" si="545"/>
        <v>1.38</v>
      </c>
      <c r="N3464" s="87" t="str">
        <f t="shared" si="546"/>
        <v/>
      </c>
      <c r="O3464" s="87">
        <f t="shared" si="547"/>
        <v>1.38</v>
      </c>
      <c r="P3464" s="88" t="str">
        <f t="shared" si="548"/>
        <v/>
      </c>
      <c r="Q3464" s="87" t="str">
        <f t="shared" si="549"/>
        <v/>
      </c>
      <c r="R3464" s="87" t="str">
        <f t="shared" si="550"/>
        <v/>
      </c>
    </row>
    <row r="3465" spans="1:18" ht="25.5" x14ac:dyDescent="0.2">
      <c r="A3465" s="214" t="s">
        <v>28</v>
      </c>
      <c r="B3465" s="215" t="s">
        <v>423</v>
      </c>
      <c r="C3465" s="214" t="str">
        <f>VLOOKUP(B3465,INSUMOS!$A:$I,2,FALSE)</f>
        <v>SINAPI</v>
      </c>
      <c r="D3465" s="214" t="str">
        <f>VLOOKUP(B3465,INSUMOS!$A:$I,3,FALSE)</f>
        <v>DOBRADICA EM ACO/FERRO, 3 1/2" X 3", E= 1,9 A 2 MM, COM ANEL, CROMADO OU ZINCADO, TAMPA BOLA, COM PARAFUSOS</v>
      </c>
      <c r="E3465" s="293" t="str">
        <f>VLOOKUP(B3465,INSUMOS!$A:$I,4,FALSE)</f>
        <v>Material</v>
      </c>
      <c r="F3465" s="293"/>
      <c r="G3465" s="216" t="str">
        <f>VLOOKUP(B3465,INSUMOS!$A:$I,5,FALSE)</f>
        <v>UN</v>
      </c>
      <c r="H3465" s="217">
        <v>3</v>
      </c>
      <c r="I3465" s="218">
        <f>VLOOKUP(B3465,INSUMOS!$A:$I,8,FALSE)</f>
        <v>25.07</v>
      </c>
      <c r="J3465" s="218">
        <f t="shared" si="553"/>
        <v>75.209999999999994</v>
      </c>
      <c r="L3465" s="52">
        <f t="shared" si="551"/>
        <v>363</v>
      </c>
      <c r="M3465" s="86">
        <f t="shared" si="545"/>
        <v>75.209999999999994</v>
      </c>
      <c r="N3465" s="87" t="str">
        <f t="shared" si="546"/>
        <v/>
      </c>
      <c r="O3465" s="87">
        <f t="shared" si="547"/>
        <v>75.209999999999994</v>
      </c>
      <c r="P3465" s="88" t="str">
        <f t="shared" si="548"/>
        <v/>
      </c>
      <c r="Q3465" s="87" t="str">
        <f t="shared" si="549"/>
        <v/>
      </c>
      <c r="R3465" s="87" t="str">
        <f t="shared" si="550"/>
        <v/>
      </c>
    </row>
    <row r="3466" spans="1:18" x14ac:dyDescent="0.2">
      <c r="A3466" s="219"/>
      <c r="B3466" s="219"/>
      <c r="C3466" s="219"/>
      <c r="D3466" s="219"/>
      <c r="E3466" s="219"/>
      <c r="F3466" s="220"/>
      <c r="G3466" s="219"/>
      <c r="H3466" s="220"/>
      <c r="I3466" s="219"/>
      <c r="J3466" s="220"/>
      <c r="L3466" s="52">
        <f t="shared" si="551"/>
        <v>363</v>
      </c>
      <c r="M3466" s="86" t="str">
        <f t="shared" si="545"/>
        <v/>
      </c>
      <c r="N3466" s="87" t="str">
        <f t="shared" si="546"/>
        <v/>
      </c>
      <c r="O3466" s="87" t="str">
        <f t="shared" si="547"/>
        <v/>
      </c>
      <c r="P3466" s="88" t="str">
        <f t="shared" si="548"/>
        <v/>
      </c>
      <c r="Q3466" s="87" t="str">
        <f t="shared" si="549"/>
        <v/>
      </c>
      <c r="R3466" s="87" t="str">
        <f t="shared" si="550"/>
        <v/>
      </c>
    </row>
    <row r="3467" spans="1:18" ht="15" thickBot="1" x14ac:dyDescent="0.25">
      <c r="A3467" s="219"/>
      <c r="B3467" s="219"/>
      <c r="C3467" s="219"/>
      <c r="D3467" s="219"/>
      <c r="E3467" s="219"/>
      <c r="F3467" s="220"/>
      <c r="G3467" s="219"/>
      <c r="H3467" s="294"/>
      <c r="I3467" s="294"/>
      <c r="J3467" s="220"/>
      <c r="L3467" s="52">
        <f t="shared" si="551"/>
        <v>363</v>
      </c>
      <c r="M3467" s="86" t="str">
        <f t="shared" si="545"/>
        <v/>
      </c>
      <c r="N3467" s="87" t="str">
        <f t="shared" si="546"/>
        <v/>
      </c>
      <c r="O3467" s="87" t="str">
        <f t="shared" si="547"/>
        <v/>
      </c>
      <c r="P3467" s="88" t="str">
        <f t="shared" si="548"/>
        <v/>
      </c>
      <c r="Q3467" s="87" t="str">
        <f t="shared" si="549"/>
        <v/>
      </c>
      <c r="R3467" s="87" t="str">
        <f t="shared" si="550"/>
        <v/>
      </c>
    </row>
    <row r="3468" spans="1:18" ht="15" thickTop="1" x14ac:dyDescent="0.2">
      <c r="A3468" s="224"/>
      <c r="B3468" s="224"/>
      <c r="C3468" s="224"/>
      <c r="D3468" s="224"/>
      <c r="E3468" s="224"/>
      <c r="F3468" s="224"/>
      <c r="G3468" s="224"/>
      <c r="H3468" s="224"/>
      <c r="I3468" s="224"/>
      <c r="J3468" s="224"/>
      <c r="L3468" s="52">
        <f t="shared" si="551"/>
        <v>363</v>
      </c>
      <c r="M3468" s="86" t="str">
        <f t="shared" si="545"/>
        <v/>
      </c>
      <c r="N3468" s="87" t="str">
        <f t="shared" si="546"/>
        <v/>
      </c>
      <c r="O3468" s="87" t="str">
        <f t="shared" si="547"/>
        <v/>
      </c>
      <c r="P3468" s="88" t="str">
        <f t="shared" si="548"/>
        <v/>
      </c>
      <c r="Q3468" s="87" t="str">
        <f t="shared" si="549"/>
        <v/>
      </c>
      <c r="R3468" s="87" t="str">
        <f t="shared" si="550"/>
        <v/>
      </c>
    </row>
    <row r="3469" spans="1:18" ht="15" x14ac:dyDescent="0.2">
      <c r="A3469" s="206"/>
      <c r="B3469" s="207" t="s">
        <v>1</v>
      </c>
      <c r="C3469" s="206" t="s">
        <v>2</v>
      </c>
      <c r="D3469" s="206" t="s">
        <v>3</v>
      </c>
      <c r="E3469" s="290" t="s">
        <v>18</v>
      </c>
      <c r="F3469" s="290"/>
      <c r="G3469" s="208" t="s">
        <v>4</v>
      </c>
      <c r="H3469" s="207" t="s">
        <v>5</v>
      </c>
      <c r="I3469" s="207" t="s">
        <v>6</v>
      </c>
      <c r="J3469" s="207" t="s">
        <v>7</v>
      </c>
      <c r="L3469" s="52">
        <f t="shared" si="551"/>
        <v>364</v>
      </c>
      <c r="M3469" s="86" t="str">
        <f t="shared" si="545"/>
        <v/>
      </c>
      <c r="N3469" s="87" t="str">
        <f t="shared" si="546"/>
        <v/>
      </c>
      <c r="O3469" s="87" t="str">
        <f t="shared" si="547"/>
        <v/>
      </c>
      <c r="P3469" s="88" t="str">
        <f t="shared" si="548"/>
        <v/>
      </c>
      <c r="Q3469" s="87" t="str">
        <f t="shared" si="549"/>
        <v/>
      </c>
      <c r="R3469" s="87" t="str">
        <f t="shared" si="550"/>
        <v/>
      </c>
    </row>
    <row r="3470" spans="1:18" ht="38.25" x14ac:dyDescent="0.2">
      <c r="A3470" s="209" t="s">
        <v>19</v>
      </c>
      <c r="B3470" s="210" t="s">
        <v>626</v>
      </c>
      <c r="C3470" s="209" t="s">
        <v>9</v>
      </c>
      <c r="D3470" s="209" t="s">
        <v>1510</v>
      </c>
      <c r="E3470" s="291" t="s">
        <v>883</v>
      </c>
      <c r="F3470" s="291"/>
      <c r="G3470" s="211" t="s">
        <v>10</v>
      </c>
      <c r="H3470" s="212">
        <v>1</v>
      </c>
      <c r="I3470" s="213">
        <f>SUMIF(L:L,$L3470,M:M)</f>
        <v>666.28</v>
      </c>
      <c r="J3470" s="213">
        <f t="shared" ref="J3470:J3476" si="554">TRUNC(H3470*I3470,2)</f>
        <v>666.28</v>
      </c>
      <c r="L3470" s="52">
        <f t="shared" si="551"/>
        <v>364</v>
      </c>
      <c r="M3470" s="86" t="str">
        <f t="shared" si="545"/>
        <v/>
      </c>
      <c r="N3470" s="87" t="str">
        <f t="shared" si="546"/>
        <v/>
      </c>
      <c r="O3470" s="87" t="str">
        <f t="shared" si="547"/>
        <v/>
      </c>
      <c r="P3470" s="88" t="str">
        <f t="shared" si="548"/>
        <v xml:space="preserve"> 91341 </v>
      </c>
      <c r="Q3470" s="87">
        <f t="shared" si="549"/>
        <v>0</v>
      </c>
      <c r="R3470" s="87">
        <f t="shared" si="550"/>
        <v>666.28</v>
      </c>
    </row>
    <row r="3471" spans="1:18" ht="25.5" x14ac:dyDescent="0.2">
      <c r="A3471" s="225" t="s">
        <v>21</v>
      </c>
      <c r="B3471" s="226" t="s">
        <v>45</v>
      </c>
      <c r="C3471" s="225" t="s">
        <v>9</v>
      </c>
      <c r="D3471" s="225" t="s">
        <v>46</v>
      </c>
      <c r="E3471" s="292" t="s">
        <v>875</v>
      </c>
      <c r="F3471" s="292"/>
      <c r="G3471" s="227" t="s">
        <v>25</v>
      </c>
      <c r="H3471" s="228">
        <v>0.55487889999999995</v>
      </c>
      <c r="I3471" s="229">
        <f>SUMIFS(J:J,A:A,"Composição",B:B,$B3471)</f>
        <v>32.840000000000003</v>
      </c>
      <c r="J3471" s="229">
        <f t="shared" si="554"/>
        <v>18.22</v>
      </c>
      <c r="L3471" s="52">
        <f t="shared" si="551"/>
        <v>364</v>
      </c>
      <c r="M3471" s="86">
        <f t="shared" si="545"/>
        <v>18.22</v>
      </c>
      <c r="N3471" s="87" t="str">
        <f t="shared" si="546"/>
        <v/>
      </c>
      <c r="O3471" s="87">
        <f t="shared" si="547"/>
        <v>18.22</v>
      </c>
      <c r="P3471" s="88" t="str">
        <f t="shared" si="548"/>
        <v/>
      </c>
      <c r="Q3471" s="87" t="str">
        <f t="shared" si="549"/>
        <v/>
      </c>
      <c r="R3471" s="87" t="str">
        <f t="shared" si="550"/>
        <v/>
      </c>
    </row>
    <row r="3472" spans="1:18" ht="25.5" x14ac:dyDescent="0.2">
      <c r="A3472" s="225" t="s">
        <v>21</v>
      </c>
      <c r="B3472" s="226" t="s">
        <v>26</v>
      </c>
      <c r="C3472" s="225" t="s">
        <v>9</v>
      </c>
      <c r="D3472" s="225" t="s">
        <v>27</v>
      </c>
      <c r="E3472" s="292" t="s">
        <v>875</v>
      </c>
      <c r="F3472" s="292"/>
      <c r="G3472" s="227" t="s">
        <v>25</v>
      </c>
      <c r="H3472" s="228">
        <v>0.1568136</v>
      </c>
      <c r="I3472" s="229">
        <f>SUMIFS(J:J,A:A,"Composição",B:B,$B3472)</f>
        <v>25.11</v>
      </c>
      <c r="J3472" s="229">
        <f t="shared" si="554"/>
        <v>3.93</v>
      </c>
      <c r="L3472" s="52">
        <f t="shared" si="551"/>
        <v>364</v>
      </c>
      <c r="M3472" s="86">
        <f t="shared" si="545"/>
        <v>3.93</v>
      </c>
      <c r="N3472" s="87" t="str">
        <f t="shared" si="546"/>
        <v/>
      </c>
      <c r="O3472" s="87">
        <f t="shared" si="547"/>
        <v>3.93</v>
      </c>
      <c r="P3472" s="88" t="str">
        <f t="shared" si="548"/>
        <v/>
      </c>
      <c r="Q3472" s="87" t="str">
        <f t="shared" si="549"/>
        <v/>
      </c>
      <c r="R3472" s="87" t="str">
        <f t="shared" si="550"/>
        <v/>
      </c>
    </row>
    <row r="3473" spans="1:18" ht="38.25" x14ac:dyDescent="0.2">
      <c r="A3473" s="214" t="s">
        <v>28</v>
      </c>
      <c r="B3473" s="215" t="s">
        <v>540</v>
      </c>
      <c r="C3473" s="214" t="str">
        <f>VLOOKUP(B3473,INSUMOS!$A:$I,2,FALSE)</f>
        <v>SINAPI</v>
      </c>
      <c r="D3473" s="214" t="str">
        <f>VLOOKUP(B3473,INSUMOS!$A:$I,3,FALSE)</f>
        <v>BUCHA DE NYLON SEM ABA S10, COM PARAFUSO DE 6,10 X 65 MM EM ACO ZINCADO COM ROSCA SOBERBA, CABECA CHATA E FENDA PHILLIPS</v>
      </c>
      <c r="E3473" s="293" t="str">
        <f>VLOOKUP(B3473,INSUMOS!$A:$I,4,FALSE)</f>
        <v>Material</v>
      </c>
      <c r="F3473" s="293"/>
      <c r="G3473" s="216" t="str">
        <f>VLOOKUP(B3473,INSUMOS!$A:$I,5,FALSE)</f>
        <v>UN</v>
      </c>
      <c r="H3473" s="217">
        <v>4.8166000000000002</v>
      </c>
      <c r="I3473" s="218">
        <f>VLOOKUP(B3473,INSUMOS!$A:$I,8,FALSE)</f>
        <v>1.1599999999999999</v>
      </c>
      <c r="J3473" s="218">
        <f t="shared" si="554"/>
        <v>5.58</v>
      </c>
      <c r="L3473" s="52">
        <f t="shared" si="551"/>
        <v>364</v>
      </c>
      <c r="M3473" s="86">
        <f t="shared" si="545"/>
        <v>5.58</v>
      </c>
      <c r="N3473" s="87" t="str">
        <f t="shared" si="546"/>
        <v/>
      </c>
      <c r="O3473" s="87">
        <f t="shared" si="547"/>
        <v>5.58</v>
      </c>
      <c r="P3473" s="88" t="str">
        <f t="shared" si="548"/>
        <v/>
      </c>
      <c r="Q3473" s="87" t="str">
        <f t="shared" si="549"/>
        <v/>
      </c>
      <c r="R3473" s="87" t="str">
        <f t="shared" si="550"/>
        <v/>
      </c>
    </row>
    <row r="3474" spans="1:18" ht="38.25" x14ac:dyDescent="0.2">
      <c r="A3474" s="214" t="s">
        <v>28</v>
      </c>
      <c r="B3474" s="215" t="s">
        <v>484</v>
      </c>
      <c r="C3474" s="214" t="str">
        <f>VLOOKUP(B3474,INSUMOS!$A:$I,2,FALSE)</f>
        <v>SINAPI</v>
      </c>
      <c r="D3474" s="214" t="str">
        <f>VLOOKUP(B3474,INSUMOS!$A:$I,3,FALSE)</f>
        <v>PORTA DE ABRIR, TIPO VENEZIANA, EM ALUMINIO, ACABAMENTO ANODIZADO NATURAL, 90 CM X 210 CM (LARGURA X ALTURA), SEM GUARNICAO/ALIZAR/VISTA</v>
      </c>
      <c r="E3474" s="293" t="str">
        <f>VLOOKUP(B3474,INSUMOS!$A:$I,4,FALSE)</f>
        <v>Material</v>
      </c>
      <c r="F3474" s="293"/>
      <c r="G3474" s="216" t="str">
        <f>VLOOKUP(B3474,INSUMOS!$A:$I,5,FALSE)</f>
        <v>UN</v>
      </c>
      <c r="H3474" s="217">
        <v>0.54730000000000001</v>
      </c>
      <c r="I3474" s="218">
        <f>VLOOKUP(B3474,INSUMOS!$A:$I,8,FALSE)</f>
        <v>727.97</v>
      </c>
      <c r="J3474" s="218">
        <f t="shared" si="554"/>
        <v>398.41</v>
      </c>
      <c r="L3474" s="52">
        <f t="shared" si="551"/>
        <v>364</v>
      </c>
      <c r="M3474" s="86">
        <f t="shared" si="545"/>
        <v>398.41</v>
      </c>
      <c r="N3474" s="87" t="str">
        <f t="shared" si="546"/>
        <v/>
      </c>
      <c r="O3474" s="87">
        <f t="shared" si="547"/>
        <v>398.41</v>
      </c>
      <c r="P3474" s="88" t="str">
        <f t="shared" si="548"/>
        <v/>
      </c>
      <c r="Q3474" s="87" t="str">
        <f t="shared" si="549"/>
        <v/>
      </c>
      <c r="R3474" s="87" t="str">
        <f t="shared" si="550"/>
        <v/>
      </c>
    </row>
    <row r="3475" spans="1:18" ht="25.5" customHeight="1" x14ac:dyDescent="0.2">
      <c r="A3475" s="214" t="s">
        <v>28</v>
      </c>
      <c r="B3475" s="215" t="s">
        <v>493</v>
      </c>
      <c r="C3475" s="214" t="str">
        <f>VLOOKUP(B3475,INSUMOS!$A:$I,2,FALSE)</f>
        <v>SINAPI</v>
      </c>
      <c r="D3475" s="214" t="str">
        <f>VLOOKUP(B3475,INSUMOS!$A:$I,3,FALSE)</f>
        <v>GUARNICAO / MOLDURA / ARREMATE DE ACABAMENTO PARA ESQUADRIA, EM ALUMINIO PERFIL 25, ACABAMENTO ANODIZADO BRANCO OU BRILHANTE, PARA 1 FACE</v>
      </c>
      <c r="E3475" s="293" t="str">
        <f>VLOOKUP(B3475,INSUMOS!$A:$I,4,FALSE)</f>
        <v>Material</v>
      </c>
      <c r="F3475" s="293"/>
      <c r="G3475" s="216" t="str">
        <f>VLOOKUP(B3475,INSUMOS!$A:$I,5,FALSE)</f>
        <v>M</v>
      </c>
      <c r="H3475" s="217">
        <v>6.8503999999999996</v>
      </c>
      <c r="I3475" s="218">
        <f>VLOOKUP(B3475,INSUMOS!$A:$I,8,FALSE)</f>
        <v>29.87</v>
      </c>
      <c r="J3475" s="218">
        <f t="shared" si="554"/>
        <v>204.62</v>
      </c>
      <c r="L3475" s="52">
        <f t="shared" si="551"/>
        <v>364</v>
      </c>
      <c r="M3475" s="86">
        <f t="shared" si="545"/>
        <v>204.62</v>
      </c>
      <c r="N3475" s="87" t="str">
        <f t="shared" si="546"/>
        <v/>
      </c>
      <c r="O3475" s="87">
        <f t="shared" si="547"/>
        <v>204.62</v>
      </c>
      <c r="P3475" s="88" t="str">
        <f t="shared" si="548"/>
        <v/>
      </c>
      <c r="Q3475" s="87" t="str">
        <f t="shared" si="549"/>
        <v/>
      </c>
      <c r="R3475" s="87" t="str">
        <f t="shared" si="550"/>
        <v/>
      </c>
    </row>
    <row r="3476" spans="1:18" ht="25.5" customHeight="1" x14ac:dyDescent="0.2">
      <c r="A3476" s="214" t="s">
        <v>28</v>
      </c>
      <c r="B3476" s="215" t="s">
        <v>269</v>
      </c>
      <c r="C3476" s="214" t="str">
        <f>VLOOKUP(B3476,INSUMOS!$A:$I,2,FALSE)</f>
        <v>SINAPI</v>
      </c>
      <c r="D3476" s="214" t="str">
        <f>VLOOKUP(B3476,INSUMOS!$A:$I,3,FALSE)</f>
        <v>SELANTE ELASTICO MONOCOMPONENTE A BASE DE POLIURETANO (PU) PARA JUNTAS DIVERSAS</v>
      </c>
      <c r="E3476" s="293" t="str">
        <f>VLOOKUP(B3476,INSUMOS!$A:$I,4,FALSE)</f>
        <v>Material</v>
      </c>
      <c r="F3476" s="293"/>
      <c r="G3476" s="216" t="str">
        <f>VLOOKUP(B3476,INSUMOS!$A:$I,5,FALSE)</f>
        <v>310ML</v>
      </c>
      <c r="H3476" s="217">
        <v>0.88290000000000002</v>
      </c>
      <c r="I3476" s="218">
        <f>VLOOKUP(B3476,INSUMOS!$A:$I,8,FALSE)</f>
        <v>40.24</v>
      </c>
      <c r="J3476" s="218">
        <f t="shared" si="554"/>
        <v>35.520000000000003</v>
      </c>
      <c r="L3476" s="52">
        <f t="shared" si="551"/>
        <v>364</v>
      </c>
      <c r="M3476" s="86">
        <f t="shared" si="545"/>
        <v>35.520000000000003</v>
      </c>
      <c r="N3476" s="87" t="str">
        <f t="shared" si="546"/>
        <v/>
      </c>
      <c r="O3476" s="87">
        <f t="shared" si="547"/>
        <v>35.520000000000003</v>
      </c>
      <c r="P3476" s="88" t="str">
        <f t="shared" si="548"/>
        <v/>
      </c>
      <c r="Q3476" s="87" t="str">
        <f t="shared" si="549"/>
        <v/>
      </c>
      <c r="R3476" s="87" t="str">
        <f t="shared" si="550"/>
        <v/>
      </c>
    </row>
    <row r="3477" spans="1:18" ht="14.25" customHeight="1" x14ac:dyDescent="0.2">
      <c r="A3477" s="219"/>
      <c r="B3477" s="219"/>
      <c r="C3477" s="219"/>
      <c r="D3477" s="219"/>
      <c r="E3477" s="219"/>
      <c r="F3477" s="220"/>
      <c r="G3477" s="219"/>
      <c r="H3477" s="220"/>
      <c r="I3477" s="219"/>
      <c r="J3477" s="220"/>
      <c r="L3477" s="52">
        <f t="shared" si="551"/>
        <v>364</v>
      </c>
      <c r="M3477" s="86" t="str">
        <f t="shared" si="545"/>
        <v/>
      </c>
      <c r="N3477" s="87" t="str">
        <f t="shared" si="546"/>
        <v/>
      </c>
      <c r="O3477" s="87" t="str">
        <f t="shared" si="547"/>
        <v/>
      </c>
      <c r="P3477" s="88" t="str">
        <f t="shared" si="548"/>
        <v/>
      </c>
      <c r="Q3477" s="87" t="str">
        <f t="shared" si="549"/>
        <v/>
      </c>
      <c r="R3477" s="87" t="str">
        <f t="shared" si="550"/>
        <v/>
      </c>
    </row>
    <row r="3478" spans="1:18" ht="15" thickBot="1" x14ac:dyDescent="0.25">
      <c r="A3478" s="219"/>
      <c r="B3478" s="219"/>
      <c r="C3478" s="219"/>
      <c r="D3478" s="219"/>
      <c r="E3478" s="219"/>
      <c r="F3478" s="220"/>
      <c r="G3478" s="219"/>
      <c r="H3478" s="294"/>
      <c r="I3478" s="294"/>
      <c r="J3478" s="220"/>
      <c r="L3478" s="52">
        <f t="shared" si="551"/>
        <v>364</v>
      </c>
      <c r="M3478" s="86" t="str">
        <f t="shared" si="545"/>
        <v/>
      </c>
      <c r="N3478" s="87" t="str">
        <f t="shared" si="546"/>
        <v/>
      </c>
      <c r="O3478" s="87" t="str">
        <f t="shared" si="547"/>
        <v/>
      </c>
      <c r="P3478" s="88" t="str">
        <f t="shared" si="548"/>
        <v/>
      </c>
      <c r="Q3478" s="87" t="str">
        <f t="shared" si="549"/>
        <v/>
      </c>
      <c r="R3478" s="87" t="str">
        <f t="shared" si="550"/>
        <v/>
      </c>
    </row>
    <row r="3479" spans="1:18" ht="15" thickTop="1" x14ac:dyDescent="0.2">
      <c r="A3479" s="224"/>
      <c r="B3479" s="224"/>
      <c r="C3479" s="224"/>
      <c r="D3479" s="224"/>
      <c r="E3479" s="224"/>
      <c r="F3479" s="224"/>
      <c r="G3479" s="224"/>
      <c r="H3479" s="224"/>
      <c r="I3479" s="224"/>
      <c r="J3479" s="224"/>
      <c r="L3479" s="52">
        <f t="shared" si="551"/>
        <v>364</v>
      </c>
      <c r="M3479" s="86" t="str">
        <f t="shared" si="545"/>
        <v/>
      </c>
      <c r="N3479" s="87" t="str">
        <f t="shared" si="546"/>
        <v/>
      </c>
      <c r="O3479" s="87" t="str">
        <f t="shared" si="547"/>
        <v/>
      </c>
      <c r="P3479" s="88" t="str">
        <f t="shared" si="548"/>
        <v/>
      </c>
      <c r="Q3479" s="87" t="str">
        <f t="shared" si="549"/>
        <v/>
      </c>
      <c r="R3479" s="87" t="str">
        <f t="shared" si="550"/>
        <v/>
      </c>
    </row>
    <row r="3480" spans="1:18" ht="15" x14ac:dyDescent="0.2">
      <c r="A3480" s="206"/>
      <c r="B3480" s="207" t="s">
        <v>1</v>
      </c>
      <c r="C3480" s="206" t="s">
        <v>2</v>
      </c>
      <c r="D3480" s="206" t="s">
        <v>3</v>
      </c>
      <c r="E3480" s="290" t="s">
        <v>18</v>
      </c>
      <c r="F3480" s="290"/>
      <c r="G3480" s="208" t="s">
        <v>4</v>
      </c>
      <c r="H3480" s="207" t="s">
        <v>5</v>
      </c>
      <c r="I3480" s="207" t="s">
        <v>6</v>
      </c>
      <c r="J3480" s="207" t="s">
        <v>7</v>
      </c>
      <c r="L3480" s="52">
        <f t="shared" si="551"/>
        <v>365</v>
      </c>
      <c r="M3480" s="86" t="str">
        <f t="shared" si="545"/>
        <v/>
      </c>
      <c r="N3480" s="87" t="str">
        <f t="shared" si="546"/>
        <v/>
      </c>
      <c r="O3480" s="87" t="str">
        <f t="shared" si="547"/>
        <v/>
      </c>
      <c r="P3480" s="88" t="str">
        <f t="shared" si="548"/>
        <v/>
      </c>
      <c r="Q3480" s="87" t="str">
        <f t="shared" si="549"/>
        <v/>
      </c>
      <c r="R3480" s="87" t="str">
        <f t="shared" si="550"/>
        <v/>
      </c>
    </row>
    <row r="3481" spans="1:18" ht="38.25" x14ac:dyDescent="0.2">
      <c r="A3481" s="209" t="s">
        <v>19</v>
      </c>
      <c r="B3481" s="210" t="s">
        <v>2041</v>
      </c>
      <c r="C3481" s="209" t="s">
        <v>9</v>
      </c>
      <c r="D3481" s="209" t="s">
        <v>2042</v>
      </c>
      <c r="E3481" s="291" t="s">
        <v>917</v>
      </c>
      <c r="F3481" s="291"/>
      <c r="G3481" s="211" t="s">
        <v>10</v>
      </c>
      <c r="H3481" s="212">
        <v>1</v>
      </c>
      <c r="I3481" s="213">
        <f>SUMIF(L:L,$L3481,M:M)</f>
        <v>8.69</v>
      </c>
      <c r="J3481" s="213">
        <f>TRUNC(H3481*I3481,2)</f>
        <v>8.69</v>
      </c>
      <c r="L3481" s="52">
        <f t="shared" si="551"/>
        <v>365</v>
      </c>
      <c r="M3481" s="86" t="str">
        <f t="shared" si="545"/>
        <v/>
      </c>
      <c r="N3481" s="87" t="str">
        <f t="shared" si="546"/>
        <v/>
      </c>
      <c r="O3481" s="87" t="str">
        <f t="shared" si="547"/>
        <v/>
      </c>
      <c r="P3481" s="88" t="str">
        <f t="shared" si="548"/>
        <v xml:space="preserve"> 101616 </v>
      </c>
      <c r="Q3481" s="87">
        <f t="shared" si="549"/>
        <v>0</v>
      </c>
      <c r="R3481" s="87">
        <f t="shared" si="550"/>
        <v>8.69</v>
      </c>
    </row>
    <row r="3482" spans="1:18" ht="25.5" x14ac:dyDescent="0.2">
      <c r="A3482" s="225" t="s">
        <v>21</v>
      </c>
      <c r="B3482" s="226" t="s">
        <v>45</v>
      </c>
      <c r="C3482" s="225" t="s">
        <v>9</v>
      </c>
      <c r="D3482" s="225" t="s">
        <v>46</v>
      </c>
      <c r="E3482" s="292" t="s">
        <v>875</v>
      </c>
      <c r="F3482" s="292"/>
      <c r="G3482" s="227" t="s">
        <v>25</v>
      </c>
      <c r="H3482" s="228">
        <v>0.110919</v>
      </c>
      <c r="I3482" s="229">
        <f>SUMIFS(J:J,A:A,"Composição",B:B,$B3482)</f>
        <v>32.840000000000003</v>
      </c>
      <c r="J3482" s="229">
        <f>TRUNC(H3482*I3482,2)</f>
        <v>3.64</v>
      </c>
      <c r="L3482" s="52">
        <f t="shared" si="551"/>
        <v>365</v>
      </c>
      <c r="M3482" s="86">
        <f t="shared" si="545"/>
        <v>3.64</v>
      </c>
      <c r="N3482" s="87" t="str">
        <f t="shared" si="546"/>
        <v/>
      </c>
      <c r="O3482" s="87">
        <f t="shared" si="547"/>
        <v>3.64</v>
      </c>
      <c r="P3482" s="88" t="str">
        <f t="shared" si="548"/>
        <v/>
      </c>
      <c r="Q3482" s="87" t="str">
        <f t="shared" si="549"/>
        <v/>
      </c>
      <c r="R3482" s="87" t="str">
        <f t="shared" si="550"/>
        <v/>
      </c>
    </row>
    <row r="3483" spans="1:18" ht="25.5" x14ac:dyDescent="0.2">
      <c r="A3483" s="225" t="s">
        <v>21</v>
      </c>
      <c r="B3483" s="226" t="s">
        <v>26</v>
      </c>
      <c r="C3483" s="225" t="s">
        <v>9</v>
      </c>
      <c r="D3483" s="225" t="s">
        <v>27</v>
      </c>
      <c r="E3483" s="292" t="s">
        <v>875</v>
      </c>
      <c r="F3483" s="292"/>
      <c r="G3483" s="227" t="s">
        <v>25</v>
      </c>
      <c r="H3483" s="228">
        <v>0.19158700000000001</v>
      </c>
      <c r="I3483" s="229">
        <f>SUMIFS(J:J,A:A,"Composição",B:B,$B3483)</f>
        <v>25.11</v>
      </c>
      <c r="J3483" s="229">
        <f>TRUNC(H3483*I3483,2)</f>
        <v>4.8099999999999996</v>
      </c>
      <c r="L3483" s="52">
        <f t="shared" si="551"/>
        <v>365</v>
      </c>
      <c r="M3483" s="86">
        <f t="shared" si="545"/>
        <v>4.8099999999999996</v>
      </c>
      <c r="N3483" s="87" t="str">
        <f t="shared" si="546"/>
        <v/>
      </c>
      <c r="O3483" s="87">
        <f t="shared" si="547"/>
        <v>4.8099999999999996</v>
      </c>
      <c r="P3483" s="88" t="str">
        <f t="shared" si="548"/>
        <v/>
      </c>
      <c r="Q3483" s="87" t="str">
        <f t="shared" si="549"/>
        <v/>
      </c>
      <c r="R3483" s="87" t="str">
        <f t="shared" si="550"/>
        <v/>
      </c>
    </row>
    <row r="3484" spans="1:18" ht="25.5" x14ac:dyDescent="0.2">
      <c r="A3484" s="225" t="s">
        <v>21</v>
      </c>
      <c r="B3484" s="226" t="s">
        <v>685</v>
      </c>
      <c r="C3484" s="225" t="s">
        <v>9</v>
      </c>
      <c r="D3484" s="225" t="s">
        <v>686</v>
      </c>
      <c r="E3484" s="292" t="s">
        <v>893</v>
      </c>
      <c r="F3484" s="292"/>
      <c r="G3484" s="227" t="s">
        <v>41</v>
      </c>
      <c r="H3484" s="228">
        <v>6.7530000000000003E-3</v>
      </c>
      <c r="I3484" s="229">
        <f>SUMIFS(J:J,A:A,"Composição",B:B,$B3484)</f>
        <v>36.33</v>
      </c>
      <c r="J3484" s="229">
        <f>TRUNC(H3484*I3484,2)</f>
        <v>0.24</v>
      </c>
      <c r="L3484" s="52">
        <f t="shared" si="551"/>
        <v>365</v>
      </c>
      <c r="M3484" s="86">
        <f t="shared" si="545"/>
        <v>0.24</v>
      </c>
      <c r="N3484" s="87" t="str">
        <f t="shared" si="546"/>
        <v/>
      </c>
      <c r="O3484" s="87">
        <f t="shared" si="547"/>
        <v>0.24</v>
      </c>
      <c r="P3484" s="88" t="str">
        <f t="shared" si="548"/>
        <v/>
      </c>
      <c r="Q3484" s="87" t="str">
        <f t="shared" si="549"/>
        <v/>
      </c>
      <c r="R3484" s="87" t="str">
        <f t="shared" si="550"/>
        <v/>
      </c>
    </row>
    <row r="3485" spans="1:18" x14ac:dyDescent="0.2">
      <c r="A3485" s="219"/>
      <c r="B3485" s="219"/>
      <c r="C3485" s="219"/>
      <c r="D3485" s="219"/>
      <c r="E3485" s="219"/>
      <c r="F3485" s="220"/>
      <c r="G3485" s="219"/>
      <c r="H3485" s="220"/>
      <c r="I3485" s="219"/>
      <c r="J3485" s="220"/>
      <c r="L3485" s="52">
        <f t="shared" si="551"/>
        <v>365</v>
      </c>
      <c r="M3485" s="86" t="str">
        <f t="shared" si="545"/>
        <v/>
      </c>
      <c r="N3485" s="87" t="str">
        <f t="shared" si="546"/>
        <v/>
      </c>
      <c r="O3485" s="87" t="str">
        <f t="shared" si="547"/>
        <v/>
      </c>
      <c r="P3485" s="88" t="str">
        <f t="shared" si="548"/>
        <v/>
      </c>
      <c r="Q3485" s="87" t="str">
        <f t="shared" si="549"/>
        <v/>
      </c>
      <c r="R3485" s="87" t="str">
        <f t="shared" si="550"/>
        <v/>
      </c>
    </row>
    <row r="3486" spans="1:18" ht="25.5" customHeight="1" thickBot="1" x14ac:dyDescent="0.25">
      <c r="A3486" s="219"/>
      <c r="B3486" s="219"/>
      <c r="C3486" s="219"/>
      <c r="D3486" s="219"/>
      <c r="E3486" s="219"/>
      <c r="F3486" s="220"/>
      <c r="G3486" s="219"/>
      <c r="H3486" s="294"/>
      <c r="I3486" s="294"/>
      <c r="J3486" s="220"/>
      <c r="L3486" s="52">
        <f t="shared" si="551"/>
        <v>365</v>
      </c>
      <c r="M3486" s="86" t="str">
        <f t="shared" si="545"/>
        <v/>
      </c>
      <c r="N3486" s="87" t="str">
        <f t="shared" si="546"/>
        <v/>
      </c>
      <c r="O3486" s="87" t="str">
        <f t="shared" si="547"/>
        <v/>
      </c>
      <c r="P3486" s="88" t="str">
        <f t="shared" si="548"/>
        <v/>
      </c>
      <c r="Q3486" s="87" t="str">
        <f t="shared" si="549"/>
        <v/>
      </c>
      <c r="R3486" s="87" t="str">
        <f t="shared" si="550"/>
        <v/>
      </c>
    </row>
    <row r="3487" spans="1:18" ht="25.5" customHeight="1" thickTop="1" x14ac:dyDescent="0.2">
      <c r="A3487" s="224"/>
      <c r="B3487" s="224"/>
      <c r="C3487" s="224"/>
      <c r="D3487" s="224"/>
      <c r="E3487" s="224"/>
      <c r="F3487" s="224"/>
      <c r="G3487" s="224"/>
      <c r="H3487" s="224"/>
      <c r="I3487" s="224"/>
      <c r="J3487" s="224"/>
      <c r="L3487" s="52">
        <f t="shared" si="551"/>
        <v>365</v>
      </c>
      <c r="M3487" s="86" t="str">
        <f t="shared" si="545"/>
        <v/>
      </c>
      <c r="N3487" s="87" t="str">
        <f t="shared" si="546"/>
        <v/>
      </c>
      <c r="O3487" s="87" t="str">
        <f t="shared" si="547"/>
        <v/>
      </c>
      <c r="P3487" s="88" t="str">
        <f t="shared" si="548"/>
        <v/>
      </c>
      <c r="Q3487" s="87" t="str">
        <f t="shared" si="549"/>
        <v/>
      </c>
      <c r="R3487" s="87" t="str">
        <f t="shared" si="550"/>
        <v/>
      </c>
    </row>
    <row r="3488" spans="1:18" ht="14.25" customHeight="1" x14ac:dyDescent="0.2">
      <c r="A3488" s="206"/>
      <c r="B3488" s="207" t="s">
        <v>1</v>
      </c>
      <c r="C3488" s="206" t="s">
        <v>2</v>
      </c>
      <c r="D3488" s="206" t="s">
        <v>3</v>
      </c>
      <c r="E3488" s="290" t="s">
        <v>18</v>
      </c>
      <c r="F3488" s="290"/>
      <c r="G3488" s="208" t="s">
        <v>4</v>
      </c>
      <c r="H3488" s="207" t="s">
        <v>5</v>
      </c>
      <c r="I3488" s="207" t="s">
        <v>6</v>
      </c>
      <c r="J3488" s="207" t="s">
        <v>7</v>
      </c>
      <c r="L3488" s="52">
        <f t="shared" si="551"/>
        <v>366</v>
      </c>
      <c r="M3488" s="86" t="str">
        <f t="shared" si="545"/>
        <v/>
      </c>
      <c r="N3488" s="87" t="str">
        <f t="shared" si="546"/>
        <v/>
      </c>
      <c r="O3488" s="87" t="str">
        <f t="shared" si="547"/>
        <v/>
      </c>
      <c r="P3488" s="88" t="str">
        <f t="shared" si="548"/>
        <v/>
      </c>
      <c r="Q3488" s="87" t="str">
        <f t="shared" si="549"/>
        <v/>
      </c>
      <c r="R3488" s="87" t="str">
        <f t="shared" si="550"/>
        <v/>
      </c>
    </row>
    <row r="3489" spans="1:18" ht="25.5" x14ac:dyDescent="0.2">
      <c r="A3489" s="209" t="s">
        <v>19</v>
      </c>
      <c r="B3489" s="210" t="s">
        <v>2035</v>
      </c>
      <c r="C3489" s="209" t="s">
        <v>9</v>
      </c>
      <c r="D3489" s="209" t="s">
        <v>2036</v>
      </c>
      <c r="E3489" s="291" t="s">
        <v>917</v>
      </c>
      <c r="F3489" s="291"/>
      <c r="G3489" s="211" t="s">
        <v>17</v>
      </c>
      <c r="H3489" s="212">
        <v>1</v>
      </c>
      <c r="I3489" s="213">
        <f>SUMIF(L:L,$L3489,M:M)</f>
        <v>395.39</v>
      </c>
      <c r="J3489" s="213">
        <f>TRUNC(H3489*I3489,2)</f>
        <v>395.39</v>
      </c>
      <c r="L3489" s="52">
        <f t="shared" si="551"/>
        <v>366</v>
      </c>
      <c r="M3489" s="86" t="str">
        <f t="shared" si="545"/>
        <v/>
      </c>
      <c r="N3489" s="87" t="str">
        <f t="shared" si="546"/>
        <v/>
      </c>
      <c r="O3489" s="87" t="str">
        <f t="shared" si="547"/>
        <v/>
      </c>
      <c r="P3489" s="88" t="str">
        <f t="shared" si="548"/>
        <v xml:space="preserve"> 101619 </v>
      </c>
      <c r="Q3489" s="87">
        <f t="shared" si="549"/>
        <v>0</v>
      </c>
      <c r="R3489" s="87">
        <f t="shared" si="550"/>
        <v>395.39</v>
      </c>
    </row>
    <row r="3490" spans="1:18" ht="25.5" x14ac:dyDescent="0.2">
      <c r="A3490" s="225" t="s">
        <v>21</v>
      </c>
      <c r="B3490" s="226" t="s">
        <v>26</v>
      </c>
      <c r="C3490" s="225" t="s">
        <v>9</v>
      </c>
      <c r="D3490" s="225" t="s">
        <v>27</v>
      </c>
      <c r="E3490" s="292" t="s">
        <v>875</v>
      </c>
      <c r="F3490" s="292"/>
      <c r="G3490" s="227" t="s">
        <v>25</v>
      </c>
      <c r="H3490" s="228">
        <v>3.504238</v>
      </c>
      <c r="I3490" s="229">
        <f>SUMIFS(J:J,A:A,"Composição",B:B,$B3490)</f>
        <v>25.11</v>
      </c>
      <c r="J3490" s="229">
        <f>TRUNC(H3490*I3490,2)</f>
        <v>87.99</v>
      </c>
      <c r="L3490" s="52">
        <f t="shared" si="551"/>
        <v>366</v>
      </c>
      <c r="M3490" s="86">
        <f t="shared" si="545"/>
        <v>87.99</v>
      </c>
      <c r="N3490" s="87" t="str">
        <f t="shared" si="546"/>
        <v/>
      </c>
      <c r="O3490" s="87">
        <f t="shared" si="547"/>
        <v>87.99</v>
      </c>
      <c r="P3490" s="88" t="str">
        <f t="shared" si="548"/>
        <v/>
      </c>
      <c r="Q3490" s="87" t="str">
        <f t="shared" si="549"/>
        <v/>
      </c>
      <c r="R3490" s="87" t="str">
        <f t="shared" si="550"/>
        <v/>
      </c>
    </row>
    <row r="3491" spans="1:18" ht="25.5" x14ac:dyDescent="0.2">
      <c r="A3491" s="225" t="s">
        <v>21</v>
      </c>
      <c r="B3491" s="226" t="s">
        <v>685</v>
      </c>
      <c r="C3491" s="225" t="s">
        <v>9</v>
      </c>
      <c r="D3491" s="225" t="s">
        <v>686</v>
      </c>
      <c r="E3491" s="292" t="s">
        <v>893</v>
      </c>
      <c r="F3491" s="292"/>
      <c r="G3491" s="227" t="s">
        <v>41</v>
      </c>
      <c r="H3491" s="228">
        <v>0.13505</v>
      </c>
      <c r="I3491" s="229">
        <f>SUMIFS(J:J,A:A,"Composição",B:B,$B3491)</f>
        <v>36.33</v>
      </c>
      <c r="J3491" s="229">
        <f>TRUNC(H3491*I3491,2)</f>
        <v>4.9000000000000004</v>
      </c>
      <c r="L3491" s="52">
        <f t="shared" si="551"/>
        <v>366</v>
      </c>
      <c r="M3491" s="86">
        <f t="shared" si="545"/>
        <v>4.9000000000000004</v>
      </c>
      <c r="N3491" s="87" t="str">
        <f t="shared" si="546"/>
        <v/>
      </c>
      <c r="O3491" s="87">
        <f t="shared" si="547"/>
        <v>4.9000000000000004</v>
      </c>
      <c r="P3491" s="88" t="str">
        <f t="shared" si="548"/>
        <v/>
      </c>
      <c r="Q3491" s="87" t="str">
        <f t="shared" si="549"/>
        <v/>
      </c>
      <c r="R3491" s="87" t="str">
        <f t="shared" si="550"/>
        <v/>
      </c>
    </row>
    <row r="3492" spans="1:18" ht="25.5" x14ac:dyDescent="0.2">
      <c r="A3492" s="225" t="s">
        <v>21</v>
      </c>
      <c r="B3492" s="226" t="s">
        <v>45</v>
      </c>
      <c r="C3492" s="225" t="s">
        <v>9</v>
      </c>
      <c r="D3492" s="225" t="s">
        <v>46</v>
      </c>
      <c r="E3492" s="292" t="s">
        <v>875</v>
      </c>
      <c r="F3492" s="292"/>
      <c r="G3492" s="227" t="s">
        <v>25</v>
      </c>
      <c r="H3492" s="228">
        <v>2.0287700000000002</v>
      </c>
      <c r="I3492" s="229">
        <f>SUMIFS(J:J,A:A,"Composição",B:B,$B3492)</f>
        <v>32.840000000000003</v>
      </c>
      <c r="J3492" s="229">
        <f>TRUNC(H3492*I3492,2)</f>
        <v>66.62</v>
      </c>
      <c r="L3492" s="52">
        <f t="shared" si="551"/>
        <v>366</v>
      </c>
      <c r="M3492" s="86">
        <f t="shared" si="545"/>
        <v>66.62</v>
      </c>
      <c r="N3492" s="87" t="str">
        <f t="shared" si="546"/>
        <v/>
      </c>
      <c r="O3492" s="87">
        <f t="shared" si="547"/>
        <v>66.62</v>
      </c>
      <c r="P3492" s="88" t="str">
        <f t="shared" si="548"/>
        <v/>
      </c>
      <c r="Q3492" s="87" t="str">
        <f t="shared" si="549"/>
        <v/>
      </c>
      <c r="R3492" s="87" t="str">
        <f t="shared" si="550"/>
        <v/>
      </c>
    </row>
    <row r="3493" spans="1:18" ht="25.5" x14ac:dyDescent="0.2">
      <c r="A3493" s="214" t="s">
        <v>28</v>
      </c>
      <c r="B3493" s="215" t="s">
        <v>574</v>
      </c>
      <c r="C3493" s="214" t="str">
        <f>VLOOKUP(B3493,INSUMOS!$A:$I,2,FALSE)</f>
        <v>SINAPI</v>
      </c>
      <c r="D3493" s="214" t="str">
        <f>VLOOKUP(B3493,INSUMOS!$A:$I,3,FALSE)</f>
        <v>PEDRA BRITADA N. 0, OU PEDRISCO (4,8 A 9,5 MM) POSTO PEDREIRA/FORNECEDOR, SEM FRETE</v>
      </c>
      <c r="E3493" s="293" t="str">
        <f>VLOOKUP(B3493,INSUMOS!$A:$I,4,FALSE)</f>
        <v>Material</v>
      </c>
      <c r="F3493" s="293"/>
      <c r="G3493" s="216" t="str">
        <f>VLOOKUP(B3493,INSUMOS!$A:$I,5,FALSE)</f>
        <v>m³</v>
      </c>
      <c r="H3493" s="217">
        <v>1.1000000000000001</v>
      </c>
      <c r="I3493" s="218">
        <f>VLOOKUP(B3493,INSUMOS!$A:$I,8,FALSE)</f>
        <v>214.44</v>
      </c>
      <c r="J3493" s="218">
        <f>TRUNC(H3493*I3493,2)</f>
        <v>235.88</v>
      </c>
      <c r="L3493" s="52">
        <f t="shared" si="551"/>
        <v>366</v>
      </c>
      <c r="M3493" s="86">
        <f t="shared" si="545"/>
        <v>235.88</v>
      </c>
      <c r="N3493" s="87" t="str">
        <f t="shared" si="546"/>
        <v/>
      </c>
      <c r="O3493" s="87">
        <f t="shared" si="547"/>
        <v>235.88</v>
      </c>
      <c r="P3493" s="88" t="str">
        <f t="shared" si="548"/>
        <v/>
      </c>
      <c r="Q3493" s="87" t="str">
        <f t="shared" si="549"/>
        <v/>
      </c>
      <c r="R3493" s="87" t="str">
        <f t="shared" si="550"/>
        <v/>
      </c>
    </row>
    <row r="3494" spans="1:18" x14ac:dyDescent="0.2">
      <c r="A3494" s="219"/>
      <c r="B3494" s="219"/>
      <c r="C3494" s="219"/>
      <c r="D3494" s="219"/>
      <c r="E3494" s="219"/>
      <c r="F3494" s="220"/>
      <c r="G3494" s="219"/>
      <c r="H3494" s="220"/>
      <c r="I3494" s="219"/>
      <c r="J3494" s="220"/>
      <c r="L3494" s="52">
        <f t="shared" si="551"/>
        <v>366</v>
      </c>
      <c r="M3494" s="86" t="str">
        <f t="shared" si="545"/>
        <v/>
      </c>
      <c r="N3494" s="87" t="str">
        <f t="shared" si="546"/>
        <v/>
      </c>
      <c r="O3494" s="87" t="str">
        <f t="shared" si="547"/>
        <v/>
      </c>
      <c r="P3494" s="88" t="str">
        <f t="shared" si="548"/>
        <v/>
      </c>
      <c r="Q3494" s="87" t="str">
        <f t="shared" si="549"/>
        <v/>
      </c>
      <c r="R3494" s="87" t="str">
        <f t="shared" si="550"/>
        <v/>
      </c>
    </row>
    <row r="3495" spans="1:18" ht="15" thickBot="1" x14ac:dyDescent="0.25">
      <c r="A3495" s="219"/>
      <c r="B3495" s="219"/>
      <c r="C3495" s="219"/>
      <c r="D3495" s="219"/>
      <c r="E3495" s="219"/>
      <c r="F3495" s="220"/>
      <c r="G3495" s="219"/>
      <c r="H3495" s="294"/>
      <c r="I3495" s="294"/>
      <c r="J3495" s="220"/>
      <c r="L3495" s="52">
        <f t="shared" si="551"/>
        <v>366</v>
      </c>
      <c r="M3495" s="86" t="str">
        <f t="shared" si="545"/>
        <v/>
      </c>
      <c r="N3495" s="87" t="str">
        <f t="shared" si="546"/>
        <v/>
      </c>
      <c r="O3495" s="87" t="str">
        <f t="shared" si="547"/>
        <v/>
      </c>
      <c r="P3495" s="88" t="str">
        <f t="shared" si="548"/>
        <v/>
      </c>
      <c r="Q3495" s="87" t="str">
        <f t="shared" si="549"/>
        <v/>
      </c>
      <c r="R3495" s="87" t="str">
        <f t="shared" si="550"/>
        <v/>
      </c>
    </row>
    <row r="3496" spans="1:18" ht="15" thickTop="1" x14ac:dyDescent="0.2">
      <c r="A3496" s="224"/>
      <c r="B3496" s="224"/>
      <c r="C3496" s="224"/>
      <c r="D3496" s="224"/>
      <c r="E3496" s="224"/>
      <c r="F3496" s="224"/>
      <c r="G3496" s="224"/>
      <c r="H3496" s="224"/>
      <c r="I3496" s="224"/>
      <c r="J3496" s="224"/>
      <c r="L3496" s="52">
        <f t="shared" si="551"/>
        <v>366</v>
      </c>
      <c r="M3496" s="86" t="str">
        <f t="shared" si="545"/>
        <v/>
      </c>
      <c r="N3496" s="87" t="str">
        <f t="shared" si="546"/>
        <v/>
      </c>
      <c r="O3496" s="87" t="str">
        <f t="shared" si="547"/>
        <v/>
      </c>
      <c r="P3496" s="88" t="str">
        <f t="shared" si="548"/>
        <v/>
      </c>
      <c r="Q3496" s="87" t="str">
        <f t="shared" si="549"/>
        <v/>
      </c>
      <c r="R3496" s="87" t="str">
        <f t="shared" si="550"/>
        <v/>
      </c>
    </row>
    <row r="3497" spans="1:18" ht="25.5" customHeight="1" x14ac:dyDescent="0.2">
      <c r="A3497" s="206"/>
      <c r="B3497" s="207" t="s">
        <v>1</v>
      </c>
      <c r="C3497" s="206" t="s">
        <v>2</v>
      </c>
      <c r="D3497" s="206" t="s">
        <v>3</v>
      </c>
      <c r="E3497" s="290" t="s">
        <v>18</v>
      </c>
      <c r="F3497" s="290"/>
      <c r="G3497" s="208" t="s">
        <v>4</v>
      </c>
      <c r="H3497" s="207" t="s">
        <v>5</v>
      </c>
      <c r="I3497" s="207" t="s">
        <v>6</v>
      </c>
      <c r="J3497" s="207" t="s">
        <v>7</v>
      </c>
      <c r="L3497" s="52">
        <f t="shared" si="551"/>
        <v>367</v>
      </c>
      <c r="M3497" s="86" t="str">
        <f t="shared" si="545"/>
        <v/>
      </c>
      <c r="N3497" s="87" t="str">
        <f t="shared" si="546"/>
        <v/>
      </c>
      <c r="O3497" s="87" t="str">
        <f t="shared" si="547"/>
        <v/>
      </c>
      <c r="P3497" s="88" t="str">
        <f t="shared" si="548"/>
        <v/>
      </c>
      <c r="Q3497" s="87" t="str">
        <f t="shared" si="549"/>
        <v/>
      </c>
      <c r="R3497" s="87" t="str">
        <f t="shared" si="550"/>
        <v/>
      </c>
    </row>
    <row r="3498" spans="1:18" ht="25.5" customHeight="1" x14ac:dyDescent="0.2">
      <c r="A3498" s="209" t="s">
        <v>19</v>
      </c>
      <c r="B3498" s="210" t="s">
        <v>1531</v>
      </c>
      <c r="C3498" s="209" t="s">
        <v>9</v>
      </c>
      <c r="D3498" s="209" t="s">
        <v>1532</v>
      </c>
      <c r="E3498" s="291" t="s">
        <v>921</v>
      </c>
      <c r="F3498" s="291"/>
      <c r="G3498" s="211" t="s">
        <v>12</v>
      </c>
      <c r="H3498" s="212">
        <v>1</v>
      </c>
      <c r="I3498" s="213">
        <f>SUMIF(L:L,$L3498,M:M)</f>
        <v>430.23</v>
      </c>
      <c r="J3498" s="213">
        <f>TRUNC(H3498*I3498,2)</f>
        <v>430.23</v>
      </c>
      <c r="L3498" s="52">
        <f t="shared" si="551"/>
        <v>367</v>
      </c>
      <c r="M3498" s="86" t="str">
        <f t="shared" si="545"/>
        <v/>
      </c>
      <c r="N3498" s="87" t="str">
        <f t="shared" si="546"/>
        <v/>
      </c>
      <c r="O3498" s="87" t="str">
        <f t="shared" si="547"/>
        <v/>
      </c>
      <c r="P3498" s="88" t="str">
        <f t="shared" si="548"/>
        <v xml:space="preserve"> 101875 </v>
      </c>
      <c r="Q3498" s="87">
        <f t="shared" si="549"/>
        <v>0</v>
      </c>
      <c r="R3498" s="87">
        <f t="shared" si="550"/>
        <v>430.23</v>
      </c>
    </row>
    <row r="3499" spans="1:18" ht="25.5" x14ac:dyDescent="0.2">
      <c r="A3499" s="225" t="s">
        <v>21</v>
      </c>
      <c r="B3499" s="226" t="s">
        <v>220</v>
      </c>
      <c r="C3499" s="225" t="s">
        <v>9</v>
      </c>
      <c r="D3499" s="225" t="s">
        <v>221</v>
      </c>
      <c r="E3499" s="292" t="s">
        <v>875</v>
      </c>
      <c r="F3499" s="292"/>
      <c r="G3499" s="227" t="s">
        <v>25</v>
      </c>
      <c r="H3499" s="228">
        <v>1.4514</v>
      </c>
      <c r="I3499" s="229">
        <f>SUMIFS(J:J,A:A,"Composição",B:B,$B3499)</f>
        <v>33.25</v>
      </c>
      <c r="J3499" s="229">
        <f>TRUNC(H3499*I3499,2)</f>
        <v>48.25</v>
      </c>
      <c r="L3499" s="52">
        <f t="shared" si="551"/>
        <v>367</v>
      </c>
      <c r="M3499" s="86">
        <f t="shared" si="545"/>
        <v>48.25</v>
      </c>
      <c r="N3499" s="87" t="str">
        <f t="shared" si="546"/>
        <v/>
      </c>
      <c r="O3499" s="87">
        <f t="shared" si="547"/>
        <v>48.25</v>
      </c>
      <c r="P3499" s="88" t="str">
        <f t="shared" si="548"/>
        <v/>
      </c>
      <c r="Q3499" s="87" t="str">
        <f t="shared" si="549"/>
        <v/>
      </c>
      <c r="R3499" s="87" t="str">
        <f t="shared" si="550"/>
        <v/>
      </c>
    </row>
    <row r="3500" spans="1:18" ht="25.5" x14ac:dyDescent="0.2">
      <c r="A3500" s="225" t="s">
        <v>21</v>
      </c>
      <c r="B3500" s="226" t="s">
        <v>205</v>
      </c>
      <c r="C3500" s="225" t="s">
        <v>9</v>
      </c>
      <c r="D3500" s="225" t="s">
        <v>206</v>
      </c>
      <c r="E3500" s="292" t="s">
        <v>875</v>
      </c>
      <c r="F3500" s="292"/>
      <c r="G3500" s="227" t="s">
        <v>25</v>
      </c>
      <c r="H3500" s="228">
        <v>1.4514</v>
      </c>
      <c r="I3500" s="229">
        <f>SUMIFS(J:J,A:A,"Composição",B:B,$B3500)</f>
        <v>26.42</v>
      </c>
      <c r="J3500" s="229">
        <f>TRUNC(H3500*I3500,2)</f>
        <v>38.340000000000003</v>
      </c>
      <c r="L3500" s="52">
        <f t="shared" si="551"/>
        <v>367</v>
      </c>
      <c r="M3500" s="86">
        <f t="shared" si="545"/>
        <v>38.340000000000003</v>
      </c>
      <c r="N3500" s="87" t="str">
        <f t="shared" si="546"/>
        <v/>
      </c>
      <c r="O3500" s="87">
        <f t="shared" si="547"/>
        <v>38.340000000000003</v>
      </c>
      <c r="P3500" s="88" t="str">
        <f t="shared" si="548"/>
        <v/>
      </c>
      <c r="Q3500" s="87" t="str">
        <f t="shared" si="549"/>
        <v/>
      </c>
      <c r="R3500" s="87" t="str">
        <f t="shared" si="550"/>
        <v/>
      </c>
    </row>
    <row r="3501" spans="1:18" ht="14.25" customHeight="1" x14ac:dyDescent="0.2">
      <c r="A3501" s="225" t="s">
        <v>21</v>
      </c>
      <c r="B3501" s="226" t="s">
        <v>726</v>
      </c>
      <c r="C3501" s="225" t="s">
        <v>9</v>
      </c>
      <c r="D3501" s="225" t="s">
        <v>727</v>
      </c>
      <c r="E3501" s="292" t="s">
        <v>706</v>
      </c>
      <c r="F3501" s="292"/>
      <c r="G3501" s="227" t="s">
        <v>17</v>
      </c>
      <c r="H3501" s="228">
        <v>1.17E-2</v>
      </c>
      <c r="I3501" s="229">
        <f>SUMIFS(J:J,A:A,"Composição",B:B,$B3501)</f>
        <v>890.16</v>
      </c>
      <c r="J3501" s="229">
        <f>TRUNC(H3501*I3501,2)</f>
        <v>10.41</v>
      </c>
      <c r="L3501" s="52">
        <f t="shared" si="551"/>
        <v>367</v>
      </c>
      <c r="M3501" s="86">
        <f t="shared" si="545"/>
        <v>10.41</v>
      </c>
      <c r="N3501" s="87" t="str">
        <f t="shared" si="546"/>
        <v/>
      </c>
      <c r="O3501" s="87">
        <f t="shared" si="547"/>
        <v>10.41</v>
      </c>
      <c r="P3501" s="88" t="str">
        <f t="shared" si="548"/>
        <v/>
      </c>
      <c r="Q3501" s="87" t="str">
        <f t="shared" si="549"/>
        <v/>
      </c>
      <c r="R3501" s="87" t="str">
        <f t="shared" si="550"/>
        <v/>
      </c>
    </row>
    <row r="3502" spans="1:18" ht="38.25" x14ac:dyDescent="0.2">
      <c r="A3502" s="214" t="s">
        <v>28</v>
      </c>
      <c r="B3502" s="215" t="s">
        <v>2207</v>
      </c>
      <c r="C3502" s="214" t="str">
        <f>VLOOKUP(B3502,INSUMOS!$A:$I,2,FALSE)</f>
        <v>SINAPI</v>
      </c>
      <c r="D3502" s="214" t="str">
        <f>VLOOKUP(B3502,INSUMOS!$A:$I,3,FALSE)</f>
        <v>QUADRO DE DISTRIBUICAO COM BARRAMENTO TRIFASICO, DE EMBUTIR, EM CHAPA DE ACO GALVANIZADO, PARA 12 DISJUNTORES DIN, 100 A</v>
      </c>
      <c r="E3502" s="293" t="str">
        <f>VLOOKUP(B3502,INSUMOS!$A:$I,4,FALSE)</f>
        <v>Material</v>
      </c>
      <c r="F3502" s="293"/>
      <c r="G3502" s="216" t="str">
        <f>VLOOKUP(B3502,INSUMOS!$A:$I,5,FALSE)</f>
        <v>UN</v>
      </c>
      <c r="H3502" s="217">
        <v>1</v>
      </c>
      <c r="I3502" s="218">
        <f>VLOOKUP(B3502,INSUMOS!$A:$I,8,FALSE)</f>
        <v>333.23</v>
      </c>
      <c r="J3502" s="218">
        <f>TRUNC(H3502*I3502,2)</f>
        <v>333.23</v>
      </c>
      <c r="L3502" s="52">
        <f t="shared" si="551"/>
        <v>367</v>
      </c>
      <c r="M3502" s="86">
        <f t="shared" si="545"/>
        <v>333.23</v>
      </c>
      <c r="N3502" s="87" t="str">
        <f t="shared" si="546"/>
        <v/>
      </c>
      <c r="O3502" s="87">
        <f t="shared" si="547"/>
        <v>333.23</v>
      </c>
      <c r="P3502" s="88" t="str">
        <f t="shared" si="548"/>
        <v/>
      </c>
      <c r="Q3502" s="87" t="str">
        <f t="shared" si="549"/>
        <v/>
      </c>
      <c r="R3502" s="87" t="str">
        <f t="shared" si="550"/>
        <v/>
      </c>
    </row>
    <row r="3503" spans="1:18" x14ac:dyDescent="0.2">
      <c r="A3503" s="219"/>
      <c r="B3503" s="219"/>
      <c r="C3503" s="219"/>
      <c r="D3503" s="219"/>
      <c r="E3503" s="219"/>
      <c r="F3503" s="220"/>
      <c r="G3503" s="219"/>
      <c r="H3503" s="220"/>
      <c r="I3503" s="219"/>
      <c r="J3503" s="220"/>
      <c r="L3503" s="52">
        <f t="shared" si="551"/>
        <v>367</v>
      </c>
      <c r="M3503" s="86" t="str">
        <f t="shared" si="545"/>
        <v/>
      </c>
      <c r="N3503" s="87" t="str">
        <f t="shared" si="546"/>
        <v/>
      </c>
      <c r="O3503" s="87" t="str">
        <f t="shared" si="547"/>
        <v/>
      </c>
      <c r="P3503" s="88" t="str">
        <f t="shared" si="548"/>
        <v/>
      </c>
      <c r="Q3503" s="87" t="str">
        <f t="shared" si="549"/>
        <v/>
      </c>
      <c r="R3503" s="87" t="str">
        <f t="shared" si="550"/>
        <v/>
      </c>
    </row>
    <row r="3504" spans="1:18" ht="15" thickBot="1" x14ac:dyDescent="0.25">
      <c r="A3504" s="219"/>
      <c r="B3504" s="219"/>
      <c r="C3504" s="219"/>
      <c r="D3504" s="219"/>
      <c r="E3504" s="219"/>
      <c r="F3504" s="220"/>
      <c r="G3504" s="219"/>
      <c r="H3504" s="294"/>
      <c r="I3504" s="294"/>
      <c r="J3504" s="220"/>
      <c r="L3504" s="52">
        <f t="shared" si="551"/>
        <v>367</v>
      </c>
      <c r="M3504" s="86" t="str">
        <f t="shared" ref="M3504:M3567" si="555">IF(OR(A3504="Insumo",A3504="Composição Auxiliar"),J3504,"")</f>
        <v/>
      </c>
      <c r="N3504" s="87" t="str">
        <f t="shared" ref="N3504:N3567" si="556">IF(E3504="Mão de Obra",J3504,"")</f>
        <v/>
      </c>
      <c r="O3504" s="87" t="str">
        <f t="shared" ref="O3504:O3567" si="557">IF(N3504&lt;&gt;"","",M3504)</f>
        <v/>
      </c>
      <c r="P3504" s="88" t="str">
        <f t="shared" ref="P3504:P3567" si="558">IF(A3504="Composição",B3504,"")</f>
        <v/>
      </c>
      <c r="Q3504" s="87" t="str">
        <f t="shared" ref="Q3504:Q3567" si="559">IF(P3504&lt;&gt;"",SUMIF(L3504:L3604,L3504,N3504:N3604),"")</f>
        <v/>
      </c>
      <c r="R3504" s="87" t="str">
        <f t="shared" ref="R3504:R3567" si="560">IF(P3504&lt;&gt;"",SUMIF(L3504:L3604,L3504,O3504:O3604),"")</f>
        <v/>
      </c>
    </row>
    <row r="3505" spans="1:18" ht="15" thickTop="1" x14ac:dyDescent="0.2">
      <c r="A3505" s="224"/>
      <c r="B3505" s="224"/>
      <c r="C3505" s="224"/>
      <c r="D3505" s="224"/>
      <c r="E3505" s="224"/>
      <c r="F3505" s="224"/>
      <c r="G3505" s="224"/>
      <c r="H3505" s="224"/>
      <c r="I3505" s="224"/>
      <c r="J3505" s="224"/>
      <c r="L3505" s="52">
        <f t="shared" si="551"/>
        <v>367</v>
      </c>
      <c r="M3505" s="86" t="str">
        <f t="shared" si="555"/>
        <v/>
      </c>
      <c r="N3505" s="87" t="str">
        <f t="shared" si="556"/>
        <v/>
      </c>
      <c r="O3505" s="87" t="str">
        <f t="shared" si="557"/>
        <v/>
      </c>
      <c r="P3505" s="88" t="str">
        <f t="shared" si="558"/>
        <v/>
      </c>
      <c r="Q3505" s="87" t="str">
        <f t="shared" si="559"/>
        <v/>
      </c>
      <c r="R3505" s="87" t="str">
        <f t="shared" si="560"/>
        <v/>
      </c>
    </row>
    <row r="3506" spans="1:18" ht="15" x14ac:dyDescent="0.2">
      <c r="A3506" s="206"/>
      <c r="B3506" s="207" t="s">
        <v>1</v>
      </c>
      <c r="C3506" s="206" t="s">
        <v>2</v>
      </c>
      <c r="D3506" s="206" t="s">
        <v>3</v>
      </c>
      <c r="E3506" s="290" t="s">
        <v>18</v>
      </c>
      <c r="F3506" s="290"/>
      <c r="G3506" s="208" t="s">
        <v>4</v>
      </c>
      <c r="H3506" s="207" t="s">
        <v>5</v>
      </c>
      <c r="I3506" s="207" t="s">
        <v>6</v>
      </c>
      <c r="J3506" s="207" t="s">
        <v>7</v>
      </c>
      <c r="L3506" s="52">
        <f t="shared" si="551"/>
        <v>368</v>
      </c>
      <c r="M3506" s="86" t="str">
        <f t="shared" si="555"/>
        <v/>
      </c>
      <c r="N3506" s="87" t="str">
        <f t="shared" si="556"/>
        <v/>
      </c>
      <c r="O3506" s="87" t="str">
        <f t="shared" si="557"/>
        <v/>
      </c>
      <c r="P3506" s="88" t="str">
        <f t="shared" si="558"/>
        <v/>
      </c>
      <c r="Q3506" s="87" t="str">
        <f t="shared" si="559"/>
        <v/>
      </c>
      <c r="R3506" s="87" t="str">
        <f t="shared" si="560"/>
        <v/>
      </c>
    </row>
    <row r="3507" spans="1:18" ht="38.25" x14ac:dyDescent="0.2">
      <c r="A3507" s="209" t="s">
        <v>19</v>
      </c>
      <c r="B3507" s="210" t="s">
        <v>1568</v>
      </c>
      <c r="C3507" s="209" t="s">
        <v>9</v>
      </c>
      <c r="D3507" s="209" t="s">
        <v>1569</v>
      </c>
      <c r="E3507" s="291" t="s">
        <v>921</v>
      </c>
      <c r="F3507" s="291"/>
      <c r="G3507" s="211" t="s">
        <v>12</v>
      </c>
      <c r="H3507" s="212">
        <v>1</v>
      </c>
      <c r="I3507" s="213">
        <f>SUMIF(L:L,$L3507,M:M)</f>
        <v>180.93</v>
      </c>
      <c r="J3507" s="213">
        <f>TRUNC(H3507*I3507,2)</f>
        <v>180.93</v>
      </c>
      <c r="L3507" s="52">
        <f t="shared" si="551"/>
        <v>368</v>
      </c>
      <c r="M3507" s="86" t="str">
        <f t="shared" si="555"/>
        <v/>
      </c>
      <c r="N3507" s="87" t="str">
        <f t="shared" si="556"/>
        <v/>
      </c>
      <c r="O3507" s="87" t="str">
        <f t="shared" si="557"/>
        <v/>
      </c>
      <c r="P3507" s="88" t="str">
        <f t="shared" si="558"/>
        <v xml:space="preserve"> 101876 </v>
      </c>
      <c r="Q3507" s="87">
        <f t="shared" si="559"/>
        <v>0</v>
      </c>
      <c r="R3507" s="87">
        <f t="shared" si="560"/>
        <v>180.93</v>
      </c>
    </row>
    <row r="3508" spans="1:18" ht="25.5" customHeight="1" x14ac:dyDescent="0.2">
      <c r="A3508" s="225" t="s">
        <v>21</v>
      </c>
      <c r="B3508" s="226" t="s">
        <v>205</v>
      </c>
      <c r="C3508" s="225" t="s">
        <v>9</v>
      </c>
      <c r="D3508" s="225" t="s">
        <v>206</v>
      </c>
      <c r="E3508" s="292" t="s">
        <v>875</v>
      </c>
      <c r="F3508" s="292"/>
      <c r="G3508" s="227" t="s">
        <v>25</v>
      </c>
      <c r="H3508" s="228">
        <v>0.85499999999999998</v>
      </c>
      <c r="I3508" s="229">
        <f>SUMIFS(J:J,A:A,"Composição",B:B,$B3508)</f>
        <v>26.42</v>
      </c>
      <c r="J3508" s="229">
        <f>TRUNC(H3508*I3508,2)</f>
        <v>22.58</v>
      </c>
      <c r="L3508" s="52">
        <f t="shared" ref="L3508:L3571" si="561">IF(AND(A3509&lt;&gt;"",A3508=""),L3507+1,L3507)</f>
        <v>368</v>
      </c>
      <c r="M3508" s="86">
        <f t="shared" si="555"/>
        <v>22.58</v>
      </c>
      <c r="N3508" s="87" t="str">
        <f t="shared" si="556"/>
        <v/>
      </c>
      <c r="O3508" s="87">
        <f t="shared" si="557"/>
        <v>22.58</v>
      </c>
      <c r="P3508" s="88" t="str">
        <f t="shared" si="558"/>
        <v/>
      </c>
      <c r="Q3508" s="87" t="str">
        <f t="shared" si="559"/>
        <v/>
      </c>
      <c r="R3508" s="87" t="str">
        <f t="shared" si="560"/>
        <v/>
      </c>
    </row>
    <row r="3509" spans="1:18" ht="25.5" customHeight="1" x14ac:dyDescent="0.2">
      <c r="A3509" s="225" t="s">
        <v>21</v>
      </c>
      <c r="B3509" s="226" t="s">
        <v>726</v>
      </c>
      <c r="C3509" s="225" t="s">
        <v>9</v>
      </c>
      <c r="D3509" s="225" t="s">
        <v>727</v>
      </c>
      <c r="E3509" s="292" t="s">
        <v>706</v>
      </c>
      <c r="F3509" s="292"/>
      <c r="G3509" s="227" t="s">
        <v>17</v>
      </c>
      <c r="H3509" s="228">
        <v>4.4000000000000003E-3</v>
      </c>
      <c r="I3509" s="229">
        <f>SUMIFS(J:J,A:A,"Composição",B:B,$B3509)</f>
        <v>890.16</v>
      </c>
      <c r="J3509" s="229">
        <f>TRUNC(H3509*I3509,2)</f>
        <v>3.91</v>
      </c>
      <c r="L3509" s="52">
        <f t="shared" si="561"/>
        <v>368</v>
      </c>
      <c r="M3509" s="86">
        <f t="shared" si="555"/>
        <v>3.91</v>
      </c>
      <c r="N3509" s="87" t="str">
        <f t="shared" si="556"/>
        <v/>
      </c>
      <c r="O3509" s="87">
        <f t="shared" si="557"/>
        <v>3.91</v>
      </c>
      <c r="P3509" s="88" t="str">
        <f t="shared" si="558"/>
        <v/>
      </c>
      <c r="Q3509" s="87" t="str">
        <f t="shared" si="559"/>
        <v/>
      </c>
      <c r="R3509" s="87" t="str">
        <f t="shared" si="560"/>
        <v/>
      </c>
    </row>
    <row r="3510" spans="1:18" ht="25.5" x14ac:dyDescent="0.2">
      <c r="A3510" s="225" t="s">
        <v>21</v>
      </c>
      <c r="B3510" s="226" t="s">
        <v>220</v>
      </c>
      <c r="C3510" s="225" t="s">
        <v>9</v>
      </c>
      <c r="D3510" s="225" t="s">
        <v>221</v>
      </c>
      <c r="E3510" s="292" t="s">
        <v>875</v>
      </c>
      <c r="F3510" s="292"/>
      <c r="G3510" s="227" t="s">
        <v>25</v>
      </c>
      <c r="H3510" s="228">
        <v>0.85499999999999998</v>
      </c>
      <c r="I3510" s="229">
        <f>SUMIFS(J:J,A:A,"Composição",B:B,$B3510)</f>
        <v>33.25</v>
      </c>
      <c r="J3510" s="229">
        <f>TRUNC(H3510*I3510,2)</f>
        <v>28.42</v>
      </c>
      <c r="L3510" s="52">
        <f t="shared" si="561"/>
        <v>368</v>
      </c>
      <c r="M3510" s="86">
        <f t="shared" si="555"/>
        <v>28.42</v>
      </c>
      <c r="N3510" s="87" t="str">
        <f t="shared" si="556"/>
        <v/>
      </c>
      <c r="O3510" s="87">
        <f t="shared" si="557"/>
        <v>28.42</v>
      </c>
      <c r="P3510" s="88" t="str">
        <f t="shared" si="558"/>
        <v/>
      </c>
      <c r="Q3510" s="87" t="str">
        <f t="shared" si="559"/>
        <v/>
      </c>
      <c r="R3510" s="87" t="str">
        <f t="shared" si="560"/>
        <v/>
      </c>
    </row>
    <row r="3511" spans="1:18" ht="25.5" x14ac:dyDescent="0.2">
      <c r="A3511" s="214" t="s">
        <v>28</v>
      </c>
      <c r="B3511" s="215" t="s">
        <v>2209</v>
      </c>
      <c r="C3511" s="214" t="str">
        <f>VLOOKUP(B3511,INSUMOS!$A:$I,2,FALSE)</f>
        <v>SINAPI</v>
      </c>
      <c r="D3511" s="214" t="str">
        <f>VLOOKUP(B3511,INSUMOS!$A:$I,3,FALSE)</f>
        <v>QUADRO DE DISTRIBUICAO, SEM BARRAMENTO, EM PVC, DE EMBUTIR, PARA 6 DISJUNTORES NEMA OU 8 DISJUNTORES DIN</v>
      </c>
      <c r="E3511" s="293" t="str">
        <f>VLOOKUP(B3511,INSUMOS!$A:$I,4,FALSE)</f>
        <v>Material</v>
      </c>
      <c r="F3511" s="293"/>
      <c r="G3511" s="216" t="str">
        <f>VLOOKUP(B3511,INSUMOS!$A:$I,5,FALSE)</f>
        <v>UN</v>
      </c>
      <c r="H3511" s="217">
        <v>1</v>
      </c>
      <c r="I3511" s="218">
        <f>VLOOKUP(B3511,INSUMOS!$A:$I,8,FALSE)</f>
        <v>126.02</v>
      </c>
      <c r="J3511" s="218">
        <f>TRUNC(H3511*I3511,2)</f>
        <v>126.02</v>
      </c>
      <c r="L3511" s="52">
        <f t="shared" si="561"/>
        <v>368</v>
      </c>
      <c r="M3511" s="86">
        <f t="shared" si="555"/>
        <v>126.02</v>
      </c>
      <c r="N3511" s="87" t="str">
        <f t="shared" si="556"/>
        <v/>
      </c>
      <c r="O3511" s="87">
        <f t="shared" si="557"/>
        <v>126.02</v>
      </c>
      <c r="P3511" s="88" t="str">
        <f t="shared" si="558"/>
        <v/>
      </c>
      <c r="Q3511" s="87" t="str">
        <f t="shared" si="559"/>
        <v/>
      </c>
      <c r="R3511" s="87" t="str">
        <f t="shared" si="560"/>
        <v/>
      </c>
    </row>
    <row r="3512" spans="1:18" x14ac:dyDescent="0.2">
      <c r="A3512" s="219"/>
      <c r="B3512" s="219"/>
      <c r="C3512" s="219"/>
      <c r="D3512" s="219"/>
      <c r="E3512" s="219"/>
      <c r="F3512" s="220"/>
      <c r="G3512" s="219"/>
      <c r="H3512" s="220"/>
      <c r="I3512" s="219"/>
      <c r="J3512" s="220"/>
      <c r="L3512" s="52">
        <f t="shared" si="561"/>
        <v>368</v>
      </c>
      <c r="M3512" s="86" t="str">
        <f t="shared" si="555"/>
        <v/>
      </c>
      <c r="N3512" s="87" t="str">
        <f t="shared" si="556"/>
        <v/>
      </c>
      <c r="O3512" s="87" t="str">
        <f t="shared" si="557"/>
        <v/>
      </c>
      <c r="P3512" s="88" t="str">
        <f t="shared" si="558"/>
        <v/>
      </c>
      <c r="Q3512" s="87" t="str">
        <f t="shared" si="559"/>
        <v/>
      </c>
      <c r="R3512" s="87" t="str">
        <f t="shared" si="560"/>
        <v/>
      </c>
    </row>
    <row r="3513" spans="1:18" ht="15" thickBot="1" x14ac:dyDescent="0.25">
      <c r="A3513" s="219"/>
      <c r="B3513" s="219"/>
      <c r="C3513" s="219"/>
      <c r="D3513" s="219"/>
      <c r="E3513" s="219"/>
      <c r="F3513" s="220"/>
      <c r="G3513" s="219"/>
      <c r="H3513" s="294"/>
      <c r="I3513" s="294"/>
      <c r="J3513" s="220"/>
      <c r="L3513" s="52">
        <f t="shared" si="561"/>
        <v>368</v>
      </c>
      <c r="M3513" s="86" t="str">
        <f t="shared" si="555"/>
        <v/>
      </c>
      <c r="N3513" s="87" t="str">
        <f t="shared" si="556"/>
        <v/>
      </c>
      <c r="O3513" s="87" t="str">
        <f t="shared" si="557"/>
        <v/>
      </c>
      <c r="P3513" s="88" t="str">
        <f t="shared" si="558"/>
        <v/>
      </c>
      <c r="Q3513" s="87" t="str">
        <f t="shared" si="559"/>
        <v/>
      </c>
      <c r="R3513" s="87" t="str">
        <f t="shared" si="560"/>
        <v/>
      </c>
    </row>
    <row r="3514" spans="1:18" ht="14.25" customHeight="1" thickTop="1" x14ac:dyDescent="0.2">
      <c r="A3514" s="224"/>
      <c r="B3514" s="224"/>
      <c r="C3514" s="224"/>
      <c r="D3514" s="224"/>
      <c r="E3514" s="224"/>
      <c r="F3514" s="224"/>
      <c r="G3514" s="224"/>
      <c r="H3514" s="224"/>
      <c r="I3514" s="224"/>
      <c r="J3514" s="224"/>
      <c r="L3514" s="52">
        <f t="shared" si="561"/>
        <v>368</v>
      </c>
      <c r="M3514" s="86" t="str">
        <f t="shared" si="555"/>
        <v/>
      </c>
      <c r="N3514" s="87" t="str">
        <f t="shared" si="556"/>
        <v/>
      </c>
      <c r="O3514" s="87" t="str">
        <f t="shared" si="557"/>
        <v/>
      </c>
      <c r="P3514" s="88" t="str">
        <f t="shared" si="558"/>
        <v/>
      </c>
      <c r="Q3514" s="87" t="str">
        <f t="shared" si="559"/>
        <v/>
      </c>
      <c r="R3514" s="87" t="str">
        <f t="shared" si="560"/>
        <v/>
      </c>
    </row>
    <row r="3515" spans="1:18" ht="15" x14ac:dyDescent="0.2">
      <c r="A3515" s="206"/>
      <c r="B3515" s="207" t="s">
        <v>1</v>
      </c>
      <c r="C3515" s="206" t="s">
        <v>2</v>
      </c>
      <c r="D3515" s="206" t="s">
        <v>3</v>
      </c>
      <c r="E3515" s="290" t="s">
        <v>18</v>
      </c>
      <c r="F3515" s="290"/>
      <c r="G3515" s="208" t="s">
        <v>4</v>
      </c>
      <c r="H3515" s="207" t="s">
        <v>5</v>
      </c>
      <c r="I3515" s="207" t="s">
        <v>6</v>
      </c>
      <c r="J3515" s="207" t="s">
        <v>7</v>
      </c>
      <c r="L3515" s="52">
        <f t="shared" si="561"/>
        <v>369</v>
      </c>
      <c r="M3515" s="86" t="str">
        <f t="shared" si="555"/>
        <v/>
      </c>
      <c r="N3515" s="87" t="str">
        <f t="shared" si="556"/>
        <v/>
      </c>
      <c r="O3515" s="87" t="str">
        <f t="shared" si="557"/>
        <v/>
      </c>
      <c r="P3515" s="88" t="str">
        <f t="shared" si="558"/>
        <v/>
      </c>
      <c r="Q3515" s="87" t="str">
        <f t="shared" si="559"/>
        <v/>
      </c>
      <c r="R3515" s="87" t="str">
        <f t="shared" si="560"/>
        <v/>
      </c>
    </row>
    <row r="3516" spans="1:18" ht="38.25" x14ac:dyDescent="0.2">
      <c r="A3516" s="209" t="s">
        <v>19</v>
      </c>
      <c r="B3516" s="210" t="s">
        <v>1580</v>
      </c>
      <c r="C3516" s="209" t="s">
        <v>9</v>
      </c>
      <c r="D3516" s="209" t="s">
        <v>1581</v>
      </c>
      <c r="E3516" s="291" t="s">
        <v>918</v>
      </c>
      <c r="F3516" s="291"/>
      <c r="G3516" s="211" t="s">
        <v>12</v>
      </c>
      <c r="H3516" s="212">
        <v>1</v>
      </c>
      <c r="I3516" s="213">
        <f>SUMIF(L:L,$L3516,M:M)</f>
        <v>28.75</v>
      </c>
      <c r="J3516" s="213">
        <f t="shared" ref="J3516:J3522" si="562">TRUNC(H3516*I3516,2)</f>
        <v>28.75</v>
      </c>
      <c r="L3516" s="52">
        <f t="shared" si="561"/>
        <v>369</v>
      </c>
      <c r="M3516" s="86" t="str">
        <f t="shared" si="555"/>
        <v/>
      </c>
      <c r="N3516" s="87" t="str">
        <f t="shared" si="556"/>
        <v/>
      </c>
      <c r="O3516" s="87" t="str">
        <f t="shared" si="557"/>
        <v/>
      </c>
      <c r="P3516" s="88" t="str">
        <f t="shared" si="558"/>
        <v xml:space="preserve"> 89709 </v>
      </c>
      <c r="Q3516" s="87">
        <f t="shared" si="559"/>
        <v>0</v>
      </c>
      <c r="R3516" s="87">
        <f t="shared" si="560"/>
        <v>28.75</v>
      </c>
    </row>
    <row r="3517" spans="1:18" ht="25.5" x14ac:dyDescent="0.2">
      <c r="A3517" s="225" t="s">
        <v>21</v>
      </c>
      <c r="B3517" s="226" t="s">
        <v>209</v>
      </c>
      <c r="C3517" s="225" t="s">
        <v>9</v>
      </c>
      <c r="D3517" s="225" t="s">
        <v>210</v>
      </c>
      <c r="E3517" s="292" t="s">
        <v>875</v>
      </c>
      <c r="F3517" s="292"/>
      <c r="G3517" s="227" t="s">
        <v>25</v>
      </c>
      <c r="H3517" s="228">
        <v>0.16520000000000001</v>
      </c>
      <c r="I3517" s="229">
        <f>SUMIFS(J:J,A:A,"Composição",B:B,$B3517)</f>
        <v>25.57</v>
      </c>
      <c r="J3517" s="229">
        <f t="shared" si="562"/>
        <v>4.22</v>
      </c>
      <c r="L3517" s="52">
        <f t="shared" si="561"/>
        <v>369</v>
      </c>
      <c r="M3517" s="86">
        <f t="shared" si="555"/>
        <v>4.22</v>
      </c>
      <c r="N3517" s="87" t="str">
        <f t="shared" si="556"/>
        <v/>
      </c>
      <c r="O3517" s="87">
        <f t="shared" si="557"/>
        <v>4.22</v>
      </c>
      <c r="P3517" s="88" t="str">
        <f t="shared" si="558"/>
        <v/>
      </c>
      <c r="Q3517" s="87" t="str">
        <f t="shared" si="559"/>
        <v/>
      </c>
      <c r="R3517" s="87" t="str">
        <f t="shared" si="560"/>
        <v/>
      </c>
    </row>
    <row r="3518" spans="1:18" ht="25.5" x14ac:dyDescent="0.2">
      <c r="A3518" s="225" t="s">
        <v>21</v>
      </c>
      <c r="B3518" s="226" t="s">
        <v>214</v>
      </c>
      <c r="C3518" s="225" t="s">
        <v>9</v>
      </c>
      <c r="D3518" s="225" t="s">
        <v>215</v>
      </c>
      <c r="E3518" s="292" t="s">
        <v>875</v>
      </c>
      <c r="F3518" s="292"/>
      <c r="G3518" s="227" t="s">
        <v>25</v>
      </c>
      <c r="H3518" s="228">
        <v>0.16520000000000001</v>
      </c>
      <c r="I3518" s="229">
        <f>SUMIFS(J:J,A:A,"Composição",B:B,$B3518)</f>
        <v>32.270000000000003</v>
      </c>
      <c r="J3518" s="229">
        <f t="shared" si="562"/>
        <v>5.33</v>
      </c>
      <c r="L3518" s="52">
        <f t="shared" si="561"/>
        <v>369</v>
      </c>
      <c r="M3518" s="86">
        <f t="shared" si="555"/>
        <v>5.33</v>
      </c>
      <c r="N3518" s="87" t="str">
        <f t="shared" si="556"/>
        <v/>
      </c>
      <c r="O3518" s="87">
        <f t="shared" si="557"/>
        <v>5.33</v>
      </c>
      <c r="P3518" s="88" t="str">
        <f t="shared" si="558"/>
        <v/>
      </c>
      <c r="Q3518" s="87" t="str">
        <f t="shared" si="559"/>
        <v/>
      </c>
      <c r="R3518" s="87" t="str">
        <f t="shared" si="560"/>
        <v/>
      </c>
    </row>
    <row r="3519" spans="1:18" x14ac:dyDescent="0.2">
      <c r="A3519" s="214" t="s">
        <v>28</v>
      </c>
      <c r="B3519" s="215" t="s">
        <v>496</v>
      </c>
      <c r="C3519" s="214" t="str">
        <f>VLOOKUP(B3519,INSUMOS!$A:$I,2,FALSE)</f>
        <v>SINAPI</v>
      </c>
      <c r="D3519" s="214" t="str">
        <f>VLOOKUP(B3519,INSUMOS!$A:$I,3,FALSE)</f>
        <v>LIXA D'AGUA EM FOLHA, COR PRETA, GRAO 100</v>
      </c>
      <c r="E3519" s="293" t="str">
        <f>VLOOKUP(B3519,INSUMOS!$A:$I,4,FALSE)</f>
        <v>Material</v>
      </c>
      <c r="F3519" s="293"/>
      <c r="G3519" s="216" t="str">
        <f>VLOOKUP(B3519,INSUMOS!$A:$I,5,FALSE)</f>
        <v>UN</v>
      </c>
      <c r="H3519" s="217">
        <v>3.5999999999999997E-2</v>
      </c>
      <c r="I3519" s="218">
        <f>VLOOKUP(B3519,INSUMOS!$A:$I,8,FALSE)</f>
        <v>2.3199999999999998</v>
      </c>
      <c r="J3519" s="218">
        <f t="shared" si="562"/>
        <v>0.08</v>
      </c>
      <c r="L3519" s="52">
        <f t="shared" si="561"/>
        <v>369</v>
      </c>
      <c r="M3519" s="86">
        <f t="shared" si="555"/>
        <v>0.08</v>
      </c>
      <c r="N3519" s="87" t="str">
        <f t="shared" si="556"/>
        <v/>
      </c>
      <c r="O3519" s="87">
        <f t="shared" si="557"/>
        <v>0.08</v>
      </c>
      <c r="P3519" s="88" t="str">
        <f t="shared" si="558"/>
        <v/>
      </c>
      <c r="Q3519" s="87" t="str">
        <f t="shared" si="559"/>
        <v/>
      </c>
      <c r="R3519" s="87" t="str">
        <f t="shared" si="560"/>
        <v/>
      </c>
    </row>
    <row r="3520" spans="1:18" ht="51" customHeight="1" x14ac:dyDescent="0.2">
      <c r="A3520" s="214" t="s">
        <v>28</v>
      </c>
      <c r="B3520" s="215" t="s">
        <v>200</v>
      </c>
      <c r="C3520" s="214" t="str">
        <f>VLOOKUP(B3520,INSUMOS!$A:$I,2,FALSE)</f>
        <v>SINAPI</v>
      </c>
      <c r="D3520" s="214" t="str">
        <f>VLOOKUP(B3520,INSUMOS!$A:$I,3,FALSE)</f>
        <v>SOLUCAO PREPARADORA / LIMPADORA PARA PVC, FRASCO COM 1000 CM3</v>
      </c>
      <c r="E3520" s="293" t="str">
        <f>VLOOKUP(B3520,INSUMOS!$A:$I,4,FALSE)</f>
        <v>Material</v>
      </c>
      <c r="F3520" s="293"/>
      <c r="G3520" s="216" t="str">
        <f>VLOOKUP(B3520,INSUMOS!$A:$I,5,FALSE)</f>
        <v>UN</v>
      </c>
      <c r="H3520" s="217">
        <v>7.4999999999999997E-3</v>
      </c>
      <c r="I3520" s="218">
        <f>VLOOKUP(B3520,INSUMOS!$A:$I,8,FALSE)</f>
        <v>88.04</v>
      </c>
      <c r="J3520" s="218">
        <f t="shared" si="562"/>
        <v>0.66</v>
      </c>
      <c r="L3520" s="52">
        <f t="shared" si="561"/>
        <v>369</v>
      </c>
      <c r="M3520" s="86">
        <f t="shared" si="555"/>
        <v>0.66</v>
      </c>
      <c r="N3520" s="87" t="str">
        <f t="shared" si="556"/>
        <v/>
      </c>
      <c r="O3520" s="87">
        <f t="shared" si="557"/>
        <v>0.66</v>
      </c>
      <c r="P3520" s="88" t="str">
        <f t="shared" si="558"/>
        <v/>
      </c>
      <c r="Q3520" s="87" t="str">
        <f t="shared" si="559"/>
        <v/>
      </c>
      <c r="R3520" s="87" t="str">
        <f t="shared" si="560"/>
        <v/>
      </c>
    </row>
    <row r="3521" spans="1:18" ht="51" customHeight="1" x14ac:dyDescent="0.2">
      <c r="A3521" s="214" t="s">
        <v>28</v>
      </c>
      <c r="B3521" s="215" t="s">
        <v>201</v>
      </c>
      <c r="C3521" s="214" t="str">
        <f>VLOOKUP(B3521,INSUMOS!$A:$I,2,FALSE)</f>
        <v>SINAPI</v>
      </c>
      <c r="D3521" s="214" t="str">
        <f>VLOOKUP(B3521,INSUMOS!$A:$I,3,FALSE)</f>
        <v>ADESIVO PLASTICO PARA PVC, FRASCO COM *850* GR</v>
      </c>
      <c r="E3521" s="293" t="str">
        <f>VLOOKUP(B3521,INSUMOS!$A:$I,4,FALSE)</f>
        <v>Material</v>
      </c>
      <c r="F3521" s="293"/>
      <c r="G3521" s="216" t="str">
        <f>VLOOKUP(B3521,INSUMOS!$A:$I,5,FALSE)</f>
        <v>UN</v>
      </c>
      <c r="H3521" s="217">
        <v>4.8999999999999998E-3</v>
      </c>
      <c r="I3521" s="218">
        <f>VLOOKUP(B3521,INSUMOS!$A:$I,8,FALSE)</f>
        <v>77.709999999999994</v>
      </c>
      <c r="J3521" s="218">
        <f t="shared" si="562"/>
        <v>0.38</v>
      </c>
      <c r="L3521" s="52">
        <f t="shared" si="561"/>
        <v>369</v>
      </c>
      <c r="M3521" s="86">
        <f t="shared" si="555"/>
        <v>0.38</v>
      </c>
      <c r="N3521" s="87" t="str">
        <f t="shared" si="556"/>
        <v/>
      </c>
      <c r="O3521" s="87">
        <f t="shared" si="557"/>
        <v>0.38</v>
      </c>
      <c r="P3521" s="88" t="str">
        <f t="shared" si="558"/>
        <v/>
      </c>
      <c r="Q3521" s="87" t="str">
        <f t="shared" si="559"/>
        <v/>
      </c>
      <c r="R3521" s="87" t="str">
        <f t="shared" si="560"/>
        <v/>
      </c>
    </row>
    <row r="3522" spans="1:18" ht="25.5" customHeight="1" x14ac:dyDescent="0.2">
      <c r="A3522" s="214" t="s">
        <v>28</v>
      </c>
      <c r="B3522" s="215" t="s">
        <v>2211</v>
      </c>
      <c r="C3522" s="214" t="str">
        <f>VLOOKUP(B3522,INSUMOS!$A:$I,2,FALSE)</f>
        <v>SINAPI</v>
      </c>
      <c r="D3522" s="214" t="str">
        <f>VLOOKUP(B3522,INSUMOS!$A:$I,3,FALSE)</f>
        <v>RALO SIFONADO CILINDRICO, PVC, 100 X 40 MM, COM GRELHA REDONDA BRANCA</v>
      </c>
      <c r="E3522" s="293" t="str">
        <f>VLOOKUP(B3522,INSUMOS!$A:$I,4,FALSE)</f>
        <v>Material</v>
      </c>
      <c r="F3522" s="293"/>
      <c r="G3522" s="216" t="str">
        <f>VLOOKUP(B3522,INSUMOS!$A:$I,5,FALSE)</f>
        <v>UN</v>
      </c>
      <c r="H3522" s="217">
        <v>1</v>
      </c>
      <c r="I3522" s="218">
        <f>VLOOKUP(B3522,INSUMOS!$A:$I,8,FALSE)</f>
        <v>18.079999999999998</v>
      </c>
      <c r="J3522" s="218">
        <f t="shared" si="562"/>
        <v>18.079999999999998</v>
      </c>
      <c r="L3522" s="52">
        <f t="shared" si="561"/>
        <v>369</v>
      </c>
      <c r="M3522" s="86">
        <f t="shared" si="555"/>
        <v>18.079999999999998</v>
      </c>
      <c r="N3522" s="87" t="str">
        <f t="shared" si="556"/>
        <v/>
      </c>
      <c r="O3522" s="87">
        <f t="shared" si="557"/>
        <v>18.079999999999998</v>
      </c>
      <c r="P3522" s="88" t="str">
        <f t="shared" si="558"/>
        <v/>
      </c>
      <c r="Q3522" s="87" t="str">
        <f t="shared" si="559"/>
        <v/>
      </c>
      <c r="R3522" s="87" t="str">
        <f t="shared" si="560"/>
        <v/>
      </c>
    </row>
    <row r="3523" spans="1:18" x14ac:dyDescent="0.2">
      <c r="A3523" s="219"/>
      <c r="B3523" s="219"/>
      <c r="C3523" s="219"/>
      <c r="D3523" s="219"/>
      <c r="E3523" s="219"/>
      <c r="F3523" s="220"/>
      <c r="G3523" s="219"/>
      <c r="H3523" s="220"/>
      <c r="I3523" s="219"/>
      <c r="J3523" s="220"/>
      <c r="L3523" s="52">
        <f t="shared" si="561"/>
        <v>369</v>
      </c>
      <c r="M3523" s="86" t="str">
        <f t="shared" si="555"/>
        <v/>
      </c>
      <c r="N3523" s="87" t="str">
        <f t="shared" si="556"/>
        <v/>
      </c>
      <c r="O3523" s="87" t="str">
        <f t="shared" si="557"/>
        <v/>
      </c>
      <c r="P3523" s="88" t="str">
        <f t="shared" si="558"/>
        <v/>
      </c>
      <c r="Q3523" s="87" t="str">
        <f t="shared" si="559"/>
        <v/>
      </c>
      <c r="R3523" s="87" t="str">
        <f t="shared" si="560"/>
        <v/>
      </c>
    </row>
    <row r="3524" spans="1:18" ht="15" thickBot="1" x14ac:dyDescent="0.25">
      <c r="A3524" s="219"/>
      <c r="B3524" s="219"/>
      <c r="C3524" s="219"/>
      <c r="D3524" s="219"/>
      <c r="E3524" s="219"/>
      <c r="F3524" s="220"/>
      <c r="G3524" s="219"/>
      <c r="H3524" s="294"/>
      <c r="I3524" s="294"/>
      <c r="J3524" s="220"/>
      <c r="L3524" s="52">
        <f t="shared" si="561"/>
        <v>369</v>
      </c>
      <c r="M3524" s="86" t="str">
        <f t="shared" si="555"/>
        <v/>
      </c>
      <c r="N3524" s="87" t="str">
        <f t="shared" si="556"/>
        <v/>
      </c>
      <c r="O3524" s="87" t="str">
        <f t="shared" si="557"/>
        <v/>
      </c>
      <c r="P3524" s="88" t="str">
        <f t="shared" si="558"/>
        <v/>
      </c>
      <c r="Q3524" s="87" t="str">
        <f t="shared" si="559"/>
        <v/>
      </c>
      <c r="R3524" s="87" t="str">
        <f t="shared" si="560"/>
        <v/>
      </c>
    </row>
    <row r="3525" spans="1:18" ht="15" thickTop="1" x14ac:dyDescent="0.2">
      <c r="A3525" s="224"/>
      <c r="B3525" s="224"/>
      <c r="C3525" s="224"/>
      <c r="D3525" s="224"/>
      <c r="E3525" s="224"/>
      <c r="F3525" s="224"/>
      <c r="G3525" s="224"/>
      <c r="H3525" s="224"/>
      <c r="I3525" s="224"/>
      <c r="J3525" s="224"/>
      <c r="L3525" s="52">
        <f t="shared" si="561"/>
        <v>369</v>
      </c>
      <c r="M3525" s="86" t="str">
        <f t="shared" si="555"/>
        <v/>
      </c>
      <c r="N3525" s="87" t="str">
        <f t="shared" si="556"/>
        <v/>
      </c>
      <c r="O3525" s="87" t="str">
        <f t="shared" si="557"/>
        <v/>
      </c>
      <c r="P3525" s="88" t="str">
        <f t="shared" si="558"/>
        <v/>
      </c>
      <c r="Q3525" s="87" t="str">
        <f t="shared" si="559"/>
        <v/>
      </c>
      <c r="R3525" s="87" t="str">
        <f t="shared" si="560"/>
        <v/>
      </c>
    </row>
    <row r="3526" spans="1:18" ht="15" x14ac:dyDescent="0.2">
      <c r="A3526" s="206"/>
      <c r="B3526" s="207" t="s">
        <v>1</v>
      </c>
      <c r="C3526" s="206" t="s">
        <v>2</v>
      </c>
      <c r="D3526" s="206" t="s">
        <v>3</v>
      </c>
      <c r="E3526" s="290" t="s">
        <v>18</v>
      </c>
      <c r="F3526" s="290"/>
      <c r="G3526" s="208" t="s">
        <v>4</v>
      </c>
      <c r="H3526" s="207" t="s">
        <v>5</v>
      </c>
      <c r="I3526" s="207" t="s">
        <v>6</v>
      </c>
      <c r="J3526" s="207" t="s">
        <v>7</v>
      </c>
      <c r="L3526" s="52">
        <f t="shared" si="561"/>
        <v>370</v>
      </c>
      <c r="M3526" s="86" t="str">
        <f t="shared" si="555"/>
        <v/>
      </c>
      <c r="N3526" s="87" t="str">
        <f t="shared" si="556"/>
        <v/>
      </c>
      <c r="O3526" s="87" t="str">
        <f t="shared" si="557"/>
        <v/>
      </c>
      <c r="P3526" s="88" t="str">
        <f t="shared" si="558"/>
        <v/>
      </c>
      <c r="Q3526" s="87" t="str">
        <f t="shared" si="559"/>
        <v/>
      </c>
      <c r="R3526" s="87" t="str">
        <f t="shared" si="560"/>
        <v/>
      </c>
    </row>
    <row r="3527" spans="1:18" ht="25.5" customHeight="1" x14ac:dyDescent="0.2">
      <c r="A3527" s="209" t="s">
        <v>19</v>
      </c>
      <c r="B3527" s="210" t="s">
        <v>1471</v>
      </c>
      <c r="C3527" s="209" t="s">
        <v>9</v>
      </c>
      <c r="D3527" s="209" t="s">
        <v>1472</v>
      </c>
      <c r="E3527" s="291" t="s">
        <v>882</v>
      </c>
      <c r="F3527" s="291"/>
      <c r="G3527" s="211" t="s">
        <v>14</v>
      </c>
      <c r="H3527" s="212">
        <v>1</v>
      </c>
      <c r="I3527" s="213">
        <f>SUMIF(L:L,$L3527,M:M)</f>
        <v>9.25</v>
      </c>
      <c r="J3527" s="213">
        <f>TRUNC(H3527*I3527,2)</f>
        <v>9.25</v>
      </c>
      <c r="L3527" s="52">
        <f t="shared" si="561"/>
        <v>370</v>
      </c>
      <c r="M3527" s="86" t="str">
        <f t="shared" si="555"/>
        <v/>
      </c>
      <c r="N3527" s="87" t="str">
        <f t="shared" si="556"/>
        <v/>
      </c>
      <c r="O3527" s="87" t="str">
        <f t="shared" si="557"/>
        <v/>
      </c>
      <c r="P3527" s="88" t="str">
        <f t="shared" si="558"/>
        <v xml:space="preserve"> 90443 </v>
      </c>
      <c r="Q3527" s="87">
        <f t="shared" si="559"/>
        <v>0</v>
      </c>
      <c r="R3527" s="87">
        <f t="shared" si="560"/>
        <v>9.25</v>
      </c>
    </row>
    <row r="3528" spans="1:18" ht="25.5" customHeight="1" x14ac:dyDescent="0.2">
      <c r="A3528" s="225" t="s">
        <v>21</v>
      </c>
      <c r="B3528" s="226" t="s">
        <v>209</v>
      </c>
      <c r="C3528" s="225" t="s">
        <v>9</v>
      </c>
      <c r="D3528" s="225" t="s">
        <v>210</v>
      </c>
      <c r="E3528" s="292" t="s">
        <v>875</v>
      </c>
      <c r="F3528" s="292"/>
      <c r="G3528" s="227" t="s">
        <v>25</v>
      </c>
      <c r="H3528" s="228">
        <v>6.6000000000000003E-2</v>
      </c>
      <c r="I3528" s="229">
        <f>SUMIFS(J:J,A:A,"Composição",B:B,$B3528)</f>
        <v>25.57</v>
      </c>
      <c r="J3528" s="229">
        <f>TRUNC(H3528*I3528,2)</f>
        <v>1.68</v>
      </c>
      <c r="L3528" s="52">
        <f t="shared" si="561"/>
        <v>370</v>
      </c>
      <c r="M3528" s="86">
        <f t="shared" si="555"/>
        <v>1.68</v>
      </c>
      <c r="N3528" s="87" t="str">
        <f t="shared" si="556"/>
        <v/>
      </c>
      <c r="O3528" s="87">
        <f t="shared" si="557"/>
        <v>1.68</v>
      </c>
      <c r="P3528" s="88" t="str">
        <f t="shared" si="558"/>
        <v/>
      </c>
      <c r="Q3528" s="87" t="str">
        <f t="shared" si="559"/>
        <v/>
      </c>
      <c r="R3528" s="87" t="str">
        <f t="shared" si="560"/>
        <v/>
      </c>
    </row>
    <row r="3529" spans="1:18" ht="25.5" customHeight="1" x14ac:dyDescent="0.2">
      <c r="A3529" s="225" t="s">
        <v>21</v>
      </c>
      <c r="B3529" s="226" t="s">
        <v>214</v>
      </c>
      <c r="C3529" s="225" t="s">
        <v>9</v>
      </c>
      <c r="D3529" s="225" t="s">
        <v>215</v>
      </c>
      <c r="E3529" s="292" t="s">
        <v>875</v>
      </c>
      <c r="F3529" s="292"/>
      <c r="G3529" s="227" t="s">
        <v>25</v>
      </c>
      <c r="H3529" s="228">
        <v>0.23480000000000001</v>
      </c>
      <c r="I3529" s="229">
        <f>SUMIFS(J:J,A:A,"Composição",B:B,$B3529)</f>
        <v>32.270000000000003</v>
      </c>
      <c r="J3529" s="229">
        <f>TRUNC(H3529*I3529,2)</f>
        <v>7.57</v>
      </c>
      <c r="L3529" s="52">
        <f t="shared" si="561"/>
        <v>370</v>
      </c>
      <c r="M3529" s="86">
        <f t="shared" si="555"/>
        <v>7.57</v>
      </c>
      <c r="N3529" s="87" t="str">
        <f t="shared" si="556"/>
        <v/>
      </c>
      <c r="O3529" s="87">
        <f t="shared" si="557"/>
        <v>7.57</v>
      </c>
      <c r="P3529" s="88" t="str">
        <f t="shared" si="558"/>
        <v/>
      </c>
      <c r="Q3529" s="87" t="str">
        <f t="shared" si="559"/>
        <v/>
      </c>
      <c r="R3529" s="87" t="str">
        <f t="shared" si="560"/>
        <v/>
      </c>
    </row>
    <row r="3530" spans="1:18" ht="25.5" customHeight="1" x14ac:dyDescent="0.2">
      <c r="A3530" s="219"/>
      <c r="B3530" s="219"/>
      <c r="C3530" s="219"/>
      <c r="D3530" s="219"/>
      <c r="E3530" s="219"/>
      <c r="F3530" s="220"/>
      <c r="G3530" s="219"/>
      <c r="H3530" s="220"/>
      <c r="I3530" s="219"/>
      <c r="J3530" s="220"/>
      <c r="L3530" s="52">
        <f t="shared" si="561"/>
        <v>370</v>
      </c>
      <c r="M3530" s="86" t="str">
        <f t="shared" si="555"/>
        <v/>
      </c>
      <c r="N3530" s="87" t="str">
        <f t="shared" si="556"/>
        <v/>
      </c>
      <c r="O3530" s="87" t="str">
        <f t="shared" si="557"/>
        <v/>
      </c>
      <c r="P3530" s="88" t="str">
        <f t="shared" si="558"/>
        <v/>
      </c>
      <c r="Q3530" s="87" t="str">
        <f t="shared" si="559"/>
        <v/>
      </c>
      <c r="R3530" s="87" t="str">
        <f t="shared" si="560"/>
        <v/>
      </c>
    </row>
    <row r="3531" spans="1:18" ht="25.5" customHeight="1" thickBot="1" x14ac:dyDescent="0.25">
      <c r="A3531" s="219"/>
      <c r="B3531" s="219"/>
      <c r="C3531" s="219"/>
      <c r="D3531" s="219"/>
      <c r="E3531" s="219"/>
      <c r="F3531" s="220"/>
      <c r="G3531" s="219"/>
      <c r="H3531" s="294"/>
      <c r="I3531" s="294"/>
      <c r="J3531" s="220"/>
      <c r="L3531" s="52">
        <f t="shared" si="561"/>
        <v>370</v>
      </c>
      <c r="M3531" s="86" t="str">
        <f t="shared" si="555"/>
        <v/>
      </c>
      <c r="N3531" s="87" t="str">
        <f t="shared" si="556"/>
        <v/>
      </c>
      <c r="O3531" s="87" t="str">
        <f t="shared" si="557"/>
        <v/>
      </c>
      <c r="P3531" s="88" t="str">
        <f t="shared" si="558"/>
        <v/>
      </c>
      <c r="Q3531" s="87" t="str">
        <f t="shared" si="559"/>
        <v/>
      </c>
      <c r="R3531" s="87" t="str">
        <f t="shared" si="560"/>
        <v/>
      </c>
    </row>
    <row r="3532" spans="1:18" ht="15" thickTop="1" x14ac:dyDescent="0.2">
      <c r="A3532" s="224"/>
      <c r="B3532" s="224"/>
      <c r="C3532" s="224"/>
      <c r="D3532" s="224"/>
      <c r="E3532" s="224"/>
      <c r="F3532" s="224"/>
      <c r="G3532" s="224"/>
      <c r="H3532" s="224"/>
      <c r="I3532" s="224"/>
      <c r="J3532" s="224"/>
      <c r="L3532" s="52">
        <f t="shared" si="561"/>
        <v>370</v>
      </c>
      <c r="M3532" s="86" t="str">
        <f t="shared" si="555"/>
        <v/>
      </c>
      <c r="N3532" s="87" t="str">
        <f t="shared" si="556"/>
        <v/>
      </c>
      <c r="O3532" s="87" t="str">
        <f t="shared" si="557"/>
        <v/>
      </c>
      <c r="P3532" s="88" t="str">
        <f t="shared" si="558"/>
        <v/>
      </c>
      <c r="Q3532" s="87" t="str">
        <f t="shared" si="559"/>
        <v/>
      </c>
      <c r="R3532" s="87" t="str">
        <f t="shared" si="560"/>
        <v/>
      </c>
    </row>
    <row r="3533" spans="1:18" ht="15" x14ac:dyDescent="0.2">
      <c r="A3533" s="206"/>
      <c r="B3533" s="207" t="s">
        <v>1</v>
      </c>
      <c r="C3533" s="206" t="s">
        <v>2</v>
      </c>
      <c r="D3533" s="206" t="s">
        <v>3</v>
      </c>
      <c r="E3533" s="290" t="s">
        <v>18</v>
      </c>
      <c r="F3533" s="290"/>
      <c r="G3533" s="208" t="s">
        <v>4</v>
      </c>
      <c r="H3533" s="207" t="s">
        <v>5</v>
      </c>
      <c r="I3533" s="207" t="s">
        <v>6</v>
      </c>
      <c r="J3533" s="207" t="s">
        <v>7</v>
      </c>
      <c r="L3533" s="52">
        <f t="shared" si="561"/>
        <v>371</v>
      </c>
      <c r="M3533" s="86" t="str">
        <f t="shared" si="555"/>
        <v/>
      </c>
      <c r="N3533" s="87" t="str">
        <f t="shared" si="556"/>
        <v/>
      </c>
      <c r="O3533" s="87" t="str">
        <f t="shared" si="557"/>
        <v/>
      </c>
      <c r="P3533" s="88" t="str">
        <f t="shared" si="558"/>
        <v/>
      </c>
      <c r="Q3533" s="87" t="str">
        <f t="shared" si="559"/>
        <v/>
      </c>
      <c r="R3533" s="87" t="str">
        <f t="shared" si="560"/>
        <v/>
      </c>
    </row>
    <row r="3534" spans="1:18" ht="25.5" x14ac:dyDescent="0.2">
      <c r="A3534" s="209" t="s">
        <v>19</v>
      </c>
      <c r="B3534" s="210" t="s">
        <v>641</v>
      </c>
      <c r="C3534" s="209" t="s">
        <v>9</v>
      </c>
      <c r="D3534" s="209" t="s">
        <v>642</v>
      </c>
      <c r="E3534" s="291" t="s">
        <v>887</v>
      </c>
      <c r="F3534" s="291"/>
      <c r="G3534" s="211" t="s">
        <v>17</v>
      </c>
      <c r="H3534" s="212">
        <v>1</v>
      </c>
      <c r="I3534" s="213">
        <f>SUMIF(L:L,$L3534,M:M)</f>
        <v>28.66</v>
      </c>
      <c r="J3534" s="213">
        <f>TRUNC(H3534*I3534,2)</f>
        <v>28.66</v>
      </c>
      <c r="L3534" s="52">
        <f t="shared" si="561"/>
        <v>371</v>
      </c>
      <c r="M3534" s="86" t="str">
        <f t="shared" si="555"/>
        <v/>
      </c>
      <c r="N3534" s="87" t="str">
        <f t="shared" si="556"/>
        <v/>
      </c>
      <c r="O3534" s="87" t="str">
        <f t="shared" si="557"/>
        <v/>
      </c>
      <c r="P3534" s="88" t="str">
        <f t="shared" si="558"/>
        <v xml:space="preserve"> 93382 </v>
      </c>
      <c r="Q3534" s="87">
        <f t="shared" si="559"/>
        <v>0</v>
      </c>
      <c r="R3534" s="87">
        <f t="shared" si="560"/>
        <v>28.66</v>
      </c>
    </row>
    <row r="3535" spans="1:18" ht="51" x14ac:dyDescent="0.2">
      <c r="A3535" s="225" t="s">
        <v>21</v>
      </c>
      <c r="B3535" s="226" t="s">
        <v>689</v>
      </c>
      <c r="C3535" s="225" t="s">
        <v>9</v>
      </c>
      <c r="D3535" s="225" t="s">
        <v>690</v>
      </c>
      <c r="E3535" s="292" t="s">
        <v>893</v>
      </c>
      <c r="F3535" s="292"/>
      <c r="G3535" s="227" t="s">
        <v>42</v>
      </c>
      <c r="H3535" s="228">
        <v>5.9999999999999995E-4</v>
      </c>
      <c r="I3535" s="229">
        <f>SUMIFS(J:J,A:A,"Composição",B:B,$B3535)</f>
        <v>78.53</v>
      </c>
      <c r="J3535" s="229">
        <f>TRUNC(H3535*I3535,2)</f>
        <v>0.04</v>
      </c>
      <c r="L3535" s="52">
        <f t="shared" si="561"/>
        <v>371</v>
      </c>
      <c r="M3535" s="86">
        <f t="shared" si="555"/>
        <v>0.04</v>
      </c>
      <c r="N3535" s="87" t="str">
        <f t="shared" si="556"/>
        <v/>
      </c>
      <c r="O3535" s="87">
        <f t="shared" si="557"/>
        <v>0.04</v>
      </c>
      <c r="P3535" s="88" t="str">
        <f t="shared" si="558"/>
        <v/>
      </c>
      <c r="Q3535" s="87" t="str">
        <f t="shared" si="559"/>
        <v/>
      </c>
      <c r="R3535" s="87" t="str">
        <f t="shared" si="560"/>
        <v/>
      </c>
    </row>
    <row r="3536" spans="1:18" ht="25.5" x14ac:dyDescent="0.2">
      <c r="A3536" s="225" t="s">
        <v>21</v>
      </c>
      <c r="B3536" s="226" t="s">
        <v>685</v>
      </c>
      <c r="C3536" s="225" t="s">
        <v>9</v>
      </c>
      <c r="D3536" s="225" t="s">
        <v>686</v>
      </c>
      <c r="E3536" s="292" t="s">
        <v>893</v>
      </c>
      <c r="F3536" s="292"/>
      <c r="G3536" s="227" t="s">
        <v>41</v>
      </c>
      <c r="H3536" s="228">
        <v>0.19620000000000001</v>
      </c>
      <c r="I3536" s="229">
        <f>SUMIFS(J:J,A:A,"Composição",B:B,$B3536)</f>
        <v>36.33</v>
      </c>
      <c r="J3536" s="229">
        <f>TRUNC(H3536*I3536,2)</f>
        <v>7.12</v>
      </c>
      <c r="L3536" s="52">
        <f t="shared" si="561"/>
        <v>371</v>
      </c>
      <c r="M3536" s="86">
        <f t="shared" si="555"/>
        <v>7.12</v>
      </c>
      <c r="N3536" s="87" t="str">
        <f t="shared" si="556"/>
        <v/>
      </c>
      <c r="O3536" s="87">
        <f t="shared" si="557"/>
        <v>7.12</v>
      </c>
      <c r="P3536" s="88" t="str">
        <f t="shared" si="558"/>
        <v/>
      </c>
      <c r="Q3536" s="87" t="str">
        <f t="shared" si="559"/>
        <v/>
      </c>
      <c r="R3536" s="87" t="str">
        <f t="shared" si="560"/>
        <v/>
      </c>
    </row>
    <row r="3537" spans="1:18" ht="25.5" x14ac:dyDescent="0.2">
      <c r="A3537" s="225" t="s">
        <v>21</v>
      </c>
      <c r="B3537" s="226" t="s">
        <v>26</v>
      </c>
      <c r="C3537" s="225" t="s">
        <v>9</v>
      </c>
      <c r="D3537" s="225" t="s">
        <v>27</v>
      </c>
      <c r="E3537" s="292" t="s">
        <v>875</v>
      </c>
      <c r="F3537" s="292"/>
      <c r="G3537" s="227" t="s">
        <v>25</v>
      </c>
      <c r="H3537" s="228">
        <v>0.78659999999999997</v>
      </c>
      <c r="I3537" s="229">
        <f>SUMIFS(J:J,A:A,"Composição",B:B,$B3537)</f>
        <v>25.11</v>
      </c>
      <c r="J3537" s="229">
        <f>TRUNC(H3537*I3537,2)</f>
        <v>19.75</v>
      </c>
      <c r="L3537" s="52">
        <f t="shared" si="561"/>
        <v>371</v>
      </c>
      <c r="M3537" s="86">
        <f t="shared" si="555"/>
        <v>19.75</v>
      </c>
      <c r="N3537" s="87" t="str">
        <f t="shared" si="556"/>
        <v/>
      </c>
      <c r="O3537" s="87">
        <f t="shared" si="557"/>
        <v>19.75</v>
      </c>
      <c r="P3537" s="88" t="str">
        <f t="shared" si="558"/>
        <v/>
      </c>
      <c r="Q3537" s="87" t="str">
        <f t="shared" si="559"/>
        <v/>
      </c>
      <c r="R3537" s="87" t="str">
        <f t="shared" si="560"/>
        <v/>
      </c>
    </row>
    <row r="3538" spans="1:18" ht="51" x14ac:dyDescent="0.2">
      <c r="A3538" s="225" t="s">
        <v>21</v>
      </c>
      <c r="B3538" s="226" t="s">
        <v>687</v>
      </c>
      <c r="C3538" s="225" t="s">
        <v>9</v>
      </c>
      <c r="D3538" s="225" t="s">
        <v>688</v>
      </c>
      <c r="E3538" s="292" t="s">
        <v>893</v>
      </c>
      <c r="F3538" s="292"/>
      <c r="G3538" s="227" t="s">
        <v>41</v>
      </c>
      <c r="H3538" s="228">
        <v>5.4000000000000003E-3</v>
      </c>
      <c r="I3538" s="229">
        <f>SUMIFS(J:J,A:A,"Composição",B:B,$B3538)</f>
        <v>324.77999999999997</v>
      </c>
      <c r="J3538" s="229">
        <f>TRUNC(H3538*I3538,2)</f>
        <v>1.75</v>
      </c>
      <c r="L3538" s="52">
        <f t="shared" si="561"/>
        <v>371</v>
      </c>
      <c r="M3538" s="86">
        <f t="shared" si="555"/>
        <v>1.75</v>
      </c>
      <c r="N3538" s="87" t="str">
        <f t="shared" si="556"/>
        <v/>
      </c>
      <c r="O3538" s="87">
        <f t="shared" si="557"/>
        <v>1.75</v>
      </c>
      <c r="P3538" s="88" t="str">
        <f t="shared" si="558"/>
        <v/>
      </c>
      <c r="Q3538" s="87" t="str">
        <f t="shared" si="559"/>
        <v/>
      </c>
      <c r="R3538" s="87" t="str">
        <f t="shared" si="560"/>
        <v/>
      </c>
    </row>
    <row r="3539" spans="1:18" x14ac:dyDescent="0.2">
      <c r="A3539" s="219"/>
      <c r="B3539" s="219"/>
      <c r="C3539" s="219"/>
      <c r="D3539" s="219"/>
      <c r="E3539" s="219"/>
      <c r="F3539" s="220"/>
      <c r="G3539" s="219"/>
      <c r="H3539" s="220"/>
      <c r="I3539" s="219"/>
      <c r="J3539" s="220"/>
      <c r="L3539" s="52">
        <f t="shared" si="561"/>
        <v>371</v>
      </c>
      <c r="M3539" s="86" t="str">
        <f t="shared" si="555"/>
        <v/>
      </c>
      <c r="N3539" s="87" t="str">
        <f t="shared" si="556"/>
        <v/>
      </c>
      <c r="O3539" s="87" t="str">
        <f t="shared" si="557"/>
        <v/>
      </c>
      <c r="P3539" s="88" t="str">
        <f t="shared" si="558"/>
        <v/>
      </c>
      <c r="Q3539" s="87" t="str">
        <f t="shared" si="559"/>
        <v/>
      </c>
      <c r="R3539" s="87" t="str">
        <f t="shared" si="560"/>
        <v/>
      </c>
    </row>
    <row r="3540" spans="1:18" ht="15" thickBot="1" x14ac:dyDescent="0.25">
      <c r="A3540" s="219"/>
      <c r="B3540" s="219"/>
      <c r="C3540" s="219"/>
      <c r="D3540" s="219"/>
      <c r="E3540" s="219"/>
      <c r="F3540" s="220"/>
      <c r="G3540" s="219"/>
      <c r="H3540" s="294"/>
      <c r="I3540" s="294"/>
      <c r="J3540" s="220"/>
      <c r="L3540" s="52">
        <f t="shared" si="561"/>
        <v>371</v>
      </c>
      <c r="M3540" s="86" t="str">
        <f t="shared" si="555"/>
        <v/>
      </c>
      <c r="N3540" s="87" t="str">
        <f t="shared" si="556"/>
        <v/>
      </c>
      <c r="O3540" s="87" t="str">
        <f t="shared" si="557"/>
        <v/>
      </c>
      <c r="P3540" s="88" t="str">
        <f t="shared" si="558"/>
        <v/>
      </c>
      <c r="Q3540" s="87" t="str">
        <f t="shared" si="559"/>
        <v/>
      </c>
      <c r="R3540" s="87" t="str">
        <f t="shared" si="560"/>
        <v/>
      </c>
    </row>
    <row r="3541" spans="1:18" ht="15" thickTop="1" x14ac:dyDescent="0.2">
      <c r="A3541" s="224"/>
      <c r="B3541" s="224"/>
      <c r="C3541" s="224"/>
      <c r="D3541" s="224"/>
      <c r="E3541" s="224"/>
      <c r="F3541" s="224"/>
      <c r="G3541" s="224"/>
      <c r="H3541" s="224"/>
      <c r="I3541" s="224"/>
      <c r="J3541" s="224"/>
      <c r="L3541" s="52">
        <f t="shared" si="561"/>
        <v>371</v>
      </c>
      <c r="M3541" s="86" t="str">
        <f t="shared" si="555"/>
        <v/>
      </c>
      <c r="N3541" s="87" t="str">
        <f t="shared" si="556"/>
        <v/>
      </c>
      <c r="O3541" s="87" t="str">
        <f t="shared" si="557"/>
        <v/>
      </c>
      <c r="P3541" s="88" t="str">
        <f t="shared" si="558"/>
        <v/>
      </c>
      <c r="Q3541" s="87" t="str">
        <f t="shared" si="559"/>
        <v/>
      </c>
      <c r="R3541" s="87" t="str">
        <f t="shared" si="560"/>
        <v/>
      </c>
    </row>
    <row r="3542" spans="1:18" ht="15" x14ac:dyDescent="0.2">
      <c r="A3542" s="206"/>
      <c r="B3542" s="207" t="s">
        <v>1</v>
      </c>
      <c r="C3542" s="206" t="s">
        <v>2</v>
      </c>
      <c r="D3542" s="206" t="s">
        <v>3</v>
      </c>
      <c r="E3542" s="290" t="s">
        <v>18</v>
      </c>
      <c r="F3542" s="290"/>
      <c r="G3542" s="208" t="s">
        <v>4</v>
      </c>
      <c r="H3542" s="207" t="s">
        <v>5</v>
      </c>
      <c r="I3542" s="207" t="s">
        <v>6</v>
      </c>
      <c r="J3542" s="207" t="s">
        <v>7</v>
      </c>
      <c r="L3542" s="52">
        <f t="shared" si="561"/>
        <v>372</v>
      </c>
      <c r="M3542" s="86" t="str">
        <f t="shared" si="555"/>
        <v/>
      </c>
      <c r="N3542" s="87" t="str">
        <f t="shared" si="556"/>
        <v/>
      </c>
      <c r="O3542" s="87" t="str">
        <f t="shared" si="557"/>
        <v/>
      </c>
      <c r="P3542" s="88" t="str">
        <f t="shared" si="558"/>
        <v/>
      </c>
      <c r="Q3542" s="87" t="str">
        <f t="shared" si="559"/>
        <v/>
      </c>
      <c r="R3542" s="87" t="str">
        <f t="shared" si="560"/>
        <v/>
      </c>
    </row>
    <row r="3543" spans="1:18" ht="25.5" x14ac:dyDescent="0.2">
      <c r="A3543" s="209" t="s">
        <v>19</v>
      </c>
      <c r="B3543" s="210" t="s">
        <v>2139</v>
      </c>
      <c r="C3543" s="209" t="s">
        <v>9</v>
      </c>
      <c r="D3543" s="209" t="s">
        <v>2140</v>
      </c>
      <c r="E3543" s="291" t="s">
        <v>913</v>
      </c>
      <c r="F3543" s="291"/>
      <c r="G3543" s="211" t="s">
        <v>12</v>
      </c>
      <c r="H3543" s="212">
        <v>1</v>
      </c>
      <c r="I3543" s="213">
        <f>SUMIF(L:L,$L3543,M:M)</f>
        <v>33.799999999999997</v>
      </c>
      <c r="J3543" s="213">
        <f>TRUNC(H3543*I3543,2)</f>
        <v>33.799999999999997</v>
      </c>
      <c r="L3543" s="52">
        <f t="shared" si="561"/>
        <v>372</v>
      </c>
      <c r="M3543" s="86" t="str">
        <f t="shared" si="555"/>
        <v/>
      </c>
      <c r="N3543" s="87" t="str">
        <f t="shared" si="556"/>
        <v/>
      </c>
      <c r="O3543" s="87" t="str">
        <f t="shared" si="557"/>
        <v/>
      </c>
      <c r="P3543" s="88" t="str">
        <f t="shared" si="558"/>
        <v xml:space="preserve"> 89351 </v>
      </c>
      <c r="Q3543" s="87">
        <f t="shared" si="559"/>
        <v>0</v>
      </c>
      <c r="R3543" s="87">
        <f t="shared" si="560"/>
        <v>33.799999999999997</v>
      </c>
    </row>
    <row r="3544" spans="1:18" ht="25.5" x14ac:dyDescent="0.2">
      <c r="A3544" s="225" t="s">
        <v>21</v>
      </c>
      <c r="B3544" s="226" t="s">
        <v>214</v>
      </c>
      <c r="C3544" s="225" t="s">
        <v>9</v>
      </c>
      <c r="D3544" s="225" t="s">
        <v>215</v>
      </c>
      <c r="E3544" s="292" t="s">
        <v>875</v>
      </c>
      <c r="F3544" s="292"/>
      <c r="G3544" s="227" t="s">
        <v>25</v>
      </c>
      <c r="H3544" s="228">
        <v>0.11020000000000001</v>
      </c>
      <c r="I3544" s="229">
        <f>SUMIFS(J:J,A:A,"Composição",B:B,$B3544)</f>
        <v>32.270000000000003</v>
      </c>
      <c r="J3544" s="229">
        <f>TRUNC(H3544*I3544,2)</f>
        <v>3.55</v>
      </c>
      <c r="L3544" s="52">
        <f t="shared" si="561"/>
        <v>372</v>
      </c>
      <c r="M3544" s="86">
        <f t="shared" si="555"/>
        <v>3.55</v>
      </c>
      <c r="N3544" s="87" t="str">
        <f t="shared" si="556"/>
        <v/>
      </c>
      <c r="O3544" s="87">
        <f t="shared" si="557"/>
        <v>3.55</v>
      </c>
      <c r="P3544" s="88" t="str">
        <f t="shared" si="558"/>
        <v/>
      </c>
      <c r="Q3544" s="87" t="str">
        <f t="shared" si="559"/>
        <v/>
      </c>
      <c r="R3544" s="87" t="str">
        <f t="shared" si="560"/>
        <v/>
      </c>
    </row>
    <row r="3545" spans="1:18" ht="25.5" x14ac:dyDescent="0.2">
      <c r="A3545" s="225" t="s">
        <v>21</v>
      </c>
      <c r="B3545" s="226" t="s">
        <v>209</v>
      </c>
      <c r="C3545" s="225" t="s">
        <v>9</v>
      </c>
      <c r="D3545" s="225" t="s">
        <v>210</v>
      </c>
      <c r="E3545" s="292" t="s">
        <v>875</v>
      </c>
      <c r="F3545" s="292"/>
      <c r="G3545" s="227" t="s">
        <v>25</v>
      </c>
      <c r="H3545" s="228">
        <v>0.11020000000000001</v>
      </c>
      <c r="I3545" s="229">
        <f>SUMIFS(J:J,A:A,"Composição",B:B,$B3545)</f>
        <v>25.57</v>
      </c>
      <c r="J3545" s="229">
        <f>TRUNC(H3545*I3545,2)</f>
        <v>2.81</v>
      </c>
      <c r="L3545" s="52">
        <f t="shared" si="561"/>
        <v>372</v>
      </c>
      <c r="M3545" s="86">
        <f t="shared" si="555"/>
        <v>2.81</v>
      </c>
      <c r="N3545" s="87" t="str">
        <f t="shared" si="556"/>
        <v/>
      </c>
      <c r="O3545" s="87">
        <f t="shared" si="557"/>
        <v>2.81</v>
      </c>
      <c r="P3545" s="88" t="str">
        <f t="shared" si="558"/>
        <v/>
      </c>
      <c r="Q3545" s="87" t="str">
        <f t="shared" si="559"/>
        <v/>
      </c>
      <c r="R3545" s="87" t="str">
        <f t="shared" si="560"/>
        <v/>
      </c>
    </row>
    <row r="3546" spans="1:18" x14ac:dyDescent="0.2">
      <c r="A3546" s="214" t="s">
        <v>28</v>
      </c>
      <c r="B3546" s="215" t="s">
        <v>516</v>
      </c>
      <c r="C3546" s="214" t="str">
        <f>VLOOKUP(B3546,INSUMOS!$A:$I,2,FALSE)</f>
        <v>SINAPI</v>
      </c>
      <c r="D3546" s="214" t="str">
        <f>VLOOKUP(B3546,INSUMOS!$A:$I,3,FALSE)</f>
        <v>FITA VEDA ROSCA, EM PTFE, ROLO DE 18 MM X 50 M (L X C)</v>
      </c>
      <c r="E3546" s="293" t="str">
        <f>VLOOKUP(B3546,INSUMOS!$A:$I,4,FALSE)</f>
        <v>Material</v>
      </c>
      <c r="F3546" s="293"/>
      <c r="G3546" s="216" t="str">
        <f>VLOOKUP(B3546,INSUMOS!$A:$I,5,FALSE)</f>
        <v>UN</v>
      </c>
      <c r="H3546" s="217">
        <v>1.06E-2</v>
      </c>
      <c r="I3546" s="218">
        <f>VLOOKUP(B3546,INSUMOS!$A:$I,8,FALSE)</f>
        <v>14.75</v>
      </c>
      <c r="J3546" s="218">
        <f>TRUNC(H3546*I3546,2)</f>
        <v>0.15</v>
      </c>
      <c r="L3546" s="52">
        <f t="shared" si="561"/>
        <v>372</v>
      </c>
      <c r="M3546" s="86">
        <f t="shared" si="555"/>
        <v>0.15</v>
      </c>
      <c r="N3546" s="87" t="str">
        <f t="shared" si="556"/>
        <v/>
      </c>
      <c r="O3546" s="87">
        <f t="shared" si="557"/>
        <v>0.15</v>
      </c>
      <c r="P3546" s="88" t="str">
        <f t="shared" si="558"/>
        <v/>
      </c>
      <c r="Q3546" s="87" t="str">
        <f t="shared" si="559"/>
        <v/>
      </c>
      <c r="R3546" s="87" t="str">
        <f t="shared" si="560"/>
        <v/>
      </c>
    </row>
    <row r="3547" spans="1:18" x14ac:dyDescent="0.2">
      <c r="A3547" s="214" t="s">
        <v>28</v>
      </c>
      <c r="B3547" s="215" t="s">
        <v>2214</v>
      </c>
      <c r="C3547" s="214" t="str">
        <f>VLOOKUP(B3547,INSUMOS!$A:$I,2,FALSE)</f>
        <v>SINAPI</v>
      </c>
      <c r="D3547" s="214" t="str">
        <f>VLOOKUP(B3547,INSUMOS!$A:$I,3,FALSE)</f>
        <v>REGISTRO PRESSAO BRUTO EM LATAO FORJADO, BITOLA 3/4"</v>
      </c>
      <c r="E3547" s="293" t="str">
        <f>VLOOKUP(B3547,INSUMOS!$A:$I,4,FALSE)</f>
        <v>Material</v>
      </c>
      <c r="F3547" s="293"/>
      <c r="G3547" s="216" t="str">
        <f>VLOOKUP(B3547,INSUMOS!$A:$I,5,FALSE)</f>
        <v>UN</v>
      </c>
      <c r="H3547" s="217">
        <v>1</v>
      </c>
      <c r="I3547" s="218">
        <f>VLOOKUP(B3547,INSUMOS!$A:$I,8,FALSE)</f>
        <v>27.29</v>
      </c>
      <c r="J3547" s="218">
        <f>TRUNC(H3547*I3547,2)</f>
        <v>27.29</v>
      </c>
      <c r="L3547" s="52">
        <f t="shared" si="561"/>
        <v>372</v>
      </c>
      <c r="M3547" s="86">
        <f t="shared" si="555"/>
        <v>27.29</v>
      </c>
      <c r="N3547" s="87" t="str">
        <f t="shared" si="556"/>
        <v/>
      </c>
      <c r="O3547" s="87">
        <f t="shared" si="557"/>
        <v>27.29</v>
      </c>
      <c r="P3547" s="88" t="str">
        <f t="shared" si="558"/>
        <v/>
      </c>
      <c r="Q3547" s="87" t="str">
        <f t="shared" si="559"/>
        <v/>
      </c>
      <c r="R3547" s="87" t="str">
        <f t="shared" si="560"/>
        <v/>
      </c>
    </row>
    <row r="3548" spans="1:18" x14ac:dyDescent="0.2">
      <c r="A3548" s="219"/>
      <c r="B3548" s="219"/>
      <c r="C3548" s="219"/>
      <c r="D3548" s="219"/>
      <c r="E3548" s="219"/>
      <c r="F3548" s="220"/>
      <c r="G3548" s="219"/>
      <c r="H3548" s="220"/>
      <c r="I3548" s="219"/>
      <c r="J3548" s="220"/>
      <c r="L3548" s="52">
        <f t="shared" si="561"/>
        <v>372</v>
      </c>
      <c r="M3548" s="86" t="str">
        <f t="shared" si="555"/>
        <v/>
      </c>
      <c r="N3548" s="87" t="str">
        <f t="shared" si="556"/>
        <v/>
      </c>
      <c r="O3548" s="87" t="str">
        <f t="shared" si="557"/>
        <v/>
      </c>
      <c r="P3548" s="88" t="str">
        <f t="shared" si="558"/>
        <v/>
      </c>
      <c r="Q3548" s="87" t="str">
        <f t="shared" si="559"/>
        <v/>
      </c>
      <c r="R3548" s="87" t="str">
        <f t="shared" si="560"/>
        <v/>
      </c>
    </row>
    <row r="3549" spans="1:18" ht="15" thickBot="1" x14ac:dyDescent="0.25">
      <c r="A3549" s="219"/>
      <c r="B3549" s="219"/>
      <c r="C3549" s="219"/>
      <c r="D3549" s="219"/>
      <c r="E3549" s="219"/>
      <c r="F3549" s="220"/>
      <c r="G3549" s="219"/>
      <c r="H3549" s="294"/>
      <c r="I3549" s="294"/>
      <c r="J3549" s="220"/>
      <c r="L3549" s="52">
        <f t="shared" si="561"/>
        <v>372</v>
      </c>
      <c r="M3549" s="86" t="str">
        <f t="shared" si="555"/>
        <v/>
      </c>
      <c r="N3549" s="87" t="str">
        <f t="shared" si="556"/>
        <v/>
      </c>
      <c r="O3549" s="87" t="str">
        <f t="shared" si="557"/>
        <v/>
      </c>
      <c r="P3549" s="88" t="str">
        <f t="shared" si="558"/>
        <v/>
      </c>
      <c r="Q3549" s="87" t="str">
        <f t="shared" si="559"/>
        <v/>
      </c>
      <c r="R3549" s="87" t="str">
        <f t="shared" si="560"/>
        <v/>
      </c>
    </row>
    <row r="3550" spans="1:18" ht="15" thickTop="1" x14ac:dyDescent="0.2">
      <c r="A3550" s="224"/>
      <c r="B3550" s="224"/>
      <c r="C3550" s="224"/>
      <c r="D3550" s="224"/>
      <c r="E3550" s="224"/>
      <c r="F3550" s="224"/>
      <c r="G3550" s="224"/>
      <c r="H3550" s="224"/>
      <c r="I3550" s="224"/>
      <c r="J3550" s="224"/>
      <c r="L3550" s="52">
        <f t="shared" si="561"/>
        <v>372</v>
      </c>
      <c r="M3550" s="86" t="str">
        <f t="shared" si="555"/>
        <v/>
      </c>
      <c r="N3550" s="87" t="str">
        <f t="shared" si="556"/>
        <v/>
      </c>
      <c r="O3550" s="87" t="str">
        <f t="shared" si="557"/>
        <v/>
      </c>
      <c r="P3550" s="88" t="str">
        <f t="shared" si="558"/>
        <v/>
      </c>
      <c r="Q3550" s="87" t="str">
        <f t="shared" si="559"/>
        <v/>
      </c>
      <c r="R3550" s="87" t="str">
        <f t="shared" si="560"/>
        <v/>
      </c>
    </row>
    <row r="3551" spans="1:18" ht="15" x14ac:dyDescent="0.2">
      <c r="A3551" s="206"/>
      <c r="B3551" s="207" t="s">
        <v>1</v>
      </c>
      <c r="C3551" s="206" t="s">
        <v>2</v>
      </c>
      <c r="D3551" s="206" t="s">
        <v>3</v>
      </c>
      <c r="E3551" s="290" t="s">
        <v>18</v>
      </c>
      <c r="F3551" s="290"/>
      <c r="G3551" s="208" t="s">
        <v>4</v>
      </c>
      <c r="H3551" s="207" t="s">
        <v>5</v>
      </c>
      <c r="I3551" s="207" t="s">
        <v>6</v>
      </c>
      <c r="J3551" s="207" t="s">
        <v>7</v>
      </c>
      <c r="L3551" s="52">
        <f t="shared" si="561"/>
        <v>373</v>
      </c>
      <c r="M3551" s="86" t="str">
        <f t="shared" si="555"/>
        <v/>
      </c>
      <c r="N3551" s="87" t="str">
        <f t="shared" si="556"/>
        <v/>
      </c>
      <c r="O3551" s="87" t="str">
        <f t="shared" si="557"/>
        <v/>
      </c>
      <c r="P3551" s="88" t="str">
        <f t="shared" si="558"/>
        <v/>
      </c>
      <c r="Q3551" s="87" t="str">
        <f t="shared" si="559"/>
        <v/>
      </c>
      <c r="R3551" s="87" t="str">
        <f t="shared" si="560"/>
        <v/>
      </c>
    </row>
    <row r="3552" spans="1:18" ht="51" x14ac:dyDescent="0.2">
      <c r="A3552" s="209" t="s">
        <v>19</v>
      </c>
      <c r="B3552" s="210" t="s">
        <v>683</v>
      </c>
      <c r="C3552" s="209" t="s">
        <v>9</v>
      </c>
      <c r="D3552" s="209" t="s">
        <v>684</v>
      </c>
      <c r="E3552" s="291" t="s">
        <v>893</v>
      </c>
      <c r="F3552" s="291"/>
      <c r="G3552" s="211" t="s">
        <v>42</v>
      </c>
      <c r="H3552" s="212">
        <v>1</v>
      </c>
      <c r="I3552" s="213">
        <f>SUMIF(L:L,$L3552,M:M)</f>
        <v>64.48</v>
      </c>
      <c r="J3552" s="213">
        <f>TRUNC(H3552*I3552,2)</f>
        <v>64.48</v>
      </c>
      <c r="L3552" s="52">
        <f t="shared" si="561"/>
        <v>373</v>
      </c>
      <c r="M3552" s="86" t="str">
        <f t="shared" si="555"/>
        <v/>
      </c>
      <c r="N3552" s="87" t="str">
        <f t="shared" si="556"/>
        <v/>
      </c>
      <c r="O3552" s="87" t="str">
        <f t="shared" si="557"/>
        <v/>
      </c>
      <c r="P3552" s="88" t="str">
        <f t="shared" si="558"/>
        <v xml:space="preserve"> 5679 </v>
      </c>
      <c r="Q3552" s="87">
        <f t="shared" si="559"/>
        <v>0</v>
      </c>
      <c r="R3552" s="87">
        <f t="shared" si="560"/>
        <v>64.48</v>
      </c>
    </row>
    <row r="3553" spans="1:18" ht="51" x14ac:dyDescent="0.2">
      <c r="A3553" s="225" t="s">
        <v>21</v>
      </c>
      <c r="B3553" s="226" t="s">
        <v>802</v>
      </c>
      <c r="C3553" s="225" t="s">
        <v>9</v>
      </c>
      <c r="D3553" s="225" t="s">
        <v>803</v>
      </c>
      <c r="E3553" s="292" t="s">
        <v>942</v>
      </c>
      <c r="F3553" s="292"/>
      <c r="G3553" s="227" t="s">
        <v>25</v>
      </c>
      <c r="H3553" s="228">
        <v>1</v>
      </c>
      <c r="I3553" s="229">
        <f>SUMIFS(J:J,A:A,"Composição",B:B,$B3553)</f>
        <v>26.12</v>
      </c>
      <c r="J3553" s="229">
        <f>TRUNC(H3553*I3553,2)</f>
        <v>26.12</v>
      </c>
      <c r="L3553" s="52">
        <f t="shared" si="561"/>
        <v>373</v>
      </c>
      <c r="M3553" s="86">
        <f t="shared" si="555"/>
        <v>26.12</v>
      </c>
      <c r="N3553" s="87" t="str">
        <f t="shared" si="556"/>
        <v/>
      </c>
      <c r="O3553" s="87">
        <f t="shared" si="557"/>
        <v>26.12</v>
      </c>
      <c r="P3553" s="88" t="str">
        <f t="shared" si="558"/>
        <v/>
      </c>
      <c r="Q3553" s="87" t="str">
        <f t="shared" si="559"/>
        <v/>
      </c>
      <c r="R3553" s="87" t="str">
        <f t="shared" si="560"/>
        <v/>
      </c>
    </row>
    <row r="3554" spans="1:18" ht="51" x14ac:dyDescent="0.2">
      <c r="A3554" s="225" t="s">
        <v>21</v>
      </c>
      <c r="B3554" s="226" t="s">
        <v>804</v>
      </c>
      <c r="C3554" s="225" t="s">
        <v>9</v>
      </c>
      <c r="D3554" s="225" t="s">
        <v>805</v>
      </c>
      <c r="E3554" s="292" t="s">
        <v>942</v>
      </c>
      <c r="F3554" s="292"/>
      <c r="G3554" s="227" t="s">
        <v>25</v>
      </c>
      <c r="H3554" s="228">
        <v>1</v>
      </c>
      <c r="I3554" s="229">
        <f>SUMIFS(J:J,A:A,"Composição",B:B,$B3554)</f>
        <v>6.9</v>
      </c>
      <c r="J3554" s="229">
        <f>TRUNC(H3554*I3554,2)</f>
        <v>6.9</v>
      </c>
      <c r="L3554" s="52">
        <f t="shared" si="561"/>
        <v>373</v>
      </c>
      <c r="M3554" s="86">
        <f t="shared" si="555"/>
        <v>6.9</v>
      </c>
      <c r="N3554" s="87" t="str">
        <f t="shared" si="556"/>
        <v/>
      </c>
      <c r="O3554" s="87">
        <f t="shared" si="557"/>
        <v>6.9</v>
      </c>
      <c r="P3554" s="88" t="str">
        <f t="shared" si="558"/>
        <v/>
      </c>
      <c r="Q3554" s="87" t="str">
        <f t="shared" si="559"/>
        <v/>
      </c>
      <c r="R3554" s="87" t="str">
        <f t="shared" si="560"/>
        <v/>
      </c>
    </row>
    <row r="3555" spans="1:18" ht="25.5" x14ac:dyDescent="0.2">
      <c r="A3555" s="225" t="s">
        <v>21</v>
      </c>
      <c r="B3555" s="226" t="s">
        <v>790</v>
      </c>
      <c r="C3555" s="225" t="s">
        <v>9</v>
      </c>
      <c r="D3555" s="225" t="s">
        <v>791</v>
      </c>
      <c r="E3555" s="292" t="s">
        <v>875</v>
      </c>
      <c r="F3555" s="292"/>
      <c r="G3555" s="227" t="s">
        <v>25</v>
      </c>
      <c r="H3555" s="228">
        <v>1</v>
      </c>
      <c r="I3555" s="229">
        <f>SUMIFS(J:J,A:A,"Composição",B:B,$B3555)</f>
        <v>31.46</v>
      </c>
      <c r="J3555" s="229">
        <f>TRUNC(H3555*I3555,2)</f>
        <v>31.46</v>
      </c>
      <c r="L3555" s="52">
        <f t="shared" si="561"/>
        <v>373</v>
      </c>
      <c r="M3555" s="86">
        <f t="shared" si="555"/>
        <v>31.46</v>
      </c>
      <c r="N3555" s="87" t="str">
        <f t="shared" si="556"/>
        <v/>
      </c>
      <c r="O3555" s="87">
        <f t="shared" si="557"/>
        <v>31.46</v>
      </c>
      <c r="P3555" s="88" t="str">
        <f t="shared" si="558"/>
        <v/>
      </c>
      <c r="Q3555" s="87" t="str">
        <f t="shared" si="559"/>
        <v/>
      </c>
      <c r="R3555" s="87" t="str">
        <f t="shared" si="560"/>
        <v/>
      </c>
    </row>
    <row r="3556" spans="1:18" ht="14.25" customHeight="1" x14ac:dyDescent="0.2">
      <c r="A3556" s="219"/>
      <c r="B3556" s="219"/>
      <c r="C3556" s="219"/>
      <c r="D3556" s="219"/>
      <c r="E3556" s="219"/>
      <c r="F3556" s="220"/>
      <c r="G3556" s="219"/>
      <c r="H3556" s="220"/>
      <c r="I3556" s="219"/>
      <c r="J3556" s="220"/>
      <c r="L3556" s="52">
        <f t="shared" si="561"/>
        <v>373</v>
      </c>
      <c r="M3556" s="86" t="str">
        <f t="shared" si="555"/>
        <v/>
      </c>
      <c r="N3556" s="87" t="str">
        <f t="shared" si="556"/>
        <v/>
      </c>
      <c r="O3556" s="87" t="str">
        <f t="shared" si="557"/>
        <v/>
      </c>
      <c r="P3556" s="88" t="str">
        <f t="shared" si="558"/>
        <v/>
      </c>
      <c r="Q3556" s="87" t="str">
        <f t="shared" si="559"/>
        <v/>
      </c>
      <c r="R3556" s="87" t="str">
        <f t="shared" si="560"/>
        <v/>
      </c>
    </row>
    <row r="3557" spans="1:18" ht="14.25" customHeight="1" thickBot="1" x14ac:dyDescent="0.25">
      <c r="A3557" s="219"/>
      <c r="B3557" s="219"/>
      <c r="C3557" s="219"/>
      <c r="D3557" s="219"/>
      <c r="E3557" s="219"/>
      <c r="F3557" s="220"/>
      <c r="G3557" s="219"/>
      <c r="H3557" s="294"/>
      <c r="I3557" s="294"/>
      <c r="J3557" s="220"/>
      <c r="L3557" s="52">
        <f t="shared" si="561"/>
        <v>373</v>
      </c>
      <c r="M3557" s="86" t="str">
        <f t="shared" si="555"/>
        <v/>
      </c>
      <c r="N3557" s="87" t="str">
        <f t="shared" si="556"/>
        <v/>
      </c>
      <c r="O3557" s="87" t="str">
        <f t="shared" si="557"/>
        <v/>
      </c>
      <c r="P3557" s="88" t="str">
        <f t="shared" si="558"/>
        <v/>
      </c>
      <c r="Q3557" s="87" t="str">
        <f t="shared" si="559"/>
        <v/>
      </c>
      <c r="R3557" s="87" t="str">
        <f t="shared" si="560"/>
        <v/>
      </c>
    </row>
    <row r="3558" spans="1:18" ht="15" thickTop="1" x14ac:dyDescent="0.2">
      <c r="A3558" s="224"/>
      <c r="B3558" s="224"/>
      <c r="C3558" s="224"/>
      <c r="D3558" s="224"/>
      <c r="E3558" s="224"/>
      <c r="F3558" s="224"/>
      <c r="G3558" s="224"/>
      <c r="H3558" s="224"/>
      <c r="I3558" s="224"/>
      <c r="J3558" s="224"/>
      <c r="L3558" s="52">
        <f t="shared" si="561"/>
        <v>373</v>
      </c>
      <c r="M3558" s="86" t="str">
        <f t="shared" si="555"/>
        <v/>
      </c>
      <c r="N3558" s="87" t="str">
        <f t="shared" si="556"/>
        <v/>
      </c>
      <c r="O3558" s="87" t="str">
        <f t="shared" si="557"/>
        <v/>
      </c>
      <c r="P3558" s="88" t="str">
        <f t="shared" si="558"/>
        <v/>
      </c>
      <c r="Q3558" s="87" t="str">
        <f t="shared" si="559"/>
        <v/>
      </c>
      <c r="R3558" s="87" t="str">
        <f t="shared" si="560"/>
        <v/>
      </c>
    </row>
    <row r="3559" spans="1:18" ht="15" x14ac:dyDescent="0.2">
      <c r="A3559" s="206"/>
      <c r="B3559" s="207" t="s">
        <v>1</v>
      </c>
      <c r="C3559" s="206" t="s">
        <v>2</v>
      </c>
      <c r="D3559" s="206" t="s">
        <v>3</v>
      </c>
      <c r="E3559" s="290" t="s">
        <v>18</v>
      </c>
      <c r="F3559" s="290"/>
      <c r="G3559" s="208" t="s">
        <v>4</v>
      </c>
      <c r="H3559" s="207" t="s">
        <v>5</v>
      </c>
      <c r="I3559" s="207" t="s">
        <v>6</v>
      </c>
      <c r="J3559" s="207" t="s">
        <v>7</v>
      </c>
      <c r="L3559" s="52">
        <f t="shared" si="561"/>
        <v>374</v>
      </c>
      <c r="M3559" s="86" t="str">
        <f t="shared" si="555"/>
        <v/>
      </c>
      <c r="N3559" s="87" t="str">
        <f t="shared" si="556"/>
        <v/>
      </c>
      <c r="O3559" s="87" t="str">
        <f t="shared" si="557"/>
        <v/>
      </c>
      <c r="P3559" s="88" t="str">
        <f t="shared" si="558"/>
        <v/>
      </c>
      <c r="Q3559" s="87" t="str">
        <f t="shared" si="559"/>
        <v/>
      </c>
      <c r="R3559" s="87" t="str">
        <f t="shared" si="560"/>
        <v/>
      </c>
    </row>
    <row r="3560" spans="1:18" ht="51" x14ac:dyDescent="0.2">
      <c r="A3560" s="209" t="s">
        <v>19</v>
      </c>
      <c r="B3560" s="210" t="s">
        <v>681</v>
      </c>
      <c r="C3560" s="209" t="s">
        <v>9</v>
      </c>
      <c r="D3560" s="209" t="s">
        <v>682</v>
      </c>
      <c r="E3560" s="291" t="s">
        <v>893</v>
      </c>
      <c r="F3560" s="291"/>
      <c r="G3560" s="211" t="s">
        <v>41</v>
      </c>
      <c r="H3560" s="212">
        <v>1</v>
      </c>
      <c r="I3560" s="213">
        <f>SUMIF(L:L,$L3560,M:M)</f>
        <v>148.04999999999998</v>
      </c>
      <c r="J3560" s="213">
        <f t="shared" ref="J3560:J3565" si="563">TRUNC(H3560*I3560,2)</f>
        <v>148.05000000000001</v>
      </c>
      <c r="L3560" s="52">
        <f t="shared" si="561"/>
        <v>374</v>
      </c>
      <c r="M3560" s="86" t="str">
        <f t="shared" si="555"/>
        <v/>
      </c>
      <c r="N3560" s="87" t="str">
        <f t="shared" si="556"/>
        <v/>
      </c>
      <c r="O3560" s="87" t="str">
        <f t="shared" si="557"/>
        <v/>
      </c>
      <c r="P3560" s="88" t="str">
        <f t="shared" si="558"/>
        <v xml:space="preserve"> 5678 </v>
      </c>
      <c r="Q3560" s="87">
        <f t="shared" si="559"/>
        <v>0</v>
      </c>
      <c r="R3560" s="87">
        <f t="shared" si="560"/>
        <v>148.04999999999998</v>
      </c>
    </row>
    <row r="3561" spans="1:18" ht="51" x14ac:dyDescent="0.2">
      <c r="A3561" s="225" t="s">
        <v>21</v>
      </c>
      <c r="B3561" s="226" t="s">
        <v>804</v>
      </c>
      <c r="C3561" s="225" t="s">
        <v>9</v>
      </c>
      <c r="D3561" s="225" t="s">
        <v>805</v>
      </c>
      <c r="E3561" s="292" t="s">
        <v>942</v>
      </c>
      <c r="F3561" s="292"/>
      <c r="G3561" s="227" t="s">
        <v>25</v>
      </c>
      <c r="H3561" s="228">
        <v>1</v>
      </c>
      <c r="I3561" s="229">
        <f>SUMIFS(J:J,A:A,"Composição",B:B,$B3561)</f>
        <v>6.9</v>
      </c>
      <c r="J3561" s="229">
        <f t="shared" si="563"/>
        <v>6.9</v>
      </c>
      <c r="L3561" s="52">
        <f t="shared" si="561"/>
        <v>374</v>
      </c>
      <c r="M3561" s="86">
        <f t="shared" si="555"/>
        <v>6.9</v>
      </c>
      <c r="N3561" s="87" t="str">
        <f t="shared" si="556"/>
        <v/>
      </c>
      <c r="O3561" s="87">
        <f t="shared" si="557"/>
        <v>6.9</v>
      </c>
      <c r="P3561" s="88" t="str">
        <f t="shared" si="558"/>
        <v/>
      </c>
      <c r="Q3561" s="87" t="str">
        <f t="shared" si="559"/>
        <v/>
      </c>
      <c r="R3561" s="87" t="str">
        <f t="shared" si="560"/>
        <v/>
      </c>
    </row>
    <row r="3562" spans="1:18" ht="25.5" x14ac:dyDescent="0.2">
      <c r="A3562" s="225" t="s">
        <v>21</v>
      </c>
      <c r="B3562" s="226" t="s">
        <v>790</v>
      </c>
      <c r="C3562" s="225" t="s">
        <v>9</v>
      </c>
      <c r="D3562" s="225" t="s">
        <v>791</v>
      </c>
      <c r="E3562" s="292" t="s">
        <v>875</v>
      </c>
      <c r="F3562" s="292"/>
      <c r="G3562" s="227" t="s">
        <v>25</v>
      </c>
      <c r="H3562" s="228">
        <v>1</v>
      </c>
      <c r="I3562" s="229">
        <f>SUMIFS(J:J,A:A,"Composição",B:B,$B3562)</f>
        <v>31.46</v>
      </c>
      <c r="J3562" s="229">
        <f t="shared" si="563"/>
        <v>31.46</v>
      </c>
      <c r="L3562" s="52">
        <f t="shared" si="561"/>
        <v>374</v>
      </c>
      <c r="M3562" s="86">
        <f t="shared" si="555"/>
        <v>31.46</v>
      </c>
      <c r="N3562" s="87" t="str">
        <f t="shared" si="556"/>
        <v/>
      </c>
      <c r="O3562" s="87">
        <f t="shared" si="557"/>
        <v>31.46</v>
      </c>
      <c r="P3562" s="88" t="str">
        <f t="shared" si="558"/>
        <v/>
      </c>
      <c r="Q3562" s="87" t="str">
        <f t="shared" si="559"/>
        <v/>
      </c>
      <c r="R3562" s="87" t="str">
        <f t="shared" si="560"/>
        <v/>
      </c>
    </row>
    <row r="3563" spans="1:18" ht="51" x14ac:dyDescent="0.2">
      <c r="A3563" s="225" t="s">
        <v>21</v>
      </c>
      <c r="B3563" s="226" t="s">
        <v>808</v>
      </c>
      <c r="C3563" s="225" t="s">
        <v>9</v>
      </c>
      <c r="D3563" s="225" t="s">
        <v>809</v>
      </c>
      <c r="E3563" s="292" t="s">
        <v>942</v>
      </c>
      <c r="F3563" s="292"/>
      <c r="G3563" s="227" t="s">
        <v>25</v>
      </c>
      <c r="H3563" s="228">
        <v>1</v>
      </c>
      <c r="I3563" s="229">
        <f>SUMIFS(J:J,A:A,"Composição",B:B,$B3563)</f>
        <v>32.65</v>
      </c>
      <c r="J3563" s="229">
        <f t="shared" si="563"/>
        <v>32.65</v>
      </c>
      <c r="L3563" s="52">
        <f t="shared" si="561"/>
        <v>374</v>
      </c>
      <c r="M3563" s="86">
        <f t="shared" si="555"/>
        <v>32.65</v>
      </c>
      <c r="N3563" s="87" t="str">
        <f t="shared" si="556"/>
        <v/>
      </c>
      <c r="O3563" s="87">
        <f t="shared" si="557"/>
        <v>32.65</v>
      </c>
      <c r="P3563" s="88" t="str">
        <f t="shared" si="558"/>
        <v/>
      </c>
      <c r="Q3563" s="87" t="str">
        <f t="shared" si="559"/>
        <v/>
      </c>
      <c r="R3563" s="87" t="str">
        <f t="shared" si="560"/>
        <v/>
      </c>
    </row>
    <row r="3564" spans="1:18" ht="63.75" x14ac:dyDescent="0.2">
      <c r="A3564" s="225" t="s">
        <v>21</v>
      </c>
      <c r="B3564" s="226" t="s">
        <v>806</v>
      </c>
      <c r="C3564" s="225" t="s">
        <v>9</v>
      </c>
      <c r="D3564" s="225" t="s">
        <v>807</v>
      </c>
      <c r="E3564" s="292" t="s">
        <v>942</v>
      </c>
      <c r="F3564" s="292"/>
      <c r="G3564" s="227" t="s">
        <v>25</v>
      </c>
      <c r="H3564" s="228">
        <v>1</v>
      </c>
      <c r="I3564" s="229">
        <f>SUMIFS(J:J,A:A,"Composição",B:B,$B3564)</f>
        <v>50.92</v>
      </c>
      <c r="J3564" s="229">
        <f t="shared" si="563"/>
        <v>50.92</v>
      </c>
      <c r="L3564" s="52">
        <f t="shared" si="561"/>
        <v>374</v>
      </c>
      <c r="M3564" s="86">
        <f t="shared" si="555"/>
        <v>50.92</v>
      </c>
      <c r="N3564" s="87" t="str">
        <f t="shared" si="556"/>
        <v/>
      </c>
      <c r="O3564" s="87">
        <f t="shared" si="557"/>
        <v>50.92</v>
      </c>
      <c r="P3564" s="88" t="str">
        <f t="shared" si="558"/>
        <v/>
      </c>
      <c r="Q3564" s="87" t="str">
        <f t="shared" si="559"/>
        <v/>
      </c>
      <c r="R3564" s="87" t="str">
        <f t="shared" si="560"/>
        <v/>
      </c>
    </row>
    <row r="3565" spans="1:18" ht="51" x14ac:dyDescent="0.2">
      <c r="A3565" s="225" t="s">
        <v>21</v>
      </c>
      <c r="B3565" s="226" t="s">
        <v>802</v>
      </c>
      <c r="C3565" s="225" t="s">
        <v>9</v>
      </c>
      <c r="D3565" s="225" t="s">
        <v>803</v>
      </c>
      <c r="E3565" s="292" t="s">
        <v>942</v>
      </c>
      <c r="F3565" s="292"/>
      <c r="G3565" s="227" t="s">
        <v>25</v>
      </c>
      <c r="H3565" s="228">
        <v>1</v>
      </c>
      <c r="I3565" s="229">
        <f>SUMIFS(J:J,A:A,"Composição",B:B,$B3565)</f>
        <v>26.12</v>
      </c>
      <c r="J3565" s="229">
        <f t="shared" si="563"/>
        <v>26.12</v>
      </c>
      <c r="L3565" s="52">
        <f t="shared" si="561"/>
        <v>374</v>
      </c>
      <c r="M3565" s="86">
        <f t="shared" si="555"/>
        <v>26.12</v>
      </c>
      <c r="N3565" s="87" t="str">
        <f t="shared" si="556"/>
        <v/>
      </c>
      <c r="O3565" s="87">
        <f t="shared" si="557"/>
        <v>26.12</v>
      </c>
      <c r="P3565" s="88" t="str">
        <f t="shared" si="558"/>
        <v/>
      </c>
      <c r="Q3565" s="87" t="str">
        <f t="shared" si="559"/>
        <v/>
      </c>
      <c r="R3565" s="87" t="str">
        <f t="shared" si="560"/>
        <v/>
      </c>
    </row>
    <row r="3566" spans="1:18" x14ac:dyDescent="0.2">
      <c r="A3566" s="219"/>
      <c r="B3566" s="219"/>
      <c r="C3566" s="219"/>
      <c r="D3566" s="219"/>
      <c r="E3566" s="219"/>
      <c r="F3566" s="220"/>
      <c r="G3566" s="219"/>
      <c r="H3566" s="220"/>
      <c r="I3566" s="219"/>
      <c r="J3566" s="220"/>
      <c r="L3566" s="52">
        <f t="shared" si="561"/>
        <v>374</v>
      </c>
      <c r="M3566" s="86" t="str">
        <f t="shared" si="555"/>
        <v/>
      </c>
      <c r="N3566" s="87" t="str">
        <f t="shared" si="556"/>
        <v/>
      </c>
      <c r="O3566" s="87" t="str">
        <f t="shared" si="557"/>
        <v/>
      </c>
      <c r="P3566" s="88" t="str">
        <f t="shared" si="558"/>
        <v/>
      </c>
      <c r="Q3566" s="87" t="str">
        <f t="shared" si="559"/>
        <v/>
      </c>
      <c r="R3566" s="87" t="str">
        <f t="shared" si="560"/>
        <v/>
      </c>
    </row>
    <row r="3567" spans="1:18" ht="15" thickBot="1" x14ac:dyDescent="0.25">
      <c r="A3567" s="219"/>
      <c r="B3567" s="219"/>
      <c r="C3567" s="219"/>
      <c r="D3567" s="219"/>
      <c r="E3567" s="219"/>
      <c r="F3567" s="220"/>
      <c r="G3567" s="219"/>
      <c r="H3567" s="294"/>
      <c r="I3567" s="294"/>
      <c r="J3567" s="220"/>
      <c r="L3567" s="52">
        <f t="shared" si="561"/>
        <v>374</v>
      </c>
      <c r="M3567" s="86" t="str">
        <f t="shared" si="555"/>
        <v/>
      </c>
      <c r="N3567" s="87" t="str">
        <f t="shared" si="556"/>
        <v/>
      </c>
      <c r="O3567" s="87" t="str">
        <f t="shared" si="557"/>
        <v/>
      </c>
      <c r="P3567" s="88" t="str">
        <f t="shared" si="558"/>
        <v/>
      </c>
      <c r="Q3567" s="87" t="str">
        <f t="shared" si="559"/>
        <v/>
      </c>
      <c r="R3567" s="87" t="str">
        <f t="shared" si="560"/>
        <v/>
      </c>
    </row>
    <row r="3568" spans="1:18" ht="15" thickTop="1" x14ac:dyDescent="0.2">
      <c r="A3568" s="224"/>
      <c r="B3568" s="224"/>
      <c r="C3568" s="224"/>
      <c r="D3568" s="224"/>
      <c r="E3568" s="224"/>
      <c r="F3568" s="224"/>
      <c r="G3568" s="224"/>
      <c r="H3568" s="224"/>
      <c r="I3568" s="224"/>
      <c r="J3568" s="224"/>
      <c r="L3568" s="52">
        <f t="shared" si="561"/>
        <v>374</v>
      </c>
      <c r="M3568" s="86" t="str">
        <f t="shared" ref="M3568:M3631" si="564">IF(OR(A3568="Insumo",A3568="Composição Auxiliar"),J3568,"")</f>
        <v/>
      </c>
      <c r="N3568" s="87" t="str">
        <f t="shared" ref="N3568:N3631" si="565">IF(E3568="Mão de Obra",J3568,"")</f>
        <v/>
      </c>
      <c r="O3568" s="87" t="str">
        <f t="shared" ref="O3568:O3631" si="566">IF(N3568&lt;&gt;"","",M3568)</f>
        <v/>
      </c>
      <c r="P3568" s="88" t="str">
        <f t="shared" ref="P3568:P3631" si="567">IF(A3568="Composição",B3568,"")</f>
        <v/>
      </c>
      <c r="Q3568" s="87" t="str">
        <f t="shared" ref="Q3568:Q3631" si="568">IF(P3568&lt;&gt;"",SUMIF(L3568:L3668,L3568,N3568:N3668),"")</f>
        <v/>
      </c>
      <c r="R3568" s="87" t="str">
        <f t="shared" ref="R3568:R3631" si="569">IF(P3568&lt;&gt;"",SUMIF(L3568:L3668,L3568,O3568:O3668),"")</f>
        <v/>
      </c>
    </row>
    <row r="3569" spans="1:18" ht="15" x14ac:dyDescent="0.2">
      <c r="A3569" s="206"/>
      <c r="B3569" s="207" t="s">
        <v>1</v>
      </c>
      <c r="C3569" s="206" t="s">
        <v>2</v>
      </c>
      <c r="D3569" s="206" t="s">
        <v>3</v>
      </c>
      <c r="E3569" s="290" t="s">
        <v>18</v>
      </c>
      <c r="F3569" s="290"/>
      <c r="G3569" s="208" t="s">
        <v>4</v>
      </c>
      <c r="H3569" s="207" t="s">
        <v>5</v>
      </c>
      <c r="I3569" s="207" t="s">
        <v>6</v>
      </c>
      <c r="J3569" s="207" t="s">
        <v>7</v>
      </c>
      <c r="L3569" s="52">
        <f t="shared" si="561"/>
        <v>375</v>
      </c>
      <c r="M3569" s="86" t="str">
        <f t="shared" si="564"/>
        <v/>
      </c>
      <c r="N3569" s="87" t="str">
        <f t="shared" si="565"/>
        <v/>
      </c>
      <c r="O3569" s="87" t="str">
        <f t="shared" si="566"/>
        <v/>
      </c>
      <c r="P3569" s="88" t="str">
        <f t="shared" si="567"/>
        <v/>
      </c>
      <c r="Q3569" s="87" t="str">
        <f t="shared" si="568"/>
        <v/>
      </c>
      <c r="R3569" s="87" t="str">
        <f t="shared" si="569"/>
        <v/>
      </c>
    </row>
    <row r="3570" spans="1:18" ht="51" x14ac:dyDescent="0.2">
      <c r="A3570" s="209" t="s">
        <v>19</v>
      </c>
      <c r="B3570" s="210" t="s">
        <v>802</v>
      </c>
      <c r="C3570" s="209" t="s">
        <v>9</v>
      </c>
      <c r="D3570" s="209" t="s">
        <v>803</v>
      </c>
      <c r="E3570" s="291" t="s">
        <v>942</v>
      </c>
      <c r="F3570" s="291"/>
      <c r="G3570" s="211" t="s">
        <v>25</v>
      </c>
      <c r="H3570" s="212">
        <v>1</v>
      </c>
      <c r="I3570" s="213">
        <f>SUMIF(L:L,$L3570,M:M)</f>
        <v>26.12</v>
      </c>
      <c r="J3570" s="213">
        <f>TRUNC(H3570*I3570,2)</f>
        <v>26.12</v>
      </c>
      <c r="L3570" s="52">
        <f t="shared" si="561"/>
        <v>375</v>
      </c>
      <c r="M3570" s="86" t="str">
        <f t="shared" si="564"/>
        <v/>
      </c>
      <c r="N3570" s="87" t="str">
        <f t="shared" si="565"/>
        <v/>
      </c>
      <c r="O3570" s="87" t="str">
        <f t="shared" si="566"/>
        <v/>
      </c>
      <c r="P3570" s="88" t="str">
        <f t="shared" si="567"/>
        <v xml:space="preserve"> 88857 </v>
      </c>
      <c r="Q3570" s="87">
        <f t="shared" si="568"/>
        <v>0</v>
      </c>
      <c r="R3570" s="87">
        <f t="shared" si="569"/>
        <v>26.12</v>
      </c>
    </row>
    <row r="3571" spans="1:18" ht="63.75" x14ac:dyDescent="0.2">
      <c r="A3571" s="214" t="s">
        <v>28</v>
      </c>
      <c r="B3571" s="215" t="s">
        <v>524</v>
      </c>
      <c r="C3571" s="214" t="str">
        <f>VLOOKUP(B3571,INSUMOS!$A:$I,2,FALSE)</f>
        <v>SINAPI</v>
      </c>
      <c r="D3571" s="214" t="str">
        <f>VLOOKUP(B3571,INSUMOS!$A:$I,3,FALSE)</f>
        <v>RETROESCAVADEIRA SOBRE RODAS COM CARREGADEIRA, TRACAO 4 X 4, POTENCIA LIQUIDA 88 HP, PESO OPERACIONAL MINIMO DE 6674 KG, CAPACIDADE DA CARREGADEIRA DE 1,00 M3 E DA RETROESCAVADEIRA MINIMA DE 0,26 M3, PROFUNDIDADE DE ESCAVACAO MAXIMA DE 4,37 M</v>
      </c>
      <c r="E3571" s="293" t="str">
        <f>VLOOKUP(B3571,INSUMOS!$A:$I,4,FALSE)</f>
        <v>Equipamento para Aquisição Permanente</v>
      </c>
      <c r="F3571" s="293"/>
      <c r="G3571" s="216" t="str">
        <f>VLOOKUP(B3571,INSUMOS!$A:$I,5,FALSE)</f>
        <v>UN</v>
      </c>
      <c r="H3571" s="217">
        <v>5.5999999999999999E-5</v>
      </c>
      <c r="I3571" s="218">
        <f>VLOOKUP(B3571,INSUMOS!$A:$I,8,FALSE)</f>
        <v>466463.38</v>
      </c>
      <c r="J3571" s="218">
        <f>TRUNC(H3571*I3571,2)</f>
        <v>26.12</v>
      </c>
      <c r="L3571" s="52">
        <f t="shared" si="561"/>
        <v>375</v>
      </c>
      <c r="M3571" s="86">
        <f t="shared" si="564"/>
        <v>26.12</v>
      </c>
      <c r="N3571" s="87" t="str">
        <f t="shared" si="565"/>
        <v/>
      </c>
      <c r="O3571" s="87">
        <f t="shared" si="566"/>
        <v>26.12</v>
      </c>
      <c r="P3571" s="88" t="str">
        <f t="shared" si="567"/>
        <v/>
      </c>
      <c r="Q3571" s="87" t="str">
        <f t="shared" si="568"/>
        <v/>
      </c>
      <c r="R3571" s="87" t="str">
        <f t="shared" si="569"/>
        <v/>
      </c>
    </row>
    <row r="3572" spans="1:18" x14ac:dyDescent="0.2">
      <c r="A3572" s="219"/>
      <c r="B3572" s="219"/>
      <c r="C3572" s="219"/>
      <c r="D3572" s="219"/>
      <c r="E3572" s="219"/>
      <c r="F3572" s="220"/>
      <c r="G3572" s="219"/>
      <c r="H3572" s="220"/>
      <c r="I3572" s="219"/>
      <c r="J3572" s="220"/>
      <c r="L3572" s="52">
        <f t="shared" ref="L3572:L3635" si="570">IF(AND(A3573&lt;&gt;"",A3572=""),L3571+1,L3571)</f>
        <v>375</v>
      </c>
      <c r="M3572" s="86" t="str">
        <f t="shared" si="564"/>
        <v/>
      </c>
      <c r="N3572" s="87" t="str">
        <f t="shared" si="565"/>
        <v/>
      </c>
      <c r="O3572" s="87" t="str">
        <f t="shared" si="566"/>
        <v/>
      </c>
      <c r="P3572" s="88" t="str">
        <f t="shared" si="567"/>
        <v/>
      </c>
      <c r="Q3572" s="87" t="str">
        <f t="shared" si="568"/>
        <v/>
      </c>
      <c r="R3572" s="87" t="str">
        <f t="shared" si="569"/>
        <v/>
      </c>
    </row>
    <row r="3573" spans="1:18" ht="15" thickBot="1" x14ac:dyDescent="0.25">
      <c r="A3573" s="219"/>
      <c r="B3573" s="219"/>
      <c r="C3573" s="219"/>
      <c r="D3573" s="219"/>
      <c r="E3573" s="219"/>
      <c r="F3573" s="220"/>
      <c r="G3573" s="219"/>
      <c r="H3573" s="294"/>
      <c r="I3573" s="294"/>
      <c r="J3573" s="220"/>
      <c r="L3573" s="52">
        <f t="shared" si="570"/>
        <v>375</v>
      </c>
      <c r="M3573" s="86" t="str">
        <f t="shared" si="564"/>
        <v/>
      </c>
      <c r="N3573" s="87" t="str">
        <f t="shared" si="565"/>
        <v/>
      </c>
      <c r="O3573" s="87" t="str">
        <f t="shared" si="566"/>
        <v/>
      </c>
      <c r="P3573" s="88" t="str">
        <f t="shared" si="567"/>
        <v/>
      </c>
      <c r="Q3573" s="87" t="str">
        <f t="shared" si="568"/>
        <v/>
      </c>
      <c r="R3573" s="87" t="str">
        <f t="shared" si="569"/>
        <v/>
      </c>
    </row>
    <row r="3574" spans="1:18" ht="15" thickTop="1" x14ac:dyDescent="0.2">
      <c r="A3574" s="224"/>
      <c r="B3574" s="224"/>
      <c r="C3574" s="224"/>
      <c r="D3574" s="224"/>
      <c r="E3574" s="224"/>
      <c r="F3574" s="224"/>
      <c r="G3574" s="224"/>
      <c r="H3574" s="224"/>
      <c r="I3574" s="224"/>
      <c r="J3574" s="224"/>
      <c r="L3574" s="52">
        <f t="shared" si="570"/>
        <v>375</v>
      </c>
      <c r="M3574" s="86" t="str">
        <f t="shared" si="564"/>
        <v/>
      </c>
      <c r="N3574" s="87" t="str">
        <f t="shared" si="565"/>
        <v/>
      </c>
      <c r="O3574" s="87" t="str">
        <f t="shared" si="566"/>
        <v/>
      </c>
      <c r="P3574" s="88" t="str">
        <f t="shared" si="567"/>
        <v/>
      </c>
      <c r="Q3574" s="87" t="str">
        <f t="shared" si="568"/>
        <v/>
      </c>
      <c r="R3574" s="87" t="str">
        <f t="shared" si="569"/>
        <v/>
      </c>
    </row>
    <row r="3575" spans="1:18" ht="15" x14ac:dyDescent="0.2">
      <c r="A3575" s="206"/>
      <c r="B3575" s="207" t="s">
        <v>1</v>
      </c>
      <c r="C3575" s="206" t="s">
        <v>2</v>
      </c>
      <c r="D3575" s="206" t="s">
        <v>3</v>
      </c>
      <c r="E3575" s="290" t="s">
        <v>18</v>
      </c>
      <c r="F3575" s="290"/>
      <c r="G3575" s="208" t="s">
        <v>4</v>
      </c>
      <c r="H3575" s="207" t="s">
        <v>5</v>
      </c>
      <c r="I3575" s="207" t="s">
        <v>6</v>
      </c>
      <c r="J3575" s="207" t="s">
        <v>7</v>
      </c>
      <c r="L3575" s="52">
        <f t="shared" si="570"/>
        <v>376</v>
      </c>
      <c r="M3575" s="86" t="str">
        <f t="shared" si="564"/>
        <v/>
      </c>
      <c r="N3575" s="87" t="str">
        <f t="shared" si="565"/>
        <v/>
      </c>
      <c r="O3575" s="87" t="str">
        <f t="shared" si="566"/>
        <v/>
      </c>
      <c r="P3575" s="88" t="str">
        <f t="shared" si="567"/>
        <v/>
      </c>
      <c r="Q3575" s="87" t="str">
        <f t="shared" si="568"/>
        <v/>
      </c>
      <c r="R3575" s="87" t="str">
        <f t="shared" si="569"/>
        <v/>
      </c>
    </row>
    <row r="3576" spans="1:18" ht="51" x14ac:dyDescent="0.2">
      <c r="A3576" s="209" t="s">
        <v>19</v>
      </c>
      <c r="B3576" s="210" t="s">
        <v>804</v>
      </c>
      <c r="C3576" s="209" t="s">
        <v>9</v>
      </c>
      <c r="D3576" s="209" t="s">
        <v>805</v>
      </c>
      <c r="E3576" s="291" t="s">
        <v>942</v>
      </c>
      <c r="F3576" s="291"/>
      <c r="G3576" s="211" t="s">
        <v>25</v>
      </c>
      <c r="H3576" s="212">
        <v>1</v>
      </c>
      <c r="I3576" s="213">
        <f>SUMIF(L:L,$L3576,M:M)</f>
        <v>6.9</v>
      </c>
      <c r="J3576" s="213">
        <f>TRUNC(H3576*I3576,2)</f>
        <v>6.9</v>
      </c>
      <c r="L3576" s="52">
        <f t="shared" si="570"/>
        <v>376</v>
      </c>
      <c r="M3576" s="86" t="str">
        <f t="shared" si="564"/>
        <v/>
      </c>
      <c r="N3576" s="87" t="str">
        <f t="shared" si="565"/>
        <v/>
      </c>
      <c r="O3576" s="87" t="str">
        <f t="shared" si="566"/>
        <v/>
      </c>
      <c r="P3576" s="88" t="str">
        <f t="shared" si="567"/>
        <v xml:space="preserve"> 88858 </v>
      </c>
      <c r="Q3576" s="87">
        <f t="shared" si="568"/>
        <v>0</v>
      </c>
      <c r="R3576" s="87">
        <f t="shared" si="569"/>
        <v>6.9</v>
      </c>
    </row>
    <row r="3577" spans="1:18" ht="63.75" x14ac:dyDescent="0.2">
      <c r="A3577" s="214" t="s">
        <v>28</v>
      </c>
      <c r="B3577" s="215" t="s">
        <v>524</v>
      </c>
      <c r="C3577" s="214" t="str">
        <f>VLOOKUP(B3577,INSUMOS!$A:$I,2,FALSE)</f>
        <v>SINAPI</v>
      </c>
      <c r="D3577" s="214" t="str">
        <f>VLOOKUP(B3577,INSUMOS!$A:$I,3,FALSE)</f>
        <v>RETROESCAVADEIRA SOBRE RODAS COM CARREGADEIRA, TRACAO 4 X 4, POTENCIA LIQUIDA 88 HP, PESO OPERACIONAL MINIMO DE 6674 KG, CAPACIDADE DA CARREGADEIRA DE 1,00 M3 E DA RETROESCAVADEIRA MINIMA DE 0,26 M3, PROFUNDIDADE DE ESCAVACAO MAXIMA DE 4,37 M</v>
      </c>
      <c r="E3577" s="293" t="str">
        <f>VLOOKUP(B3577,INSUMOS!$A:$I,4,FALSE)</f>
        <v>Equipamento para Aquisição Permanente</v>
      </c>
      <c r="F3577" s="293"/>
      <c r="G3577" s="216" t="str">
        <f>VLOOKUP(B3577,INSUMOS!$A:$I,5,FALSE)</f>
        <v>UN</v>
      </c>
      <c r="H3577" s="217">
        <v>1.4800000000000001E-5</v>
      </c>
      <c r="I3577" s="218">
        <f>VLOOKUP(B3577,INSUMOS!$A:$I,8,FALSE)</f>
        <v>466463.38</v>
      </c>
      <c r="J3577" s="218">
        <f>TRUNC(H3577*I3577,2)</f>
        <v>6.9</v>
      </c>
      <c r="L3577" s="52">
        <f t="shared" si="570"/>
        <v>376</v>
      </c>
      <c r="M3577" s="86">
        <f t="shared" si="564"/>
        <v>6.9</v>
      </c>
      <c r="N3577" s="87" t="str">
        <f t="shared" si="565"/>
        <v/>
      </c>
      <c r="O3577" s="87">
        <f t="shared" si="566"/>
        <v>6.9</v>
      </c>
      <c r="P3577" s="88" t="str">
        <f t="shared" si="567"/>
        <v/>
      </c>
      <c r="Q3577" s="87" t="str">
        <f t="shared" si="568"/>
        <v/>
      </c>
      <c r="R3577" s="87" t="str">
        <f t="shared" si="569"/>
        <v/>
      </c>
    </row>
    <row r="3578" spans="1:18" x14ac:dyDescent="0.2">
      <c r="A3578" s="219"/>
      <c r="B3578" s="219"/>
      <c r="C3578" s="219"/>
      <c r="D3578" s="219"/>
      <c r="E3578" s="219"/>
      <c r="F3578" s="220"/>
      <c r="G3578" s="219"/>
      <c r="H3578" s="220"/>
      <c r="I3578" s="219"/>
      <c r="J3578" s="220"/>
      <c r="L3578" s="52">
        <f t="shared" si="570"/>
        <v>376</v>
      </c>
      <c r="M3578" s="86" t="str">
        <f t="shared" si="564"/>
        <v/>
      </c>
      <c r="N3578" s="87" t="str">
        <f t="shared" si="565"/>
        <v/>
      </c>
      <c r="O3578" s="87" t="str">
        <f t="shared" si="566"/>
        <v/>
      </c>
      <c r="P3578" s="88" t="str">
        <f t="shared" si="567"/>
        <v/>
      </c>
      <c r="Q3578" s="87" t="str">
        <f t="shared" si="568"/>
        <v/>
      </c>
      <c r="R3578" s="87" t="str">
        <f t="shared" si="569"/>
        <v/>
      </c>
    </row>
    <row r="3579" spans="1:18" ht="15" thickBot="1" x14ac:dyDescent="0.25">
      <c r="A3579" s="219"/>
      <c r="B3579" s="219"/>
      <c r="C3579" s="219"/>
      <c r="D3579" s="219"/>
      <c r="E3579" s="219"/>
      <c r="F3579" s="220"/>
      <c r="G3579" s="219"/>
      <c r="H3579" s="294"/>
      <c r="I3579" s="294"/>
      <c r="J3579" s="220"/>
      <c r="L3579" s="52">
        <f t="shared" si="570"/>
        <v>376</v>
      </c>
      <c r="M3579" s="86" t="str">
        <f t="shared" si="564"/>
        <v/>
      </c>
      <c r="N3579" s="87" t="str">
        <f t="shared" si="565"/>
        <v/>
      </c>
      <c r="O3579" s="87" t="str">
        <f t="shared" si="566"/>
        <v/>
      </c>
      <c r="P3579" s="88" t="str">
        <f t="shared" si="567"/>
        <v/>
      </c>
      <c r="Q3579" s="87" t="str">
        <f t="shared" si="568"/>
        <v/>
      </c>
      <c r="R3579" s="87" t="str">
        <f t="shared" si="569"/>
        <v/>
      </c>
    </row>
    <row r="3580" spans="1:18" ht="15" thickTop="1" x14ac:dyDescent="0.2">
      <c r="A3580" s="224"/>
      <c r="B3580" s="224"/>
      <c r="C3580" s="224"/>
      <c r="D3580" s="224"/>
      <c r="E3580" s="224"/>
      <c r="F3580" s="224"/>
      <c r="G3580" s="224"/>
      <c r="H3580" s="224"/>
      <c r="I3580" s="224"/>
      <c r="J3580" s="224"/>
      <c r="L3580" s="52">
        <f t="shared" si="570"/>
        <v>376</v>
      </c>
      <c r="M3580" s="86" t="str">
        <f t="shared" si="564"/>
        <v/>
      </c>
      <c r="N3580" s="87" t="str">
        <f t="shared" si="565"/>
        <v/>
      </c>
      <c r="O3580" s="87" t="str">
        <f t="shared" si="566"/>
        <v/>
      </c>
      <c r="P3580" s="88" t="str">
        <f t="shared" si="567"/>
        <v/>
      </c>
      <c r="Q3580" s="87" t="str">
        <f t="shared" si="568"/>
        <v/>
      </c>
      <c r="R3580" s="87" t="str">
        <f t="shared" si="569"/>
        <v/>
      </c>
    </row>
    <row r="3581" spans="1:18" ht="15" x14ac:dyDescent="0.2">
      <c r="A3581" s="206"/>
      <c r="B3581" s="207" t="s">
        <v>1</v>
      </c>
      <c r="C3581" s="206" t="s">
        <v>2</v>
      </c>
      <c r="D3581" s="206" t="s">
        <v>3</v>
      </c>
      <c r="E3581" s="290" t="s">
        <v>18</v>
      </c>
      <c r="F3581" s="290"/>
      <c r="G3581" s="208" t="s">
        <v>4</v>
      </c>
      <c r="H3581" s="207" t="s">
        <v>5</v>
      </c>
      <c r="I3581" s="207" t="s">
        <v>6</v>
      </c>
      <c r="J3581" s="207" t="s">
        <v>7</v>
      </c>
      <c r="L3581" s="52">
        <f t="shared" si="570"/>
        <v>377</v>
      </c>
      <c r="M3581" s="86" t="str">
        <f t="shared" si="564"/>
        <v/>
      </c>
      <c r="N3581" s="87" t="str">
        <f t="shared" si="565"/>
        <v/>
      </c>
      <c r="O3581" s="87" t="str">
        <f t="shared" si="566"/>
        <v/>
      </c>
      <c r="P3581" s="88" t="str">
        <f t="shared" si="567"/>
        <v/>
      </c>
      <c r="Q3581" s="87" t="str">
        <f t="shared" si="568"/>
        <v/>
      </c>
      <c r="R3581" s="87" t="str">
        <f t="shared" si="569"/>
        <v/>
      </c>
    </row>
    <row r="3582" spans="1:18" ht="51" x14ac:dyDescent="0.2">
      <c r="A3582" s="209" t="s">
        <v>19</v>
      </c>
      <c r="B3582" s="210" t="s">
        <v>808</v>
      </c>
      <c r="C3582" s="209" t="s">
        <v>9</v>
      </c>
      <c r="D3582" s="209" t="s">
        <v>809</v>
      </c>
      <c r="E3582" s="291" t="s">
        <v>942</v>
      </c>
      <c r="F3582" s="291"/>
      <c r="G3582" s="211" t="s">
        <v>25</v>
      </c>
      <c r="H3582" s="212">
        <v>1</v>
      </c>
      <c r="I3582" s="213">
        <f>SUMIF(L:L,$L3582,M:M)</f>
        <v>32.65</v>
      </c>
      <c r="J3582" s="213">
        <f>TRUNC(H3582*I3582,2)</f>
        <v>32.65</v>
      </c>
      <c r="L3582" s="52">
        <f t="shared" si="570"/>
        <v>377</v>
      </c>
      <c r="M3582" s="86" t="str">
        <f t="shared" si="564"/>
        <v/>
      </c>
      <c r="N3582" s="87" t="str">
        <f t="shared" si="565"/>
        <v/>
      </c>
      <c r="O3582" s="87" t="str">
        <f t="shared" si="566"/>
        <v/>
      </c>
      <c r="P3582" s="88" t="str">
        <f t="shared" si="567"/>
        <v xml:space="preserve"> 5664 </v>
      </c>
      <c r="Q3582" s="87">
        <f t="shared" si="568"/>
        <v>0</v>
      </c>
      <c r="R3582" s="87">
        <f t="shared" si="569"/>
        <v>32.65</v>
      </c>
    </row>
    <row r="3583" spans="1:18" ht="63.75" x14ac:dyDescent="0.2">
      <c r="A3583" s="214" t="s">
        <v>28</v>
      </c>
      <c r="B3583" s="215" t="s">
        <v>524</v>
      </c>
      <c r="C3583" s="214" t="str">
        <f>VLOOKUP(B3583,INSUMOS!$A:$I,2,FALSE)</f>
        <v>SINAPI</v>
      </c>
      <c r="D3583" s="214" t="str">
        <f>VLOOKUP(B3583,INSUMOS!$A:$I,3,FALSE)</f>
        <v>RETROESCAVADEIRA SOBRE RODAS COM CARREGADEIRA, TRACAO 4 X 4, POTENCIA LIQUIDA 88 HP, PESO OPERACIONAL MINIMO DE 6674 KG, CAPACIDADE DA CARREGADEIRA DE 1,00 M3 E DA RETROESCAVADEIRA MINIMA DE 0,26 M3, PROFUNDIDADE DE ESCAVACAO MAXIMA DE 4,37 M</v>
      </c>
      <c r="E3583" s="293" t="str">
        <f>VLOOKUP(B3583,INSUMOS!$A:$I,4,FALSE)</f>
        <v>Equipamento para Aquisição Permanente</v>
      </c>
      <c r="F3583" s="293"/>
      <c r="G3583" s="216" t="str">
        <f>VLOOKUP(B3583,INSUMOS!$A:$I,5,FALSE)</f>
        <v>UN</v>
      </c>
      <c r="H3583" s="217">
        <v>6.9999999999999994E-5</v>
      </c>
      <c r="I3583" s="218">
        <f>VLOOKUP(B3583,INSUMOS!$A:$I,8,FALSE)</f>
        <v>466463.38</v>
      </c>
      <c r="J3583" s="218">
        <f>TRUNC(H3583*I3583,2)</f>
        <v>32.65</v>
      </c>
      <c r="L3583" s="52">
        <f t="shared" si="570"/>
        <v>377</v>
      </c>
      <c r="M3583" s="86">
        <f t="shared" si="564"/>
        <v>32.65</v>
      </c>
      <c r="N3583" s="87" t="str">
        <f t="shared" si="565"/>
        <v/>
      </c>
      <c r="O3583" s="87">
        <f t="shared" si="566"/>
        <v>32.65</v>
      </c>
      <c r="P3583" s="88" t="str">
        <f t="shared" si="567"/>
        <v/>
      </c>
      <c r="Q3583" s="87" t="str">
        <f t="shared" si="568"/>
        <v/>
      </c>
      <c r="R3583" s="87" t="str">
        <f t="shared" si="569"/>
        <v/>
      </c>
    </row>
    <row r="3584" spans="1:18" x14ac:dyDescent="0.2">
      <c r="A3584" s="219"/>
      <c r="B3584" s="219"/>
      <c r="C3584" s="219"/>
      <c r="D3584" s="219"/>
      <c r="E3584" s="219"/>
      <c r="F3584" s="220"/>
      <c r="G3584" s="219"/>
      <c r="H3584" s="220"/>
      <c r="I3584" s="219"/>
      <c r="J3584" s="220"/>
      <c r="L3584" s="52">
        <f t="shared" si="570"/>
        <v>377</v>
      </c>
      <c r="M3584" s="86" t="str">
        <f t="shared" si="564"/>
        <v/>
      </c>
      <c r="N3584" s="87" t="str">
        <f t="shared" si="565"/>
        <v/>
      </c>
      <c r="O3584" s="87" t="str">
        <f t="shared" si="566"/>
        <v/>
      </c>
      <c r="P3584" s="88" t="str">
        <f t="shared" si="567"/>
        <v/>
      </c>
      <c r="Q3584" s="87" t="str">
        <f t="shared" si="568"/>
        <v/>
      </c>
      <c r="R3584" s="87" t="str">
        <f t="shared" si="569"/>
        <v/>
      </c>
    </row>
    <row r="3585" spans="1:18" ht="15" thickBot="1" x14ac:dyDescent="0.25">
      <c r="A3585" s="219"/>
      <c r="B3585" s="219"/>
      <c r="C3585" s="219"/>
      <c r="D3585" s="219"/>
      <c r="E3585" s="219"/>
      <c r="F3585" s="220"/>
      <c r="G3585" s="219"/>
      <c r="H3585" s="294"/>
      <c r="I3585" s="294"/>
      <c r="J3585" s="220"/>
      <c r="L3585" s="52">
        <f t="shared" si="570"/>
        <v>377</v>
      </c>
      <c r="M3585" s="86" t="str">
        <f t="shared" si="564"/>
        <v/>
      </c>
      <c r="N3585" s="87" t="str">
        <f t="shared" si="565"/>
        <v/>
      </c>
      <c r="O3585" s="87" t="str">
        <f t="shared" si="566"/>
        <v/>
      </c>
      <c r="P3585" s="88" t="str">
        <f t="shared" si="567"/>
        <v/>
      </c>
      <c r="Q3585" s="87" t="str">
        <f t="shared" si="568"/>
        <v/>
      </c>
      <c r="R3585" s="87" t="str">
        <f t="shared" si="569"/>
        <v/>
      </c>
    </row>
    <row r="3586" spans="1:18" ht="15" thickTop="1" x14ac:dyDescent="0.2">
      <c r="A3586" s="224"/>
      <c r="B3586" s="224"/>
      <c r="C3586" s="224"/>
      <c r="D3586" s="224"/>
      <c r="E3586" s="224"/>
      <c r="F3586" s="224"/>
      <c r="G3586" s="224"/>
      <c r="H3586" s="224"/>
      <c r="I3586" s="224"/>
      <c r="J3586" s="224"/>
      <c r="L3586" s="52">
        <f t="shared" si="570"/>
        <v>377</v>
      </c>
      <c r="M3586" s="86" t="str">
        <f t="shared" si="564"/>
        <v/>
      </c>
      <c r="N3586" s="87" t="str">
        <f t="shared" si="565"/>
        <v/>
      </c>
      <c r="O3586" s="87" t="str">
        <f t="shared" si="566"/>
        <v/>
      </c>
      <c r="P3586" s="88" t="str">
        <f t="shared" si="567"/>
        <v/>
      </c>
      <c r="Q3586" s="87" t="str">
        <f t="shared" si="568"/>
        <v/>
      </c>
      <c r="R3586" s="87" t="str">
        <f t="shared" si="569"/>
        <v/>
      </c>
    </row>
    <row r="3587" spans="1:18" ht="15" x14ac:dyDescent="0.2">
      <c r="A3587" s="206"/>
      <c r="B3587" s="207" t="s">
        <v>1</v>
      </c>
      <c r="C3587" s="206" t="s">
        <v>2</v>
      </c>
      <c r="D3587" s="206" t="s">
        <v>3</v>
      </c>
      <c r="E3587" s="290" t="s">
        <v>18</v>
      </c>
      <c r="F3587" s="290"/>
      <c r="G3587" s="208" t="s">
        <v>4</v>
      </c>
      <c r="H3587" s="207" t="s">
        <v>5</v>
      </c>
      <c r="I3587" s="207" t="s">
        <v>6</v>
      </c>
      <c r="J3587" s="207" t="s">
        <v>7</v>
      </c>
      <c r="L3587" s="52">
        <f t="shared" si="570"/>
        <v>378</v>
      </c>
      <c r="M3587" s="86" t="str">
        <f t="shared" si="564"/>
        <v/>
      </c>
      <c r="N3587" s="87" t="str">
        <f t="shared" si="565"/>
        <v/>
      </c>
      <c r="O3587" s="87" t="str">
        <f t="shared" si="566"/>
        <v/>
      </c>
      <c r="P3587" s="88" t="str">
        <f t="shared" si="567"/>
        <v/>
      </c>
      <c r="Q3587" s="87" t="str">
        <f t="shared" si="568"/>
        <v/>
      </c>
      <c r="R3587" s="87" t="str">
        <f t="shared" si="569"/>
        <v/>
      </c>
    </row>
    <row r="3588" spans="1:18" ht="63.75" x14ac:dyDescent="0.2">
      <c r="A3588" s="209" t="s">
        <v>19</v>
      </c>
      <c r="B3588" s="210" t="s">
        <v>806</v>
      </c>
      <c r="C3588" s="209" t="s">
        <v>9</v>
      </c>
      <c r="D3588" s="209" t="s">
        <v>807</v>
      </c>
      <c r="E3588" s="291" t="s">
        <v>942</v>
      </c>
      <c r="F3588" s="291"/>
      <c r="G3588" s="211" t="s">
        <v>25</v>
      </c>
      <c r="H3588" s="212">
        <v>1</v>
      </c>
      <c r="I3588" s="213">
        <f>SUMIF(L:L,$L3588,M:M)</f>
        <v>50.92</v>
      </c>
      <c r="J3588" s="213">
        <f>TRUNC(H3588*I3588,2)</f>
        <v>50.92</v>
      </c>
      <c r="L3588" s="52">
        <f t="shared" si="570"/>
        <v>378</v>
      </c>
      <c r="M3588" s="86" t="str">
        <f t="shared" si="564"/>
        <v/>
      </c>
      <c r="N3588" s="87" t="str">
        <f t="shared" si="565"/>
        <v/>
      </c>
      <c r="O3588" s="87" t="str">
        <f t="shared" si="566"/>
        <v/>
      </c>
      <c r="P3588" s="88" t="str">
        <f t="shared" si="567"/>
        <v xml:space="preserve"> 53786 </v>
      </c>
      <c r="Q3588" s="87">
        <f t="shared" si="568"/>
        <v>0</v>
      </c>
      <c r="R3588" s="87">
        <f t="shared" si="569"/>
        <v>50.92</v>
      </c>
    </row>
    <row r="3589" spans="1:18" x14ac:dyDescent="0.2">
      <c r="A3589" s="214" t="s">
        <v>28</v>
      </c>
      <c r="B3589" s="215" t="s">
        <v>367</v>
      </c>
      <c r="C3589" s="214" t="str">
        <f>VLOOKUP(B3589,INSUMOS!$A:$I,2,FALSE)</f>
        <v>SINAPI</v>
      </c>
      <c r="D3589" s="214" t="str">
        <f>VLOOKUP(B3589,INSUMOS!$A:$I,3,FALSE)</f>
        <v>OLEO DIESEL COMBUSTIVEL COMUM METROPOLITANO S-10 OU S-500</v>
      </c>
      <c r="E3589" s="293" t="str">
        <f>VLOOKUP(B3589,INSUMOS!$A:$I,4,FALSE)</f>
        <v>Material</v>
      </c>
      <c r="F3589" s="293"/>
      <c r="G3589" s="216" t="str">
        <f>VLOOKUP(B3589,INSUMOS!$A:$I,5,FALSE)</f>
        <v>L</v>
      </c>
      <c r="H3589" s="217">
        <v>8.5299999999999994</v>
      </c>
      <c r="I3589" s="218">
        <f>VLOOKUP(B3589,INSUMOS!$A:$I,8,FALSE)</f>
        <v>5.97</v>
      </c>
      <c r="J3589" s="218">
        <f>TRUNC(H3589*I3589,2)</f>
        <v>50.92</v>
      </c>
      <c r="L3589" s="52">
        <f t="shared" si="570"/>
        <v>378</v>
      </c>
      <c r="M3589" s="86">
        <f t="shared" si="564"/>
        <v>50.92</v>
      </c>
      <c r="N3589" s="87" t="str">
        <f t="shared" si="565"/>
        <v/>
      </c>
      <c r="O3589" s="87">
        <f t="shared" si="566"/>
        <v>50.92</v>
      </c>
      <c r="P3589" s="88" t="str">
        <f t="shared" si="567"/>
        <v/>
      </c>
      <c r="Q3589" s="87" t="str">
        <f t="shared" si="568"/>
        <v/>
      </c>
      <c r="R3589" s="87" t="str">
        <f t="shared" si="569"/>
        <v/>
      </c>
    </row>
    <row r="3590" spans="1:18" x14ac:dyDescent="0.2">
      <c r="A3590" s="219"/>
      <c r="B3590" s="219"/>
      <c r="C3590" s="219"/>
      <c r="D3590" s="219"/>
      <c r="E3590" s="219"/>
      <c r="F3590" s="220"/>
      <c r="G3590" s="219"/>
      <c r="H3590" s="220"/>
      <c r="I3590" s="219"/>
      <c r="J3590" s="220"/>
      <c r="L3590" s="52">
        <f t="shared" si="570"/>
        <v>378</v>
      </c>
      <c r="M3590" s="86" t="str">
        <f t="shared" si="564"/>
        <v/>
      </c>
      <c r="N3590" s="87" t="str">
        <f t="shared" si="565"/>
        <v/>
      </c>
      <c r="O3590" s="87" t="str">
        <f t="shared" si="566"/>
        <v/>
      </c>
      <c r="P3590" s="88" t="str">
        <f t="shared" si="567"/>
        <v/>
      </c>
      <c r="Q3590" s="87" t="str">
        <f t="shared" si="568"/>
        <v/>
      </c>
      <c r="R3590" s="87" t="str">
        <f t="shared" si="569"/>
        <v/>
      </c>
    </row>
    <row r="3591" spans="1:18" ht="15" thickBot="1" x14ac:dyDescent="0.25">
      <c r="A3591" s="219"/>
      <c r="B3591" s="219"/>
      <c r="C3591" s="219"/>
      <c r="D3591" s="219"/>
      <c r="E3591" s="219"/>
      <c r="F3591" s="220"/>
      <c r="G3591" s="219"/>
      <c r="H3591" s="294"/>
      <c r="I3591" s="294"/>
      <c r="J3591" s="220"/>
      <c r="L3591" s="52">
        <f t="shared" si="570"/>
        <v>378</v>
      </c>
      <c r="M3591" s="86" t="str">
        <f t="shared" si="564"/>
        <v/>
      </c>
      <c r="N3591" s="87" t="str">
        <f t="shared" si="565"/>
        <v/>
      </c>
      <c r="O3591" s="87" t="str">
        <f t="shared" si="566"/>
        <v/>
      </c>
      <c r="P3591" s="88" t="str">
        <f t="shared" si="567"/>
        <v/>
      </c>
      <c r="Q3591" s="87" t="str">
        <f t="shared" si="568"/>
        <v/>
      </c>
      <c r="R3591" s="87" t="str">
        <f t="shared" si="569"/>
        <v/>
      </c>
    </row>
    <row r="3592" spans="1:18" ht="15" thickTop="1" x14ac:dyDescent="0.2">
      <c r="A3592" s="224"/>
      <c r="B3592" s="224"/>
      <c r="C3592" s="224"/>
      <c r="D3592" s="224"/>
      <c r="E3592" s="224"/>
      <c r="F3592" s="224"/>
      <c r="G3592" s="224"/>
      <c r="H3592" s="224"/>
      <c r="I3592" s="224"/>
      <c r="J3592" s="224"/>
      <c r="L3592" s="52">
        <f t="shared" si="570"/>
        <v>378</v>
      </c>
      <c r="M3592" s="86" t="str">
        <f t="shared" si="564"/>
        <v/>
      </c>
      <c r="N3592" s="87" t="str">
        <f t="shared" si="565"/>
        <v/>
      </c>
      <c r="O3592" s="87" t="str">
        <f t="shared" si="566"/>
        <v/>
      </c>
      <c r="P3592" s="88" t="str">
        <f t="shared" si="567"/>
        <v/>
      </c>
      <c r="Q3592" s="87" t="str">
        <f t="shared" si="568"/>
        <v/>
      </c>
      <c r="R3592" s="87" t="str">
        <f t="shared" si="569"/>
        <v/>
      </c>
    </row>
    <row r="3593" spans="1:18" ht="15" x14ac:dyDescent="0.2">
      <c r="A3593" s="206"/>
      <c r="B3593" s="207" t="s">
        <v>1</v>
      </c>
      <c r="C3593" s="206" t="s">
        <v>2</v>
      </c>
      <c r="D3593" s="206" t="s">
        <v>3</v>
      </c>
      <c r="E3593" s="290" t="s">
        <v>18</v>
      </c>
      <c r="F3593" s="290"/>
      <c r="G3593" s="208" t="s">
        <v>4</v>
      </c>
      <c r="H3593" s="207" t="s">
        <v>5</v>
      </c>
      <c r="I3593" s="207" t="s">
        <v>6</v>
      </c>
      <c r="J3593" s="207" t="s">
        <v>7</v>
      </c>
      <c r="L3593" s="52">
        <f t="shared" si="570"/>
        <v>379</v>
      </c>
      <c r="M3593" s="86" t="str">
        <f t="shared" si="564"/>
        <v/>
      </c>
      <c r="N3593" s="87" t="str">
        <f t="shared" si="565"/>
        <v/>
      </c>
      <c r="O3593" s="87" t="str">
        <f t="shared" si="566"/>
        <v/>
      </c>
      <c r="P3593" s="88" t="str">
        <f t="shared" si="567"/>
        <v/>
      </c>
      <c r="Q3593" s="87" t="str">
        <f t="shared" si="568"/>
        <v/>
      </c>
      <c r="R3593" s="87" t="str">
        <f t="shared" si="569"/>
        <v/>
      </c>
    </row>
    <row r="3594" spans="1:18" ht="38.25" x14ac:dyDescent="0.2">
      <c r="A3594" s="209" t="s">
        <v>19</v>
      </c>
      <c r="B3594" s="210" t="s">
        <v>1972</v>
      </c>
      <c r="C3594" s="209" t="s">
        <v>9</v>
      </c>
      <c r="D3594" s="209" t="s">
        <v>1973</v>
      </c>
      <c r="E3594" s="291" t="s">
        <v>897</v>
      </c>
      <c r="F3594" s="291"/>
      <c r="G3594" s="211" t="s">
        <v>10</v>
      </c>
      <c r="H3594" s="212">
        <v>1</v>
      </c>
      <c r="I3594" s="213">
        <f>SUMIF(L:L,$L3594,M:M)</f>
        <v>64.959999999999994</v>
      </c>
      <c r="J3594" s="213">
        <f t="shared" ref="J3594:J3599" si="571">TRUNC(H3594*I3594,2)</f>
        <v>64.959999999999994</v>
      </c>
      <c r="L3594" s="52">
        <f t="shared" si="570"/>
        <v>379</v>
      </c>
      <c r="M3594" s="86" t="str">
        <f t="shared" si="564"/>
        <v/>
      </c>
      <c r="N3594" s="87" t="str">
        <f t="shared" si="565"/>
        <v/>
      </c>
      <c r="O3594" s="87" t="str">
        <f t="shared" si="566"/>
        <v/>
      </c>
      <c r="P3594" s="88" t="str">
        <f t="shared" si="567"/>
        <v xml:space="preserve"> 87247 </v>
      </c>
      <c r="Q3594" s="87">
        <f t="shared" si="568"/>
        <v>0</v>
      </c>
      <c r="R3594" s="87">
        <f t="shared" si="569"/>
        <v>64.959999999999994</v>
      </c>
    </row>
    <row r="3595" spans="1:18" ht="25.5" x14ac:dyDescent="0.2">
      <c r="A3595" s="225" t="s">
        <v>21</v>
      </c>
      <c r="B3595" s="226" t="s">
        <v>26</v>
      </c>
      <c r="C3595" s="225" t="s">
        <v>9</v>
      </c>
      <c r="D3595" s="225" t="s">
        <v>27</v>
      </c>
      <c r="E3595" s="292" t="s">
        <v>875</v>
      </c>
      <c r="F3595" s="292"/>
      <c r="G3595" s="227" t="s">
        <v>25</v>
      </c>
      <c r="H3595" s="228">
        <v>0.161</v>
      </c>
      <c r="I3595" s="229">
        <f>SUMIFS(J:J,A:A,"Composição",B:B,$B3595)</f>
        <v>25.11</v>
      </c>
      <c r="J3595" s="229">
        <f t="shared" si="571"/>
        <v>4.04</v>
      </c>
      <c r="L3595" s="52">
        <f t="shared" si="570"/>
        <v>379</v>
      </c>
      <c r="M3595" s="86">
        <f t="shared" si="564"/>
        <v>4.04</v>
      </c>
      <c r="N3595" s="87" t="str">
        <f t="shared" si="565"/>
        <v/>
      </c>
      <c r="O3595" s="87">
        <f t="shared" si="566"/>
        <v>4.04</v>
      </c>
      <c r="P3595" s="88" t="str">
        <f t="shared" si="567"/>
        <v/>
      </c>
      <c r="Q3595" s="87" t="str">
        <f t="shared" si="568"/>
        <v/>
      </c>
      <c r="R3595" s="87" t="str">
        <f t="shared" si="569"/>
        <v/>
      </c>
    </row>
    <row r="3596" spans="1:18" ht="25.5" x14ac:dyDescent="0.2">
      <c r="A3596" s="225" t="s">
        <v>21</v>
      </c>
      <c r="B3596" s="226" t="s">
        <v>680</v>
      </c>
      <c r="C3596" s="225" t="s">
        <v>9</v>
      </c>
      <c r="D3596" s="225" t="s">
        <v>1630</v>
      </c>
      <c r="E3596" s="292" t="s">
        <v>875</v>
      </c>
      <c r="F3596" s="292"/>
      <c r="G3596" s="227" t="s">
        <v>25</v>
      </c>
      <c r="H3596" s="228">
        <v>0.47389999999999999</v>
      </c>
      <c r="I3596" s="229">
        <f>SUMIFS(J:J,A:A,"Composição",B:B,$B3596)</f>
        <v>32.69</v>
      </c>
      <c r="J3596" s="229">
        <f t="shared" si="571"/>
        <v>15.49</v>
      </c>
      <c r="L3596" s="52">
        <f t="shared" si="570"/>
        <v>379</v>
      </c>
      <c r="M3596" s="86">
        <f t="shared" si="564"/>
        <v>15.49</v>
      </c>
      <c r="N3596" s="87" t="str">
        <f t="shared" si="565"/>
        <v/>
      </c>
      <c r="O3596" s="87">
        <f t="shared" si="566"/>
        <v>15.49</v>
      </c>
      <c r="P3596" s="88" t="str">
        <f t="shared" si="567"/>
        <v/>
      </c>
      <c r="Q3596" s="87" t="str">
        <f t="shared" si="568"/>
        <v/>
      </c>
      <c r="R3596" s="87" t="str">
        <f t="shared" si="569"/>
        <v/>
      </c>
    </row>
    <row r="3597" spans="1:18" ht="25.5" x14ac:dyDescent="0.2">
      <c r="A3597" s="214" t="s">
        <v>28</v>
      </c>
      <c r="B3597" s="215" t="s">
        <v>2216</v>
      </c>
      <c r="C3597" s="214" t="str">
        <f>VLOOKUP(B3597,INSUMOS!$A:$I,2,FALSE)</f>
        <v>SINAPI</v>
      </c>
      <c r="D3597" s="214" t="str">
        <f>VLOOKUP(B3597,INSUMOS!$A:$I,3,FALSE)</f>
        <v>PISO EM CERAMICA ESMALTADA, COR LISA, PEI MAIOR OU IGUAL A 4, FORMATO MENOR OU IGUAL A 2025 CM2</v>
      </c>
      <c r="E3597" s="293" t="str">
        <f>VLOOKUP(B3597,INSUMOS!$A:$I,4,FALSE)</f>
        <v>Material</v>
      </c>
      <c r="F3597" s="293"/>
      <c r="G3597" s="216" t="str">
        <f>VLOOKUP(B3597,INSUMOS!$A:$I,5,FALSE)</f>
        <v>m²</v>
      </c>
      <c r="H3597" s="217">
        <v>1.0616000000000001</v>
      </c>
      <c r="I3597" s="218">
        <f>VLOOKUP(B3597,INSUMOS!$A:$I,8,FALSE)</f>
        <v>36.450000000000003</v>
      </c>
      <c r="J3597" s="218">
        <f t="shared" si="571"/>
        <v>38.69</v>
      </c>
      <c r="L3597" s="52">
        <f t="shared" si="570"/>
        <v>379</v>
      </c>
      <c r="M3597" s="86">
        <f t="shared" si="564"/>
        <v>38.69</v>
      </c>
      <c r="N3597" s="87" t="str">
        <f t="shared" si="565"/>
        <v/>
      </c>
      <c r="O3597" s="87">
        <f t="shared" si="566"/>
        <v>38.69</v>
      </c>
      <c r="P3597" s="88" t="str">
        <f t="shared" si="567"/>
        <v/>
      </c>
      <c r="Q3597" s="87" t="str">
        <f t="shared" si="568"/>
        <v/>
      </c>
      <c r="R3597" s="87" t="str">
        <f t="shared" si="569"/>
        <v/>
      </c>
    </row>
    <row r="3598" spans="1:18" x14ac:dyDescent="0.2">
      <c r="A3598" s="214" t="s">
        <v>28</v>
      </c>
      <c r="B3598" s="215" t="s">
        <v>552</v>
      </c>
      <c r="C3598" s="214" t="str">
        <f>VLOOKUP(B3598,INSUMOS!$A:$I,2,FALSE)</f>
        <v>SINAPI</v>
      </c>
      <c r="D3598" s="214" t="str">
        <f>VLOOKUP(B3598,INSUMOS!$A:$I,3,FALSE)</f>
        <v>REJUNTE CIMENTICIO, QUALQUER COR</v>
      </c>
      <c r="E3598" s="293" t="str">
        <f>VLOOKUP(B3598,INSUMOS!$A:$I,4,FALSE)</f>
        <v>Material</v>
      </c>
      <c r="F3598" s="293"/>
      <c r="G3598" s="216" t="str">
        <f>VLOOKUP(B3598,INSUMOS!$A:$I,5,FALSE)</f>
        <v>KG</v>
      </c>
      <c r="H3598" s="217">
        <v>0.24099999999999999</v>
      </c>
      <c r="I3598" s="218">
        <f>VLOOKUP(B3598,INSUMOS!$A:$I,8,FALSE)</f>
        <v>3.75</v>
      </c>
      <c r="J3598" s="218">
        <f t="shared" si="571"/>
        <v>0.9</v>
      </c>
      <c r="L3598" s="52">
        <f t="shared" si="570"/>
        <v>379</v>
      </c>
      <c r="M3598" s="86">
        <f t="shared" si="564"/>
        <v>0.9</v>
      </c>
      <c r="N3598" s="87" t="str">
        <f t="shared" si="565"/>
        <v/>
      </c>
      <c r="O3598" s="87">
        <f t="shared" si="566"/>
        <v>0.9</v>
      </c>
      <c r="P3598" s="88" t="str">
        <f t="shared" si="567"/>
        <v/>
      </c>
      <c r="Q3598" s="87" t="str">
        <f t="shared" si="568"/>
        <v/>
      </c>
      <c r="R3598" s="87" t="str">
        <f t="shared" si="569"/>
        <v/>
      </c>
    </row>
    <row r="3599" spans="1:18" x14ac:dyDescent="0.2">
      <c r="A3599" s="214" t="s">
        <v>28</v>
      </c>
      <c r="B3599" s="215" t="s">
        <v>544</v>
      </c>
      <c r="C3599" s="214" t="str">
        <f>VLOOKUP(B3599,INSUMOS!$A:$I,2,FALSE)</f>
        <v>SINAPI</v>
      </c>
      <c r="D3599" s="214" t="str">
        <f>VLOOKUP(B3599,INSUMOS!$A:$I,3,FALSE)</f>
        <v>ARGAMASSA COLANTE AC I PARA CERAMICAS</v>
      </c>
      <c r="E3599" s="293" t="str">
        <f>VLOOKUP(B3599,INSUMOS!$A:$I,4,FALSE)</f>
        <v>Material</v>
      </c>
      <c r="F3599" s="293"/>
      <c r="G3599" s="216" t="str">
        <f>VLOOKUP(B3599,INSUMOS!$A:$I,5,FALSE)</f>
        <v>KG</v>
      </c>
      <c r="H3599" s="217">
        <v>9.1325000000000003</v>
      </c>
      <c r="I3599" s="218">
        <f>VLOOKUP(B3599,INSUMOS!$A:$I,8,FALSE)</f>
        <v>0.64</v>
      </c>
      <c r="J3599" s="218">
        <f t="shared" si="571"/>
        <v>5.84</v>
      </c>
      <c r="L3599" s="52">
        <f t="shared" si="570"/>
        <v>379</v>
      </c>
      <c r="M3599" s="86">
        <f t="shared" si="564"/>
        <v>5.84</v>
      </c>
      <c r="N3599" s="87" t="str">
        <f t="shared" si="565"/>
        <v/>
      </c>
      <c r="O3599" s="87">
        <f t="shared" si="566"/>
        <v>5.84</v>
      </c>
      <c r="P3599" s="88" t="str">
        <f t="shared" si="567"/>
        <v/>
      </c>
      <c r="Q3599" s="87" t="str">
        <f t="shared" si="568"/>
        <v/>
      </c>
      <c r="R3599" s="87" t="str">
        <f t="shared" si="569"/>
        <v/>
      </c>
    </row>
    <row r="3600" spans="1:18" x14ac:dyDescent="0.2">
      <c r="A3600" s="219"/>
      <c r="B3600" s="219"/>
      <c r="C3600" s="219"/>
      <c r="D3600" s="219"/>
      <c r="E3600" s="219"/>
      <c r="F3600" s="220"/>
      <c r="G3600" s="219"/>
      <c r="H3600" s="220"/>
      <c r="I3600" s="219"/>
      <c r="J3600" s="220"/>
      <c r="L3600" s="52">
        <f t="shared" si="570"/>
        <v>379</v>
      </c>
      <c r="M3600" s="86" t="str">
        <f t="shared" si="564"/>
        <v/>
      </c>
      <c r="N3600" s="87" t="str">
        <f t="shared" si="565"/>
        <v/>
      </c>
      <c r="O3600" s="87" t="str">
        <f t="shared" si="566"/>
        <v/>
      </c>
      <c r="P3600" s="88" t="str">
        <f t="shared" si="567"/>
        <v/>
      </c>
      <c r="Q3600" s="87" t="str">
        <f t="shared" si="568"/>
        <v/>
      </c>
      <c r="R3600" s="87" t="str">
        <f t="shared" si="569"/>
        <v/>
      </c>
    </row>
    <row r="3601" spans="1:18" ht="15" thickBot="1" x14ac:dyDescent="0.25">
      <c r="A3601" s="219"/>
      <c r="B3601" s="219"/>
      <c r="C3601" s="219"/>
      <c r="D3601" s="219"/>
      <c r="E3601" s="219"/>
      <c r="F3601" s="220"/>
      <c r="G3601" s="219"/>
      <c r="H3601" s="294"/>
      <c r="I3601" s="294"/>
      <c r="J3601" s="220"/>
      <c r="L3601" s="52">
        <f t="shared" si="570"/>
        <v>379</v>
      </c>
      <c r="M3601" s="86" t="str">
        <f t="shared" si="564"/>
        <v/>
      </c>
      <c r="N3601" s="87" t="str">
        <f t="shared" si="565"/>
        <v/>
      </c>
      <c r="O3601" s="87" t="str">
        <f t="shared" si="566"/>
        <v/>
      </c>
      <c r="P3601" s="88" t="str">
        <f t="shared" si="567"/>
        <v/>
      </c>
      <c r="Q3601" s="87" t="str">
        <f t="shared" si="568"/>
        <v/>
      </c>
      <c r="R3601" s="87" t="str">
        <f t="shared" si="569"/>
        <v/>
      </c>
    </row>
    <row r="3602" spans="1:18" ht="15" thickTop="1" x14ac:dyDescent="0.2">
      <c r="A3602" s="224"/>
      <c r="B3602" s="224"/>
      <c r="C3602" s="224"/>
      <c r="D3602" s="224"/>
      <c r="E3602" s="224"/>
      <c r="F3602" s="224"/>
      <c r="G3602" s="224"/>
      <c r="H3602" s="224"/>
      <c r="I3602" s="224"/>
      <c r="J3602" s="224"/>
      <c r="L3602" s="52">
        <f t="shared" si="570"/>
        <v>379</v>
      </c>
      <c r="M3602" s="86" t="str">
        <f t="shared" si="564"/>
        <v/>
      </c>
      <c r="N3602" s="87" t="str">
        <f t="shared" si="565"/>
        <v/>
      </c>
      <c r="O3602" s="87" t="str">
        <f t="shared" si="566"/>
        <v/>
      </c>
      <c r="P3602" s="88" t="str">
        <f t="shared" si="567"/>
        <v/>
      </c>
      <c r="Q3602" s="87" t="str">
        <f t="shared" si="568"/>
        <v/>
      </c>
      <c r="R3602" s="87" t="str">
        <f t="shared" si="569"/>
        <v/>
      </c>
    </row>
    <row r="3603" spans="1:18" ht="15" x14ac:dyDescent="0.2">
      <c r="A3603" s="206"/>
      <c r="B3603" s="207" t="s">
        <v>1</v>
      </c>
      <c r="C3603" s="206" t="s">
        <v>2</v>
      </c>
      <c r="D3603" s="206" t="s">
        <v>3</v>
      </c>
      <c r="E3603" s="290" t="s">
        <v>18</v>
      </c>
      <c r="F3603" s="290"/>
      <c r="G3603" s="208" t="s">
        <v>4</v>
      </c>
      <c r="H3603" s="207" t="s">
        <v>5</v>
      </c>
      <c r="I3603" s="207" t="s">
        <v>6</v>
      </c>
      <c r="J3603" s="207" t="s">
        <v>7</v>
      </c>
      <c r="L3603" s="52">
        <f t="shared" si="570"/>
        <v>380</v>
      </c>
      <c r="M3603" s="86" t="str">
        <f t="shared" si="564"/>
        <v/>
      </c>
      <c r="N3603" s="87" t="str">
        <f t="shared" si="565"/>
        <v/>
      </c>
      <c r="O3603" s="87" t="str">
        <f t="shared" si="566"/>
        <v/>
      </c>
      <c r="P3603" s="88" t="str">
        <f t="shared" si="567"/>
        <v/>
      </c>
      <c r="Q3603" s="87" t="str">
        <f t="shared" si="568"/>
        <v/>
      </c>
      <c r="R3603" s="87" t="str">
        <f t="shared" si="569"/>
        <v/>
      </c>
    </row>
    <row r="3604" spans="1:18" ht="38.25" x14ac:dyDescent="0.2">
      <c r="A3604" s="209" t="s">
        <v>19</v>
      </c>
      <c r="B3604" s="210" t="s">
        <v>1970</v>
      </c>
      <c r="C3604" s="209" t="s">
        <v>9</v>
      </c>
      <c r="D3604" s="209" t="s">
        <v>1971</v>
      </c>
      <c r="E3604" s="291" t="s">
        <v>897</v>
      </c>
      <c r="F3604" s="291"/>
      <c r="G3604" s="211" t="s">
        <v>10</v>
      </c>
      <c r="H3604" s="212">
        <v>1</v>
      </c>
      <c r="I3604" s="213">
        <f>SUMIF(L:L,$L3604,M:M)</f>
        <v>56.379999999999995</v>
      </c>
      <c r="J3604" s="213">
        <f t="shared" ref="J3604:J3609" si="572">TRUNC(H3604*I3604,2)</f>
        <v>56.38</v>
      </c>
      <c r="L3604" s="52">
        <f t="shared" si="570"/>
        <v>380</v>
      </c>
      <c r="M3604" s="86" t="str">
        <f t="shared" si="564"/>
        <v/>
      </c>
      <c r="N3604" s="87" t="str">
        <f t="shared" si="565"/>
        <v/>
      </c>
      <c r="O3604" s="87" t="str">
        <f t="shared" si="566"/>
        <v/>
      </c>
      <c r="P3604" s="88" t="str">
        <f t="shared" si="567"/>
        <v xml:space="preserve"> 87248 </v>
      </c>
      <c r="Q3604" s="87">
        <f t="shared" si="568"/>
        <v>0</v>
      </c>
      <c r="R3604" s="87">
        <f t="shared" si="569"/>
        <v>56.379999999999995</v>
      </c>
    </row>
    <row r="3605" spans="1:18" ht="25.5" x14ac:dyDescent="0.2">
      <c r="A3605" s="225" t="s">
        <v>21</v>
      </c>
      <c r="B3605" s="226" t="s">
        <v>680</v>
      </c>
      <c r="C3605" s="225" t="s">
        <v>9</v>
      </c>
      <c r="D3605" s="225" t="s">
        <v>1630</v>
      </c>
      <c r="E3605" s="292" t="s">
        <v>875</v>
      </c>
      <c r="F3605" s="292"/>
      <c r="G3605" s="227" t="s">
        <v>25</v>
      </c>
      <c r="H3605" s="228">
        <v>0.24110000000000001</v>
      </c>
      <c r="I3605" s="229">
        <f>SUMIFS(J:J,A:A,"Composição",B:B,$B3605)</f>
        <v>32.69</v>
      </c>
      <c r="J3605" s="229">
        <f t="shared" si="572"/>
        <v>7.88</v>
      </c>
      <c r="L3605" s="52">
        <f t="shared" si="570"/>
        <v>380</v>
      </c>
      <c r="M3605" s="86">
        <f t="shared" si="564"/>
        <v>7.88</v>
      </c>
      <c r="N3605" s="87" t="str">
        <f t="shared" si="565"/>
        <v/>
      </c>
      <c r="O3605" s="87">
        <f t="shared" si="566"/>
        <v>7.88</v>
      </c>
      <c r="P3605" s="88" t="str">
        <f t="shared" si="567"/>
        <v/>
      </c>
      <c r="Q3605" s="87" t="str">
        <f t="shared" si="568"/>
        <v/>
      </c>
      <c r="R3605" s="87" t="str">
        <f t="shared" si="569"/>
        <v/>
      </c>
    </row>
    <row r="3606" spans="1:18" ht="25.5" x14ac:dyDescent="0.2">
      <c r="A3606" s="225" t="s">
        <v>21</v>
      </c>
      <c r="B3606" s="226" t="s">
        <v>26</v>
      </c>
      <c r="C3606" s="225" t="s">
        <v>9</v>
      </c>
      <c r="D3606" s="225" t="s">
        <v>27</v>
      </c>
      <c r="E3606" s="292" t="s">
        <v>875</v>
      </c>
      <c r="F3606" s="292"/>
      <c r="G3606" s="227" t="s">
        <v>25</v>
      </c>
      <c r="H3606" s="228">
        <v>0.129</v>
      </c>
      <c r="I3606" s="229">
        <f>SUMIFS(J:J,A:A,"Composição",B:B,$B3606)</f>
        <v>25.11</v>
      </c>
      <c r="J3606" s="229">
        <f t="shared" si="572"/>
        <v>3.23</v>
      </c>
      <c r="L3606" s="52">
        <f t="shared" si="570"/>
        <v>380</v>
      </c>
      <c r="M3606" s="86">
        <f t="shared" si="564"/>
        <v>3.23</v>
      </c>
      <c r="N3606" s="87" t="str">
        <f t="shared" si="565"/>
        <v/>
      </c>
      <c r="O3606" s="87">
        <f t="shared" si="566"/>
        <v>3.23</v>
      </c>
      <c r="P3606" s="88" t="str">
        <f t="shared" si="567"/>
        <v/>
      </c>
      <c r="Q3606" s="87" t="str">
        <f t="shared" si="568"/>
        <v/>
      </c>
      <c r="R3606" s="87" t="str">
        <f t="shared" si="569"/>
        <v/>
      </c>
    </row>
    <row r="3607" spans="1:18" ht="25.5" x14ac:dyDescent="0.2">
      <c r="A3607" s="214" t="s">
        <v>28</v>
      </c>
      <c r="B3607" s="215" t="s">
        <v>2216</v>
      </c>
      <c r="C3607" s="214" t="str">
        <f>VLOOKUP(B3607,INSUMOS!$A:$I,2,FALSE)</f>
        <v>SINAPI</v>
      </c>
      <c r="D3607" s="214" t="str">
        <f>VLOOKUP(B3607,INSUMOS!$A:$I,3,FALSE)</f>
        <v>PISO EM CERAMICA ESMALTADA, COR LISA, PEI MAIOR OU IGUAL A 4, FORMATO MENOR OU IGUAL A 2025 CM2</v>
      </c>
      <c r="E3607" s="293" t="str">
        <f>VLOOKUP(B3607,INSUMOS!$A:$I,4,FALSE)</f>
        <v>Material</v>
      </c>
      <c r="F3607" s="293"/>
      <c r="G3607" s="216" t="str">
        <f>VLOOKUP(B3607,INSUMOS!$A:$I,5,FALSE)</f>
        <v>m²</v>
      </c>
      <c r="H3607" s="217">
        <v>1.0570999999999999</v>
      </c>
      <c r="I3607" s="218">
        <f>VLOOKUP(B3607,INSUMOS!$A:$I,8,FALSE)</f>
        <v>36.450000000000003</v>
      </c>
      <c r="J3607" s="218">
        <f t="shared" si="572"/>
        <v>38.53</v>
      </c>
      <c r="L3607" s="52">
        <f t="shared" si="570"/>
        <v>380</v>
      </c>
      <c r="M3607" s="86">
        <f t="shared" si="564"/>
        <v>38.53</v>
      </c>
      <c r="N3607" s="87" t="str">
        <f t="shared" si="565"/>
        <v/>
      </c>
      <c r="O3607" s="87">
        <f t="shared" si="566"/>
        <v>38.53</v>
      </c>
      <c r="P3607" s="88" t="str">
        <f t="shared" si="567"/>
        <v/>
      </c>
      <c r="Q3607" s="87" t="str">
        <f t="shared" si="568"/>
        <v/>
      </c>
      <c r="R3607" s="87" t="str">
        <f t="shared" si="569"/>
        <v/>
      </c>
    </row>
    <row r="3608" spans="1:18" x14ac:dyDescent="0.2">
      <c r="A3608" s="214" t="s">
        <v>28</v>
      </c>
      <c r="B3608" s="215" t="s">
        <v>552</v>
      </c>
      <c r="C3608" s="214" t="str">
        <f>VLOOKUP(B3608,INSUMOS!$A:$I,2,FALSE)</f>
        <v>SINAPI</v>
      </c>
      <c r="D3608" s="214" t="str">
        <f>VLOOKUP(B3608,INSUMOS!$A:$I,3,FALSE)</f>
        <v>REJUNTE CIMENTICIO, QUALQUER COR</v>
      </c>
      <c r="E3608" s="293" t="str">
        <f>VLOOKUP(B3608,INSUMOS!$A:$I,4,FALSE)</f>
        <v>Material</v>
      </c>
      <c r="F3608" s="293"/>
      <c r="G3608" s="216" t="str">
        <f>VLOOKUP(B3608,INSUMOS!$A:$I,5,FALSE)</f>
        <v>KG</v>
      </c>
      <c r="H3608" s="217">
        <v>0.24099999999999999</v>
      </c>
      <c r="I3608" s="218">
        <f>VLOOKUP(B3608,INSUMOS!$A:$I,8,FALSE)</f>
        <v>3.75</v>
      </c>
      <c r="J3608" s="218">
        <f t="shared" si="572"/>
        <v>0.9</v>
      </c>
      <c r="L3608" s="52">
        <f t="shared" si="570"/>
        <v>380</v>
      </c>
      <c r="M3608" s="86">
        <f t="shared" si="564"/>
        <v>0.9</v>
      </c>
      <c r="N3608" s="87" t="str">
        <f t="shared" si="565"/>
        <v/>
      </c>
      <c r="O3608" s="87">
        <f t="shared" si="566"/>
        <v>0.9</v>
      </c>
      <c r="P3608" s="88" t="str">
        <f t="shared" si="567"/>
        <v/>
      </c>
      <c r="Q3608" s="87" t="str">
        <f t="shared" si="568"/>
        <v/>
      </c>
      <c r="R3608" s="87" t="str">
        <f t="shared" si="569"/>
        <v/>
      </c>
    </row>
    <row r="3609" spans="1:18" x14ac:dyDescent="0.2">
      <c r="A3609" s="214" t="s">
        <v>28</v>
      </c>
      <c r="B3609" s="215" t="s">
        <v>544</v>
      </c>
      <c r="C3609" s="214" t="str">
        <f>VLOOKUP(B3609,INSUMOS!$A:$I,2,FALSE)</f>
        <v>SINAPI</v>
      </c>
      <c r="D3609" s="214" t="str">
        <f>VLOOKUP(B3609,INSUMOS!$A:$I,3,FALSE)</f>
        <v>ARGAMASSA COLANTE AC I PARA CERAMICAS</v>
      </c>
      <c r="E3609" s="293" t="str">
        <f>VLOOKUP(B3609,INSUMOS!$A:$I,4,FALSE)</f>
        <v>Material</v>
      </c>
      <c r="F3609" s="293"/>
      <c r="G3609" s="216" t="str">
        <f>VLOOKUP(B3609,INSUMOS!$A:$I,5,FALSE)</f>
        <v>KG</v>
      </c>
      <c r="H3609" s="217">
        <v>9.1325000000000003</v>
      </c>
      <c r="I3609" s="218">
        <f>VLOOKUP(B3609,INSUMOS!$A:$I,8,FALSE)</f>
        <v>0.64</v>
      </c>
      <c r="J3609" s="218">
        <f t="shared" si="572"/>
        <v>5.84</v>
      </c>
      <c r="L3609" s="52">
        <f t="shared" si="570"/>
        <v>380</v>
      </c>
      <c r="M3609" s="86">
        <f t="shared" si="564"/>
        <v>5.84</v>
      </c>
      <c r="N3609" s="87" t="str">
        <f t="shared" si="565"/>
        <v/>
      </c>
      <c r="O3609" s="87">
        <f t="shared" si="566"/>
        <v>5.84</v>
      </c>
      <c r="P3609" s="88" t="str">
        <f t="shared" si="567"/>
        <v/>
      </c>
      <c r="Q3609" s="87" t="str">
        <f t="shared" si="568"/>
        <v/>
      </c>
      <c r="R3609" s="87" t="str">
        <f t="shared" si="569"/>
        <v/>
      </c>
    </row>
    <row r="3610" spans="1:18" x14ac:dyDescent="0.2">
      <c r="A3610" s="219"/>
      <c r="B3610" s="219"/>
      <c r="C3610" s="219"/>
      <c r="D3610" s="219"/>
      <c r="E3610" s="219"/>
      <c r="F3610" s="220"/>
      <c r="G3610" s="219"/>
      <c r="H3610" s="220"/>
      <c r="I3610" s="219"/>
      <c r="J3610" s="220"/>
      <c r="L3610" s="52">
        <f t="shared" si="570"/>
        <v>380</v>
      </c>
      <c r="M3610" s="86" t="str">
        <f t="shared" si="564"/>
        <v/>
      </c>
      <c r="N3610" s="87" t="str">
        <f t="shared" si="565"/>
        <v/>
      </c>
      <c r="O3610" s="87" t="str">
        <f t="shared" si="566"/>
        <v/>
      </c>
      <c r="P3610" s="88" t="str">
        <f t="shared" si="567"/>
        <v/>
      </c>
      <c r="Q3610" s="87" t="str">
        <f t="shared" si="568"/>
        <v/>
      </c>
      <c r="R3610" s="87" t="str">
        <f t="shared" si="569"/>
        <v/>
      </c>
    </row>
    <row r="3611" spans="1:18" ht="15" thickBot="1" x14ac:dyDescent="0.25">
      <c r="A3611" s="219"/>
      <c r="B3611" s="219"/>
      <c r="C3611" s="219"/>
      <c r="D3611" s="219"/>
      <c r="E3611" s="219"/>
      <c r="F3611" s="220"/>
      <c r="G3611" s="219"/>
      <c r="H3611" s="294"/>
      <c r="I3611" s="294"/>
      <c r="J3611" s="220"/>
      <c r="L3611" s="52">
        <f t="shared" si="570"/>
        <v>380</v>
      </c>
      <c r="M3611" s="86" t="str">
        <f t="shared" si="564"/>
        <v/>
      </c>
      <c r="N3611" s="87" t="str">
        <f t="shared" si="565"/>
        <v/>
      </c>
      <c r="O3611" s="87" t="str">
        <f t="shared" si="566"/>
        <v/>
      </c>
      <c r="P3611" s="88" t="str">
        <f t="shared" si="567"/>
        <v/>
      </c>
      <c r="Q3611" s="87" t="str">
        <f t="shared" si="568"/>
        <v/>
      </c>
      <c r="R3611" s="87" t="str">
        <f t="shared" si="569"/>
        <v/>
      </c>
    </row>
    <row r="3612" spans="1:18" ht="15" thickTop="1" x14ac:dyDescent="0.2">
      <c r="A3612" s="224"/>
      <c r="B3612" s="224"/>
      <c r="C3612" s="224"/>
      <c r="D3612" s="224"/>
      <c r="E3612" s="224"/>
      <c r="F3612" s="224"/>
      <c r="G3612" s="224"/>
      <c r="H3612" s="224"/>
      <c r="I3612" s="224"/>
      <c r="J3612" s="224"/>
      <c r="L3612" s="52">
        <f t="shared" si="570"/>
        <v>380</v>
      </c>
      <c r="M3612" s="86" t="str">
        <f t="shared" si="564"/>
        <v/>
      </c>
      <c r="N3612" s="87" t="str">
        <f t="shared" si="565"/>
        <v/>
      </c>
      <c r="O3612" s="87" t="str">
        <f t="shared" si="566"/>
        <v/>
      </c>
      <c r="P3612" s="88" t="str">
        <f t="shared" si="567"/>
        <v/>
      </c>
      <c r="Q3612" s="87" t="str">
        <f t="shared" si="568"/>
        <v/>
      </c>
      <c r="R3612" s="87" t="str">
        <f t="shared" si="569"/>
        <v/>
      </c>
    </row>
    <row r="3613" spans="1:18" ht="15" x14ac:dyDescent="0.2">
      <c r="A3613" s="206"/>
      <c r="B3613" s="207" t="s">
        <v>1</v>
      </c>
      <c r="C3613" s="206" t="s">
        <v>2</v>
      </c>
      <c r="D3613" s="206" t="s">
        <v>3</v>
      </c>
      <c r="E3613" s="290" t="s">
        <v>18</v>
      </c>
      <c r="F3613" s="290"/>
      <c r="G3613" s="208" t="s">
        <v>4</v>
      </c>
      <c r="H3613" s="207" t="s">
        <v>5</v>
      </c>
      <c r="I3613" s="207" t="s">
        <v>6</v>
      </c>
      <c r="J3613" s="207" t="s">
        <v>7</v>
      </c>
      <c r="L3613" s="52">
        <f t="shared" si="570"/>
        <v>381</v>
      </c>
      <c r="M3613" s="86" t="str">
        <f t="shared" si="564"/>
        <v/>
      </c>
      <c r="N3613" s="87" t="str">
        <f t="shared" si="565"/>
        <v/>
      </c>
      <c r="O3613" s="87" t="str">
        <f t="shared" si="566"/>
        <v/>
      </c>
      <c r="P3613" s="88" t="str">
        <f t="shared" si="567"/>
        <v/>
      </c>
      <c r="Q3613" s="87" t="str">
        <f t="shared" si="568"/>
        <v/>
      </c>
      <c r="R3613" s="87" t="str">
        <f t="shared" si="569"/>
        <v/>
      </c>
    </row>
    <row r="3614" spans="1:18" ht="38.25" x14ac:dyDescent="0.2">
      <c r="A3614" s="209" t="s">
        <v>19</v>
      </c>
      <c r="B3614" s="210" t="s">
        <v>1974</v>
      </c>
      <c r="C3614" s="209" t="s">
        <v>9</v>
      </c>
      <c r="D3614" s="209" t="s">
        <v>1975</v>
      </c>
      <c r="E3614" s="291" t="s">
        <v>897</v>
      </c>
      <c r="F3614" s="291"/>
      <c r="G3614" s="211" t="s">
        <v>10</v>
      </c>
      <c r="H3614" s="212">
        <v>1</v>
      </c>
      <c r="I3614" s="213">
        <f>SUMIF(L:L,$L3614,M:M)</f>
        <v>73.099999999999994</v>
      </c>
      <c r="J3614" s="213">
        <f t="shared" ref="J3614:J3619" si="573">TRUNC(H3614*I3614,2)</f>
        <v>73.099999999999994</v>
      </c>
      <c r="L3614" s="52">
        <f t="shared" si="570"/>
        <v>381</v>
      </c>
      <c r="M3614" s="86" t="str">
        <f t="shared" si="564"/>
        <v/>
      </c>
      <c r="N3614" s="87" t="str">
        <f t="shared" si="565"/>
        <v/>
      </c>
      <c r="O3614" s="87" t="str">
        <f t="shared" si="566"/>
        <v/>
      </c>
      <c r="P3614" s="88" t="str">
        <f t="shared" si="567"/>
        <v xml:space="preserve"> 87246 </v>
      </c>
      <c r="Q3614" s="87">
        <f t="shared" si="568"/>
        <v>0</v>
      </c>
      <c r="R3614" s="87">
        <f t="shared" si="569"/>
        <v>73.099999999999994</v>
      </c>
    </row>
    <row r="3615" spans="1:18" ht="25.5" x14ac:dyDescent="0.2">
      <c r="A3615" s="225" t="s">
        <v>21</v>
      </c>
      <c r="B3615" s="226" t="s">
        <v>680</v>
      </c>
      <c r="C3615" s="225" t="s">
        <v>9</v>
      </c>
      <c r="D3615" s="225" t="s">
        <v>1630</v>
      </c>
      <c r="E3615" s="292" t="s">
        <v>875</v>
      </c>
      <c r="F3615" s="292"/>
      <c r="G3615" s="227" t="s">
        <v>25</v>
      </c>
      <c r="H3615" s="228">
        <v>0.67969999999999997</v>
      </c>
      <c r="I3615" s="229">
        <f>SUMIFS(J:J,A:A,"Composição",B:B,$B3615)</f>
        <v>32.69</v>
      </c>
      <c r="J3615" s="229">
        <f t="shared" si="573"/>
        <v>22.21</v>
      </c>
      <c r="L3615" s="52">
        <f t="shared" si="570"/>
        <v>381</v>
      </c>
      <c r="M3615" s="86">
        <f t="shared" si="564"/>
        <v>22.21</v>
      </c>
      <c r="N3615" s="87" t="str">
        <f t="shared" si="565"/>
        <v/>
      </c>
      <c r="O3615" s="87">
        <f t="shared" si="566"/>
        <v>22.21</v>
      </c>
      <c r="P3615" s="88" t="str">
        <f t="shared" si="567"/>
        <v/>
      </c>
      <c r="Q3615" s="87" t="str">
        <f t="shared" si="568"/>
        <v/>
      </c>
      <c r="R3615" s="87" t="str">
        <f t="shared" si="569"/>
        <v/>
      </c>
    </row>
    <row r="3616" spans="1:18" ht="25.5" x14ac:dyDescent="0.2">
      <c r="A3616" s="225" t="s">
        <v>21</v>
      </c>
      <c r="B3616" s="226" t="s">
        <v>26</v>
      </c>
      <c r="C3616" s="225" t="s">
        <v>9</v>
      </c>
      <c r="D3616" s="225" t="s">
        <v>27</v>
      </c>
      <c r="E3616" s="292" t="s">
        <v>875</v>
      </c>
      <c r="F3616" s="292"/>
      <c r="G3616" s="227" t="s">
        <v>25</v>
      </c>
      <c r="H3616" s="228">
        <v>0.1893</v>
      </c>
      <c r="I3616" s="229">
        <f>SUMIFS(J:J,A:A,"Composição",B:B,$B3616)</f>
        <v>25.11</v>
      </c>
      <c r="J3616" s="229">
        <f t="shared" si="573"/>
        <v>4.75</v>
      </c>
      <c r="L3616" s="52">
        <f t="shared" si="570"/>
        <v>381</v>
      </c>
      <c r="M3616" s="86">
        <f t="shared" si="564"/>
        <v>4.75</v>
      </c>
      <c r="N3616" s="87" t="str">
        <f t="shared" si="565"/>
        <v/>
      </c>
      <c r="O3616" s="87">
        <f t="shared" si="566"/>
        <v>4.75</v>
      </c>
      <c r="P3616" s="88" t="str">
        <f t="shared" si="567"/>
        <v/>
      </c>
      <c r="Q3616" s="87" t="str">
        <f t="shared" si="568"/>
        <v/>
      </c>
      <c r="R3616" s="87" t="str">
        <f t="shared" si="569"/>
        <v/>
      </c>
    </row>
    <row r="3617" spans="1:18" x14ac:dyDescent="0.2">
      <c r="A3617" s="214" t="s">
        <v>28</v>
      </c>
      <c r="B3617" s="215" t="s">
        <v>552</v>
      </c>
      <c r="C3617" s="214" t="str">
        <f>VLOOKUP(B3617,INSUMOS!$A:$I,2,FALSE)</f>
        <v>SINAPI</v>
      </c>
      <c r="D3617" s="214" t="str">
        <f>VLOOKUP(B3617,INSUMOS!$A:$I,3,FALSE)</f>
        <v>REJUNTE CIMENTICIO, QUALQUER COR</v>
      </c>
      <c r="E3617" s="293" t="str">
        <f>VLOOKUP(B3617,INSUMOS!$A:$I,4,FALSE)</f>
        <v>Material</v>
      </c>
      <c r="F3617" s="293"/>
      <c r="G3617" s="216" t="str">
        <f>VLOOKUP(B3617,INSUMOS!$A:$I,5,FALSE)</f>
        <v>KG</v>
      </c>
      <c r="H3617" s="217">
        <v>0.24099999999999999</v>
      </c>
      <c r="I3617" s="218">
        <f>VLOOKUP(B3617,INSUMOS!$A:$I,8,FALSE)</f>
        <v>3.75</v>
      </c>
      <c r="J3617" s="218">
        <f t="shared" si="573"/>
        <v>0.9</v>
      </c>
      <c r="L3617" s="52">
        <f t="shared" si="570"/>
        <v>381</v>
      </c>
      <c r="M3617" s="86">
        <f t="shared" si="564"/>
        <v>0.9</v>
      </c>
      <c r="N3617" s="87" t="str">
        <f t="shared" si="565"/>
        <v/>
      </c>
      <c r="O3617" s="87">
        <f t="shared" si="566"/>
        <v>0.9</v>
      </c>
      <c r="P3617" s="88" t="str">
        <f t="shared" si="567"/>
        <v/>
      </c>
      <c r="Q3617" s="87" t="str">
        <f t="shared" si="568"/>
        <v/>
      </c>
      <c r="R3617" s="87" t="str">
        <f t="shared" si="569"/>
        <v/>
      </c>
    </row>
    <row r="3618" spans="1:18" x14ac:dyDescent="0.2">
      <c r="A3618" s="214" t="s">
        <v>28</v>
      </c>
      <c r="B3618" s="215" t="s">
        <v>544</v>
      </c>
      <c r="C3618" s="214" t="str">
        <f>VLOOKUP(B3618,INSUMOS!$A:$I,2,FALSE)</f>
        <v>SINAPI</v>
      </c>
      <c r="D3618" s="214" t="str">
        <f>VLOOKUP(B3618,INSUMOS!$A:$I,3,FALSE)</f>
        <v>ARGAMASSA COLANTE AC I PARA CERAMICAS</v>
      </c>
      <c r="E3618" s="293" t="str">
        <f>VLOOKUP(B3618,INSUMOS!$A:$I,4,FALSE)</f>
        <v>Material</v>
      </c>
      <c r="F3618" s="293"/>
      <c r="G3618" s="216" t="str">
        <f>VLOOKUP(B3618,INSUMOS!$A:$I,5,FALSE)</f>
        <v>KG</v>
      </c>
      <c r="H3618" s="217">
        <v>9.1325000000000003</v>
      </c>
      <c r="I3618" s="218">
        <f>VLOOKUP(B3618,INSUMOS!$A:$I,8,FALSE)</f>
        <v>0.64</v>
      </c>
      <c r="J3618" s="218">
        <f t="shared" si="573"/>
        <v>5.84</v>
      </c>
      <c r="L3618" s="52">
        <f t="shared" si="570"/>
        <v>381</v>
      </c>
      <c r="M3618" s="86">
        <f t="shared" si="564"/>
        <v>5.84</v>
      </c>
      <c r="N3618" s="87" t="str">
        <f t="shared" si="565"/>
        <v/>
      </c>
      <c r="O3618" s="87">
        <f t="shared" si="566"/>
        <v>5.84</v>
      </c>
      <c r="P3618" s="88" t="str">
        <f t="shared" si="567"/>
        <v/>
      </c>
      <c r="Q3618" s="87" t="str">
        <f t="shared" si="568"/>
        <v/>
      </c>
      <c r="R3618" s="87" t="str">
        <f t="shared" si="569"/>
        <v/>
      </c>
    </row>
    <row r="3619" spans="1:18" ht="38.25" customHeight="1" x14ac:dyDescent="0.2">
      <c r="A3619" s="214" t="s">
        <v>28</v>
      </c>
      <c r="B3619" s="215" t="s">
        <v>2216</v>
      </c>
      <c r="C3619" s="214" t="str">
        <f>VLOOKUP(B3619,INSUMOS!$A:$I,2,FALSE)</f>
        <v>SINAPI</v>
      </c>
      <c r="D3619" s="214" t="str">
        <f>VLOOKUP(B3619,INSUMOS!$A:$I,3,FALSE)</f>
        <v>PISO EM CERAMICA ESMALTADA, COR LISA, PEI MAIOR OU IGUAL A 4, FORMATO MENOR OU IGUAL A 2025 CM2</v>
      </c>
      <c r="E3619" s="293" t="str">
        <f>VLOOKUP(B3619,INSUMOS!$A:$I,4,FALSE)</f>
        <v>Material</v>
      </c>
      <c r="F3619" s="293"/>
      <c r="G3619" s="216" t="str">
        <f>VLOOKUP(B3619,INSUMOS!$A:$I,5,FALSE)</f>
        <v>m²</v>
      </c>
      <c r="H3619" s="217">
        <v>1.081</v>
      </c>
      <c r="I3619" s="218">
        <f>VLOOKUP(B3619,INSUMOS!$A:$I,8,FALSE)</f>
        <v>36.450000000000003</v>
      </c>
      <c r="J3619" s="218">
        <f t="shared" si="573"/>
        <v>39.4</v>
      </c>
      <c r="L3619" s="52">
        <f t="shared" si="570"/>
        <v>381</v>
      </c>
      <c r="M3619" s="86">
        <f t="shared" si="564"/>
        <v>39.4</v>
      </c>
      <c r="N3619" s="87" t="str">
        <f t="shared" si="565"/>
        <v/>
      </c>
      <c r="O3619" s="87">
        <f t="shared" si="566"/>
        <v>39.4</v>
      </c>
      <c r="P3619" s="88" t="str">
        <f t="shared" si="567"/>
        <v/>
      </c>
      <c r="Q3619" s="87" t="str">
        <f t="shared" si="568"/>
        <v/>
      </c>
      <c r="R3619" s="87" t="str">
        <f t="shared" si="569"/>
        <v/>
      </c>
    </row>
    <row r="3620" spans="1:18" ht="25.5" customHeight="1" x14ac:dyDescent="0.2">
      <c r="A3620" s="219"/>
      <c r="B3620" s="219"/>
      <c r="C3620" s="219"/>
      <c r="D3620" s="219"/>
      <c r="E3620" s="219"/>
      <c r="F3620" s="220"/>
      <c r="G3620" s="219"/>
      <c r="H3620" s="220"/>
      <c r="I3620" s="219"/>
      <c r="J3620" s="220"/>
      <c r="L3620" s="52">
        <f t="shared" si="570"/>
        <v>381</v>
      </c>
      <c r="M3620" s="86" t="str">
        <f t="shared" si="564"/>
        <v/>
      </c>
      <c r="N3620" s="87" t="str">
        <f t="shared" si="565"/>
        <v/>
      </c>
      <c r="O3620" s="87" t="str">
        <f t="shared" si="566"/>
        <v/>
      </c>
      <c r="P3620" s="88" t="str">
        <f t="shared" si="567"/>
        <v/>
      </c>
      <c r="Q3620" s="87" t="str">
        <f t="shared" si="568"/>
        <v/>
      </c>
      <c r="R3620" s="87" t="str">
        <f t="shared" si="569"/>
        <v/>
      </c>
    </row>
    <row r="3621" spans="1:18" ht="25.5" customHeight="1" thickBot="1" x14ac:dyDescent="0.25">
      <c r="A3621" s="219"/>
      <c r="B3621" s="219"/>
      <c r="C3621" s="219"/>
      <c r="D3621" s="219"/>
      <c r="E3621" s="219"/>
      <c r="F3621" s="220"/>
      <c r="G3621" s="219"/>
      <c r="H3621" s="294"/>
      <c r="I3621" s="294"/>
      <c r="J3621" s="220"/>
      <c r="L3621" s="52">
        <f t="shared" si="570"/>
        <v>381</v>
      </c>
      <c r="M3621" s="86" t="str">
        <f t="shared" si="564"/>
        <v/>
      </c>
      <c r="N3621" s="87" t="str">
        <f t="shared" si="565"/>
        <v/>
      </c>
      <c r="O3621" s="87" t="str">
        <f t="shared" si="566"/>
        <v/>
      </c>
      <c r="P3621" s="88" t="str">
        <f t="shared" si="567"/>
        <v/>
      </c>
      <c r="Q3621" s="87" t="str">
        <f t="shared" si="568"/>
        <v/>
      </c>
      <c r="R3621" s="87" t="str">
        <f t="shared" si="569"/>
        <v/>
      </c>
    </row>
    <row r="3622" spans="1:18" ht="15" thickTop="1" x14ac:dyDescent="0.2">
      <c r="A3622" s="224"/>
      <c r="B3622" s="224"/>
      <c r="C3622" s="224"/>
      <c r="D3622" s="224"/>
      <c r="E3622" s="224"/>
      <c r="F3622" s="224"/>
      <c r="G3622" s="224"/>
      <c r="H3622" s="224"/>
      <c r="I3622" s="224"/>
      <c r="J3622" s="224"/>
      <c r="L3622" s="52">
        <f t="shared" si="570"/>
        <v>381</v>
      </c>
      <c r="M3622" s="86" t="str">
        <f t="shared" si="564"/>
        <v/>
      </c>
      <c r="N3622" s="87" t="str">
        <f t="shared" si="565"/>
        <v/>
      </c>
      <c r="O3622" s="87" t="str">
        <f t="shared" si="566"/>
        <v/>
      </c>
      <c r="P3622" s="88" t="str">
        <f t="shared" si="567"/>
        <v/>
      </c>
      <c r="Q3622" s="87" t="str">
        <f t="shared" si="568"/>
        <v/>
      </c>
      <c r="R3622" s="87" t="str">
        <f t="shared" si="569"/>
        <v/>
      </c>
    </row>
    <row r="3623" spans="1:18" ht="15" x14ac:dyDescent="0.2">
      <c r="A3623" s="206"/>
      <c r="B3623" s="207" t="s">
        <v>1</v>
      </c>
      <c r="C3623" s="206" t="s">
        <v>2</v>
      </c>
      <c r="D3623" s="206" t="s">
        <v>3</v>
      </c>
      <c r="E3623" s="290" t="s">
        <v>18</v>
      </c>
      <c r="F3623" s="290"/>
      <c r="G3623" s="208" t="s">
        <v>4</v>
      </c>
      <c r="H3623" s="207" t="s">
        <v>5</v>
      </c>
      <c r="I3623" s="207" t="s">
        <v>6</v>
      </c>
      <c r="J3623" s="207" t="s">
        <v>7</v>
      </c>
      <c r="L3623" s="52">
        <f t="shared" si="570"/>
        <v>382</v>
      </c>
      <c r="M3623" s="86" t="str">
        <f t="shared" si="564"/>
        <v/>
      </c>
      <c r="N3623" s="87" t="str">
        <f t="shared" si="565"/>
        <v/>
      </c>
      <c r="O3623" s="87" t="str">
        <f t="shared" si="566"/>
        <v/>
      </c>
      <c r="P3623" s="88" t="str">
        <f t="shared" si="567"/>
        <v/>
      </c>
      <c r="Q3623" s="87" t="str">
        <f t="shared" si="568"/>
        <v/>
      </c>
      <c r="R3623" s="87" t="str">
        <f t="shared" si="569"/>
        <v/>
      </c>
    </row>
    <row r="3624" spans="1:18" ht="25.5" x14ac:dyDescent="0.2">
      <c r="A3624" s="209" t="s">
        <v>19</v>
      </c>
      <c r="B3624" s="210" t="s">
        <v>671</v>
      </c>
      <c r="C3624" s="209" t="s">
        <v>9</v>
      </c>
      <c r="D3624" s="209" t="s">
        <v>672</v>
      </c>
      <c r="E3624" s="291" t="s">
        <v>893</v>
      </c>
      <c r="F3624" s="291"/>
      <c r="G3624" s="211" t="s">
        <v>42</v>
      </c>
      <c r="H3624" s="212">
        <v>1</v>
      </c>
      <c r="I3624" s="213">
        <f>SUMIF(L:L,$L3624,M:M)</f>
        <v>27.46</v>
      </c>
      <c r="J3624" s="213">
        <f>TRUNC(H3624*I3624,2)</f>
        <v>27.46</v>
      </c>
      <c r="L3624" s="52">
        <f t="shared" si="570"/>
        <v>382</v>
      </c>
      <c r="M3624" s="86" t="str">
        <f t="shared" si="564"/>
        <v/>
      </c>
      <c r="N3624" s="87" t="str">
        <f t="shared" si="565"/>
        <v/>
      </c>
      <c r="O3624" s="87" t="str">
        <f t="shared" si="566"/>
        <v/>
      </c>
      <c r="P3624" s="88" t="str">
        <f t="shared" si="567"/>
        <v xml:space="preserve"> 91693 </v>
      </c>
      <c r="Q3624" s="87">
        <f t="shared" si="568"/>
        <v>0</v>
      </c>
      <c r="R3624" s="87">
        <f t="shared" si="569"/>
        <v>27.46</v>
      </c>
    </row>
    <row r="3625" spans="1:18" ht="25.5" x14ac:dyDescent="0.2">
      <c r="A3625" s="225" t="s">
        <v>21</v>
      </c>
      <c r="B3625" s="226" t="s">
        <v>810</v>
      </c>
      <c r="C3625" s="225" t="s">
        <v>9</v>
      </c>
      <c r="D3625" s="225" t="s">
        <v>811</v>
      </c>
      <c r="E3625" s="292" t="s">
        <v>942</v>
      </c>
      <c r="F3625" s="292"/>
      <c r="G3625" s="227" t="s">
        <v>25</v>
      </c>
      <c r="H3625" s="228">
        <v>1</v>
      </c>
      <c r="I3625" s="229">
        <f>SUMIFS(J:J,A:A,"Composição",B:B,$B3625)</f>
        <v>0.09</v>
      </c>
      <c r="J3625" s="229">
        <f>TRUNC(H3625*I3625,2)</f>
        <v>0.09</v>
      </c>
      <c r="L3625" s="52">
        <f t="shared" si="570"/>
        <v>382</v>
      </c>
      <c r="M3625" s="86">
        <f t="shared" si="564"/>
        <v>0.09</v>
      </c>
      <c r="N3625" s="87" t="str">
        <f t="shared" si="565"/>
        <v/>
      </c>
      <c r="O3625" s="87">
        <f t="shared" si="566"/>
        <v>0.09</v>
      </c>
      <c r="P3625" s="88" t="str">
        <f t="shared" si="567"/>
        <v/>
      </c>
      <c r="Q3625" s="87" t="str">
        <f t="shared" si="568"/>
        <v/>
      </c>
      <c r="R3625" s="87" t="str">
        <f t="shared" si="569"/>
        <v/>
      </c>
    </row>
    <row r="3626" spans="1:18" ht="25.5" x14ac:dyDescent="0.2">
      <c r="A3626" s="225" t="s">
        <v>21</v>
      </c>
      <c r="B3626" s="226" t="s">
        <v>768</v>
      </c>
      <c r="C3626" s="225" t="s">
        <v>9</v>
      </c>
      <c r="D3626" s="225" t="s">
        <v>769</v>
      </c>
      <c r="E3626" s="292" t="s">
        <v>875</v>
      </c>
      <c r="F3626" s="292"/>
      <c r="G3626" s="227" t="s">
        <v>25</v>
      </c>
      <c r="H3626" s="228">
        <v>1</v>
      </c>
      <c r="I3626" s="229">
        <f>SUMIFS(J:J,A:A,"Composição",B:B,$B3626)</f>
        <v>27.36</v>
      </c>
      <c r="J3626" s="229">
        <f>TRUNC(H3626*I3626,2)</f>
        <v>27.36</v>
      </c>
      <c r="L3626" s="52">
        <f t="shared" si="570"/>
        <v>382</v>
      </c>
      <c r="M3626" s="86">
        <f t="shared" si="564"/>
        <v>27.36</v>
      </c>
      <c r="N3626" s="87" t="str">
        <f t="shared" si="565"/>
        <v/>
      </c>
      <c r="O3626" s="87">
        <f t="shared" si="566"/>
        <v>27.36</v>
      </c>
      <c r="P3626" s="88" t="str">
        <f t="shared" si="567"/>
        <v/>
      </c>
      <c r="Q3626" s="87" t="str">
        <f t="shared" si="568"/>
        <v/>
      </c>
      <c r="R3626" s="87" t="str">
        <f t="shared" si="569"/>
        <v/>
      </c>
    </row>
    <row r="3627" spans="1:18" ht="25.5" x14ac:dyDescent="0.2">
      <c r="A3627" s="225" t="s">
        <v>21</v>
      </c>
      <c r="B3627" s="226" t="s">
        <v>812</v>
      </c>
      <c r="C3627" s="225" t="s">
        <v>9</v>
      </c>
      <c r="D3627" s="225" t="s">
        <v>813</v>
      </c>
      <c r="E3627" s="292" t="s">
        <v>942</v>
      </c>
      <c r="F3627" s="292"/>
      <c r="G3627" s="227" t="s">
        <v>25</v>
      </c>
      <c r="H3627" s="228">
        <v>1</v>
      </c>
      <c r="I3627" s="229">
        <f>SUMIFS(J:J,A:A,"Composição",B:B,$B3627)</f>
        <v>0.01</v>
      </c>
      <c r="J3627" s="229">
        <f>TRUNC(H3627*I3627,2)</f>
        <v>0.01</v>
      </c>
      <c r="L3627" s="52">
        <f t="shared" si="570"/>
        <v>382</v>
      </c>
      <c r="M3627" s="86">
        <f t="shared" si="564"/>
        <v>0.01</v>
      </c>
      <c r="N3627" s="87" t="str">
        <f t="shared" si="565"/>
        <v/>
      </c>
      <c r="O3627" s="87">
        <f t="shared" si="566"/>
        <v>0.01</v>
      </c>
      <c r="P3627" s="88" t="str">
        <f t="shared" si="567"/>
        <v/>
      </c>
      <c r="Q3627" s="87" t="str">
        <f t="shared" si="568"/>
        <v/>
      </c>
      <c r="R3627" s="87" t="str">
        <f t="shared" si="569"/>
        <v/>
      </c>
    </row>
    <row r="3628" spans="1:18" ht="25.5" customHeight="1" x14ac:dyDescent="0.2">
      <c r="A3628" s="219"/>
      <c r="B3628" s="219"/>
      <c r="C3628" s="219"/>
      <c r="D3628" s="219"/>
      <c r="E3628" s="219"/>
      <c r="F3628" s="220"/>
      <c r="G3628" s="219"/>
      <c r="H3628" s="220"/>
      <c r="I3628" s="219"/>
      <c r="J3628" s="220"/>
      <c r="L3628" s="52">
        <f t="shared" si="570"/>
        <v>382</v>
      </c>
      <c r="M3628" s="86" t="str">
        <f t="shared" si="564"/>
        <v/>
      </c>
      <c r="N3628" s="87" t="str">
        <f t="shared" si="565"/>
        <v/>
      </c>
      <c r="O3628" s="87" t="str">
        <f t="shared" si="566"/>
        <v/>
      </c>
      <c r="P3628" s="88" t="str">
        <f t="shared" si="567"/>
        <v/>
      </c>
      <c r="Q3628" s="87" t="str">
        <f t="shared" si="568"/>
        <v/>
      </c>
      <c r="R3628" s="87" t="str">
        <f t="shared" si="569"/>
        <v/>
      </c>
    </row>
    <row r="3629" spans="1:18" ht="25.5" customHeight="1" thickBot="1" x14ac:dyDescent="0.25">
      <c r="A3629" s="219"/>
      <c r="B3629" s="219"/>
      <c r="C3629" s="219"/>
      <c r="D3629" s="219"/>
      <c r="E3629" s="219"/>
      <c r="F3629" s="220"/>
      <c r="G3629" s="219"/>
      <c r="H3629" s="294"/>
      <c r="I3629" s="294"/>
      <c r="J3629" s="220"/>
      <c r="L3629" s="52">
        <f t="shared" si="570"/>
        <v>382</v>
      </c>
      <c r="M3629" s="86" t="str">
        <f t="shared" si="564"/>
        <v/>
      </c>
      <c r="N3629" s="87" t="str">
        <f t="shared" si="565"/>
        <v/>
      </c>
      <c r="O3629" s="87" t="str">
        <f t="shared" si="566"/>
        <v/>
      </c>
      <c r="P3629" s="88" t="str">
        <f t="shared" si="567"/>
        <v/>
      </c>
      <c r="Q3629" s="87" t="str">
        <f t="shared" si="568"/>
        <v/>
      </c>
      <c r="R3629" s="87" t="str">
        <f t="shared" si="569"/>
        <v/>
      </c>
    </row>
    <row r="3630" spans="1:18" ht="15" thickTop="1" x14ac:dyDescent="0.2">
      <c r="A3630" s="224"/>
      <c r="B3630" s="224"/>
      <c r="C3630" s="224"/>
      <c r="D3630" s="224"/>
      <c r="E3630" s="224"/>
      <c r="F3630" s="224"/>
      <c r="G3630" s="224"/>
      <c r="H3630" s="224"/>
      <c r="I3630" s="224"/>
      <c r="J3630" s="224"/>
      <c r="L3630" s="52">
        <f t="shared" si="570"/>
        <v>382</v>
      </c>
      <c r="M3630" s="86" t="str">
        <f t="shared" si="564"/>
        <v/>
      </c>
      <c r="N3630" s="87" t="str">
        <f t="shared" si="565"/>
        <v/>
      </c>
      <c r="O3630" s="87" t="str">
        <f t="shared" si="566"/>
        <v/>
      </c>
      <c r="P3630" s="88" t="str">
        <f t="shared" si="567"/>
        <v/>
      </c>
      <c r="Q3630" s="87" t="str">
        <f t="shared" si="568"/>
        <v/>
      </c>
      <c r="R3630" s="87" t="str">
        <f t="shared" si="569"/>
        <v/>
      </c>
    </row>
    <row r="3631" spans="1:18" ht="15" x14ac:dyDescent="0.2">
      <c r="A3631" s="206"/>
      <c r="B3631" s="207" t="s">
        <v>1</v>
      </c>
      <c r="C3631" s="206" t="s">
        <v>2</v>
      </c>
      <c r="D3631" s="206" t="s">
        <v>3</v>
      </c>
      <c r="E3631" s="290" t="s">
        <v>18</v>
      </c>
      <c r="F3631" s="290"/>
      <c r="G3631" s="208" t="s">
        <v>4</v>
      </c>
      <c r="H3631" s="207" t="s">
        <v>5</v>
      </c>
      <c r="I3631" s="207" t="s">
        <v>6</v>
      </c>
      <c r="J3631" s="207" t="s">
        <v>7</v>
      </c>
      <c r="L3631" s="52">
        <f t="shared" si="570"/>
        <v>383</v>
      </c>
      <c r="M3631" s="86" t="str">
        <f t="shared" si="564"/>
        <v/>
      </c>
      <c r="N3631" s="87" t="str">
        <f t="shared" si="565"/>
        <v/>
      </c>
      <c r="O3631" s="87" t="str">
        <f t="shared" si="566"/>
        <v/>
      </c>
      <c r="P3631" s="88" t="str">
        <f t="shared" si="567"/>
        <v/>
      </c>
      <c r="Q3631" s="87" t="str">
        <f t="shared" si="568"/>
        <v/>
      </c>
      <c r="R3631" s="87" t="str">
        <f t="shared" si="569"/>
        <v/>
      </c>
    </row>
    <row r="3632" spans="1:18" ht="25.5" x14ac:dyDescent="0.2">
      <c r="A3632" s="209" t="s">
        <v>19</v>
      </c>
      <c r="B3632" s="210" t="s">
        <v>669</v>
      </c>
      <c r="C3632" s="209" t="s">
        <v>9</v>
      </c>
      <c r="D3632" s="209" t="s">
        <v>670</v>
      </c>
      <c r="E3632" s="291" t="s">
        <v>893</v>
      </c>
      <c r="F3632" s="291"/>
      <c r="G3632" s="211" t="s">
        <v>41</v>
      </c>
      <c r="H3632" s="212">
        <v>1</v>
      </c>
      <c r="I3632" s="213">
        <f>SUMIF(L:L,$L3632,M:M)</f>
        <v>28.49</v>
      </c>
      <c r="J3632" s="213">
        <f t="shared" ref="J3632:J3637" si="574">TRUNC(H3632*I3632,2)</f>
        <v>28.49</v>
      </c>
      <c r="L3632" s="52">
        <f t="shared" si="570"/>
        <v>383</v>
      </c>
      <c r="M3632" s="86" t="str">
        <f t="shared" ref="M3632:M3695" si="575">IF(OR(A3632="Insumo",A3632="Composição Auxiliar"),J3632,"")</f>
        <v/>
      </c>
      <c r="N3632" s="87" t="str">
        <f t="shared" ref="N3632:N3695" si="576">IF(E3632="Mão de Obra",J3632,"")</f>
        <v/>
      </c>
      <c r="O3632" s="87" t="str">
        <f t="shared" ref="O3632:O3695" si="577">IF(N3632&lt;&gt;"","",M3632)</f>
        <v/>
      </c>
      <c r="P3632" s="88" t="str">
        <f t="shared" ref="P3632:P3695" si="578">IF(A3632="Composição",B3632,"")</f>
        <v xml:space="preserve"> 91692 </v>
      </c>
      <c r="Q3632" s="87">
        <f t="shared" ref="Q3632:Q3695" si="579">IF(P3632&lt;&gt;"",SUMIF(L3632:L3732,L3632,N3632:N3732),"")</f>
        <v>0</v>
      </c>
      <c r="R3632" s="87">
        <f t="shared" ref="R3632:R3695" si="580">IF(P3632&lt;&gt;"",SUMIF(L3632:L3732,L3632,O3632:O3732),"")</f>
        <v>28.49</v>
      </c>
    </row>
    <row r="3633" spans="1:18" ht="25.5" x14ac:dyDescent="0.2">
      <c r="A3633" s="225" t="s">
        <v>21</v>
      </c>
      <c r="B3633" s="226" t="s">
        <v>810</v>
      </c>
      <c r="C3633" s="225" t="s">
        <v>9</v>
      </c>
      <c r="D3633" s="225" t="s">
        <v>811</v>
      </c>
      <c r="E3633" s="292" t="s">
        <v>942</v>
      </c>
      <c r="F3633" s="292"/>
      <c r="G3633" s="227" t="s">
        <v>25</v>
      </c>
      <c r="H3633" s="228">
        <v>1</v>
      </c>
      <c r="I3633" s="229">
        <f>SUMIFS(J:J,A:A,"Composição",B:B,$B3633)</f>
        <v>0.09</v>
      </c>
      <c r="J3633" s="229">
        <f t="shared" si="574"/>
        <v>0.09</v>
      </c>
      <c r="L3633" s="52">
        <f t="shared" si="570"/>
        <v>383</v>
      </c>
      <c r="M3633" s="86">
        <f t="shared" si="575"/>
        <v>0.09</v>
      </c>
      <c r="N3633" s="87" t="str">
        <f t="shared" si="576"/>
        <v/>
      </c>
      <c r="O3633" s="87">
        <f t="shared" si="577"/>
        <v>0.09</v>
      </c>
      <c r="P3633" s="88" t="str">
        <f t="shared" si="578"/>
        <v/>
      </c>
      <c r="Q3633" s="87" t="str">
        <f t="shared" si="579"/>
        <v/>
      </c>
      <c r="R3633" s="87" t="str">
        <f t="shared" si="580"/>
        <v/>
      </c>
    </row>
    <row r="3634" spans="1:18" ht="25.5" x14ac:dyDescent="0.2">
      <c r="A3634" s="225" t="s">
        <v>21</v>
      </c>
      <c r="B3634" s="226" t="s">
        <v>814</v>
      </c>
      <c r="C3634" s="225" t="s">
        <v>9</v>
      </c>
      <c r="D3634" s="225" t="s">
        <v>815</v>
      </c>
      <c r="E3634" s="292" t="s">
        <v>942</v>
      </c>
      <c r="F3634" s="292"/>
      <c r="G3634" s="227" t="s">
        <v>25</v>
      </c>
      <c r="H3634" s="228">
        <v>1</v>
      </c>
      <c r="I3634" s="229">
        <f>SUMIFS(J:J,A:A,"Composição",B:B,$B3634)</f>
        <v>0.06</v>
      </c>
      <c r="J3634" s="229">
        <f t="shared" si="574"/>
        <v>0.06</v>
      </c>
      <c r="L3634" s="52">
        <f t="shared" si="570"/>
        <v>383</v>
      </c>
      <c r="M3634" s="86">
        <f t="shared" si="575"/>
        <v>0.06</v>
      </c>
      <c r="N3634" s="87" t="str">
        <f t="shared" si="576"/>
        <v/>
      </c>
      <c r="O3634" s="87">
        <f t="shared" si="577"/>
        <v>0.06</v>
      </c>
      <c r="P3634" s="88" t="str">
        <f t="shared" si="578"/>
        <v/>
      </c>
      <c r="Q3634" s="87" t="str">
        <f t="shared" si="579"/>
        <v/>
      </c>
      <c r="R3634" s="87" t="str">
        <f t="shared" si="580"/>
        <v/>
      </c>
    </row>
    <row r="3635" spans="1:18" ht="38.25" x14ac:dyDescent="0.2">
      <c r="A3635" s="225" t="s">
        <v>21</v>
      </c>
      <c r="B3635" s="226" t="s">
        <v>816</v>
      </c>
      <c r="C3635" s="225" t="s">
        <v>9</v>
      </c>
      <c r="D3635" s="225" t="s">
        <v>817</v>
      </c>
      <c r="E3635" s="292" t="s">
        <v>942</v>
      </c>
      <c r="F3635" s="292"/>
      <c r="G3635" s="227" t="s">
        <v>25</v>
      </c>
      <c r="H3635" s="228">
        <v>1</v>
      </c>
      <c r="I3635" s="229">
        <f>SUMIFS(J:J,A:A,"Composição",B:B,$B3635)</f>
        <v>0.97</v>
      </c>
      <c r="J3635" s="229">
        <f t="shared" si="574"/>
        <v>0.97</v>
      </c>
      <c r="L3635" s="52">
        <f t="shared" si="570"/>
        <v>383</v>
      </c>
      <c r="M3635" s="86">
        <f t="shared" si="575"/>
        <v>0.97</v>
      </c>
      <c r="N3635" s="87" t="str">
        <f t="shared" si="576"/>
        <v/>
      </c>
      <c r="O3635" s="87">
        <f t="shared" si="577"/>
        <v>0.97</v>
      </c>
      <c r="P3635" s="88" t="str">
        <f t="shared" si="578"/>
        <v/>
      </c>
      <c r="Q3635" s="87" t="str">
        <f t="shared" si="579"/>
        <v/>
      </c>
      <c r="R3635" s="87" t="str">
        <f t="shared" si="580"/>
        <v/>
      </c>
    </row>
    <row r="3636" spans="1:18" ht="25.5" customHeight="1" x14ac:dyDescent="0.2">
      <c r="A3636" s="225" t="s">
        <v>21</v>
      </c>
      <c r="B3636" s="226" t="s">
        <v>812</v>
      </c>
      <c r="C3636" s="225" t="s">
        <v>9</v>
      </c>
      <c r="D3636" s="225" t="s">
        <v>813</v>
      </c>
      <c r="E3636" s="292" t="s">
        <v>942</v>
      </c>
      <c r="F3636" s="292"/>
      <c r="G3636" s="227" t="s">
        <v>25</v>
      </c>
      <c r="H3636" s="228">
        <v>1</v>
      </c>
      <c r="I3636" s="229">
        <f>SUMIFS(J:J,A:A,"Composição",B:B,$B3636)</f>
        <v>0.01</v>
      </c>
      <c r="J3636" s="229">
        <f t="shared" si="574"/>
        <v>0.01</v>
      </c>
      <c r="L3636" s="52">
        <f t="shared" ref="L3636:L3699" si="581">IF(AND(A3637&lt;&gt;"",A3636=""),L3635+1,L3635)</f>
        <v>383</v>
      </c>
      <c r="M3636" s="86">
        <f t="shared" si="575"/>
        <v>0.01</v>
      </c>
      <c r="N3636" s="87" t="str">
        <f t="shared" si="576"/>
        <v/>
      </c>
      <c r="O3636" s="87">
        <f t="shared" si="577"/>
        <v>0.01</v>
      </c>
      <c r="P3636" s="88" t="str">
        <f t="shared" si="578"/>
        <v/>
      </c>
      <c r="Q3636" s="87" t="str">
        <f t="shared" si="579"/>
        <v/>
      </c>
      <c r="R3636" s="87" t="str">
        <f t="shared" si="580"/>
        <v/>
      </c>
    </row>
    <row r="3637" spans="1:18" ht="25.5" customHeight="1" x14ac:dyDescent="0.2">
      <c r="A3637" s="225" t="s">
        <v>21</v>
      </c>
      <c r="B3637" s="226" t="s">
        <v>768</v>
      </c>
      <c r="C3637" s="225" t="s">
        <v>9</v>
      </c>
      <c r="D3637" s="225" t="s">
        <v>769</v>
      </c>
      <c r="E3637" s="292" t="s">
        <v>875</v>
      </c>
      <c r="F3637" s="292"/>
      <c r="G3637" s="227" t="s">
        <v>25</v>
      </c>
      <c r="H3637" s="228">
        <v>1</v>
      </c>
      <c r="I3637" s="229">
        <f>SUMIFS(J:J,A:A,"Composição",B:B,$B3637)</f>
        <v>27.36</v>
      </c>
      <c r="J3637" s="229">
        <f t="shared" si="574"/>
        <v>27.36</v>
      </c>
      <c r="L3637" s="52">
        <f t="shared" si="581"/>
        <v>383</v>
      </c>
      <c r="M3637" s="86">
        <f t="shared" si="575"/>
        <v>27.36</v>
      </c>
      <c r="N3637" s="87" t="str">
        <f t="shared" si="576"/>
        <v/>
      </c>
      <c r="O3637" s="87">
        <f t="shared" si="577"/>
        <v>27.36</v>
      </c>
      <c r="P3637" s="88" t="str">
        <f t="shared" si="578"/>
        <v/>
      </c>
      <c r="Q3637" s="87" t="str">
        <f t="shared" si="579"/>
        <v/>
      </c>
      <c r="R3637" s="87" t="str">
        <f t="shared" si="580"/>
        <v/>
      </c>
    </row>
    <row r="3638" spans="1:18" x14ac:dyDescent="0.2">
      <c r="A3638" s="219"/>
      <c r="B3638" s="219"/>
      <c r="C3638" s="219"/>
      <c r="D3638" s="219"/>
      <c r="E3638" s="219"/>
      <c r="F3638" s="220"/>
      <c r="G3638" s="219"/>
      <c r="H3638" s="220"/>
      <c r="I3638" s="219"/>
      <c r="J3638" s="220"/>
      <c r="L3638" s="52">
        <f t="shared" si="581"/>
        <v>383</v>
      </c>
      <c r="M3638" s="86" t="str">
        <f t="shared" si="575"/>
        <v/>
      </c>
      <c r="N3638" s="87" t="str">
        <f t="shared" si="576"/>
        <v/>
      </c>
      <c r="O3638" s="87" t="str">
        <f t="shared" si="577"/>
        <v/>
      </c>
      <c r="P3638" s="88" t="str">
        <f t="shared" si="578"/>
        <v/>
      </c>
      <c r="Q3638" s="87" t="str">
        <f t="shared" si="579"/>
        <v/>
      </c>
      <c r="R3638" s="87" t="str">
        <f t="shared" si="580"/>
        <v/>
      </c>
    </row>
    <row r="3639" spans="1:18" ht="15" thickBot="1" x14ac:dyDescent="0.25">
      <c r="A3639" s="219"/>
      <c r="B3639" s="219"/>
      <c r="C3639" s="219"/>
      <c r="D3639" s="219"/>
      <c r="E3639" s="219"/>
      <c r="F3639" s="220"/>
      <c r="G3639" s="219"/>
      <c r="H3639" s="294"/>
      <c r="I3639" s="294"/>
      <c r="J3639" s="220"/>
      <c r="L3639" s="52">
        <f t="shared" si="581"/>
        <v>383</v>
      </c>
      <c r="M3639" s="86" t="str">
        <f t="shared" si="575"/>
        <v/>
      </c>
      <c r="N3639" s="87" t="str">
        <f t="shared" si="576"/>
        <v/>
      </c>
      <c r="O3639" s="87" t="str">
        <f t="shared" si="577"/>
        <v/>
      </c>
      <c r="P3639" s="88" t="str">
        <f t="shared" si="578"/>
        <v/>
      </c>
      <c r="Q3639" s="87" t="str">
        <f t="shared" si="579"/>
        <v/>
      </c>
      <c r="R3639" s="87" t="str">
        <f t="shared" si="580"/>
        <v/>
      </c>
    </row>
    <row r="3640" spans="1:18" ht="15" thickTop="1" x14ac:dyDescent="0.2">
      <c r="A3640" s="224"/>
      <c r="B3640" s="224"/>
      <c r="C3640" s="224"/>
      <c r="D3640" s="224"/>
      <c r="E3640" s="224"/>
      <c r="F3640" s="224"/>
      <c r="G3640" s="224"/>
      <c r="H3640" s="224"/>
      <c r="I3640" s="224"/>
      <c r="J3640" s="224"/>
      <c r="L3640" s="52">
        <f t="shared" si="581"/>
        <v>383</v>
      </c>
      <c r="M3640" s="86" t="str">
        <f t="shared" si="575"/>
        <v/>
      </c>
      <c r="N3640" s="87" t="str">
        <f t="shared" si="576"/>
        <v/>
      </c>
      <c r="O3640" s="87" t="str">
        <f t="shared" si="577"/>
        <v/>
      </c>
      <c r="P3640" s="88" t="str">
        <f t="shared" si="578"/>
        <v/>
      </c>
      <c r="Q3640" s="87" t="str">
        <f t="shared" si="579"/>
        <v/>
      </c>
      <c r="R3640" s="87" t="str">
        <f t="shared" si="580"/>
        <v/>
      </c>
    </row>
    <row r="3641" spans="1:18" ht="15" x14ac:dyDescent="0.2">
      <c r="A3641" s="206"/>
      <c r="B3641" s="207" t="s">
        <v>1</v>
      </c>
      <c r="C3641" s="206" t="s">
        <v>2</v>
      </c>
      <c r="D3641" s="206" t="s">
        <v>3</v>
      </c>
      <c r="E3641" s="290" t="s">
        <v>18</v>
      </c>
      <c r="F3641" s="290"/>
      <c r="G3641" s="208" t="s">
        <v>4</v>
      </c>
      <c r="H3641" s="207" t="s">
        <v>5</v>
      </c>
      <c r="I3641" s="207" t="s">
        <v>6</v>
      </c>
      <c r="J3641" s="207" t="s">
        <v>7</v>
      </c>
      <c r="L3641" s="52">
        <f t="shared" si="581"/>
        <v>384</v>
      </c>
      <c r="M3641" s="86" t="str">
        <f t="shared" si="575"/>
        <v/>
      </c>
      <c r="N3641" s="87" t="str">
        <f t="shared" si="576"/>
        <v/>
      </c>
      <c r="O3641" s="87" t="str">
        <f t="shared" si="577"/>
        <v/>
      </c>
      <c r="P3641" s="88" t="str">
        <f t="shared" si="578"/>
        <v/>
      </c>
      <c r="Q3641" s="87" t="str">
        <f t="shared" si="579"/>
        <v/>
      </c>
      <c r="R3641" s="87" t="str">
        <f t="shared" si="580"/>
        <v/>
      </c>
    </row>
    <row r="3642" spans="1:18" ht="25.5" x14ac:dyDescent="0.2">
      <c r="A3642" s="209" t="s">
        <v>19</v>
      </c>
      <c r="B3642" s="210" t="s">
        <v>810</v>
      </c>
      <c r="C3642" s="209" t="s">
        <v>9</v>
      </c>
      <c r="D3642" s="209" t="s">
        <v>811</v>
      </c>
      <c r="E3642" s="291" t="s">
        <v>942</v>
      </c>
      <c r="F3642" s="291"/>
      <c r="G3642" s="211" t="s">
        <v>25</v>
      </c>
      <c r="H3642" s="212">
        <v>1</v>
      </c>
      <c r="I3642" s="213">
        <f>SUMIF(L:L,$L3642,M:M)</f>
        <v>0.09</v>
      </c>
      <c r="J3642" s="213">
        <f>TRUNC(H3642*I3642,2)</f>
        <v>0.09</v>
      </c>
      <c r="L3642" s="52">
        <f t="shared" si="581"/>
        <v>384</v>
      </c>
      <c r="M3642" s="86" t="str">
        <f t="shared" si="575"/>
        <v/>
      </c>
      <c r="N3642" s="87" t="str">
        <f t="shared" si="576"/>
        <v/>
      </c>
      <c r="O3642" s="87" t="str">
        <f t="shared" si="577"/>
        <v/>
      </c>
      <c r="P3642" s="88" t="str">
        <f t="shared" si="578"/>
        <v xml:space="preserve"> 91688 </v>
      </c>
      <c r="Q3642" s="87">
        <f t="shared" si="579"/>
        <v>0</v>
      </c>
      <c r="R3642" s="87">
        <f t="shared" si="580"/>
        <v>0.09</v>
      </c>
    </row>
    <row r="3643" spans="1:18" ht="25.5" customHeight="1" x14ac:dyDescent="0.2">
      <c r="A3643" s="214" t="s">
        <v>28</v>
      </c>
      <c r="B3643" s="215" t="s">
        <v>556</v>
      </c>
      <c r="C3643" s="214" t="str">
        <f>VLOOKUP(B3643,INSUMOS!$A:$I,2,FALSE)</f>
        <v>SINAPI</v>
      </c>
      <c r="D3643" s="214" t="str">
        <f>VLOOKUP(B3643,INSUMOS!$A:$I,3,FALSE)</f>
        <v>SERRA CIRCULAR DE BANCADA COM MOTOR ELETRICO, POTENCIA DE *1600* W, PARA DISCO DE DIAMETRO DE 10" (250 MM)</v>
      </c>
      <c r="E3643" s="293" t="str">
        <f>VLOOKUP(B3643,INSUMOS!$A:$I,4,FALSE)</f>
        <v>Equipamento para Aquisição Permanente</v>
      </c>
      <c r="F3643" s="293"/>
      <c r="G3643" s="216" t="str">
        <f>VLOOKUP(B3643,INSUMOS!$A:$I,5,FALSE)</f>
        <v>UN</v>
      </c>
      <c r="H3643" s="217">
        <v>7.2000000000000002E-5</v>
      </c>
      <c r="I3643" s="218">
        <f>VLOOKUP(B3643,INSUMOS!$A:$I,8,FALSE)</f>
        <v>1252.51</v>
      </c>
      <c r="J3643" s="218">
        <f>TRUNC(H3643*I3643,2)</f>
        <v>0.09</v>
      </c>
      <c r="L3643" s="52">
        <f t="shared" si="581"/>
        <v>384</v>
      </c>
      <c r="M3643" s="86">
        <f t="shared" si="575"/>
        <v>0.09</v>
      </c>
      <c r="N3643" s="87" t="str">
        <f t="shared" si="576"/>
        <v/>
      </c>
      <c r="O3643" s="87">
        <f t="shared" si="577"/>
        <v>0.09</v>
      </c>
      <c r="P3643" s="88" t="str">
        <f t="shared" si="578"/>
        <v/>
      </c>
      <c r="Q3643" s="87" t="str">
        <f t="shared" si="579"/>
        <v/>
      </c>
      <c r="R3643" s="87" t="str">
        <f t="shared" si="580"/>
        <v/>
      </c>
    </row>
    <row r="3644" spans="1:18" ht="25.5" customHeight="1" x14ac:dyDescent="0.2">
      <c r="A3644" s="219"/>
      <c r="B3644" s="219"/>
      <c r="C3644" s="219"/>
      <c r="D3644" s="219"/>
      <c r="E3644" s="219"/>
      <c r="F3644" s="220"/>
      <c r="G3644" s="219"/>
      <c r="H3644" s="220"/>
      <c r="I3644" s="219"/>
      <c r="J3644" s="220"/>
      <c r="L3644" s="52">
        <f t="shared" si="581"/>
        <v>384</v>
      </c>
      <c r="M3644" s="86" t="str">
        <f t="shared" si="575"/>
        <v/>
      </c>
      <c r="N3644" s="87" t="str">
        <f t="shared" si="576"/>
        <v/>
      </c>
      <c r="O3644" s="87" t="str">
        <f t="shared" si="577"/>
        <v/>
      </c>
      <c r="P3644" s="88" t="str">
        <f t="shared" si="578"/>
        <v/>
      </c>
      <c r="Q3644" s="87" t="str">
        <f t="shared" si="579"/>
        <v/>
      </c>
      <c r="R3644" s="87" t="str">
        <f t="shared" si="580"/>
        <v/>
      </c>
    </row>
    <row r="3645" spans="1:18" ht="25.5" customHeight="1" thickBot="1" x14ac:dyDescent="0.25">
      <c r="A3645" s="219"/>
      <c r="B3645" s="219"/>
      <c r="C3645" s="219"/>
      <c r="D3645" s="219"/>
      <c r="E3645" s="219"/>
      <c r="F3645" s="220"/>
      <c r="G3645" s="219"/>
      <c r="H3645" s="294"/>
      <c r="I3645" s="294"/>
      <c r="J3645" s="220"/>
      <c r="L3645" s="52">
        <f t="shared" si="581"/>
        <v>384</v>
      </c>
      <c r="M3645" s="86" t="str">
        <f t="shared" si="575"/>
        <v/>
      </c>
      <c r="N3645" s="87" t="str">
        <f t="shared" si="576"/>
        <v/>
      </c>
      <c r="O3645" s="87" t="str">
        <f t="shared" si="577"/>
        <v/>
      </c>
      <c r="P3645" s="88" t="str">
        <f t="shared" si="578"/>
        <v/>
      </c>
      <c r="Q3645" s="87" t="str">
        <f t="shared" si="579"/>
        <v/>
      </c>
      <c r="R3645" s="87" t="str">
        <f t="shared" si="580"/>
        <v/>
      </c>
    </row>
    <row r="3646" spans="1:18" ht="15" thickTop="1" x14ac:dyDescent="0.2">
      <c r="A3646" s="224"/>
      <c r="B3646" s="224"/>
      <c r="C3646" s="224"/>
      <c r="D3646" s="224"/>
      <c r="E3646" s="224"/>
      <c r="F3646" s="224"/>
      <c r="G3646" s="224"/>
      <c r="H3646" s="224"/>
      <c r="I3646" s="224"/>
      <c r="J3646" s="224"/>
      <c r="L3646" s="52">
        <f t="shared" si="581"/>
        <v>384</v>
      </c>
      <c r="M3646" s="86" t="str">
        <f t="shared" si="575"/>
        <v/>
      </c>
      <c r="N3646" s="87" t="str">
        <f t="shared" si="576"/>
        <v/>
      </c>
      <c r="O3646" s="87" t="str">
        <f t="shared" si="577"/>
        <v/>
      </c>
      <c r="P3646" s="88" t="str">
        <f t="shared" si="578"/>
        <v/>
      </c>
      <c r="Q3646" s="87" t="str">
        <f t="shared" si="579"/>
        <v/>
      </c>
      <c r="R3646" s="87" t="str">
        <f t="shared" si="580"/>
        <v/>
      </c>
    </row>
    <row r="3647" spans="1:18" ht="15" x14ac:dyDescent="0.2">
      <c r="A3647" s="206"/>
      <c r="B3647" s="207" t="s">
        <v>1</v>
      </c>
      <c r="C3647" s="206" t="s">
        <v>2</v>
      </c>
      <c r="D3647" s="206" t="s">
        <v>3</v>
      </c>
      <c r="E3647" s="290" t="s">
        <v>18</v>
      </c>
      <c r="F3647" s="290"/>
      <c r="G3647" s="208" t="s">
        <v>4</v>
      </c>
      <c r="H3647" s="207" t="s">
        <v>5</v>
      </c>
      <c r="I3647" s="207" t="s">
        <v>6</v>
      </c>
      <c r="J3647" s="207" t="s">
        <v>7</v>
      </c>
      <c r="L3647" s="52">
        <f t="shared" si="581"/>
        <v>385</v>
      </c>
      <c r="M3647" s="86" t="str">
        <f t="shared" si="575"/>
        <v/>
      </c>
      <c r="N3647" s="87" t="str">
        <f t="shared" si="576"/>
        <v/>
      </c>
      <c r="O3647" s="87" t="str">
        <f t="shared" si="577"/>
        <v/>
      </c>
      <c r="P3647" s="88" t="str">
        <f t="shared" si="578"/>
        <v/>
      </c>
      <c r="Q3647" s="87" t="str">
        <f t="shared" si="579"/>
        <v/>
      </c>
      <c r="R3647" s="87" t="str">
        <f t="shared" si="580"/>
        <v/>
      </c>
    </row>
    <row r="3648" spans="1:18" ht="25.5" x14ac:dyDescent="0.2">
      <c r="A3648" s="209" t="s">
        <v>19</v>
      </c>
      <c r="B3648" s="210" t="s">
        <v>812</v>
      </c>
      <c r="C3648" s="209" t="s">
        <v>9</v>
      </c>
      <c r="D3648" s="209" t="s">
        <v>813</v>
      </c>
      <c r="E3648" s="291" t="s">
        <v>942</v>
      </c>
      <c r="F3648" s="291"/>
      <c r="G3648" s="211" t="s">
        <v>25</v>
      </c>
      <c r="H3648" s="212">
        <v>1</v>
      </c>
      <c r="I3648" s="213">
        <f>SUMIF(L:L,$L3648,M:M)</f>
        <v>0.01</v>
      </c>
      <c r="J3648" s="213">
        <f>TRUNC(H3648*I3648,2)</f>
        <v>0.01</v>
      </c>
      <c r="L3648" s="52">
        <f t="shared" si="581"/>
        <v>385</v>
      </c>
      <c r="M3648" s="86" t="str">
        <f t="shared" si="575"/>
        <v/>
      </c>
      <c r="N3648" s="87" t="str">
        <f t="shared" si="576"/>
        <v/>
      </c>
      <c r="O3648" s="87" t="str">
        <f t="shared" si="577"/>
        <v/>
      </c>
      <c r="P3648" s="88" t="str">
        <f t="shared" si="578"/>
        <v xml:space="preserve"> 91689 </v>
      </c>
      <c r="Q3648" s="87">
        <f t="shared" si="579"/>
        <v>0</v>
      </c>
      <c r="R3648" s="87">
        <f t="shared" si="580"/>
        <v>0.01</v>
      </c>
    </row>
    <row r="3649" spans="1:18" ht="25.5" x14ac:dyDescent="0.2">
      <c r="A3649" s="214" t="s">
        <v>28</v>
      </c>
      <c r="B3649" s="215" t="s">
        <v>556</v>
      </c>
      <c r="C3649" s="214" t="str">
        <f>VLOOKUP(B3649,INSUMOS!$A:$I,2,FALSE)</f>
        <v>SINAPI</v>
      </c>
      <c r="D3649" s="214" t="str">
        <f>VLOOKUP(B3649,INSUMOS!$A:$I,3,FALSE)</f>
        <v>SERRA CIRCULAR DE BANCADA COM MOTOR ELETRICO, POTENCIA DE *1600* W, PARA DISCO DE DIAMETRO DE 10" (250 MM)</v>
      </c>
      <c r="E3649" s="293" t="str">
        <f>VLOOKUP(B3649,INSUMOS!$A:$I,4,FALSE)</f>
        <v>Equipamento para Aquisição Permanente</v>
      </c>
      <c r="F3649" s="293"/>
      <c r="G3649" s="216" t="str">
        <f>VLOOKUP(B3649,INSUMOS!$A:$I,5,FALSE)</f>
        <v>UN</v>
      </c>
      <c r="H3649" s="217">
        <v>1.4800000000000001E-5</v>
      </c>
      <c r="I3649" s="218">
        <f>VLOOKUP(B3649,INSUMOS!$A:$I,8,FALSE)</f>
        <v>1252.51</v>
      </c>
      <c r="J3649" s="218">
        <f>TRUNC(H3649*I3649,2)</f>
        <v>0.01</v>
      </c>
      <c r="L3649" s="52">
        <f t="shared" si="581"/>
        <v>385</v>
      </c>
      <c r="M3649" s="86">
        <f t="shared" si="575"/>
        <v>0.01</v>
      </c>
      <c r="N3649" s="87" t="str">
        <f t="shared" si="576"/>
        <v/>
      </c>
      <c r="O3649" s="87">
        <f t="shared" si="577"/>
        <v>0.01</v>
      </c>
      <c r="P3649" s="88" t="str">
        <f t="shared" si="578"/>
        <v/>
      </c>
      <c r="Q3649" s="87" t="str">
        <f t="shared" si="579"/>
        <v/>
      </c>
      <c r="R3649" s="87" t="str">
        <f t="shared" si="580"/>
        <v/>
      </c>
    </row>
    <row r="3650" spans="1:18" x14ac:dyDescent="0.2">
      <c r="A3650" s="219"/>
      <c r="B3650" s="219"/>
      <c r="C3650" s="219"/>
      <c r="D3650" s="219"/>
      <c r="E3650" s="219"/>
      <c r="F3650" s="220"/>
      <c r="G3650" s="219"/>
      <c r="H3650" s="220"/>
      <c r="I3650" s="219"/>
      <c r="J3650" s="220"/>
      <c r="L3650" s="52">
        <f t="shared" si="581"/>
        <v>385</v>
      </c>
      <c r="M3650" s="86" t="str">
        <f t="shared" si="575"/>
        <v/>
      </c>
      <c r="N3650" s="87" t="str">
        <f t="shared" si="576"/>
        <v/>
      </c>
      <c r="O3650" s="87" t="str">
        <f t="shared" si="577"/>
        <v/>
      </c>
      <c r="P3650" s="88" t="str">
        <f t="shared" si="578"/>
        <v/>
      </c>
      <c r="Q3650" s="87" t="str">
        <f t="shared" si="579"/>
        <v/>
      </c>
      <c r="R3650" s="87" t="str">
        <f t="shared" si="580"/>
        <v/>
      </c>
    </row>
    <row r="3651" spans="1:18" ht="15" thickBot="1" x14ac:dyDescent="0.25">
      <c r="A3651" s="219"/>
      <c r="B3651" s="219"/>
      <c r="C3651" s="219"/>
      <c r="D3651" s="219"/>
      <c r="E3651" s="219"/>
      <c r="F3651" s="220"/>
      <c r="G3651" s="219"/>
      <c r="H3651" s="294"/>
      <c r="I3651" s="294"/>
      <c r="J3651" s="220"/>
      <c r="L3651" s="52">
        <f t="shared" si="581"/>
        <v>385</v>
      </c>
      <c r="M3651" s="86" t="str">
        <f t="shared" si="575"/>
        <v/>
      </c>
      <c r="N3651" s="87" t="str">
        <f t="shared" si="576"/>
        <v/>
      </c>
      <c r="O3651" s="87" t="str">
        <f t="shared" si="577"/>
        <v/>
      </c>
      <c r="P3651" s="88" t="str">
        <f t="shared" si="578"/>
        <v/>
      </c>
      <c r="Q3651" s="87" t="str">
        <f t="shared" si="579"/>
        <v/>
      </c>
      <c r="R3651" s="87" t="str">
        <f t="shared" si="580"/>
        <v/>
      </c>
    </row>
    <row r="3652" spans="1:18" ht="15" thickTop="1" x14ac:dyDescent="0.2">
      <c r="A3652" s="224"/>
      <c r="B3652" s="224"/>
      <c r="C3652" s="224"/>
      <c r="D3652" s="224"/>
      <c r="E3652" s="224"/>
      <c r="F3652" s="224"/>
      <c r="G3652" s="224"/>
      <c r="H3652" s="224"/>
      <c r="I3652" s="224"/>
      <c r="J3652" s="224"/>
      <c r="L3652" s="52">
        <f t="shared" si="581"/>
        <v>385</v>
      </c>
      <c r="M3652" s="86" t="str">
        <f t="shared" si="575"/>
        <v/>
      </c>
      <c r="N3652" s="87" t="str">
        <f t="shared" si="576"/>
        <v/>
      </c>
      <c r="O3652" s="87" t="str">
        <f t="shared" si="577"/>
        <v/>
      </c>
      <c r="P3652" s="88" t="str">
        <f t="shared" si="578"/>
        <v/>
      </c>
      <c r="Q3652" s="87" t="str">
        <f t="shared" si="579"/>
        <v/>
      </c>
      <c r="R3652" s="87" t="str">
        <f t="shared" si="580"/>
        <v/>
      </c>
    </row>
    <row r="3653" spans="1:18" ht="15" x14ac:dyDescent="0.2">
      <c r="A3653" s="206"/>
      <c r="B3653" s="207" t="s">
        <v>1</v>
      </c>
      <c r="C3653" s="206" t="s">
        <v>2</v>
      </c>
      <c r="D3653" s="206" t="s">
        <v>3</v>
      </c>
      <c r="E3653" s="290" t="s">
        <v>18</v>
      </c>
      <c r="F3653" s="290"/>
      <c r="G3653" s="208" t="s">
        <v>4</v>
      </c>
      <c r="H3653" s="207" t="s">
        <v>5</v>
      </c>
      <c r="I3653" s="207" t="s">
        <v>6</v>
      </c>
      <c r="J3653" s="207" t="s">
        <v>7</v>
      </c>
      <c r="L3653" s="52">
        <f t="shared" si="581"/>
        <v>386</v>
      </c>
      <c r="M3653" s="86" t="str">
        <f t="shared" si="575"/>
        <v/>
      </c>
      <c r="N3653" s="87" t="str">
        <f t="shared" si="576"/>
        <v/>
      </c>
      <c r="O3653" s="87" t="str">
        <f t="shared" si="577"/>
        <v/>
      </c>
      <c r="P3653" s="88" t="str">
        <f t="shared" si="578"/>
        <v/>
      </c>
      <c r="Q3653" s="87" t="str">
        <f t="shared" si="579"/>
        <v/>
      </c>
      <c r="R3653" s="87" t="str">
        <f t="shared" si="580"/>
        <v/>
      </c>
    </row>
    <row r="3654" spans="1:18" ht="25.5" customHeight="1" x14ac:dyDescent="0.2">
      <c r="A3654" s="209" t="s">
        <v>19</v>
      </c>
      <c r="B3654" s="210" t="s">
        <v>814</v>
      </c>
      <c r="C3654" s="209" t="s">
        <v>9</v>
      </c>
      <c r="D3654" s="209" t="s">
        <v>815</v>
      </c>
      <c r="E3654" s="291" t="s">
        <v>942</v>
      </c>
      <c r="F3654" s="291"/>
      <c r="G3654" s="211" t="s">
        <v>25</v>
      </c>
      <c r="H3654" s="212">
        <v>1</v>
      </c>
      <c r="I3654" s="213">
        <f>SUMIF(L:L,$L3654,M:M)</f>
        <v>0.06</v>
      </c>
      <c r="J3654" s="213">
        <f>TRUNC(H3654*I3654,2)</f>
        <v>0.06</v>
      </c>
      <c r="L3654" s="52">
        <f t="shared" si="581"/>
        <v>386</v>
      </c>
      <c r="M3654" s="86" t="str">
        <f t="shared" si="575"/>
        <v/>
      </c>
      <c r="N3654" s="87" t="str">
        <f t="shared" si="576"/>
        <v/>
      </c>
      <c r="O3654" s="87" t="str">
        <f t="shared" si="577"/>
        <v/>
      </c>
      <c r="P3654" s="88" t="str">
        <f t="shared" si="578"/>
        <v xml:space="preserve"> 91690 </v>
      </c>
      <c r="Q3654" s="87">
        <f t="shared" si="579"/>
        <v>0</v>
      </c>
      <c r="R3654" s="87">
        <f t="shared" si="580"/>
        <v>0.06</v>
      </c>
    </row>
    <row r="3655" spans="1:18" ht="25.5" customHeight="1" x14ac:dyDescent="0.2">
      <c r="A3655" s="214" t="s">
        <v>28</v>
      </c>
      <c r="B3655" s="215" t="s">
        <v>556</v>
      </c>
      <c r="C3655" s="214" t="str">
        <f>VLOOKUP(B3655,INSUMOS!$A:$I,2,FALSE)</f>
        <v>SINAPI</v>
      </c>
      <c r="D3655" s="214" t="str">
        <f>VLOOKUP(B3655,INSUMOS!$A:$I,3,FALSE)</f>
        <v>SERRA CIRCULAR DE BANCADA COM MOTOR ELETRICO, POTENCIA DE *1600* W, PARA DISCO DE DIAMETRO DE 10" (250 MM)</v>
      </c>
      <c r="E3655" s="293" t="str">
        <f>VLOOKUP(B3655,INSUMOS!$A:$I,4,FALSE)</f>
        <v>Equipamento para Aquisição Permanente</v>
      </c>
      <c r="F3655" s="293"/>
      <c r="G3655" s="216" t="str">
        <f>VLOOKUP(B3655,INSUMOS!$A:$I,5,FALSE)</f>
        <v>UN</v>
      </c>
      <c r="H3655" s="217">
        <v>5.0000000000000002E-5</v>
      </c>
      <c r="I3655" s="218">
        <f>VLOOKUP(B3655,INSUMOS!$A:$I,8,FALSE)</f>
        <v>1252.51</v>
      </c>
      <c r="J3655" s="218">
        <f>TRUNC(H3655*I3655,2)</f>
        <v>0.06</v>
      </c>
      <c r="L3655" s="52">
        <f t="shared" si="581"/>
        <v>386</v>
      </c>
      <c r="M3655" s="86">
        <f t="shared" si="575"/>
        <v>0.06</v>
      </c>
      <c r="N3655" s="87" t="str">
        <f t="shared" si="576"/>
        <v/>
      </c>
      <c r="O3655" s="87">
        <f t="shared" si="577"/>
        <v>0.06</v>
      </c>
      <c r="P3655" s="88" t="str">
        <f t="shared" si="578"/>
        <v/>
      </c>
      <c r="Q3655" s="87" t="str">
        <f t="shared" si="579"/>
        <v/>
      </c>
      <c r="R3655" s="87" t="str">
        <f t="shared" si="580"/>
        <v/>
      </c>
    </row>
    <row r="3656" spans="1:18" ht="25.5" customHeight="1" x14ac:dyDescent="0.2">
      <c r="A3656" s="219"/>
      <c r="B3656" s="219"/>
      <c r="C3656" s="219"/>
      <c r="D3656" s="219"/>
      <c r="E3656" s="219"/>
      <c r="F3656" s="220"/>
      <c r="G3656" s="219"/>
      <c r="H3656" s="220"/>
      <c r="I3656" s="219"/>
      <c r="J3656" s="220"/>
      <c r="L3656" s="52">
        <f t="shared" si="581"/>
        <v>386</v>
      </c>
      <c r="M3656" s="86" t="str">
        <f t="shared" si="575"/>
        <v/>
      </c>
      <c r="N3656" s="87" t="str">
        <f t="shared" si="576"/>
        <v/>
      </c>
      <c r="O3656" s="87" t="str">
        <f t="shared" si="577"/>
        <v/>
      </c>
      <c r="P3656" s="88" t="str">
        <f t="shared" si="578"/>
        <v/>
      </c>
      <c r="Q3656" s="87" t="str">
        <f t="shared" si="579"/>
        <v/>
      </c>
      <c r="R3656" s="87" t="str">
        <f t="shared" si="580"/>
        <v/>
      </c>
    </row>
    <row r="3657" spans="1:18" ht="25.5" customHeight="1" thickBot="1" x14ac:dyDescent="0.25">
      <c r="A3657" s="219"/>
      <c r="B3657" s="219"/>
      <c r="C3657" s="219"/>
      <c r="D3657" s="219"/>
      <c r="E3657" s="219"/>
      <c r="F3657" s="220"/>
      <c r="G3657" s="219"/>
      <c r="H3657" s="294"/>
      <c r="I3657" s="294"/>
      <c r="J3657" s="220"/>
      <c r="L3657" s="52">
        <f t="shared" si="581"/>
        <v>386</v>
      </c>
      <c r="M3657" s="86" t="str">
        <f t="shared" si="575"/>
        <v/>
      </c>
      <c r="N3657" s="87" t="str">
        <f t="shared" si="576"/>
        <v/>
      </c>
      <c r="O3657" s="87" t="str">
        <f t="shared" si="577"/>
        <v/>
      </c>
      <c r="P3657" s="88" t="str">
        <f t="shared" si="578"/>
        <v/>
      </c>
      <c r="Q3657" s="87" t="str">
        <f t="shared" si="579"/>
        <v/>
      </c>
      <c r="R3657" s="87" t="str">
        <f t="shared" si="580"/>
        <v/>
      </c>
    </row>
    <row r="3658" spans="1:18" ht="15" thickTop="1" x14ac:dyDescent="0.2">
      <c r="A3658" s="224"/>
      <c r="B3658" s="224"/>
      <c r="C3658" s="224"/>
      <c r="D3658" s="224"/>
      <c r="E3658" s="224"/>
      <c r="F3658" s="224"/>
      <c r="G3658" s="224"/>
      <c r="H3658" s="224"/>
      <c r="I3658" s="224"/>
      <c r="J3658" s="224"/>
      <c r="L3658" s="52">
        <f t="shared" si="581"/>
        <v>386</v>
      </c>
      <c r="M3658" s="86" t="str">
        <f t="shared" si="575"/>
        <v/>
      </c>
      <c r="N3658" s="87" t="str">
        <f t="shared" si="576"/>
        <v/>
      </c>
      <c r="O3658" s="87" t="str">
        <f t="shared" si="577"/>
        <v/>
      </c>
      <c r="P3658" s="88" t="str">
        <f t="shared" si="578"/>
        <v/>
      </c>
      <c r="Q3658" s="87" t="str">
        <f t="shared" si="579"/>
        <v/>
      </c>
      <c r="R3658" s="87" t="str">
        <f t="shared" si="580"/>
        <v/>
      </c>
    </row>
    <row r="3659" spans="1:18" ht="15" x14ac:dyDescent="0.2">
      <c r="A3659" s="206"/>
      <c r="B3659" s="207" t="s">
        <v>1</v>
      </c>
      <c r="C3659" s="206" t="s">
        <v>2</v>
      </c>
      <c r="D3659" s="206" t="s">
        <v>3</v>
      </c>
      <c r="E3659" s="290" t="s">
        <v>18</v>
      </c>
      <c r="F3659" s="290"/>
      <c r="G3659" s="208" t="s">
        <v>4</v>
      </c>
      <c r="H3659" s="207" t="s">
        <v>5</v>
      </c>
      <c r="I3659" s="207" t="s">
        <v>6</v>
      </c>
      <c r="J3659" s="207" t="s">
        <v>7</v>
      </c>
      <c r="L3659" s="52">
        <f t="shared" si="581"/>
        <v>387</v>
      </c>
      <c r="M3659" s="86" t="str">
        <f t="shared" si="575"/>
        <v/>
      </c>
      <c r="N3659" s="87" t="str">
        <f t="shared" si="576"/>
        <v/>
      </c>
      <c r="O3659" s="87" t="str">
        <f t="shared" si="577"/>
        <v/>
      </c>
      <c r="P3659" s="88" t="str">
        <f t="shared" si="578"/>
        <v/>
      </c>
      <c r="Q3659" s="87" t="str">
        <f t="shared" si="579"/>
        <v/>
      </c>
      <c r="R3659" s="87" t="str">
        <f t="shared" si="580"/>
        <v/>
      </c>
    </row>
    <row r="3660" spans="1:18" ht="38.25" x14ac:dyDescent="0.2">
      <c r="A3660" s="209" t="s">
        <v>19</v>
      </c>
      <c r="B3660" s="210" t="s">
        <v>816</v>
      </c>
      <c r="C3660" s="209" t="s">
        <v>9</v>
      </c>
      <c r="D3660" s="209" t="s">
        <v>817</v>
      </c>
      <c r="E3660" s="291" t="s">
        <v>942</v>
      </c>
      <c r="F3660" s="291"/>
      <c r="G3660" s="211" t="s">
        <v>25</v>
      </c>
      <c r="H3660" s="212">
        <v>1</v>
      </c>
      <c r="I3660" s="213">
        <f>SUMIF(L:L,$L3660,M:M)</f>
        <v>0.97</v>
      </c>
      <c r="J3660" s="213">
        <f>TRUNC(H3660*I3660,2)</f>
        <v>0.97</v>
      </c>
      <c r="L3660" s="52">
        <f t="shared" si="581"/>
        <v>387</v>
      </c>
      <c r="M3660" s="86" t="str">
        <f t="shared" si="575"/>
        <v/>
      </c>
      <c r="N3660" s="87" t="str">
        <f t="shared" si="576"/>
        <v/>
      </c>
      <c r="O3660" s="87" t="str">
        <f t="shared" si="577"/>
        <v/>
      </c>
      <c r="P3660" s="88" t="str">
        <f t="shared" si="578"/>
        <v xml:space="preserve"> 91691 </v>
      </c>
      <c r="Q3660" s="87">
        <f t="shared" si="579"/>
        <v>0</v>
      </c>
      <c r="R3660" s="87">
        <f t="shared" si="580"/>
        <v>0.97</v>
      </c>
    </row>
    <row r="3661" spans="1:18" x14ac:dyDescent="0.2">
      <c r="A3661" s="214" t="s">
        <v>28</v>
      </c>
      <c r="B3661" s="215" t="s">
        <v>97</v>
      </c>
      <c r="C3661" s="214" t="str">
        <f>VLOOKUP(B3661,INSUMOS!$A:$I,2,FALSE)</f>
        <v>SINAPI</v>
      </c>
      <c r="D3661" s="214" t="str">
        <f>VLOOKUP(B3661,INSUMOS!$A:$I,3,FALSE)</f>
        <v>ENERGIA ELETRICA ATE 2000 KWH INDUSTRIAL, SEM DEMANDA</v>
      </c>
      <c r="E3661" s="293" t="str">
        <f>VLOOKUP(B3661,INSUMOS!$A:$I,4,FALSE)</f>
        <v>Franquia</v>
      </c>
      <c r="F3661" s="293"/>
      <c r="G3661" s="216" t="str">
        <f>VLOOKUP(B3661,INSUMOS!$A:$I,5,FALSE)</f>
        <v>KWH</v>
      </c>
      <c r="H3661" s="217">
        <v>1.36</v>
      </c>
      <c r="I3661" s="218">
        <f>VLOOKUP(B3661,INSUMOS!$A:$I,8,FALSE)</f>
        <v>0.72</v>
      </c>
      <c r="J3661" s="218">
        <f>TRUNC(H3661*I3661,2)</f>
        <v>0.97</v>
      </c>
      <c r="L3661" s="52">
        <f t="shared" si="581"/>
        <v>387</v>
      </c>
      <c r="M3661" s="86">
        <f t="shared" si="575"/>
        <v>0.97</v>
      </c>
      <c r="N3661" s="87" t="str">
        <f t="shared" si="576"/>
        <v/>
      </c>
      <c r="O3661" s="87">
        <f t="shared" si="577"/>
        <v>0.97</v>
      </c>
      <c r="P3661" s="88" t="str">
        <f t="shared" si="578"/>
        <v/>
      </c>
      <c r="Q3661" s="87" t="str">
        <f t="shared" si="579"/>
        <v/>
      </c>
      <c r="R3661" s="87" t="str">
        <f t="shared" si="580"/>
        <v/>
      </c>
    </row>
    <row r="3662" spans="1:18" ht="25.5" customHeight="1" x14ac:dyDescent="0.2">
      <c r="A3662" s="219"/>
      <c r="B3662" s="219"/>
      <c r="C3662" s="219"/>
      <c r="D3662" s="219"/>
      <c r="E3662" s="219"/>
      <c r="F3662" s="220"/>
      <c r="G3662" s="219"/>
      <c r="H3662" s="220"/>
      <c r="I3662" s="219"/>
      <c r="J3662" s="220"/>
      <c r="L3662" s="52">
        <f t="shared" si="581"/>
        <v>387</v>
      </c>
      <c r="M3662" s="86" t="str">
        <f t="shared" si="575"/>
        <v/>
      </c>
      <c r="N3662" s="87" t="str">
        <f t="shared" si="576"/>
        <v/>
      </c>
      <c r="O3662" s="87" t="str">
        <f t="shared" si="577"/>
        <v/>
      </c>
      <c r="P3662" s="88" t="str">
        <f t="shared" si="578"/>
        <v/>
      </c>
      <c r="Q3662" s="87" t="str">
        <f t="shared" si="579"/>
        <v/>
      </c>
      <c r="R3662" s="87" t="str">
        <f t="shared" si="580"/>
        <v/>
      </c>
    </row>
    <row r="3663" spans="1:18" ht="25.5" customHeight="1" thickBot="1" x14ac:dyDescent="0.25">
      <c r="A3663" s="219"/>
      <c r="B3663" s="219"/>
      <c r="C3663" s="219"/>
      <c r="D3663" s="219"/>
      <c r="E3663" s="219"/>
      <c r="F3663" s="220"/>
      <c r="G3663" s="219"/>
      <c r="H3663" s="294"/>
      <c r="I3663" s="294"/>
      <c r="J3663" s="220"/>
      <c r="L3663" s="52">
        <f t="shared" si="581"/>
        <v>387</v>
      </c>
      <c r="M3663" s="86" t="str">
        <f t="shared" si="575"/>
        <v/>
      </c>
      <c r="N3663" s="87" t="str">
        <f t="shared" si="576"/>
        <v/>
      </c>
      <c r="O3663" s="87" t="str">
        <f t="shared" si="577"/>
        <v/>
      </c>
      <c r="P3663" s="88" t="str">
        <f t="shared" si="578"/>
        <v/>
      </c>
      <c r="Q3663" s="87" t="str">
        <f t="shared" si="579"/>
        <v/>
      </c>
      <c r="R3663" s="87" t="str">
        <f t="shared" si="580"/>
        <v/>
      </c>
    </row>
    <row r="3664" spans="1:18" ht="25.5" customHeight="1" thickTop="1" x14ac:dyDescent="0.2">
      <c r="A3664" s="224"/>
      <c r="B3664" s="224"/>
      <c r="C3664" s="224"/>
      <c r="D3664" s="224"/>
      <c r="E3664" s="224"/>
      <c r="F3664" s="224"/>
      <c r="G3664" s="224"/>
      <c r="H3664" s="224"/>
      <c r="I3664" s="224"/>
      <c r="J3664" s="224"/>
      <c r="L3664" s="52">
        <f t="shared" si="581"/>
        <v>387</v>
      </c>
      <c r="M3664" s="86" t="str">
        <f t="shared" si="575"/>
        <v/>
      </c>
      <c r="N3664" s="87" t="str">
        <f t="shared" si="576"/>
        <v/>
      </c>
      <c r="O3664" s="87" t="str">
        <f t="shared" si="577"/>
        <v/>
      </c>
      <c r="P3664" s="88" t="str">
        <f t="shared" si="578"/>
        <v/>
      </c>
      <c r="Q3664" s="87" t="str">
        <f t="shared" si="579"/>
        <v/>
      </c>
      <c r="R3664" s="87" t="str">
        <f t="shared" si="580"/>
        <v/>
      </c>
    </row>
    <row r="3665" spans="1:18" ht="25.5" customHeight="1" x14ac:dyDescent="0.2">
      <c r="A3665" s="206"/>
      <c r="B3665" s="207" t="s">
        <v>1</v>
      </c>
      <c r="C3665" s="206" t="s">
        <v>2</v>
      </c>
      <c r="D3665" s="206" t="s">
        <v>3</v>
      </c>
      <c r="E3665" s="290" t="s">
        <v>18</v>
      </c>
      <c r="F3665" s="290"/>
      <c r="G3665" s="208" t="s">
        <v>4</v>
      </c>
      <c r="H3665" s="207" t="s">
        <v>5</v>
      </c>
      <c r="I3665" s="207" t="s">
        <v>6</v>
      </c>
      <c r="J3665" s="207" t="s">
        <v>7</v>
      </c>
      <c r="L3665" s="52">
        <f t="shared" si="581"/>
        <v>388</v>
      </c>
      <c r="M3665" s="86" t="str">
        <f t="shared" si="575"/>
        <v/>
      </c>
      <c r="N3665" s="87" t="str">
        <f t="shared" si="576"/>
        <v/>
      </c>
      <c r="O3665" s="87" t="str">
        <f t="shared" si="577"/>
        <v/>
      </c>
      <c r="P3665" s="88" t="str">
        <f t="shared" si="578"/>
        <v/>
      </c>
      <c r="Q3665" s="87" t="str">
        <f t="shared" si="579"/>
        <v/>
      </c>
      <c r="R3665" s="87" t="str">
        <f t="shared" si="580"/>
        <v/>
      </c>
    </row>
    <row r="3666" spans="1:18" ht="25.5" customHeight="1" x14ac:dyDescent="0.2">
      <c r="A3666" s="209" t="s">
        <v>19</v>
      </c>
      <c r="B3666" s="210" t="s">
        <v>180</v>
      </c>
      <c r="C3666" s="209" t="s">
        <v>9</v>
      </c>
      <c r="D3666" s="209" t="s">
        <v>181</v>
      </c>
      <c r="E3666" s="291" t="s">
        <v>875</v>
      </c>
      <c r="F3666" s="291"/>
      <c r="G3666" s="211" t="s">
        <v>25</v>
      </c>
      <c r="H3666" s="212">
        <v>1</v>
      </c>
      <c r="I3666" s="213">
        <f>SUMIF(L:L,$L3666,M:M)</f>
        <v>32.61</v>
      </c>
      <c r="J3666" s="213">
        <f t="shared" ref="J3666:J3674" si="582">TRUNC(H3666*I3666,2)</f>
        <v>32.61</v>
      </c>
      <c r="L3666" s="52">
        <f t="shared" si="581"/>
        <v>388</v>
      </c>
      <c r="M3666" s="86" t="str">
        <f t="shared" si="575"/>
        <v/>
      </c>
      <c r="N3666" s="87" t="str">
        <f t="shared" si="576"/>
        <v/>
      </c>
      <c r="O3666" s="87" t="str">
        <f t="shared" si="577"/>
        <v/>
      </c>
      <c r="P3666" s="88" t="str">
        <f t="shared" si="578"/>
        <v xml:space="preserve"> 88315 </v>
      </c>
      <c r="Q3666" s="87">
        <f t="shared" si="579"/>
        <v>23.15</v>
      </c>
      <c r="R3666" s="87">
        <f t="shared" si="580"/>
        <v>9.4600000000000009</v>
      </c>
    </row>
    <row r="3667" spans="1:18" ht="38.25" customHeight="1" x14ac:dyDescent="0.2">
      <c r="A3667" s="225" t="s">
        <v>21</v>
      </c>
      <c r="B3667" s="226" t="s">
        <v>178</v>
      </c>
      <c r="C3667" s="225" t="s">
        <v>9</v>
      </c>
      <c r="D3667" s="225" t="s">
        <v>179</v>
      </c>
      <c r="E3667" s="292" t="s">
        <v>875</v>
      </c>
      <c r="F3667" s="292"/>
      <c r="G3667" s="227" t="s">
        <v>25</v>
      </c>
      <c r="H3667" s="228">
        <v>1</v>
      </c>
      <c r="I3667" s="229">
        <f>SUMIFS(J:J,A:A,"Composição",B:B,$B3667)</f>
        <v>0.26</v>
      </c>
      <c r="J3667" s="229">
        <f t="shared" si="582"/>
        <v>0.26</v>
      </c>
      <c r="L3667" s="52">
        <f t="shared" si="581"/>
        <v>388</v>
      </c>
      <c r="M3667" s="86">
        <f t="shared" si="575"/>
        <v>0.26</v>
      </c>
      <c r="N3667" s="87" t="str">
        <f t="shared" si="576"/>
        <v/>
      </c>
      <c r="O3667" s="87">
        <f t="shared" si="577"/>
        <v>0.26</v>
      </c>
      <c r="P3667" s="88" t="str">
        <f t="shared" si="578"/>
        <v/>
      </c>
      <c r="Q3667" s="87" t="str">
        <f t="shared" si="579"/>
        <v/>
      </c>
      <c r="R3667" s="87" t="str">
        <f t="shared" si="580"/>
        <v/>
      </c>
    </row>
    <row r="3668" spans="1:18" ht="25.5" x14ac:dyDescent="0.2">
      <c r="A3668" s="214" t="s">
        <v>28</v>
      </c>
      <c r="B3668" s="215" t="s">
        <v>90</v>
      </c>
      <c r="C3668" s="214" t="str">
        <f>VLOOKUP(B3668,INSUMOS!$A:$I,2,FALSE)</f>
        <v>SINAPI</v>
      </c>
      <c r="D3668" s="214" t="str">
        <f>VLOOKUP(B3668,INSUMOS!$A:$I,3,FALSE)</f>
        <v>EPI - FAMILIA PEDREIRO - HORISTA (ENCARGOS COMPLEMENTARES - COLETADO CAIXA)</v>
      </c>
      <c r="E3668" s="293" t="str">
        <f>VLOOKUP(B3668,INSUMOS!$A:$I,4,FALSE)</f>
        <v>Encargos Complementares</v>
      </c>
      <c r="F3668" s="293"/>
      <c r="G3668" s="216" t="str">
        <f>VLOOKUP(B3668,INSUMOS!$A:$I,5,FALSE)</f>
        <v>H</v>
      </c>
      <c r="H3668" s="217">
        <v>1</v>
      </c>
      <c r="I3668" s="218">
        <f>VLOOKUP(B3668,INSUMOS!$A:$I,8,FALSE)</f>
        <v>1.26</v>
      </c>
      <c r="J3668" s="218">
        <f t="shared" si="582"/>
        <v>1.26</v>
      </c>
      <c r="L3668" s="52">
        <f t="shared" si="581"/>
        <v>388</v>
      </c>
      <c r="M3668" s="86">
        <f t="shared" si="575"/>
        <v>1.26</v>
      </c>
      <c r="N3668" s="87" t="str">
        <f t="shared" si="576"/>
        <v/>
      </c>
      <c r="O3668" s="87">
        <f t="shared" si="577"/>
        <v>1.26</v>
      </c>
      <c r="P3668" s="88" t="str">
        <f t="shared" si="578"/>
        <v/>
      </c>
      <c r="Q3668" s="87" t="str">
        <f t="shared" si="579"/>
        <v/>
      </c>
      <c r="R3668" s="87" t="str">
        <f t="shared" si="580"/>
        <v/>
      </c>
    </row>
    <row r="3669" spans="1:18" ht="25.5" x14ac:dyDescent="0.2">
      <c r="A3669" s="214" t="s">
        <v>28</v>
      </c>
      <c r="B3669" s="215" t="s">
        <v>91</v>
      </c>
      <c r="C3669" s="214" t="str">
        <f>VLOOKUP(B3669,INSUMOS!$A:$I,2,FALSE)</f>
        <v>SINAPI</v>
      </c>
      <c r="D3669" s="214" t="str">
        <f>VLOOKUP(B3669,INSUMOS!$A:$I,3,FALSE)</f>
        <v>FERRAMENTAS - FAMILIA PEDREIRO - HORISTA (ENCARGOS COMPLEMENTARES - COLETADO CAIXA)</v>
      </c>
      <c r="E3669" s="293" t="str">
        <f>VLOOKUP(B3669,INSUMOS!$A:$I,4,FALSE)</f>
        <v>Encargos Complementares</v>
      </c>
      <c r="F3669" s="293"/>
      <c r="G3669" s="216" t="str">
        <f>VLOOKUP(B3669,INSUMOS!$A:$I,5,FALSE)</f>
        <v>H</v>
      </c>
      <c r="H3669" s="217">
        <v>1</v>
      </c>
      <c r="I3669" s="218">
        <f>VLOOKUP(B3669,INSUMOS!$A:$I,8,FALSE)</f>
        <v>0.71</v>
      </c>
      <c r="J3669" s="218">
        <f t="shared" si="582"/>
        <v>0.71</v>
      </c>
      <c r="L3669" s="52">
        <f t="shared" si="581"/>
        <v>388</v>
      </c>
      <c r="M3669" s="86">
        <f t="shared" si="575"/>
        <v>0.71</v>
      </c>
      <c r="N3669" s="87" t="str">
        <f t="shared" si="576"/>
        <v/>
      </c>
      <c r="O3669" s="87">
        <f t="shared" si="577"/>
        <v>0.71</v>
      </c>
      <c r="P3669" s="88" t="str">
        <f t="shared" si="578"/>
        <v/>
      </c>
      <c r="Q3669" s="87" t="str">
        <f t="shared" si="579"/>
        <v/>
      </c>
      <c r="R3669" s="87" t="str">
        <f t="shared" si="580"/>
        <v/>
      </c>
    </row>
    <row r="3670" spans="1:18" ht="25.5" x14ac:dyDescent="0.2">
      <c r="A3670" s="214" t="s">
        <v>28</v>
      </c>
      <c r="B3670" s="215" t="s">
        <v>84</v>
      </c>
      <c r="C3670" s="214" t="str">
        <f>VLOOKUP(B3670,INSUMOS!$A:$I,2,FALSE)</f>
        <v>SINAPI</v>
      </c>
      <c r="D3670" s="214" t="str">
        <f>VLOOKUP(B3670,INSUMOS!$A:$I,3,FALSE)</f>
        <v>TRANSPORTE - HORISTA (COLETADO CAIXA - ENCARGOS COMPLEMENTARES)</v>
      </c>
      <c r="E3670" s="293" t="str">
        <f>VLOOKUP(B3670,INSUMOS!$A:$I,4,FALSE)</f>
        <v>Encargos Complementares</v>
      </c>
      <c r="F3670" s="293"/>
      <c r="G3670" s="216" t="str">
        <f>VLOOKUP(B3670,INSUMOS!$A:$I,5,FALSE)</f>
        <v>H</v>
      </c>
      <c r="H3670" s="217">
        <v>1</v>
      </c>
      <c r="I3670" s="218">
        <f>VLOOKUP(B3670,INSUMOS!$A:$I,8,FALSE)</f>
        <v>1.52</v>
      </c>
      <c r="J3670" s="218">
        <f t="shared" si="582"/>
        <v>1.52</v>
      </c>
      <c r="L3670" s="52">
        <f t="shared" si="581"/>
        <v>388</v>
      </c>
      <c r="M3670" s="86">
        <f t="shared" si="575"/>
        <v>1.52</v>
      </c>
      <c r="N3670" s="87" t="str">
        <f t="shared" si="576"/>
        <v/>
      </c>
      <c r="O3670" s="87">
        <f t="shared" si="577"/>
        <v>1.52</v>
      </c>
      <c r="P3670" s="88" t="str">
        <f t="shared" si="578"/>
        <v/>
      </c>
      <c r="Q3670" s="87" t="str">
        <f t="shared" si="579"/>
        <v/>
      </c>
      <c r="R3670" s="87" t="str">
        <f t="shared" si="580"/>
        <v/>
      </c>
    </row>
    <row r="3671" spans="1:18" ht="25.5" x14ac:dyDescent="0.2">
      <c r="A3671" s="214" t="s">
        <v>28</v>
      </c>
      <c r="B3671" s="215" t="s">
        <v>83</v>
      </c>
      <c r="C3671" s="214" t="str">
        <f>VLOOKUP(B3671,INSUMOS!$A:$I,2,FALSE)</f>
        <v>SINAPI</v>
      </c>
      <c r="D3671" s="214" t="str">
        <f>VLOOKUP(B3671,INSUMOS!$A:$I,3,FALSE)</f>
        <v>SEGURO - HORISTA (COLETADO CAIXA - ENCARGOS COMPLEMENTARES)</v>
      </c>
      <c r="E3671" s="293" t="str">
        <f>VLOOKUP(B3671,INSUMOS!$A:$I,4,FALSE)</f>
        <v>Encargos Complementares</v>
      </c>
      <c r="F3671" s="293"/>
      <c r="G3671" s="216" t="str">
        <f>VLOOKUP(B3671,INSUMOS!$A:$I,5,FALSE)</f>
        <v>H</v>
      </c>
      <c r="H3671" s="217">
        <v>1</v>
      </c>
      <c r="I3671" s="218">
        <f>VLOOKUP(B3671,INSUMOS!$A:$I,8,FALSE)</f>
        <v>0.11</v>
      </c>
      <c r="J3671" s="218">
        <f t="shared" si="582"/>
        <v>0.11</v>
      </c>
      <c r="L3671" s="52">
        <f t="shared" si="581"/>
        <v>388</v>
      </c>
      <c r="M3671" s="86">
        <f t="shared" si="575"/>
        <v>0.11</v>
      </c>
      <c r="N3671" s="87" t="str">
        <f t="shared" si="576"/>
        <v/>
      </c>
      <c r="O3671" s="87">
        <f t="shared" si="577"/>
        <v>0.11</v>
      </c>
      <c r="P3671" s="88" t="str">
        <f t="shared" si="578"/>
        <v/>
      </c>
      <c r="Q3671" s="87" t="str">
        <f t="shared" si="579"/>
        <v/>
      </c>
      <c r="R3671" s="87" t="str">
        <f t="shared" si="580"/>
        <v/>
      </c>
    </row>
    <row r="3672" spans="1:18" ht="25.5" customHeight="1" x14ac:dyDescent="0.2">
      <c r="A3672" s="214" t="s">
        <v>28</v>
      </c>
      <c r="B3672" s="215" t="s">
        <v>81</v>
      </c>
      <c r="C3672" s="214" t="str">
        <f>VLOOKUP(B3672,INSUMOS!$A:$I,2,FALSE)</f>
        <v>SINAPI</v>
      </c>
      <c r="D3672" s="214" t="str">
        <f>VLOOKUP(B3672,INSUMOS!$A:$I,3,FALSE)</f>
        <v>EXAMES - HORISTA (COLETADO CAIXA - ENCARGOS COMPLEMENTARES)</v>
      </c>
      <c r="E3672" s="293" t="str">
        <f>VLOOKUP(B3672,INSUMOS!$A:$I,4,FALSE)</f>
        <v>Encargos Complementares</v>
      </c>
      <c r="F3672" s="293"/>
      <c r="G3672" s="216" t="str">
        <f>VLOOKUP(B3672,INSUMOS!$A:$I,5,FALSE)</f>
        <v>H</v>
      </c>
      <c r="H3672" s="217">
        <v>1</v>
      </c>
      <c r="I3672" s="218">
        <f>VLOOKUP(B3672,INSUMOS!$A:$I,8,FALSE)</f>
        <v>1.31</v>
      </c>
      <c r="J3672" s="218">
        <f t="shared" si="582"/>
        <v>1.31</v>
      </c>
      <c r="L3672" s="52">
        <f t="shared" si="581"/>
        <v>388</v>
      </c>
      <c r="M3672" s="86">
        <f t="shared" si="575"/>
        <v>1.31</v>
      </c>
      <c r="N3672" s="87" t="str">
        <f t="shared" si="576"/>
        <v/>
      </c>
      <c r="O3672" s="87">
        <f t="shared" si="577"/>
        <v>1.31</v>
      </c>
      <c r="P3672" s="88" t="str">
        <f t="shared" si="578"/>
        <v/>
      </c>
      <c r="Q3672" s="87" t="str">
        <f t="shared" si="579"/>
        <v/>
      </c>
      <c r="R3672" s="87" t="str">
        <f t="shared" si="580"/>
        <v/>
      </c>
    </row>
    <row r="3673" spans="1:18" ht="25.5" customHeight="1" x14ac:dyDescent="0.2">
      <c r="A3673" s="214" t="s">
        <v>28</v>
      </c>
      <c r="B3673" s="215" t="s">
        <v>172</v>
      </c>
      <c r="C3673" s="214" t="str">
        <f>VLOOKUP(B3673,INSUMOS!$A:$I,2,FALSE)</f>
        <v>SINAPI</v>
      </c>
      <c r="D3673" s="214" t="str">
        <f>VLOOKUP(B3673,INSUMOS!$A:$I,3,FALSE)</f>
        <v>SERRALHEIRO (HORISTA)</v>
      </c>
      <c r="E3673" s="293" t="str">
        <f>VLOOKUP(B3673,INSUMOS!$A:$I,4,FALSE)</f>
        <v>Mão de Obra</v>
      </c>
      <c r="F3673" s="293"/>
      <c r="G3673" s="216" t="str">
        <f>VLOOKUP(B3673,INSUMOS!$A:$I,5,FALSE)</f>
        <v>H</v>
      </c>
      <c r="H3673" s="217">
        <v>1</v>
      </c>
      <c r="I3673" s="218">
        <f>VLOOKUP(B3673,INSUMOS!$A:$I,8,FALSE)</f>
        <v>23.15</v>
      </c>
      <c r="J3673" s="218">
        <f t="shared" si="582"/>
        <v>23.15</v>
      </c>
      <c r="L3673" s="52">
        <f t="shared" si="581"/>
        <v>388</v>
      </c>
      <c r="M3673" s="86">
        <f t="shared" si="575"/>
        <v>23.15</v>
      </c>
      <c r="N3673" s="87">
        <f t="shared" si="576"/>
        <v>23.15</v>
      </c>
      <c r="O3673" s="87" t="str">
        <f t="shared" si="577"/>
        <v/>
      </c>
      <c r="P3673" s="88" t="str">
        <f t="shared" si="578"/>
        <v/>
      </c>
      <c r="Q3673" s="87" t="str">
        <f t="shared" si="579"/>
        <v/>
      </c>
      <c r="R3673" s="87" t="str">
        <f t="shared" si="580"/>
        <v/>
      </c>
    </row>
    <row r="3674" spans="1:18" ht="25.5" x14ac:dyDescent="0.2">
      <c r="A3674" s="214" t="s">
        <v>28</v>
      </c>
      <c r="B3674" s="215" t="s">
        <v>79</v>
      </c>
      <c r="C3674" s="214" t="str">
        <f>VLOOKUP(B3674,INSUMOS!$A:$I,2,FALSE)</f>
        <v>SINAPI</v>
      </c>
      <c r="D3674" s="214" t="str">
        <f>VLOOKUP(B3674,INSUMOS!$A:$I,3,FALSE)</f>
        <v>ALIMENTACAO - HORISTA (COLETADO CAIXA - ENCARGOS COMPLEMENTARES)</v>
      </c>
      <c r="E3674" s="293" t="str">
        <f>VLOOKUP(B3674,INSUMOS!$A:$I,4,FALSE)</f>
        <v>Encargos Complementares</v>
      </c>
      <c r="F3674" s="293"/>
      <c r="G3674" s="216" t="str">
        <f>VLOOKUP(B3674,INSUMOS!$A:$I,5,FALSE)</f>
        <v>H</v>
      </c>
      <c r="H3674" s="217">
        <v>1</v>
      </c>
      <c r="I3674" s="218">
        <f>VLOOKUP(B3674,INSUMOS!$A:$I,8,FALSE)</f>
        <v>4.29</v>
      </c>
      <c r="J3674" s="218">
        <f t="shared" si="582"/>
        <v>4.29</v>
      </c>
      <c r="L3674" s="52">
        <f t="shared" si="581"/>
        <v>388</v>
      </c>
      <c r="M3674" s="86">
        <f t="shared" si="575"/>
        <v>4.29</v>
      </c>
      <c r="N3674" s="87" t="str">
        <f t="shared" si="576"/>
        <v/>
      </c>
      <c r="O3674" s="87">
        <f t="shared" si="577"/>
        <v>4.29</v>
      </c>
      <c r="P3674" s="88" t="str">
        <f t="shared" si="578"/>
        <v/>
      </c>
      <c r="Q3674" s="87" t="str">
        <f t="shared" si="579"/>
        <v/>
      </c>
      <c r="R3674" s="87" t="str">
        <f t="shared" si="580"/>
        <v/>
      </c>
    </row>
    <row r="3675" spans="1:18" x14ac:dyDescent="0.2">
      <c r="A3675" s="219"/>
      <c r="B3675" s="219"/>
      <c r="C3675" s="219"/>
      <c r="D3675" s="219"/>
      <c r="E3675" s="219"/>
      <c r="F3675" s="220"/>
      <c r="G3675" s="219"/>
      <c r="H3675" s="220"/>
      <c r="I3675" s="219"/>
      <c r="J3675" s="220"/>
      <c r="L3675" s="52">
        <f t="shared" si="581"/>
        <v>388</v>
      </c>
      <c r="M3675" s="86" t="str">
        <f t="shared" si="575"/>
        <v/>
      </c>
      <c r="N3675" s="87" t="str">
        <f t="shared" si="576"/>
        <v/>
      </c>
      <c r="O3675" s="87" t="str">
        <f t="shared" si="577"/>
        <v/>
      </c>
      <c r="P3675" s="88" t="str">
        <f t="shared" si="578"/>
        <v/>
      </c>
      <c r="Q3675" s="87" t="str">
        <f t="shared" si="579"/>
        <v/>
      </c>
      <c r="R3675" s="87" t="str">
        <f t="shared" si="580"/>
        <v/>
      </c>
    </row>
    <row r="3676" spans="1:18" ht="15" thickBot="1" x14ac:dyDescent="0.25">
      <c r="A3676" s="219"/>
      <c r="B3676" s="219"/>
      <c r="C3676" s="219"/>
      <c r="D3676" s="219"/>
      <c r="E3676" s="219"/>
      <c r="F3676" s="220"/>
      <c r="G3676" s="219"/>
      <c r="H3676" s="294"/>
      <c r="I3676" s="294"/>
      <c r="J3676" s="220"/>
      <c r="L3676" s="52">
        <f t="shared" si="581"/>
        <v>388</v>
      </c>
      <c r="M3676" s="86" t="str">
        <f t="shared" si="575"/>
        <v/>
      </c>
      <c r="N3676" s="87" t="str">
        <f t="shared" si="576"/>
        <v/>
      </c>
      <c r="O3676" s="87" t="str">
        <f t="shared" si="577"/>
        <v/>
      </c>
      <c r="P3676" s="88" t="str">
        <f t="shared" si="578"/>
        <v/>
      </c>
      <c r="Q3676" s="87" t="str">
        <f t="shared" si="579"/>
        <v/>
      </c>
      <c r="R3676" s="87" t="str">
        <f t="shared" si="580"/>
        <v/>
      </c>
    </row>
    <row r="3677" spans="1:18" ht="15" thickTop="1" x14ac:dyDescent="0.2">
      <c r="A3677" s="224"/>
      <c r="B3677" s="224"/>
      <c r="C3677" s="224"/>
      <c r="D3677" s="224"/>
      <c r="E3677" s="224"/>
      <c r="F3677" s="224"/>
      <c r="G3677" s="224"/>
      <c r="H3677" s="224"/>
      <c r="I3677" s="224"/>
      <c r="J3677" s="224"/>
      <c r="L3677" s="52">
        <f t="shared" si="581"/>
        <v>388</v>
      </c>
      <c r="M3677" s="86" t="str">
        <f t="shared" si="575"/>
        <v/>
      </c>
      <c r="N3677" s="87" t="str">
        <f t="shared" si="576"/>
        <v/>
      </c>
      <c r="O3677" s="87" t="str">
        <f t="shared" si="577"/>
        <v/>
      </c>
      <c r="P3677" s="88" t="str">
        <f t="shared" si="578"/>
        <v/>
      </c>
      <c r="Q3677" s="87" t="str">
        <f t="shared" si="579"/>
        <v/>
      </c>
      <c r="R3677" s="87" t="str">
        <f t="shared" si="580"/>
        <v/>
      </c>
    </row>
    <row r="3678" spans="1:18" ht="25.5" customHeight="1" x14ac:dyDescent="0.2">
      <c r="A3678" s="206"/>
      <c r="B3678" s="207" t="s">
        <v>1</v>
      </c>
      <c r="C3678" s="206" t="s">
        <v>2</v>
      </c>
      <c r="D3678" s="206" t="s">
        <v>3</v>
      </c>
      <c r="E3678" s="290" t="s">
        <v>18</v>
      </c>
      <c r="F3678" s="290"/>
      <c r="G3678" s="208" t="s">
        <v>4</v>
      </c>
      <c r="H3678" s="207" t="s">
        <v>5</v>
      </c>
      <c r="I3678" s="207" t="s">
        <v>6</v>
      </c>
      <c r="J3678" s="207" t="s">
        <v>7</v>
      </c>
      <c r="L3678" s="52">
        <f t="shared" si="581"/>
        <v>389</v>
      </c>
      <c r="M3678" s="86" t="str">
        <f t="shared" si="575"/>
        <v/>
      </c>
      <c r="N3678" s="87" t="str">
        <f t="shared" si="576"/>
        <v/>
      </c>
      <c r="O3678" s="87" t="str">
        <f t="shared" si="577"/>
        <v/>
      </c>
      <c r="P3678" s="88" t="str">
        <f t="shared" si="578"/>
        <v/>
      </c>
      <c r="Q3678" s="87" t="str">
        <f t="shared" si="579"/>
        <v/>
      </c>
      <c r="R3678" s="87" t="str">
        <f t="shared" si="580"/>
        <v/>
      </c>
    </row>
    <row r="3679" spans="1:18" ht="25.5" customHeight="1" x14ac:dyDescent="0.2">
      <c r="A3679" s="209" t="s">
        <v>19</v>
      </c>
      <c r="B3679" s="210" t="s">
        <v>26</v>
      </c>
      <c r="C3679" s="209" t="s">
        <v>9</v>
      </c>
      <c r="D3679" s="209" t="s">
        <v>27</v>
      </c>
      <c r="E3679" s="291" t="s">
        <v>875</v>
      </c>
      <c r="F3679" s="291"/>
      <c r="G3679" s="211" t="s">
        <v>25</v>
      </c>
      <c r="H3679" s="212">
        <v>1</v>
      </c>
      <c r="I3679" s="213">
        <f>SUMIF(L:L,$L3679,M:M)</f>
        <v>25.11</v>
      </c>
      <c r="J3679" s="213">
        <f t="shared" ref="J3679:J3687" si="583">TRUNC(H3679*I3679,2)</f>
        <v>25.11</v>
      </c>
      <c r="L3679" s="52">
        <f t="shared" si="581"/>
        <v>389</v>
      </c>
      <c r="M3679" s="86" t="str">
        <f t="shared" si="575"/>
        <v/>
      </c>
      <c r="N3679" s="87" t="str">
        <f t="shared" si="576"/>
        <v/>
      </c>
      <c r="O3679" s="87" t="str">
        <f t="shared" si="577"/>
        <v/>
      </c>
      <c r="P3679" s="88" t="str">
        <f t="shared" si="578"/>
        <v xml:space="preserve"> 88316 </v>
      </c>
      <c r="Q3679" s="87">
        <f t="shared" si="579"/>
        <v>15.65</v>
      </c>
      <c r="R3679" s="87">
        <f t="shared" si="580"/>
        <v>9.4600000000000009</v>
      </c>
    </row>
    <row r="3680" spans="1:18" ht="25.5" x14ac:dyDescent="0.2">
      <c r="A3680" s="225" t="s">
        <v>21</v>
      </c>
      <c r="B3680" s="226" t="s">
        <v>107</v>
      </c>
      <c r="C3680" s="225" t="s">
        <v>9</v>
      </c>
      <c r="D3680" s="225" t="s">
        <v>65</v>
      </c>
      <c r="E3680" s="292" t="s">
        <v>875</v>
      </c>
      <c r="F3680" s="292"/>
      <c r="G3680" s="227" t="s">
        <v>25</v>
      </c>
      <c r="H3680" s="228">
        <v>1</v>
      </c>
      <c r="I3680" s="229">
        <f>SUMIFS(J:J,A:A,"Composição",B:B,$B3680)</f>
        <v>0.33</v>
      </c>
      <c r="J3680" s="229">
        <f t="shared" si="583"/>
        <v>0.33</v>
      </c>
      <c r="L3680" s="52">
        <f t="shared" si="581"/>
        <v>389</v>
      </c>
      <c r="M3680" s="86">
        <f t="shared" si="575"/>
        <v>0.33</v>
      </c>
      <c r="N3680" s="87" t="str">
        <f t="shared" si="576"/>
        <v/>
      </c>
      <c r="O3680" s="87">
        <f t="shared" si="577"/>
        <v>0.33</v>
      </c>
      <c r="P3680" s="88" t="str">
        <f t="shared" si="578"/>
        <v/>
      </c>
      <c r="Q3680" s="87" t="str">
        <f t="shared" si="579"/>
        <v/>
      </c>
      <c r="R3680" s="87" t="str">
        <f t="shared" si="580"/>
        <v/>
      </c>
    </row>
    <row r="3681" spans="1:18" ht="25.5" x14ac:dyDescent="0.2">
      <c r="A3681" s="214" t="s">
        <v>28</v>
      </c>
      <c r="B3681" s="215" t="s">
        <v>84</v>
      </c>
      <c r="C3681" s="214" t="str">
        <f>VLOOKUP(B3681,INSUMOS!$A:$I,2,FALSE)</f>
        <v>SINAPI</v>
      </c>
      <c r="D3681" s="214" t="str">
        <f>VLOOKUP(B3681,INSUMOS!$A:$I,3,FALSE)</f>
        <v>TRANSPORTE - HORISTA (COLETADO CAIXA - ENCARGOS COMPLEMENTARES)</v>
      </c>
      <c r="E3681" s="293" t="str">
        <f>VLOOKUP(B3681,INSUMOS!$A:$I,4,FALSE)</f>
        <v>Encargos Complementares</v>
      </c>
      <c r="F3681" s="293"/>
      <c r="G3681" s="216" t="str">
        <f>VLOOKUP(B3681,INSUMOS!$A:$I,5,FALSE)</f>
        <v>H</v>
      </c>
      <c r="H3681" s="217">
        <v>1</v>
      </c>
      <c r="I3681" s="218">
        <f>VLOOKUP(B3681,INSUMOS!$A:$I,8,FALSE)</f>
        <v>1.52</v>
      </c>
      <c r="J3681" s="218">
        <f t="shared" si="583"/>
        <v>1.52</v>
      </c>
      <c r="L3681" s="52">
        <f t="shared" si="581"/>
        <v>389</v>
      </c>
      <c r="M3681" s="86">
        <f t="shared" si="575"/>
        <v>1.52</v>
      </c>
      <c r="N3681" s="87" t="str">
        <f t="shared" si="576"/>
        <v/>
      </c>
      <c r="O3681" s="87">
        <f t="shared" si="577"/>
        <v>1.52</v>
      </c>
      <c r="P3681" s="88" t="str">
        <f t="shared" si="578"/>
        <v/>
      </c>
      <c r="Q3681" s="87" t="str">
        <f t="shared" si="579"/>
        <v/>
      </c>
      <c r="R3681" s="87" t="str">
        <f t="shared" si="580"/>
        <v/>
      </c>
    </row>
    <row r="3682" spans="1:18" ht="25.5" x14ac:dyDescent="0.2">
      <c r="A3682" s="214" t="s">
        <v>28</v>
      </c>
      <c r="B3682" s="215" t="s">
        <v>79</v>
      </c>
      <c r="C3682" s="214" t="str">
        <f>VLOOKUP(B3682,INSUMOS!$A:$I,2,FALSE)</f>
        <v>SINAPI</v>
      </c>
      <c r="D3682" s="214" t="str">
        <f>VLOOKUP(B3682,INSUMOS!$A:$I,3,FALSE)</f>
        <v>ALIMENTACAO - HORISTA (COLETADO CAIXA - ENCARGOS COMPLEMENTARES)</v>
      </c>
      <c r="E3682" s="293" t="str">
        <f>VLOOKUP(B3682,INSUMOS!$A:$I,4,FALSE)</f>
        <v>Encargos Complementares</v>
      </c>
      <c r="F3682" s="293"/>
      <c r="G3682" s="216" t="str">
        <f>VLOOKUP(B3682,INSUMOS!$A:$I,5,FALSE)</f>
        <v>H</v>
      </c>
      <c r="H3682" s="217">
        <v>1</v>
      </c>
      <c r="I3682" s="218">
        <f>VLOOKUP(B3682,INSUMOS!$A:$I,8,FALSE)</f>
        <v>4.29</v>
      </c>
      <c r="J3682" s="218">
        <f t="shared" si="583"/>
        <v>4.29</v>
      </c>
      <c r="L3682" s="52">
        <f t="shared" si="581"/>
        <v>389</v>
      </c>
      <c r="M3682" s="86">
        <f t="shared" si="575"/>
        <v>4.29</v>
      </c>
      <c r="N3682" s="87" t="str">
        <f t="shared" si="576"/>
        <v/>
      </c>
      <c r="O3682" s="87">
        <f t="shared" si="577"/>
        <v>4.29</v>
      </c>
      <c r="P3682" s="88" t="str">
        <f t="shared" si="578"/>
        <v/>
      </c>
      <c r="Q3682" s="87" t="str">
        <f t="shared" si="579"/>
        <v/>
      </c>
      <c r="R3682" s="87" t="str">
        <f t="shared" si="580"/>
        <v/>
      </c>
    </row>
    <row r="3683" spans="1:18" ht="25.5" x14ac:dyDescent="0.2">
      <c r="A3683" s="214" t="s">
        <v>28</v>
      </c>
      <c r="B3683" s="215" t="s">
        <v>113</v>
      </c>
      <c r="C3683" s="214" t="str">
        <f>VLOOKUP(B3683,INSUMOS!$A:$I,2,FALSE)</f>
        <v>SINAPI</v>
      </c>
      <c r="D3683" s="214" t="str">
        <f>VLOOKUP(B3683,INSUMOS!$A:$I,3,FALSE)</f>
        <v>EPI - FAMILIA SERVENTE - HORISTA (ENCARGOS COMPLEMENTARES - COLETADO CAIXA)</v>
      </c>
      <c r="E3683" s="293" t="str">
        <f>VLOOKUP(B3683,INSUMOS!$A:$I,4,FALSE)</f>
        <v>Encargos Complementares</v>
      </c>
      <c r="F3683" s="293"/>
      <c r="G3683" s="216" t="str">
        <f>VLOOKUP(B3683,INSUMOS!$A:$I,5,FALSE)</f>
        <v>H</v>
      </c>
      <c r="H3683" s="217">
        <v>1</v>
      </c>
      <c r="I3683" s="218">
        <f>VLOOKUP(B3683,INSUMOS!$A:$I,8,FALSE)</f>
        <v>1.32</v>
      </c>
      <c r="J3683" s="218">
        <f t="shared" si="583"/>
        <v>1.32</v>
      </c>
      <c r="L3683" s="52">
        <f t="shared" si="581"/>
        <v>389</v>
      </c>
      <c r="M3683" s="86">
        <f t="shared" si="575"/>
        <v>1.32</v>
      </c>
      <c r="N3683" s="87" t="str">
        <f t="shared" si="576"/>
        <v/>
      </c>
      <c r="O3683" s="87">
        <f t="shared" si="577"/>
        <v>1.32</v>
      </c>
      <c r="P3683" s="88" t="str">
        <f t="shared" si="578"/>
        <v/>
      </c>
      <c r="Q3683" s="87" t="str">
        <f t="shared" si="579"/>
        <v/>
      </c>
      <c r="R3683" s="87" t="str">
        <f t="shared" si="580"/>
        <v/>
      </c>
    </row>
    <row r="3684" spans="1:18" ht="25.5" customHeight="1" x14ac:dyDescent="0.2">
      <c r="A3684" s="214" t="s">
        <v>28</v>
      </c>
      <c r="B3684" s="215" t="s">
        <v>114</v>
      </c>
      <c r="C3684" s="214" t="str">
        <f>VLOOKUP(B3684,INSUMOS!$A:$I,2,FALSE)</f>
        <v>SINAPI</v>
      </c>
      <c r="D3684" s="214" t="str">
        <f>VLOOKUP(B3684,INSUMOS!$A:$I,3,FALSE)</f>
        <v>FERRAMENTAS - FAMILIA SERVENTE - HORISTA (ENCARGOS COMPLEMENTARES - COLETADO CAIXA)</v>
      </c>
      <c r="E3684" s="293" t="str">
        <f>VLOOKUP(B3684,INSUMOS!$A:$I,4,FALSE)</f>
        <v>Encargos Complementares</v>
      </c>
      <c r="F3684" s="293"/>
      <c r="G3684" s="216" t="str">
        <f>VLOOKUP(B3684,INSUMOS!$A:$I,5,FALSE)</f>
        <v>H</v>
      </c>
      <c r="H3684" s="217">
        <v>1</v>
      </c>
      <c r="I3684" s="218">
        <f>VLOOKUP(B3684,INSUMOS!$A:$I,8,FALSE)</f>
        <v>0.57999999999999996</v>
      </c>
      <c r="J3684" s="218">
        <f t="shared" si="583"/>
        <v>0.57999999999999996</v>
      </c>
      <c r="L3684" s="52">
        <f t="shared" si="581"/>
        <v>389</v>
      </c>
      <c r="M3684" s="86">
        <f t="shared" si="575"/>
        <v>0.57999999999999996</v>
      </c>
      <c r="N3684" s="87" t="str">
        <f t="shared" si="576"/>
        <v/>
      </c>
      <c r="O3684" s="87">
        <f t="shared" si="577"/>
        <v>0.57999999999999996</v>
      </c>
      <c r="P3684" s="88" t="str">
        <f t="shared" si="578"/>
        <v/>
      </c>
      <c r="Q3684" s="87" t="str">
        <f t="shared" si="579"/>
        <v/>
      </c>
      <c r="R3684" s="87" t="str">
        <f t="shared" si="580"/>
        <v/>
      </c>
    </row>
    <row r="3685" spans="1:18" ht="25.5" customHeight="1" x14ac:dyDescent="0.2">
      <c r="A3685" s="214" t="s">
        <v>28</v>
      </c>
      <c r="B3685" s="215" t="s">
        <v>108</v>
      </c>
      <c r="C3685" s="214" t="str">
        <f>VLOOKUP(B3685,INSUMOS!$A:$I,2,FALSE)</f>
        <v>SINAPI</v>
      </c>
      <c r="D3685" s="214" t="str">
        <f>VLOOKUP(B3685,INSUMOS!$A:$I,3,FALSE)</f>
        <v>SERVENTE DE OBRAS (HORISTA)</v>
      </c>
      <c r="E3685" s="293" t="str">
        <f>VLOOKUP(B3685,INSUMOS!$A:$I,4,FALSE)</f>
        <v>Mão de Obra</v>
      </c>
      <c r="F3685" s="293"/>
      <c r="G3685" s="216" t="str">
        <f>VLOOKUP(B3685,INSUMOS!$A:$I,5,FALSE)</f>
        <v>H</v>
      </c>
      <c r="H3685" s="217">
        <v>1</v>
      </c>
      <c r="I3685" s="218">
        <f>VLOOKUP(B3685,INSUMOS!$A:$I,8,FALSE)</f>
        <v>15.65</v>
      </c>
      <c r="J3685" s="218">
        <f t="shared" si="583"/>
        <v>15.65</v>
      </c>
      <c r="L3685" s="52">
        <f t="shared" si="581"/>
        <v>389</v>
      </c>
      <c r="M3685" s="86">
        <f t="shared" si="575"/>
        <v>15.65</v>
      </c>
      <c r="N3685" s="87">
        <f t="shared" si="576"/>
        <v>15.65</v>
      </c>
      <c r="O3685" s="87" t="str">
        <f t="shared" si="577"/>
        <v/>
      </c>
      <c r="P3685" s="88" t="str">
        <f t="shared" si="578"/>
        <v/>
      </c>
      <c r="Q3685" s="87" t="str">
        <f t="shared" si="579"/>
        <v/>
      </c>
      <c r="R3685" s="87" t="str">
        <f t="shared" si="580"/>
        <v/>
      </c>
    </row>
    <row r="3686" spans="1:18" ht="25.5" x14ac:dyDescent="0.2">
      <c r="A3686" s="214" t="s">
        <v>28</v>
      </c>
      <c r="B3686" s="215" t="s">
        <v>83</v>
      </c>
      <c r="C3686" s="214" t="str">
        <f>VLOOKUP(B3686,INSUMOS!$A:$I,2,FALSE)</f>
        <v>SINAPI</v>
      </c>
      <c r="D3686" s="214" t="str">
        <f>VLOOKUP(B3686,INSUMOS!$A:$I,3,FALSE)</f>
        <v>SEGURO - HORISTA (COLETADO CAIXA - ENCARGOS COMPLEMENTARES)</v>
      </c>
      <c r="E3686" s="293" t="str">
        <f>VLOOKUP(B3686,INSUMOS!$A:$I,4,FALSE)</f>
        <v>Encargos Complementares</v>
      </c>
      <c r="F3686" s="293"/>
      <c r="G3686" s="216" t="str">
        <f>VLOOKUP(B3686,INSUMOS!$A:$I,5,FALSE)</f>
        <v>H</v>
      </c>
      <c r="H3686" s="217">
        <v>1</v>
      </c>
      <c r="I3686" s="218">
        <f>VLOOKUP(B3686,INSUMOS!$A:$I,8,FALSE)</f>
        <v>0.11</v>
      </c>
      <c r="J3686" s="218">
        <f t="shared" si="583"/>
        <v>0.11</v>
      </c>
      <c r="L3686" s="52">
        <f t="shared" si="581"/>
        <v>389</v>
      </c>
      <c r="M3686" s="86">
        <f t="shared" si="575"/>
        <v>0.11</v>
      </c>
      <c r="N3686" s="87" t="str">
        <f t="shared" si="576"/>
        <v/>
      </c>
      <c r="O3686" s="87">
        <f t="shared" si="577"/>
        <v>0.11</v>
      </c>
      <c r="P3686" s="88" t="str">
        <f t="shared" si="578"/>
        <v/>
      </c>
      <c r="Q3686" s="87" t="str">
        <f t="shared" si="579"/>
        <v/>
      </c>
      <c r="R3686" s="87" t="str">
        <f t="shared" si="580"/>
        <v/>
      </c>
    </row>
    <row r="3687" spans="1:18" ht="25.5" x14ac:dyDescent="0.2">
      <c r="A3687" s="214" t="s">
        <v>28</v>
      </c>
      <c r="B3687" s="215" t="s">
        <v>81</v>
      </c>
      <c r="C3687" s="214" t="str">
        <f>VLOOKUP(B3687,INSUMOS!$A:$I,2,FALSE)</f>
        <v>SINAPI</v>
      </c>
      <c r="D3687" s="214" t="str">
        <f>VLOOKUP(B3687,INSUMOS!$A:$I,3,FALSE)</f>
        <v>EXAMES - HORISTA (COLETADO CAIXA - ENCARGOS COMPLEMENTARES)</v>
      </c>
      <c r="E3687" s="293" t="str">
        <f>VLOOKUP(B3687,INSUMOS!$A:$I,4,FALSE)</f>
        <v>Encargos Complementares</v>
      </c>
      <c r="F3687" s="293"/>
      <c r="G3687" s="216" t="str">
        <f>VLOOKUP(B3687,INSUMOS!$A:$I,5,FALSE)</f>
        <v>H</v>
      </c>
      <c r="H3687" s="217">
        <v>1</v>
      </c>
      <c r="I3687" s="218">
        <f>VLOOKUP(B3687,INSUMOS!$A:$I,8,FALSE)</f>
        <v>1.31</v>
      </c>
      <c r="J3687" s="218">
        <f t="shared" si="583"/>
        <v>1.31</v>
      </c>
      <c r="L3687" s="52">
        <f t="shared" si="581"/>
        <v>389</v>
      </c>
      <c r="M3687" s="86">
        <f t="shared" si="575"/>
        <v>1.31</v>
      </c>
      <c r="N3687" s="87" t="str">
        <f t="shared" si="576"/>
        <v/>
      </c>
      <c r="O3687" s="87">
        <f t="shared" si="577"/>
        <v>1.31</v>
      </c>
      <c r="P3687" s="88" t="str">
        <f t="shared" si="578"/>
        <v/>
      </c>
      <c r="Q3687" s="87" t="str">
        <f t="shared" si="579"/>
        <v/>
      </c>
      <c r="R3687" s="87" t="str">
        <f t="shared" si="580"/>
        <v/>
      </c>
    </row>
    <row r="3688" spans="1:18" x14ac:dyDescent="0.2">
      <c r="A3688" s="219"/>
      <c r="B3688" s="219"/>
      <c r="C3688" s="219"/>
      <c r="D3688" s="219"/>
      <c r="E3688" s="219"/>
      <c r="F3688" s="220"/>
      <c r="G3688" s="219"/>
      <c r="H3688" s="220"/>
      <c r="I3688" s="219"/>
      <c r="J3688" s="220"/>
      <c r="L3688" s="52">
        <f t="shared" si="581"/>
        <v>389</v>
      </c>
      <c r="M3688" s="86" t="str">
        <f t="shared" si="575"/>
        <v/>
      </c>
      <c r="N3688" s="87" t="str">
        <f t="shared" si="576"/>
        <v/>
      </c>
      <c r="O3688" s="87" t="str">
        <f t="shared" si="577"/>
        <v/>
      </c>
      <c r="P3688" s="88" t="str">
        <f t="shared" si="578"/>
        <v/>
      </c>
      <c r="Q3688" s="87" t="str">
        <f t="shared" si="579"/>
        <v/>
      </c>
      <c r="R3688" s="87" t="str">
        <f t="shared" si="580"/>
        <v/>
      </c>
    </row>
    <row r="3689" spans="1:18" ht="15" thickBot="1" x14ac:dyDescent="0.25">
      <c r="A3689" s="219"/>
      <c r="B3689" s="219"/>
      <c r="C3689" s="219"/>
      <c r="D3689" s="219"/>
      <c r="E3689" s="219"/>
      <c r="F3689" s="220"/>
      <c r="G3689" s="219"/>
      <c r="H3689" s="294"/>
      <c r="I3689" s="294"/>
      <c r="J3689" s="220"/>
      <c r="L3689" s="52">
        <f t="shared" si="581"/>
        <v>389</v>
      </c>
      <c r="M3689" s="86" t="str">
        <f t="shared" si="575"/>
        <v/>
      </c>
      <c r="N3689" s="87" t="str">
        <f t="shared" si="576"/>
        <v/>
      </c>
      <c r="O3689" s="87" t="str">
        <f t="shared" si="577"/>
        <v/>
      </c>
      <c r="P3689" s="88" t="str">
        <f t="shared" si="578"/>
        <v/>
      </c>
      <c r="Q3689" s="87" t="str">
        <f t="shared" si="579"/>
        <v/>
      </c>
      <c r="R3689" s="87" t="str">
        <f t="shared" si="580"/>
        <v/>
      </c>
    </row>
    <row r="3690" spans="1:18" ht="38.25" customHeight="1" thickTop="1" x14ac:dyDescent="0.2">
      <c r="A3690" s="224"/>
      <c r="B3690" s="224"/>
      <c r="C3690" s="224"/>
      <c r="D3690" s="224"/>
      <c r="E3690" s="224"/>
      <c r="F3690" s="224"/>
      <c r="G3690" s="224"/>
      <c r="H3690" s="224"/>
      <c r="I3690" s="224"/>
      <c r="J3690" s="224"/>
      <c r="L3690" s="52">
        <f t="shared" si="581"/>
        <v>389</v>
      </c>
      <c r="M3690" s="86" t="str">
        <f t="shared" si="575"/>
        <v/>
      </c>
      <c r="N3690" s="87" t="str">
        <f t="shared" si="576"/>
        <v/>
      </c>
      <c r="O3690" s="87" t="str">
        <f t="shared" si="577"/>
        <v/>
      </c>
      <c r="P3690" s="88" t="str">
        <f t="shared" si="578"/>
        <v/>
      </c>
      <c r="Q3690" s="87" t="str">
        <f t="shared" si="579"/>
        <v/>
      </c>
      <c r="R3690" s="87" t="str">
        <f t="shared" si="580"/>
        <v/>
      </c>
    </row>
    <row r="3691" spans="1:18" ht="15" x14ac:dyDescent="0.2">
      <c r="A3691" s="206"/>
      <c r="B3691" s="207" t="s">
        <v>1</v>
      </c>
      <c r="C3691" s="206" t="s">
        <v>2</v>
      </c>
      <c r="D3691" s="206" t="s">
        <v>3</v>
      </c>
      <c r="E3691" s="290" t="s">
        <v>18</v>
      </c>
      <c r="F3691" s="290"/>
      <c r="G3691" s="208" t="s">
        <v>4</v>
      </c>
      <c r="H3691" s="207" t="s">
        <v>5</v>
      </c>
      <c r="I3691" s="207" t="s">
        <v>6</v>
      </c>
      <c r="J3691" s="207" t="s">
        <v>7</v>
      </c>
      <c r="L3691" s="52">
        <f t="shared" si="581"/>
        <v>390</v>
      </c>
      <c r="M3691" s="86" t="str">
        <f t="shared" si="575"/>
        <v/>
      </c>
      <c r="N3691" s="87" t="str">
        <f t="shared" si="576"/>
        <v/>
      </c>
      <c r="O3691" s="87" t="str">
        <f t="shared" si="577"/>
        <v/>
      </c>
      <c r="P3691" s="88" t="str">
        <f t="shared" si="578"/>
        <v/>
      </c>
      <c r="Q3691" s="87" t="str">
        <f t="shared" si="579"/>
        <v/>
      </c>
      <c r="R3691" s="87" t="str">
        <f t="shared" si="580"/>
        <v/>
      </c>
    </row>
    <row r="3692" spans="1:18" ht="25.5" x14ac:dyDescent="0.2">
      <c r="A3692" s="209" t="s">
        <v>19</v>
      </c>
      <c r="B3692" s="210" t="s">
        <v>723</v>
      </c>
      <c r="C3692" s="209" t="s">
        <v>9</v>
      </c>
      <c r="D3692" s="209" t="s">
        <v>919</v>
      </c>
      <c r="E3692" s="291" t="s">
        <v>908</v>
      </c>
      <c r="F3692" s="291"/>
      <c r="G3692" s="211" t="s">
        <v>12</v>
      </c>
      <c r="H3692" s="212">
        <v>1</v>
      </c>
      <c r="I3692" s="213">
        <f>SUMIF(L:L,$L3692,M:M)</f>
        <v>11.959999999999999</v>
      </c>
      <c r="J3692" s="213">
        <f>TRUNC(H3692*I3692,2)</f>
        <v>11.96</v>
      </c>
      <c r="L3692" s="52">
        <f t="shared" si="581"/>
        <v>390</v>
      </c>
      <c r="M3692" s="86" t="str">
        <f t="shared" si="575"/>
        <v/>
      </c>
      <c r="N3692" s="87" t="str">
        <f t="shared" si="576"/>
        <v/>
      </c>
      <c r="O3692" s="87" t="str">
        <f t="shared" si="577"/>
        <v/>
      </c>
      <c r="P3692" s="88" t="str">
        <f t="shared" si="578"/>
        <v xml:space="preserve"> 86883 </v>
      </c>
      <c r="Q3692" s="87">
        <f t="shared" si="579"/>
        <v>0</v>
      </c>
      <c r="R3692" s="87">
        <f t="shared" si="580"/>
        <v>11.959999999999999</v>
      </c>
    </row>
    <row r="3693" spans="1:18" ht="25.5" x14ac:dyDescent="0.2">
      <c r="A3693" s="225" t="s">
        <v>21</v>
      </c>
      <c r="B3693" s="226" t="s">
        <v>214</v>
      </c>
      <c r="C3693" s="225" t="s">
        <v>9</v>
      </c>
      <c r="D3693" s="225" t="s">
        <v>215</v>
      </c>
      <c r="E3693" s="292" t="s">
        <v>875</v>
      </c>
      <c r="F3693" s="292"/>
      <c r="G3693" s="227" t="s">
        <v>25</v>
      </c>
      <c r="H3693" s="228">
        <v>8.4500000000000006E-2</v>
      </c>
      <c r="I3693" s="229">
        <f>SUMIFS(J:J,A:A,"Composição",B:B,$B3693)</f>
        <v>32.270000000000003</v>
      </c>
      <c r="J3693" s="229">
        <f>TRUNC(H3693*I3693,2)</f>
        <v>2.72</v>
      </c>
      <c r="L3693" s="52">
        <f t="shared" si="581"/>
        <v>390</v>
      </c>
      <c r="M3693" s="86">
        <f t="shared" si="575"/>
        <v>2.72</v>
      </c>
      <c r="N3693" s="87" t="str">
        <f t="shared" si="576"/>
        <v/>
      </c>
      <c r="O3693" s="87">
        <f t="shared" si="577"/>
        <v>2.72</v>
      </c>
      <c r="P3693" s="88" t="str">
        <f t="shared" si="578"/>
        <v/>
      </c>
      <c r="Q3693" s="87" t="str">
        <f t="shared" si="579"/>
        <v/>
      </c>
      <c r="R3693" s="87" t="str">
        <f t="shared" si="580"/>
        <v/>
      </c>
    </row>
    <row r="3694" spans="1:18" ht="25.5" x14ac:dyDescent="0.2">
      <c r="A3694" s="225" t="s">
        <v>21</v>
      </c>
      <c r="B3694" s="226" t="s">
        <v>26</v>
      </c>
      <c r="C3694" s="225" t="s">
        <v>9</v>
      </c>
      <c r="D3694" s="225" t="s">
        <v>27</v>
      </c>
      <c r="E3694" s="292" t="s">
        <v>875</v>
      </c>
      <c r="F3694" s="292"/>
      <c r="G3694" s="227" t="s">
        <v>25</v>
      </c>
      <c r="H3694" s="228">
        <v>2.6599999999999999E-2</v>
      </c>
      <c r="I3694" s="229">
        <f>SUMIFS(J:J,A:A,"Composição",B:B,$B3694)</f>
        <v>25.11</v>
      </c>
      <c r="J3694" s="229">
        <f>TRUNC(H3694*I3694,2)</f>
        <v>0.66</v>
      </c>
      <c r="L3694" s="52">
        <f t="shared" si="581"/>
        <v>390</v>
      </c>
      <c r="M3694" s="86">
        <f t="shared" si="575"/>
        <v>0.66</v>
      </c>
      <c r="N3694" s="87" t="str">
        <f t="shared" si="576"/>
        <v/>
      </c>
      <c r="O3694" s="87">
        <f t="shared" si="577"/>
        <v>0.66</v>
      </c>
      <c r="P3694" s="88" t="str">
        <f t="shared" si="578"/>
        <v/>
      </c>
      <c r="Q3694" s="87" t="str">
        <f t="shared" si="579"/>
        <v/>
      </c>
      <c r="R3694" s="87" t="str">
        <f t="shared" si="580"/>
        <v/>
      </c>
    </row>
    <row r="3695" spans="1:18" x14ac:dyDescent="0.2">
      <c r="A3695" s="214" t="s">
        <v>28</v>
      </c>
      <c r="B3695" s="215" t="s">
        <v>566</v>
      </c>
      <c r="C3695" s="214" t="str">
        <f>VLOOKUP(B3695,INSUMOS!$A:$I,2,FALSE)</f>
        <v>SINAPI</v>
      </c>
      <c r="D3695" s="214" t="str">
        <f>VLOOKUP(B3695,INSUMOS!$A:$I,3,FALSE)</f>
        <v>FITA VEDA ROSCA, EM PTFE, ROLO DE 18 MM X 10 M (L X C)</v>
      </c>
      <c r="E3695" s="293" t="str">
        <f>VLOOKUP(B3695,INSUMOS!$A:$I,4,FALSE)</f>
        <v>Material</v>
      </c>
      <c r="F3695" s="293"/>
      <c r="G3695" s="216" t="str">
        <f>VLOOKUP(B3695,INSUMOS!$A:$I,5,FALSE)</f>
        <v>UN</v>
      </c>
      <c r="H3695" s="217">
        <v>3.32E-2</v>
      </c>
      <c r="I3695" s="218">
        <f>VLOOKUP(B3695,INSUMOS!$A:$I,8,FALSE)</f>
        <v>4</v>
      </c>
      <c r="J3695" s="218">
        <f>TRUNC(H3695*I3695,2)</f>
        <v>0.13</v>
      </c>
      <c r="L3695" s="52">
        <f t="shared" si="581"/>
        <v>390</v>
      </c>
      <c r="M3695" s="86">
        <f t="shared" si="575"/>
        <v>0.13</v>
      </c>
      <c r="N3695" s="87" t="str">
        <f t="shared" si="576"/>
        <v/>
      </c>
      <c r="O3695" s="87">
        <f t="shared" si="577"/>
        <v>0.13</v>
      </c>
      <c r="P3695" s="88" t="str">
        <f t="shared" si="578"/>
        <v/>
      </c>
      <c r="Q3695" s="87" t="str">
        <f t="shared" si="579"/>
        <v/>
      </c>
      <c r="R3695" s="87" t="str">
        <f t="shared" si="580"/>
        <v/>
      </c>
    </row>
    <row r="3696" spans="1:18" ht="38.25" customHeight="1" x14ac:dyDescent="0.2">
      <c r="A3696" s="214" t="s">
        <v>28</v>
      </c>
      <c r="B3696" s="215" t="s">
        <v>490</v>
      </c>
      <c r="C3696" s="214" t="str">
        <f>VLOOKUP(B3696,INSUMOS!$A:$I,2,FALSE)</f>
        <v>SINAPI</v>
      </c>
      <c r="D3696" s="214" t="str">
        <f>VLOOKUP(B3696,INSUMOS!$A:$I,3,FALSE)</f>
        <v>SIFAO / TUBO SINFONADO EXTENSIVEL/SANFONADO, UNIVERSAL/ SIMPLES, ENTRE *50 A 70* CM, DE PLASTICO BRANCO</v>
      </c>
      <c r="E3696" s="293" t="str">
        <f>VLOOKUP(B3696,INSUMOS!$A:$I,4,FALSE)</f>
        <v>Material</v>
      </c>
      <c r="F3696" s="293"/>
      <c r="G3696" s="216" t="str">
        <f>VLOOKUP(B3696,INSUMOS!$A:$I,5,FALSE)</f>
        <v>UN</v>
      </c>
      <c r="H3696" s="217">
        <v>1</v>
      </c>
      <c r="I3696" s="218">
        <f>VLOOKUP(B3696,INSUMOS!$A:$I,8,FALSE)</f>
        <v>8.4499999999999993</v>
      </c>
      <c r="J3696" s="218">
        <f>TRUNC(H3696*I3696,2)</f>
        <v>8.4499999999999993</v>
      </c>
      <c r="L3696" s="52">
        <f t="shared" si="581"/>
        <v>390</v>
      </c>
      <c r="M3696" s="86">
        <f t="shared" ref="M3696:M3759" si="584">IF(OR(A3696="Insumo",A3696="Composição Auxiliar"),J3696,"")</f>
        <v>8.4499999999999993</v>
      </c>
      <c r="N3696" s="87" t="str">
        <f t="shared" ref="N3696:N3759" si="585">IF(E3696="Mão de Obra",J3696,"")</f>
        <v/>
      </c>
      <c r="O3696" s="87">
        <f t="shared" ref="O3696:O3759" si="586">IF(N3696&lt;&gt;"","",M3696)</f>
        <v>8.4499999999999993</v>
      </c>
      <c r="P3696" s="88" t="str">
        <f t="shared" ref="P3696:P3759" si="587">IF(A3696="Composição",B3696,"")</f>
        <v/>
      </c>
      <c r="Q3696" s="87" t="str">
        <f t="shared" ref="Q3696:Q3759" si="588">IF(P3696&lt;&gt;"",SUMIF(L3696:L3796,L3696,N3696:N3796),"")</f>
        <v/>
      </c>
      <c r="R3696" s="87" t="str">
        <f t="shared" ref="R3696:R3759" si="589">IF(P3696&lt;&gt;"",SUMIF(L3696:L3796,L3696,O3696:O3796),"")</f>
        <v/>
      </c>
    </row>
    <row r="3697" spans="1:18" ht="25.5" customHeight="1" x14ac:dyDescent="0.2">
      <c r="A3697" s="219"/>
      <c r="B3697" s="219"/>
      <c r="C3697" s="219"/>
      <c r="D3697" s="219"/>
      <c r="E3697" s="219"/>
      <c r="F3697" s="220"/>
      <c r="G3697" s="219"/>
      <c r="H3697" s="220"/>
      <c r="I3697" s="219"/>
      <c r="J3697" s="220"/>
      <c r="L3697" s="52">
        <f t="shared" si="581"/>
        <v>390</v>
      </c>
      <c r="M3697" s="86" t="str">
        <f t="shared" si="584"/>
        <v/>
      </c>
      <c r="N3697" s="87" t="str">
        <f t="shared" si="585"/>
        <v/>
      </c>
      <c r="O3697" s="87" t="str">
        <f t="shared" si="586"/>
        <v/>
      </c>
      <c r="P3697" s="88" t="str">
        <f t="shared" si="587"/>
        <v/>
      </c>
      <c r="Q3697" s="87" t="str">
        <f t="shared" si="588"/>
        <v/>
      </c>
      <c r="R3697" s="87" t="str">
        <f t="shared" si="589"/>
        <v/>
      </c>
    </row>
    <row r="3698" spans="1:18" ht="38.25" customHeight="1" thickBot="1" x14ac:dyDescent="0.25">
      <c r="A3698" s="219"/>
      <c r="B3698" s="219"/>
      <c r="C3698" s="219"/>
      <c r="D3698" s="219"/>
      <c r="E3698" s="219"/>
      <c r="F3698" s="220"/>
      <c r="G3698" s="219"/>
      <c r="H3698" s="294"/>
      <c r="I3698" s="294"/>
      <c r="J3698" s="220"/>
      <c r="L3698" s="52">
        <f t="shared" si="581"/>
        <v>390</v>
      </c>
      <c r="M3698" s="86" t="str">
        <f t="shared" si="584"/>
        <v/>
      </c>
      <c r="N3698" s="87" t="str">
        <f t="shared" si="585"/>
        <v/>
      </c>
      <c r="O3698" s="87" t="str">
        <f t="shared" si="586"/>
        <v/>
      </c>
      <c r="P3698" s="88" t="str">
        <f t="shared" si="587"/>
        <v/>
      </c>
      <c r="Q3698" s="87" t="str">
        <f t="shared" si="588"/>
        <v/>
      </c>
      <c r="R3698" s="87" t="str">
        <f t="shared" si="589"/>
        <v/>
      </c>
    </row>
    <row r="3699" spans="1:18" ht="38.25" customHeight="1" thickTop="1" x14ac:dyDescent="0.2">
      <c r="A3699" s="224"/>
      <c r="B3699" s="224"/>
      <c r="C3699" s="224"/>
      <c r="D3699" s="224"/>
      <c r="E3699" s="224"/>
      <c r="F3699" s="224"/>
      <c r="G3699" s="224"/>
      <c r="H3699" s="224"/>
      <c r="I3699" s="224"/>
      <c r="J3699" s="224"/>
      <c r="L3699" s="52">
        <f t="shared" si="581"/>
        <v>390</v>
      </c>
      <c r="M3699" s="86" t="str">
        <f t="shared" si="584"/>
        <v/>
      </c>
      <c r="N3699" s="87" t="str">
        <f t="shared" si="585"/>
        <v/>
      </c>
      <c r="O3699" s="87" t="str">
        <f t="shared" si="586"/>
        <v/>
      </c>
      <c r="P3699" s="88" t="str">
        <f t="shared" si="587"/>
        <v/>
      </c>
      <c r="Q3699" s="87" t="str">
        <f t="shared" si="588"/>
        <v/>
      </c>
      <c r="R3699" s="87" t="str">
        <f t="shared" si="589"/>
        <v/>
      </c>
    </row>
    <row r="3700" spans="1:18" ht="38.25" customHeight="1" x14ac:dyDescent="0.2">
      <c r="A3700" s="206"/>
      <c r="B3700" s="207" t="s">
        <v>1</v>
      </c>
      <c r="C3700" s="206" t="s">
        <v>2</v>
      </c>
      <c r="D3700" s="206" t="s">
        <v>3</v>
      </c>
      <c r="E3700" s="290" t="s">
        <v>18</v>
      </c>
      <c r="F3700" s="290"/>
      <c r="G3700" s="208" t="s">
        <v>4</v>
      </c>
      <c r="H3700" s="207" t="s">
        <v>5</v>
      </c>
      <c r="I3700" s="207" t="s">
        <v>6</v>
      </c>
      <c r="J3700" s="207" t="s">
        <v>7</v>
      </c>
      <c r="L3700" s="52">
        <f t="shared" ref="L3700:L3763" si="590">IF(AND(A3701&lt;&gt;"",A3700=""),L3699+1,L3699)</f>
        <v>391</v>
      </c>
      <c r="M3700" s="86" t="str">
        <f t="shared" si="584"/>
        <v/>
      </c>
      <c r="N3700" s="87" t="str">
        <f t="shared" si="585"/>
        <v/>
      </c>
      <c r="O3700" s="87" t="str">
        <f t="shared" si="586"/>
        <v/>
      </c>
      <c r="P3700" s="88" t="str">
        <f t="shared" si="587"/>
        <v/>
      </c>
      <c r="Q3700" s="87" t="str">
        <f t="shared" si="588"/>
        <v/>
      </c>
      <c r="R3700" s="87" t="str">
        <f t="shared" si="589"/>
        <v/>
      </c>
    </row>
    <row r="3701" spans="1:18" x14ac:dyDescent="0.2">
      <c r="A3701" s="209" t="s">
        <v>19</v>
      </c>
      <c r="B3701" s="210" t="s">
        <v>697</v>
      </c>
      <c r="C3701" s="209" t="s">
        <v>9</v>
      </c>
      <c r="D3701" s="209" t="s">
        <v>698</v>
      </c>
      <c r="E3701" s="291" t="s">
        <v>875</v>
      </c>
      <c r="F3701" s="291"/>
      <c r="G3701" s="211" t="s">
        <v>25</v>
      </c>
      <c r="H3701" s="212">
        <v>1</v>
      </c>
      <c r="I3701" s="213">
        <f>SUMIF(L:L,$L3701,M:M)</f>
        <v>33.75</v>
      </c>
      <c r="J3701" s="213">
        <f t="shared" ref="J3701:J3709" si="591">TRUNC(H3701*I3701,2)</f>
        <v>33.75</v>
      </c>
      <c r="L3701" s="52">
        <f t="shared" si="590"/>
        <v>391</v>
      </c>
      <c r="M3701" s="86" t="str">
        <f t="shared" si="584"/>
        <v/>
      </c>
      <c r="N3701" s="87" t="str">
        <f t="shared" si="585"/>
        <v/>
      </c>
      <c r="O3701" s="87" t="str">
        <f t="shared" si="586"/>
        <v/>
      </c>
      <c r="P3701" s="88" t="str">
        <f t="shared" si="587"/>
        <v xml:space="preserve"> 88317 </v>
      </c>
      <c r="Q3701" s="87">
        <f t="shared" si="588"/>
        <v>23.15</v>
      </c>
      <c r="R3701" s="87">
        <f t="shared" si="589"/>
        <v>10.6</v>
      </c>
    </row>
    <row r="3702" spans="1:18" ht="25.5" x14ac:dyDescent="0.2">
      <c r="A3702" s="225" t="s">
        <v>21</v>
      </c>
      <c r="B3702" s="226" t="s">
        <v>788</v>
      </c>
      <c r="C3702" s="225" t="s">
        <v>9</v>
      </c>
      <c r="D3702" s="225" t="s">
        <v>789</v>
      </c>
      <c r="E3702" s="292" t="s">
        <v>875</v>
      </c>
      <c r="F3702" s="292"/>
      <c r="G3702" s="227" t="s">
        <v>25</v>
      </c>
      <c r="H3702" s="228">
        <v>1</v>
      </c>
      <c r="I3702" s="229">
        <f>SUMIFS(J:J,A:A,"Composição",B:B,$B3702)</f>
        <v>0.26</v>
      </c>
      <c r="J3702" s="229">
        <f t="shared" si="591"/>
        <v>0.26</v>
      </c>
      <c r="L3702" s="52">
        <f t="shared" si="590"/>
        <v>391</v>
      </c>
      <c r="M3702" s="86">
        <f t="shared" si="584"/>
        <v>0.26</v>
      </c>
      <c r="N3702" s="87" t="str">
        <f t="shared" si="585"/>
        <v/>
      </c>
      <c r="O3702" s="87">
        <f t="shared" si="586"/>
        <v>0.26</v>
      </c>
      <c r="P3702" s="88" t="str">
        <f t="shared" si="587"/>
        <v/>
      </c>
      <c r="Q3702" s="87" t="str">
        <f t="shared" si="588"/>
        <v/>
      </c>
      <c r="R3702" s="87" t="str">
        <f t="shared" si="589"/>
        <v/>
      </c>
    </row>
    <row r="3703" spans="1:18" ht="25.5" x14ac:dyDescent="0.2">
      <c r="A3703" s="214" t="s">
        <v>28</v>
      </c>
      <c r="B3703" s="215" t="s">
        <v>449</v>
      </c>
      <c r="C3703" s="214" t="str">
        <f>VLOOKUP(B3703,INSUMOS!$A:$I,2,FALSE)</f>
        <v>SINAPI</v>
      </c>
      <c r="D3703" s="214" t="str">
        <f>VLOOKUP(B3703,INSUMOS!$A:$I,3,FALSE)</f>
        <v>FERRAMENTAS - FAMILIA SOLDADOR - HORISTA (ENCARGOS COMPLEMENTARES - COLETADO CAIXA)</v>
      </c>
      <c r="E3703" s="293" t="str">
        <f>VLOOKUP(B3703,INSUMOS!$A:$I,4,FALSE)</f>
        <v>Encargos Complementares</v>
      </c>
      <c r="F3703" s="293"/>
      <c r="G3703" s="216" t="str">
        <f>VLOOKUP(B3703,INSUMOS!$A:$I,5,FALSE)</f>
        <v>H</v>
      </c>
      <c r="H3703" s="217">
        <v>1</v>
      </c>
      <c r="I3703" s="218">
        <f>VLOOKUP(B3703,INSUMOS!$A:$I,8,FALSE)</f>
        <v>1.19</v>
      </c>
      <c r="J3703" s="218">
        <f t="shared" si="591"/>
        <v>1.19</v>
      </c>
      <c r="L3703" s="52">
        <f t="shared" si="590"/>
        <v>391</v>
      </c>
      <c r="M3703" s="86">
        <f t="shared" si="584"/>
        <v>1.19</v>
      </c>
      <c r="N3703" s="87" t="str">
        <f t="shared" si="585"/>
        <v/>
      </c>
      <c r="O3703" s="87">
        <f t="shared" si="586"/>
        <v>1.19</v>
      </c>
      <c r="P3703" s="88" t="str">
        <f t="shared" si="587"/>
        <v/>
      </c>
      <c r="Q3703" s="87" t="str">
        <f t="shared" si="588"/>
        <v/>
      </c>
      <c r="R3703" s="87" t="str">
        <f t="shared" si="589"/>
        <v/>
      </c>
    </row>
    <row r="3704" spans="1:18" ht="25.5" x14ac:dyDescent="0.2">
      <c r="A3704" s="214" t="s">
        <v>28</v>
      </c>
      <c r="B3704" s="215" t="s">
        <v>84</v>
      </c>
      <c r="C3704" s="214" t="str">
        <f>VLOOKUP(B3704,INSUMOS!$A:$I,2,FALSE)</f>
        <v>SINAPI</v>
      </c>
      <c r="D3704" s="214" t="str">
        <f>VLOOKUP(B3704,INSUMOS!$A:$I,3,FALSE)</f>
        <v>TRANSPORTE - HORISTA (COLETADO CAIXA - ENCARGOS COMPLEMENTARES)</v>
      </c>
      <c r="E3704" s="293" t="str">
        <f>VLOOKUP(B3704,INSUMOS!$A:$I,4,FALSE)</f>
        <v>Encargos Complementares</v>
      </c>
      <c r="F3704" s="293"/>
      <c r="G3704" s="216" t="str">
        <f>VLOOKUP(B3704,INSUMOS!$A:$I,5,FALSE)</f>
        <v>H</v>
      </c>
      <c r="H3704" s="217">
        <v>1</v>
      </c>
      <c r="I3704" s="218">
        <f>VLOOKUP(B3704,INSUMOS!$A:$I,8,FALSE)</f>
        <v>1.52</v>
      </c>
      <c r="J3704" s="218">
        <f t="shared" si="591"/>
        <v>1.52</v>
      </c>
      <c r="L3704" s="52">
        <f t="shared" si="590"/>
        <v>391</v>
      </c>
      <c r="M3704" s="86">
        <f t="shared" si="584"/>
        <v>1.52</v>
      </c>
      <c r="N3704" s="87" t="str">
        <f t="shared" si="585"/>
        <v/>
      </c>
      <c r="O3704" s="87">
        <f t="shared" si="586"/>
        <v>1.52</v>
      </c>
      <c r="P3704" s="88" t="str">
        <f t="shared" si="587"/>
        <v/>
      </c>
      <c r="Q3704" s="87" t="str">
        <f t="shared" si="588"/>
        <v/>
      </c>
      <c r="R3704" s="87" t="str">
        <f t="shared" si="589"/>
        <v/>
      </c>
    </row>
    <row r="3705" spans="1:18" ht="38.25" customHeight="1" x14ac:dyDescent="0.2">
      <c r="A3705" s="214" t="s">
        <v>28</v>
      </c>
      <c r="B3705" s="215" t="s">
        <v>432</v>
      </c>
      <c r="C3705" s="214" t="str">
        <f>VLOOKUP(B3705,INSUMOS!$A:$I,2,FALSE)</f>
        <v>SINAPI</v>
      </c>
      <c r="D3705" s="214" t="str">
        <f>VLOOKUP(B3705,INSUMOS!$A:$I,3,FALSE)</f>
        <v>EPI - FAMILIA SOLDADOR - HORISTA (ENCARGOS COMPLEMENTARES - COLETADO CAIXA)</v>
      </c>
      <c r="E3705" s="293" t="str">
        <f>VLOOKUP(B3705,INSUMOS!$A:$I,4,FALSE)</f>
        <v>Encargos Complementares</v>
      </c>
      <c r="F3705" s="293"/>
      <c r="G3705" s="216" t="str">
        <f>VLOOKUP(B3705,INSUMOS!$A:$I,5,FALSE)</f>
        <v>H</v>
      </c>
      <c r="H3705" s="217">
        <v>1</v>
      </c>
      <c r="I3705" s="218">
        <f>VLOOKUP(B3705,INSUMOS!$A:$I,8,FALSE)</f>
        <v>1.92</v>
      </c>
      <c r="J3705" s="218">
        <f t="shared" si="591"/>
        <v>1.92</v>
      </c>
      <c r="L3705" s="52">
        <f t="shared" si="590"/>
        <v>391</v>
      </c>
      <c r="M3705" s="86">
        <f t="shared" si="584"/>
        <v>1.92</v>
      </c>
      <c r="N3705" s="87" t="str">
        <f t="shared" si="585"/>
        <v/>
      </c>
      <c r="O3705" s="87">
        <f t="shared" si="586"/>
        <v>1.92</v>
      </c>
      <c r="P3705" s="88" t="str">
        <f t="shared" si="587"/>
        <v/>
      </c>
      <c r="Q3705" s="87" t="str">
        <f t="shared" si="588"/>
        <v/>
      </c>
      <c r="R3705" s="87" t="str">
        <f t="shared" si="589"/>
        <v/>
      </c>
    </row>
    <row r="3706" spans="1:18" ht="25.5" customHeight="1" x14ac:dyDescent="0.2">
      <c r="A3706" s="214" t="s">
        <v>28</v>
      </c>
      <c r="B3706" s="215" t="s">
        <v>83</v>
      </c>
      <c r="C3706" s="214" t="str">
        <f>VLOOKUP(B3706,INSUMOS!$A:$I,2,FALSE)</f>
        <v>SINAPI</v>
      </c>
      <c r="D3706" s="214" t="str">
        <f>VLOOKUP(B3706,INSUMOS!$A:$I,3,FALSE)</f>
        <v>SEGURO - HORISTA (COLETADO CAIXA - ENCARGOS COMPLEMENTARES)</v>
      </c>
      <c r="E3706" s="293" t="str">
        <f>VLOOKUP(B3706,INSUMOS!$A:$I,4,FALSE)</f>
        <v>Encargos Complementares</v>
      </c>
      <c r="F3706" s="293"/>
      <c r="G3706" s="216" t="str">
        <f>VLOOKUP(B3706,INSUMOS!$A:$I,5,FALSE)</f>
        <v>H</v>
      </c>
      <c r="H3706" s="217">
        <v>1</v>
      </c>
      <c r="I3706" s="218">
        <f>VLOOKUP(B3706,INSUMOS!$A:$I,8,FALSE)</f>
        <v>0.11</v>
      </c>
      <c r="J3706" s="218">
        <f t="shared" si="591"/>
        <v>0.11</v>
      </c>
      <c r="L3706" s="52">
        <f t="shared" si="590"/>
        <v>391</v>
      </c>
      <c r="M3706" s="86">
        <f t="shared" si="584"/>
        <v>0.11</v>
      </c>
      <c r="N3706" s="87" t="str">
        <f t="shared" si="585"/>
        <v/>
      </c>
      <c r="O3706" s="87">
        <f t="shared" si="586"/>
        <v>0.11</v>
      </c>
      <c r="P3706" s="88" t="str">
        <f t="shared" si="587"/>
        <v/>
      </c>
      <c r="Q3706" s="87" t="str">
        <f t="shared" si="588"/>
        <v/>
      </c>
      <c r="R3706" s="87" t="str">
        <f t="shared" si="589"/>
        <v/>
      </c>
    </row>
    <row r="3707" spans="1:18" ht="38.25" customHeight="1" x14ac:dyDescent="0.2">
      <c r="A3707" s="214" t="s">
        <v>28</v>
      </c>
      <c r="B3707" s="215" t="s">
        <v>79</v>
      </c>
      <c r="C3707" s="214" t="str">
        <f>VLOOKUP(B3707,INSUMOS!$A:$I,2,FALSE)</f>
        <v>SINAPI</v>
      </c>
      <c r="D3707" s="214" t="str">
        <f>VLOOKUP(B3707,INSUMOS!$A:$I,3,FALSE)</f>
        <v>ALIMENTACAO - HORISTA (COLETADO CAIXA - ENCARGOS COMPLEMENTARES)</v>
      </c>
      <c r="E3707" s="293" t="str">
        <f>VLOOKUP(B3707,INSUMOS!$A:$I,4,FALSE)</f>
        <v>Encargos Complementares</v>
      </c>
      <c r="F3707" s="293"/>
      <c r="G3707" s="216" t="str">
        <f>VLOOKUP(B3707,INSUMOS!$A:$I,5,FALSE)</f>
        <v>H</v>
      </c>
      <c r="H3707" s="217">
        <v>1</v>
      </c>
      <c r="I3707" s="218">
        <f>VLOOKUP(B3707,INSUMOS!$A:$I,8,FALSE)</f>
        <v>4.29</v>
      </c>
      <c r="J3707" s="218">
        <f t="shared" si="591"/>
        <v>4.29</v>
      </c>
      <c r="L3707" s="52">
        <f t="shared" si="590"/>
        <v>391</v>
      </c>
      <c r="M3707" s="86">
        <f t="shared" si="584"/>
        <v>4.29</v>
      </c>
      <c r="N3707" s="87" t="str">
        <f t="shared" si="585"/>
        <v/>
      </c>
      <c r="O3707" s="87">
        <f t="shared" si="586"/>
        <v>4.29</v>
      </c>
      <c r="P3707" s="88" t="str">
        <f t="shared" si="587"/>
        <v/>
      </c>
      <c r="Q3707" s="87" t="str">
        <f t="shared" si="588"/>
        <v/>
      </c>
      <c r="R3707" s="87" t="str">
        <f t="shared" si="589"/>
        <v/>
      </c>
    </row>
    <row r="3708" spans="1:18" ht="38.25" customHeight="1" x14ac:dyDescent="0.2">
      <c r="A3708" s="214" t="s">
        <v>28</v>
      </c>
      <c r="B3708" s="215" t="s">
        <v>360</v>
      </c>
      <c r="C3708" s="214" t="str">
        <f>VLOOKUP(B3708,INSUMOS!$A:$I,2,FALSE)</f>
        <v>SINAPI</v>
      </c>
      <c r="D3708" s="214" t="str">
        <f>VLOOKUP(B3708,INSUMOS!$A:$I,3,FALSE)</f>
        <v>SOLDADOR (HORISTA)</v>
      </c>
      <c r="E3708" s="293" t="str">
        <f>VLOOKUP(B3708,INSUMOS!$A:$I,4,FALSE)</f>
        <v>Mão de Obra</v>
      </c>
      <c r="F3708" s="293"/>
      <c r="G3708" s="216" t="str">
        <f>VLOOKUP(B3708,INSUMOS!$A:$I,5,FALSE)</f>
        <v>H</v>
      </c>
      <c r="H3708" s="217">
        <v>1</v>
      </c>
      <c r="I3708" s="218">
        <f>VLOOKUP(B3708,INSUMOS!$A:$I,8,FALSE)</f>
        <v>23.15</v>
      </c>
      <c r="J3708" s="218">
        <f t="shared" si="591"/>
        <v>23.15</v>
      </c>
      <c r="L3708" s="52">
        <f t="shared" si="590"/>
        <v>391</v>
      </c>
      <c r="M3708" s="86">
        <f t="shared" si="584"/>
        <v>23.15</v>
      </c>
      <c r="N3708" s="87">
        <f t="shared" si="585"/>
        <v>23.15</v>
      </c>
      <c r="O3708" s="87" t="str">
        <f t="shared" si="586"/>
        <v/>
      </c>
      <c r="P3708" s="88" t="str">
        <f t="shared" si="587"/>
        <v/>
      </c>
      <c r="Q3708" s="87" t="str">
        <f t="shared" si="588"/>
        <v/>
      </c>
      <c r="R3708" s="87" t="str">
        <f t="shared" si="589"/>
        <v/>
      </c>
    </row>
    <row r="3709" spans="1:18" ht="38.25" customHeight="1" x14ac:dyDescent="0.2">
      <c r="A3709" s="214" t="s">
        <v>28</v>
      </c>
      <c r="B3709" s="215" t="s">
        <v>81</v>
      </c>
      <c r="C3709" s="214" t="str">
        <f>VLOOKUP(B3709,INSUMOS!$A:$I,2,FALSE)</f>
        <v>SINAPI</v>
      </c>
      <c r="D3709" s="214" t="str">
        <f>VLOOKUP(B3709,INSUMOS!$A:$I,3,FALSE)</f>
        <v>EXAMES - HORISTA (COLETADO CAIXA - ENCARGOS COMPLEMENTARES)</v>
      </c>
      <c r="E3709" s="293" t="str">
        <f>VLOOKUP(B3709,INSUMOS!$A:$I,4,FALSE)</f>
        <v>Encargos Complementares</v>
      </c>
      <c r="F3709" s="293"/>
      <c r="G3709" s="216" t="str">
        <f>VLOOKUP(B3709,INSUMOS!$A:$I,5,FALSE)</f>
        <v>H</v>
      </c>
      <c r="H3709" s="217">
        <v>1</v>
      </c>
      <c r="I3709" s="218">
        <f>VLOOKUP(B3709,INSUMOS!$A:$I,8,FALSE)</f>
        <v>1.31</v>
      </c>
      <c r="J3709" s="218">
        <f t="shared" si="591"/>
        <v>1.31</v>
      </c>
      <c r="L3709" s="52">
        <f t="shared" si="590"/>
        <v>391</v>
      </c>
      <c r="M3709" s="86">
        <f t="shared" si="584"/>
        <v>1.31</v>
      </c>
      <c r="N3709" s="87" t="str">
        <f t="shared" si="585"/>
        <v/>
      </c>
      <c r="O3709" s="87">
        <f t="shared" si="586"/>
        <v>1.31</v>
      </c>
      <c r="P3709" s="88" t="str">
        <f t="shared" si="587"/>
        <v/>
      </c>
      <c r="Q3709" s="87" t="str">
        <f t="shared" si="588"/>
        <v/>
      </c>
      <c r="R3709" s="87" t="str">
        <f t="shared" si="589"/>
        <v/>
      </c>
    </row>
    <row r="3710" spans="1:18" ht="38.25" customHeight="1" x14ac:dyDescent="0.2">
      <c r="A3710" s="219"/>
      <c r="B3710" s="219"/>
      <c r="C3710" s="219"/>
      <c r="D3710" s="219"/>
      <c r="E3710" s="219"/>
      <c r="F3710" s="220"/>
      <c r="G3710" s="219"/>
      <c r="H3710" s="220"/>
      <c r="I3710" s="219"/>
      <c r="J3710" s="220"/>
      <c r="L3710" s="52">
        <f t="shared" si="590"/>
        <v>391</v>
      </c>
      <c r="M3710" s="86" t="str">
        <f t="shared" si="584"/>
        <v/>
      </c>
      <c r="N3710" s="87" t="str">
        <f t="shared" si="585"/>
        <v/>
      </c>
      <c r="O3710" s="87" t="str">
        <f t="shared" si="586"/>
        <v/>
      </c>
      <c r="P3710" s="88" t="str">
        <f t="shared" si="587"/>
        <v/>
      </c>
      <c r="Q3710" s="87" t="str">
        <f t="shared" si="588"/>
        <v/>
      </c>
      <c r="R3710" s="87" t="str">
        <f t="shared" si="589"/>
        <v/>
      </c>
    </row>
    <row r="3711" spans="1:18" ht="38.25" customHeight="1" thickBot="1" x14ac:dyDescent="0.25">
      <c r="A3711" s="219"/>
      <c r="B3711" s="219"/>
      <c r="C3711" s="219"/>
      <c r="D3711" s="219"/>
      <c r="E3711" s="219"/>
      <c r="F3711" s="220"/>
      <c r="G3711" s="219"/>
      <c r="H3711" s="294"/>
      <c r="I3711" s="294"/>
      <c r="J3711" s="220"/>
      <c r="L3711" s="52">
        <f t="shared" si="590"/>
        <v>391</v>
      </c>
      <c r="M3711" s="86" t="str">
        <f t="shared" si="584"/>
        <v/>
      </c>
      <c r="N3711" s="87" t="str">
        <f t="shared" si="585"/>
        <v/>
      </c>
      <c r="O3711" s="87" t="str">
        <f t="shared" si="586"/>
        <v/>
      </c>
      <c r="P3711" s="88" t="str">
        <f t="shared" si="587"/>
        <v/>
      </c>
      <c r="Q3711" s="87" t="str">
        <f t="shared" si="588"/>
        <v/>
      </c>
      <c r="R3711" s="87" t="str">
        <f t="shared" si="589"/>
        <v/>
      </c>
    </row>
    <row r="3712" spans="1:18" ht="15" thickTop="1" x14ac:dyDescent="0.2">
      <c r="A3712" s="224"/>
      <c r="B3712" s="224"/>
      <c r="C3712" s="224"/>
      <c r="D3712" s="224"/>
      <c r="E3712" s="224"/>
      <c r="F3712" s="224"/>
      <c r="G3712" s="224"/>
      <c r="H3712" s="224"/>
      <c r="I3712" s="224"/>
      <c r="J3712" s="224"/>
      <c r="L3712" s="52">
        <f t="shared" si="590"/>
        <v>391</v>
      </c>
      <c r="M3712" s="86" t="str">
        <f t="shared" si="584"/>
        <v/>
      </c>
      <c r="N3712" s="87" t="str">
        <f t="shared" si="585"/>
        <v/>
      </c>
      <c r="O3712" s="87" t="str">
        <f t="shared" si="586"/>
        <v/>
      </c>
      <c r="P3712" s="88" t="str">
        <f t="shared" si="587"/>
        <v/>
      </c>
      <c r="Q3712" s="87" t="str">
        <f t="shared" si="588"/>
        <v/>
      </c>
      <c r="R3712" s="87" t="str">
        <f t="shared" si="589"/>
        <v/>
      </c>
    </row>
    <row r="3713" spans="1:18" ht="15" x14ac:dyDescent="0.2">
      <c r="A3713" s="206"/>
      <c r="B3713" s="207" t="s">
        <v>1</v>
      </c>
      <c r="C3713" s="206" t="s">
        <v>2</v>
      </c>
      <c r="D3713" s="206" t="s">
        <v>3</v>
      </c>
      <c r="E3713" s="290" t="s">
        <v>18</v>
      </c>
      <c r="F3713" s="290"/>
      <c r="G3713" s="208" t="s">
        <v>4</v>
      </c>
      <c r="H3713" s="207" t="s">
        <v>5</v>
      </c>
      <c r="I3713" s="207" t="s">
        <v>6</v>
      </c>
      <c r="J3713" s="207" t="s">
        <v>7</v>
      </c>
      <c r="L3713" s="52">
        <f t="shared" si="590"/>
        <v>392</v>
      </c>
      <c r="M3713" s="86" t="str">
        <f t="shared" si="584"/>
        <v/>
      </c>
      <c r="N3713" s="87" t="str">
        <f t="shared" si="585"/>
        <v/>
      </c>
      <c r="O3713" s="87" t="str">
        <f t="shared" si="586"/>
        <v/>
      </c>
      <c r="P3713" s="88" t="str">
        <f t="shared" si="587"/>
        <v/>
      </c>
      <c r="Q3713" s="87" t="str">
        <f t="shared" si="588"/>
        <v/>
      </c>
      <c r="R3713" s="87" t="str">
        <f t="shared" si="589"/>
        <v/>
      </c>
    </row>
    <row r="3714" spans="1:18" ht="51" x14ac:dyDescent="0.2">
      <c r="A3714" s="209" t="s">
        <v>19</v>
      </c>
      <c r="B3714" s="210" t="s">
        <v>948</v>
      </c>
      <c r="C3714" s="209" t="s">
        <v>9</v>
      </c>
      <c r="D3714" s="209" t="s">
        <v>949</v>
      </c>
      <c r="E3714" s="291" t="s">
        <v>882</v>
      </c>
      <c r="F3714" s="291"/>
      <c r="G3714" s="211" t="s">
        <v>14</v>
      </c>
      <c r="H3714" s="212">
        <v>1</v>
      </c>
      <c r="I3714" s="213">
        <f>SUMIF(L:L,$L3714,M:M)</f>
        <v>54.860000000000007</v>
      </c>
      <c r="J3714" s="213">
        <f t="shared" ref="J3714:J3721" si="592">TRUNC(H3714*I3714,2)</f>
        <v>54.86</v>
      </c>
      <c r="L3714" s="52">
        <f t="shared" si="590"/>
        <v>392</v>
      </c>
      <c r="M3714" s="86" t="str">
        <f t="shared" si="584"/>
        <v/>
      </c>
      <c r="N3714" s="87" t="str">
        <f t="shared" si="585"/>
        <v/>
      </c>
      <c r="O3714" s="87" t="str">
        <f t="shared" si="586"/>
        <v/>
      </c>
      <c r="P3714" s="88" t="str">
        <f t="shared" si="587"/>
        <v xml:space="preserve"> 96562 </v>
      </c>
      <c r="Q3714" s="87">
        <f t="shared" si="588"/>
        <v>0</v>
      </c>
      <c r="R3714" s="87">
        <f t="shared" si="589"/>
        <v>54.860000000000007</v>
      </c>
    </row>
    <row r="3715" spans="1:18" ht="25.5" x14ac:dyDescent="0.2">
      <c r="A3715" s="225" t="s">
        <v>21</v>
      </c>
      <c r="B3715" s="226" t="s">
        <v>205</v>
      </c>
      <c r="C3715" s="225" t="s">
        <v>9</v>
      </c>
      <c r="D3715" s="225" t="s">
        <v>206</v>
      </c>
      <c r="E3715" s="292" t="s">
        <v>875</v>
      </c>
      <c r="F3715" s="292"/>
      <c r="G3715" s="227" t="s">
        <v>25</v>
      </c>
      <c r="H3715" s="228">
        <v>0.1711</v>
      </c>
      <c r="I3715" s="229">
        <f>SUMIFS(J:J,A:A,"Composição",B:B,$B3715)</f>
        <v>26.42</v>
      </c>
      <c r="J3715" s="229">
        <f t="shared" si="592"/>
        <v>4.5199999999999996</v>
      </c>
      <c r="L3715" s="52">
        <f t="shared" si="590"/>
        <v>392</v>
      </c>
      <c r="M3715" s="86">
        <f t="shared" si="584"/>
        <v>4.5199999999999996</v>
      </c>
      <c r="N3715" s="87" t="str">
        <f t="shared" si="585"/>
        <v/>
      </c>
      <c r="O3715" s="87">
        <f t="shared" si="586"/>
        <v>4.5199999999999996</v>
      </c>
      <c r="P3715" s="88" t="str">
        <f t="shared" si="587"/>
        <v/>
      </c>
      <c r="Q3715" s="87" t="str">
        <f t="shared" si="588"/>
        <v/>
      </c>
      <c r="R3715" s="87" t="str">
        <f t="shared" si="589"/>
        <v/>
      </c>
    </row>
    <row r="3716" spans="1:18" ht="38.25" customHeight="1" x14ac:dyDescent="0.2">
      <c r="A3716" s="225" t="s">
        <v>21</v>
      </c>
      <c r="B3716" s="226" t="s">
        <v>220</v>
      </c>
      <c r="C3716" s="225" t="s">
        <v>9</v>
      </c>
      <c r="D3716" s="225" t="s">
        <v>221</v>
      </c>
      <c r="E3716" s="292" t="s">
        <v>875</v>
      </c>
      <c r="F3716" s="292"/>
      <c r="G3716" s="227" t="s">
        <v>25</v>
      </c>
      <c r="H3716" s="228">
        <v>0.75280000000000002</v>
      </c>
      <c r="I3716" s="229">
        <f>SUMIFS(J:J,A:A,"Composição",B:B,$B3716)</f>
        <v>33.25</v>
      </c>
      <c r="J3716" s="229">
        <f t="shared" si="592"/>
        <v>25.03</v>
      </c>
      <c r="L3716" s="52">
        <f t="shared" si="590"/>
        <v>392</v>
      </c>
      <c r="M3716" s="86">
        <f t="shared" si="584"/>
        <v>25.03</v>
      </c>
      <c r="N3716" s="87" t="str">
        <f t="shared" si="585"/>
        <v/>
      </c>
      <c r="O3716" s="87">
        <f t="shared" si="586"/>
        <v>25.03</v>
      </c>
      <c r="P3716" s="88" t="str">
        <f t="shared" si="587"/>
        <v/>
      </c>
      <c r="Q3716" s="87" t="str">
        <f t="shared" si="588"/>
        <v/>
      </c>
      <c r="R3716" s="87" t="str">
        <f t="shared" si="589"/>
        <v/>
      </c>
    </row>
    <row r="3717" spans="1:18" ht="25.5" customHeight="1" x14ac:dyDescent="0.2">
      <c r="A3717" s="214" t="s">
        <v>28</v>
      </c>
      <c r="B3717" s="215" t="s">
        <v>978</v>
      </c>
      <c r="C3717" s="214" t="str">
        <f>VLOOKUP(B3717,INSUMOS!$A:$I,2,FALSE)</f>
        <v>SINAPI</v>
      </c>
      <c r="D3717" s="214" t="str">
        <f>VLOOKUP(B3717,INSUMOS!$A:$I,3,FALSE)</f>
        <v>ARRUELA LISA, REDONDA, DE LATAO POLIDO, DIAMETRO NOMINAL 5/8", DIAMETRO EXTERNO = 34 MM, DIAMETRO DO FURO = 17 MM, ESPESSURA = *2,5* MM</v>
      </c>
      <c r="E3717" s="293" t="str">
        <f>VLOOKUP(B3717,INSUMOS!$A:$I,4,FALSE)</f>
        <v>Material</v>
      </c>
      <c r="F3717" s="293"/>
      <c r="G3717" s="216" t="str">
        <f>VLOOKUP(B3717,INSUMOS!$A:$I,5,FALSE)</f>
        <v>UN</v>
      </c>
      <c r="H3717" s="217">
        <v>7</v>
      </c>
      <c r="I3717" s="218">
        <f>VLOOKUP(B3717,INSUMOS!$A:$I,8,FALSE)</f>
        <v>1.43</v>
      </c>
      <c r="J3717" s="218">
        <f t="shared" si="592"/>
        <v>10.01</v>
      </c>
      <c r="L3717" s="52">
        <f t="shared" si="590"/>
        <v>392</v>
      </c>
      <c r="M3717" s="86">
        <f t="shared" si="584"/>
        <v>10.01</v>
      </c>
      <c r="N3717" s="87" t="str">
        <f t="shared" si="585"/>
        <v/>
      </c>
      <c r="O3717" s="87">
        <f t="shared" si="586"/>
        <v>10.01</v>
      </c>
      <c r="P3717" s="88" t="str">
        <f t="shared" si="587"/>
        <v/>
      </c>
      <c r="Q3717" s="87" t="str">
        <f t="shared" si="588"/>
        <v/>
      </c>
      <c r="R3717" s="87" t="str">
        <f t="shared" si="589"/>
        <v/>
      </c>
    </row>
    <row r="3718" spans="1:18" x14ac:dyDescent="0.2">
      <c r="A3718" s="214" t="s">
        <v>28</v>
      </c>
      <c r="B3718" s="215" t="s">
        <v>396</v>
      </c>
      <c r="C3718" s="214" t="str">
        <f>VLOOKUP(B3718,INSUMOS!$A:$I,2,FALSE)</f>
        <v>SINAPI</v>
      </c>
      <c r="D3718" s="214" t="str">
        <f>VLOOKUP(B3718,INSUMOS!$A:$I,3,FALSE)</f>
        <v>VERGALHAO ZINCADO ROSCA TOTAL, 1/4" (6,3 MM)</v>
      </c>
      <c r="E3718" s="293" t="str">
        <f>VLOOKUP(B3718,INSUMOS!$A:$I,4,FALSE)</f>
        <v>Material</v>
      </c>
      <c r="F3718" s="293"/>
      <c r="G3718" s="216" t="str">
        <f>VLOOKUP(B3718,INSUMOS!$A:$I,5,FALSE)</f>
        <v>M</v>
      </c>
      <c r="H3718" s="217">
        <v>1.1111</v>
      </c>
      <c r="I3718" s="218">
        <f>VLOOKUP(B3718,INSUMOS!$A:$I,8,FALSE)</f>
        <v>3.67</v>
      </c>
      <c r="J3718" s="218">
        <f t="shared" si="592"/>
        <v>4.07</v>
      </c>
      <c r="L3718" s="52">
        <f t="shared" si="590"/>
        <v>392</v>
      </c>
      <c r="M3718" s="86">
        <f t="shared" si="584"/>
        <v>4.07</v>
      </c>
      <c r="N3718" s="87" t="str">
        <f t="shared" si="585"/>
        <v/>
      </c>
      <c r="O3718" s="87">
        <f t="shared" si="586"/>
        <v>4.07</v>
      </c>
      <c r="P3718" s="88" t="str">
        <f t="shared" si="587"/>
        <v/>
      </c>
      <c r="Q3718" s="87" t="str">
        <f t="shared" si="588"/>
        <v/>
      </c>
      <c r="R3718" s="87" t="str">
        <f t="shared" si="589"/>
        <v/>
      </c>
    </row>
    <row r="3719" spans="1:18" x14ac:dyDescent="0.2">
      <c r="A3719" s="214" t="s">
        <v>28</v>
      </c>
      <c r="B3719" s="215" t="s">
        <v>417</v>
      </c>
      <c r="C3719" s="214" t="str">
        <f>VLOOKUP(B3719,INSUMOS!$A:$I,2,FALSE)</f>
        <v>SINAPI</v>
      </c>
      <c r="D3719" s="214" t="str">
        <f>VLOOKUP(B3719,INSUMOS!$A:$I,3,FALSE)</f>
        <v>PORCA ZINCADA, SEXTAVADA, DIAMETRO 1/4"</v>
      </c>
      <c r="E3719" s="293" t="str">
        <f>VLOOKUP(B3719,INSUMOS!$A:$I,4,FALSE)</f>
        <v>Material</v>
      </c>
      <c r="F3719" s="293"/>
      <c r="G3719" s="216" t="str">
        <f>VLOOKUP(B3719,INSUMOS!$A:$I,5,FALSE)</f>
        <v>UN</v>
      </c>
      <c r="H3719" s="217">
        <v>7</v>
      </c>
      <c r="I3719" s="218">
        <f>VLOOKUP(B3719,INSUMOS!$A:$I,8,FALSE)</f>
        <v>0.28999999999999998</v>
      </c>
      <c r="J3719" s="218">
        <f t="shared" si="592"/>
        <v>2.0299999999999998</v>
      </c>
      <c r="L3719" s="52">
        <f t="shared" si="590"/>
        <v>392</v>
      </c>
      <c r="M3719" s="86">
        <f t="shared" si="584"/>
        <v>2.0299999999999998</v>
      </c>
      <c r="N3719" s="87" t="str">
        <f t="shared" si="585"/>
        <v/>
      </c>
      <c r="O3719" s="87">
        <f t="shared" si="586"/>
        <v>2.0299999999999998</v>
      </c>
      <c r="P3719" s="88" t="str">
        <f t="shared" si="587"/>
        <v/>
      </c>
      <c r="Q3719" s="87" t="str">
        <f t="shared" si="588"/>
        <v/>
      </c>
      <c r="R3719" s="87" t="str">
        <f t="shared" si="589"/>
        <v/>
      </c>
    </row>
    <row r="3720" spans="1:18" x14ac:dyDescent="0.2">
      <c r="A3720" s="214" t="s">
        <v>28</v>
      </c>
      <c r="B3720" s="215" t="s">
        <v>980</v>
      </c>
      <c r="C3720" s="214" t="str">
        <f>VLOOKUP(B3720,INSUMOS!$A:$I,2,FALSE)</f>
        <v>SINAPI</v>
      </c>
      <c r="D3720" s="214" t="str">
        <f>VLOOKUP(B3720,INSUMOS!$A:$I,3,FALSE)</f>
        <v>PERFILADO PERFURADO DUPLO 38 X 76 MM, CHAPA 22</v>
      </c>
      <c r="E3720" s="293" t="str">
        <f>VLOOKUP(B3720,INSUMOS!$A:$I,4,FALSE)</f>
        <v>Material</v>
      </c>
      <c r="F3720" s="293"/>
      <c r="G3720" s="216" t="str">
        <f>VLOOKUP(B3720,INSUMOS!$A:$I,5,FALSE)</f>
        <v>M</v>
      </c>
      <c r="H3720" s="217">
        <v>0.5</v>
      </c>
      <c r="I3720" s="218">
        <f>VLOOKUP(B3720,INSUMOS!$A:$I,8,FALSE)</f>
        <v>13.27</v>
      </c>
      <c r="J3720" s="218">
        <f t="shared" si="592"/>
        <v>6.63</v>
      </c>
      <c r="L3720" s="52">
        <f t="shared" si="590"/>
        <v>392</v>
      </c>
      <c r="M3720" s="86">
        <f t="shared" si="584"/>
        <v>6.63</v>
      </c>
      <c r="N3720" s="87" t="str">
        <f t="shared" si="585"/>
        <v/>
      </c>
      <c r="O3720" s="87">
        <f t="shared" si="586"/>
        <v>6.63</v>
      </c>
      <c r="P3720" s="88" t="str">
        <f t="shared" si="587"/>
        <v/>
      </c>
      <c r="Q3720" s="87" t="str">
        <f t="shared" si="588"/>
        <v/>
      </c>
      <c r="R3720" s="87" t="str">
        <f t="shared" si="589"/>
        <v/>
      </c>
    </row>
    <row r="3721" spans="1:18" ht="25.5" x14ac:dyDescent="0.2">
      <c r="A3721" s="214" t="s">
        <v>28</v>
      </c>
      <c r="B3721" s="215" t="s">
        <v>400</v>
      </c>
      <c r="C3721" s="214" t="str">
        <f>VLOOKUP(B3721,INSUMOS!$A:$I,2,FALSE)</f>
        <v>SINAPI</v>
      </c>
      <c r="D3721" s="214" t="str">
        <f>VLOOKUP(B3721,INSUMOS!$A:$I,3,FALSE)</f>
        <v>CHUMBADOR DE ACO ZINCADO, DIAMETRO 1/4" COM PARAFUSO 1/4" X 40 MM</v>
      </c>
      <c r="E3721" s="293" t="str">
        <f>VLOOKUP(B3721,INSUMOS!$A:$I,4,FALSE)</f>
        <v>Material</v>
      </c>
      <c r="F3721" s="293"/>
      <c r="G3721" s="216" t="str">
        <f>VLOOKUP(B3721,INSUMOS!$A:$I,5,FALSE)</f>
        <v>UN</v>
      </c>
      <c r="H3721" s="217">
        <v>2.2222</v>
      </c>
      <c r="I3721" s="218">
        <f>VLOOKUP(B3721,INSUMOS!$A:$I,8,FALSE)</f>
        <v>1.1599999999999999</v>
      </c>
      <c r="J3721" s="218">
        <f t="shared" si="592"/>
        <v>2.57</v>
      </c>
      <c r="L3721" s="52">
        <f t="shared" si="590"/>
        <v>392</v>
      </c>
      <c r="M3721" s="86">
        <f t="shared" si="584"/>
        <v>2.57</v>
      </c>
      <c r="N3721" s="87" t="str">
        <f t="shared" si="585"/>
        <v/>
      </c>
      <c r="O3721" s="87">
        <f t="shared" si="586"/>
        <v>2.57</v>
      </c>
      <c r="P3721" s="88" t="str">
        <f t="shared" si="587"/>
        <v/>
      </c>
      <c r="Q3721" s="87" t="str">
        <f t="shared" si="588"/>
        <v/>
      </c>
      <c r="R3721" s="87" t="str">
        <f t="shared" si="589"/>
        <v/>
      </c>
    </row>
    <row r="3722" spans="1:18" ht="38.25" customHeight="1" x14ac:dyDescent="0.2">
      <c r="A3722" s="219"/>
      <c r="B3722" s="219"/>
      <c r="C3722" s="219"/>
      <c r="D3722" s="219"/>
      <c r="E3722" s="219"/>
      <c r="F3722" s="220"/>
      <c r="G3722" s="219"/>
      <c r="H3722" s="220"/>
      <c r="I3722" s="219"/>
      <c r="J3722" s="220"/>
      <c r="L3722" s="52">
        <f t="shared" si="590"/>
        <v>392</v>
      </c>
      <c r="M3722" s="86" t="str">
        <f t="shared" si="584"/>
        <v/>
      </c>
      <c r="N3722" s="87" t="str">
        <f t="shared" si="585"/>
        <v/>
      </c>
      <c r="O3722" s="87" t="str">
        <f t="shared" si="586"/>
        <v/>
      </c>
      <c r="P3722" s="88" t="str">
        <f t="shared" si="587"/>
        <v/>
      </c>
      <c r="Q3722" s="87" t="str">
        <f t="shared" si="588"/>
        <v/>
      </c>
      <c r="R3722" s="87" t="str">
        <f t="shared" si="589"/>
        <v/>
      </c>
    </row>
    <row r="3723" spans="1:18" ht="25.5" customHeight="1" thickBot="1" x14ac:dyDescent="0.25">
      <c r="A3723" s="219"/>
      <c r="B3723" s="219"/>
      <c r="C3723" s="219"/>
      <c r="D3723" s="219"/>
      <c r="E3723" s="219"/>
      <c r="F3723" s="220"/>
      <c r="G3723" s="219"/>
      <c r="H3723" s="294"/>
      <c r="I3723" s="294"/>
      <c r="J3723" s="220"/>
      <c r="L3723" s="52">
        <f t="shared" si="590"/>
        <v>392</v>
      </c>
      <c r="M3723" s="86" t="str">
        <f t="shared" si="584"/>
        <v/>
      </c>
      <c r="N3723" s="87" t="str">
        <f t="shared" si="585"/>
        <v/>
      </c>
      <c r="O3723" s="87" t="str">
        <f t="shared" si="586"/>
        <v/>
      </c>
      <c r="P3723" s="88" t="str">
        <f t="shared" si="587"/>
        <v/>
      </c>
      <c r="Q3723" s="87" t="str">
        <f t="shared" si="588"/>
        <v/>
      </c>
      <c r="R3723" s="87" t="str">
        <f t="shared" si="589"/>
        <v/>
      </c>
    </row>
    <row r="3724" spans="1:18" ht="15" thickTop="1" x14ac:dyDescent="0.2">
      <c r="A3724" s="224"/>
      <c r="B3724" s="224"/>
      <c r="C3724" s="224"/>
      <c r="D3724" s="224"/>
      <c r="E3724" s="224"/>
      <c r="F3724" s="224"/>
      <c r="G3724" s="224"/>
      <c r="H3724" s="224"/>
      <c r="I3724" s="224"/>
      <c r="J3724" s="224"/>
      <c r="L3724" s="52">
        <f t="shared" si="590"/>
        <v>392</v>
      </c>
      <c r="M3724" s="86" t="str">
        <f t="shared" si="584"/>
        <v/>
      </c>
      <c r="N3724" s="87" t="str">
        <f t="shared" si="585"/>
        <v/>
      </c>
      <c r="O3724" s="87" t="str">
        <f t="shared" si="586"/>
        <v/>
      </c>
      <c r="P3724" s="88" t="str">
        <f t="shared" si="587"/>
        <v/>
      </c>
      <c r="Q3724" s="87" t="str">
        <f t="shared" si="588"/>
        <v/>
      </c>
      <c r="R3724" s="87" t="str">
        <f t="shared" si="589"/>
        <v/>
      </c>
    </row>
    <row r="3725" spans="1:18" ht="15" x14ac:dyDescent="0.2">
      <c r="A3725" s="206"/>
      <c r="B3725" s="207" t="s">
        <v>1</v>
      </c>
      <c r="C3725" s="206" t="s">
        <v>2</v>
      </c>
      <c r="D3725" s="206" t="s">
        <v>3</v>
      </c>
      <c r="E3725" s="290" t="s">
        <v>18</v>
      </c>
      <c r="F3725" s="290"/>
      <c r="G3725" s="208" t="s">
        <v>4</v>
      </c>
      <c r="H3725" s="207" t="s">
        <v>5</v>
      </c>
      <c r="I3725" s="207" t="s">
        <v>6</v>
      </c>
      <c r="J3725" s="207" t="s">
        <v>7</v>
      </c>
      <c r="L3725" s="52">
        <f t="shared" si="590"/>
        <v>393</v>
      </c>
      <c r="M3725" s="86" t="str">
        <f t="shared" si="584"/>
        <v/>
      </c>
      <c r="N3725" s="87" t="str">
        <f t="shared" si="585"/>
        <v/>
      </c>
      <c r="O3725" s="87" t="str">
        <f t="shared" si="586"/>
        <v/>
      </c>
      <c r="P3725" s="88" t="str">
        <f t="shared" si="587"/>
        <v/>
      </c>
      <c r="Q3725" s="87" t="str">
        <f t="shared" si="588"/>
        <v/>
      </c>
      <c r="R3725" s="87" t="str">
        <f t="shared" si="589"/>
        <v/>
      </c>
    </row>
    <row r="3726" spans="1:18" ht="38.25" x14ac:dyDescent="0.2">
      <c r="A3726" s="209" t="s">
        <v>19</v>
      </c>
      <c r="B3726" s="210" t="s">
        <v>1488</v>
      </c>
      <c r="C3726" s="209" t="s">
        <v>9</v>
      </c>
      <c r="D3726" s="209" t="s">
        <v>1489</v>
      </c>
      <c r="E3726" s="291" t="s">
        <v>884</v>
      </c>
      <c r="F3726" s="291"/>
      <c r="G3726" s="211" t="s">
        <v>12</v>
      </c>
      <c r="H3726" s="212">
        <v>1</v>
      </c>
      <c r="I3726" s="213">
        <f>SUMIF(L:L,$L3726,M:M)</f>
        <v>17.84</v>
      </c>
      <c r="J3726" s="213">
        <f>TRUNC(H3726*I3726,2)</f>
        <v>17.84</v>
      </c>
      <c r="L3726" s="52">
        <f t="shared" si="590"/>
        <v>393</v>
      </c>
      <c r="M3726" s="86" t="str">
        <f t="shared" si="584"/>
        <v/>
      </c>
      <c r="N3726" s="87" t="str">
        <f t="shared" si="585"/>
        <v/>
      </c>
      <c r="O3726" s="87" t="str">
        <f t="shared" si="586"/>
        <v/>
      </c>
      <c r="P3726" s="88" t="str">
        <f t="shared" si="587"/>
        <v xml:space="preserve"> 91945 </v>
      </c>
      <c r="Q3726" s="87">
        <f t="shared" si="588"/>
        <v>0</v>
      </c>
      <c r="R3726" s="87">
        <f t="shared" si="589"/>
        <v>17.84</v>
      </c>
    </row>
    <row r="3727" spans="1:18" ht="25.5" x14ac:dyDescent="0.2">
      <c r="A3727" s="225" t="s">
        <v>21</v>
      </c>
      <c r="B3727" s="226" t="s">
        <v>220</v>
      </c>
      <c r="C3727" s="225" t="s">
        <v>9</v>
      </c>
      <c r="D3727" s="225" t="s">
        <v>221</v>
      </c>
      <c r="E3727" s="292" t="s">
        <v>875</v>
      </c>
      <c r="F3727" s="292"/>
      <c r="G3727" s="227" t="s">
        <v>25</v>
      </c>
      <c r="H3727" s="228">
        <v>0.187</v>
      </c>
      <c r="I3727" s="229">
        <f>SUMIFS(J:J,A:A,"Composição",B:B,$B3727)</f>
        <v>33.25</v>
      </c>
      <c r="J3727" s="229">
        <f>TRUNC(H3727*I3727,2)</f>
        <v>6.21</v>
      </c>
      <c r="L3727" s="52">
        <f t="shared" si="590"/>
        <v>393</v>
      </c>
      <c r="M3727" s="86">
        <f t="shared" si="584"/>
        <v>6.21</v>
      </c>
      <c r="N3727" s="87" t="str">
        <f t="shared" si="585"/>
        <v/>
      </c>
      <c r="O3727" s="87">
        <f t="shared" si="586"/>
        <v>6.21</v>
      </c>
      <c r="P3727" s="88" t="str">
        <f t="shared" si="587"/>
        <v/>
      </c>
      <c r="Q3727" s="87" t="str">
        <f t="shared" si="588"/>
        <v/>
      </c>
      <c r="R3727" s="87" t="str">
        <f t="shared" si="589"/>
        <v/>
      </c>
    </row>
    <row r="3728" spans="1:18" ht="38.25" customHeight="1" x14ac:dyDescent="0.2">
      <c r="A3728" s="225" t="s">
        <v>21</v>
      </c>
      <c r="B3728" s="226" t="s">
        <v>205</v>
      </c>
      <c r="C3728" s="225" t="s">
        <v>9</v>
      </c>
      <c r="D3728" s="225" t="s">
        <v>206</v>
      </c>
      <c r="E3728" s="292" t="s">
        <v>875</v>
      </c>
      <c r="F3728" s="292"/>
      <c r="G3728" s="227" t="s">
        <v>25</v>
      </c>
      <c r="H3728" s="228">
        <v>0.187</v>
      </c>
      <c r="I3728" s="229">
        <f>SUMIFS(J:J,A:A,"Composição",B:B,$B3728)</f>
        <v>26.42</v>
      </c>
      <c r="J3728" s="229">
        <f>TRUNC(H3728*I3728,2)</f>
        <v>4.9400000000000004</v>
      </c>
      <c r="L3728" s="52">
        <f t="shared" si="590"/>
        <v>393</v>
      </c>
      <c r="M3728" s="86">
        <f t="shared" si="584"/>
        <v>4.9400000000000004</v>
      </c>
      <c r="N3728" s="87" t="str">
        <f t="shared" si="585"/>
        <v/>
      </c>
      <c r="O3728" s="87">
        <f t="shared" si="586"/>
        <v>4.9400000000000004</v>
      </c>
      <c r="P3728" s="88" t="str">
        <f t="shared" si="587"/>
        <v/>
      </c>
      <c r="Q3728" s="87" t="str">
        <f t="shared" si="588"/>
        <v/>
      </c>
      <c r="R3728" s="87" t="str">
        <f t="shared" si="589"/>
        <v/>
      </c>
    </row>
    <row r="3729" spans="1:18" ht="25.5" customHeight="1" x14ac:dyDescent="0.2">
      <c r="A3729" s="214" t="s">
        <v>28</v>
      </c>
      <c r="B3729" s="215" t="s">
        <v>434</v>
      </c>
      <c r="C3729" s="214" t="str">
        <f>VLOOKUP(B3729,INSUMOS!$A:$I,2,FALSE)</f>
        <v>SINAPI</v>
      </c>
      <c r="D3729" s="214" t="str">
        <f>VLOOKUP(B3729,INSUMOS!$A:$I,3,FALSE)</f>
        <v>ESPELHO / PLACA DE 3 POSTOS 4" X 2", PARA INSTALACAO DE TOMADAS E INTERRUPTORES</v>
      </c>
      <c r="E3729" s="293" t="str">
        <f>VLOOKUP(B3729,INSUMOS!$A:$I,4,FALSE)</f>
        <v>Material</v>
      </c>
      <c r="F3729" s="293"/>
      <c r="G3729" s="216" t="str">
        <f>VLOOKUP(B3729,INSUMOS!$A:$I,5,FALSE)</f>
        <v>UN</v>
      </c>
      <c r="H3729" s="217">
        <v>1</v>
      </c>
      <c r="I3729" s="218">
        <f>VLOOKUP(B3729,INSUMOS!$A:$I,8,FALSE)</f>
        <v>4.4000000000000004</v>
      </c>
      <c r="J3729" s="218">
        <f>TRUNC(H3729*I3729,2)</f>
        <v>4.4000000000000004</v>
      </c>
      <c r="L3729" s="52">
        <f t="shared" si="590"/>
        <v>393</v>
      </c>
      <c r="M3729" s="86">
        <f t="shared" si="584"/>
        <v>4.4000000000000004</v>
      </c>
      <c r="N3729" s="87" t="str">
        <f t="shared" si="585"/>
        <v/>
      </c>
      <c r="O3729" s="87">
        <f t="shared" si="586"/>
        <v>4.4000000000000004</v>
      </c>
      <c r="P3729" s="88" t="str">
        <f t="shared" si="587"/>
        <v/>
      </c>
      <c r="Q3729" s="87" t="str">
        <f t="shared" si="588"/>
        <v/>
      </c>
      <c r="R3729" s="87" t="str">
        <f t="shared" si="589"/>
        <v/>
      </c>
    </row>
    <row r="3730" spans="1:18" ht="38.25" x14ac:dyDescent="0.2">
      <c r="A3730" s="214" t="s">
        <v>28</v>
      </c>
      <c r="B3730" s="215" t="s">
        <v>461</v>
      </c>
      <c r="C3730" s="214" t="str">
        <f>VLOOKUP(B3730,INSUMOS!$A:$I,2,FALSE)</f>
        <v>SINAPI</v>
      </c>
      <c r="D3730" s="214" t="str">
        <f>VLOOKUP(B3730,INSUMOS!$A:$I,3,FALSE)</f>
        <v>SUPORTE DE FIXACAO PARA ESPELHO / PLACA 4" X 2", PARA 3 MODULOS, PARA INSTALACAO DE TOMADAS E INTERRUPTORES (SOMENTE SUPORTE)</v>
      </c>
      <c r="E3730" s="293" t="str">
        <f>VLOOKUP(B3730,INSUMOS!$A:$I,4,FALSE)</f>
        <v>Material</v>
      </c>
      <c r="F3730" s="293"/>
      <c r="G3730" s="216" t="str">
        <f>VLOOKUP(B3730,INSUMOS!$A:$I,5,FALSE)</f>
        <v>UN</v>
      </c>
      <c r="H3730" s="217">
        <v>1</v>
      </c>
      <c r="I3730" s="218">
        <f>VLOOKUP(B3730,INSUMOS!$A:$I,8,FALSE)</f>
        <v>2.29</v>
      </c>
      <c r="J3730" s="218">
        <f>TRUNC(H3730*I3730,2)</f>
        <v>2.29</v>
      </c>
      <c r="L3730" s="52">
        <f t="shared" si="590"/>
        <v>393</v>
      </c>
      <c r="M3730" s="86">
        <f t="shared" si="584"/>
        <v>2.29</v>
      </c>
      <c r="N3730" s="87" t="str">
        <f t="shared" si="585"/>
        <v/>
      </c>
      <c r="O3730" s="87">
        <f t="shared" si="586"/>
        <v>2.29</v>
      </c>
      <c r="P3730" s="88" t="str">
        <f t="shared" si="587"/>
        <v/>
      </c>
      <c r="Q3730" s="87" t="str">
        <f t="shared" si="588"/>
        <v/>
      </c>
      <c r="R3730" s="87" t="str">
        <f t="shared" si="589"/>
        <v/>
      </c>
    </row>
    <row r="3731" spans="1:18" x14ac:dyDescent="0.2">
      <c r="A3731" s="219"/>
      <c r="B3731" s="219"/>
      <c r="C3731" s="219"/>
      <c r="D3731" s="219"/>
      <c r="E3731" s="219"/>
      <c r="F3731" s="220"/>
      <c r="G3731" s="219"/>
      <c r="H3731" s="220"/>
      <c r="I3731" s="219"/>
      <c r="J3731" s="220"/>
      <c r="L3731" s="52">
        <f t="shared" si="590"/>
        <v>393</v>
      </c>
      <c r="M3731" s="86" t="str">
        <f t="shared" si="584"/>
        <v/>
      </c>
      <c r="N3731" s="87" t="str">
        <f t="shared" si="585"/>
        <v/>
      </c>
      <c r="O3731" s="87" t="str">
        <f t="shared" si="586"/>
        <v/>
      </c>
      <c r="P3731" s="88" t="str">
        <f t="shared" si="587"/>
        <v/>
      </c>
      <c r="Q3731" s="87" t="str">
        <f t="shared" si="588"/>
        <v/>
      </c>
      <c r="R3731" s="87" t="str">
        <f t="shared" si="589"/>
        <v/>
      </c>
    </row>
    <row r="3732" spans="1:18" ht="15" thickBot="1" x14ac:dyDescent="0.25">
      <c r="A3732" s="219"/>
      <c r="B3732" s="219"/>
      <c r="C3732" s="219"/>
      <c r="D3732" s="219"/>
      <c r="E3732" s="219"/>
      <c r="F3732" s="220"/>
      <c r="G3732" s="219"/>
      <c r="H3732" s="294"/>
      <c r="I3732" s="294"/>
      <c r="J3732" s="220"/>
      <c r="L3732" s="52">
        <f t="shared" si="590"/>
        <v>393</v>
      </c>
      <c r="M3732" s="86" t="str">
        <f t="shared" si="584"/>
        <v/>
      </c>
      <c r="N3732" s="87" t="str">
        <f t="shared" si="585"/>
        <v/>
      </c>
      <c r="O3732" s="87" t="str">
        <f t="shared" si="586"/>
        <v/>
      </c>
      <c r="P3732" s="88" t="str">
        <f t="shared" si="587"/>
        <v/>
      </c>
      <c r="Q3732" s="87" t="str">
        <f t="shared" si="588"/>
        <v/>
      </c>
      <c r="R3732" s="87" t="str">
        <f t="shared" si="589"/>
        <v/>
      </c>
    </row>
    <row r="3733" spans="1:18" ht="15" thickTop="1" x14ac:dyDescent="0.2">
      <c r="A3733" s="224"/>
      <c r="B3733" s="224"/>
      <c r="C3733" s="224"/>
      <c r="D3733" s="224"/>
      <c r="E3733" s="224"/>
      <c r="F3733" s="224"/>
      <c r="G3733" s="224"/>
      <c r="H3733" s="224"/>
      <c r="I3733" s="224"/>
      <c r="J3733" s="224"/>
      <c r="L3733" s="52">
        <f t="shared" si="590"/>
        <v>393</v>
      </c>
      <c r="M3733" s="86" t="str">
        <f t="shared" si="584"/>
        <v/>
      </c>
      <c r="N3733" s="87" t="str">
        <f t="shared" si="585"/>
        <v/>
      </c>
      <c r="O3733" s="87" t="str">
        <f t="shared" si="586"/>
        <v/>
      </c>
      <c r="P3733" s="88" t="str">
        <f t="shared" si="587"/>
        <v/>
      </c>
      <c r="Q3733" s="87" t="str">
        <f t="shared" si="588"/>
        <v/>
      </c>
      <c r="R3733" s="87" t="str">
        <f t="shared" si="589"/>
        <v/>
      </c>
    </row>
    <row r="3734" spans="1:18" ht="38.25" customHeight="1" x14ac:dyDescent="0.2">
      <c r="A3734" s="206"/>
      <c r="B3734" s="207" t="s">
        <v>1</v>
      </c>
      <c r="C3734" s="206" t="s">
        <v>2</v>
      </c>
      <c r="D3734" s="206" t="s">
        <v>3</v>
      </c>
      <c r="E3734" s="290" t="s">
        <v>18</v>
      </c>
      <c r="F3734" s="290"/>
      <c r="G3734" s="208" t="s">
        <v>4</v>
      </c>
      <c r="H3734" s="207" t="s">
        <v>5</v>
      </c>
      <c r="I3734" s="207" t="s">
        <v>6</v>
      </c>
      <c r="J3734" s="207" t="s">
        <v>7</v>
      </c>
      <c r="L3734" s="52">
        <f t="shared" si="590"/>
        <v>394</v>
      </c>
      <c r="M3734" s="86" t="str">
        <f t="shared" si="584"/>
        <v/>
      </c>
      <c r="N3734" s="87" t="str">
        <f t="shared" si="585"/>
        <v/>
      </c>
      <c r="O3734" s="87" t="str">
        <f t="shared" si="586"/>
        <v/>
      </c>
      <c r="P3734" s="88" t="str">
        <f t="shared" si="587"/>
        <v/>
      </c>
      <c r="Q3734" s="87" t="str">
        <f t="shared" si="588"/>
        <v/>
      </c>
      <c r="R3734" s="87" t="str">
        <f t="shared" si="589"/>
        <v/>
      </c>
    </row>
    <row r="3735" spans="1:18" ht="25.5" customHeight="1" x14ac:dyDescent="0.2">
      <c r="A3735" s="209" t="s">
        <v>19</v>
      </c>
      <c r="B3735" s="210" t="s">
        <v>728</v>
      </c>
      <c r="C3735" s="209" t="s">
        <v>9</v>
      </c>
      <c r="D3735" s="209" t="s">
        <v>729</v>
      </c>
      <c r="E3735" s="291" t="s">
        <v>884</v>
      </c>
      <c r="F3735" s="291"/>
      <c r="G3735" s="211" t="s">
        <v>12</v>
      </c>
      <c r="H3735" s="212">
        <v>1</v>
      </c>
      <c r="I3735" s="213">
        <f>SUMIF(L:L,$L3735,M:M)</f>
        <v>14.32</v>
      </c>
      <c r="J3735" s="213">
        <f>TRUNC(H3735*I3735,2)</f>
        <v>14.32</v>
      </c>
      <c r="L3735" s="52">
        <f t="shared" si="590"/>
        <v>394</v>
      </c>
      <c r="M3735" s="86" t="str">
        <f t="shared" si="584"/>
        <v/>
      </c>
      <c r="N3735" s="87" t="str">
        <f t="shared" si="585"/>
        <v/>
      </c>
      <c r="O3735" s="87" t="str">
        <f t="shared" si="586"/>
        <v/>
      </c>
      <c r="P3735" s="88" t="str">
        <f t="shared" si="587"/>
        <v xml:space="preserve"> 91946 </v>
      </c>
      <c r="Q3735" s="87">
        <f t="shared" si="588"/>
        <v>0</v>
      </c>
      <c r="R3735" s="87">
        <f t="shared" si="589"/>
        <v>14.32</v>
      </c>
    </row>
    <row r="3736" spans="1:18" ht="25.5" x14ac:dyDescent="0.2">
      <c r="A3736" s="225" t="s">
        <v>21</v>
      </c>
      <c r="B3736" s="226" t="s">
        <v>205</v>
      </c>
      <c r="C3736" s="225" t="s">
        <v>9</v>
      </c>
      <c r="D3736" s="225" t="s">
        <v>206</v>
      </c>
      <c r="E3736" s="292" t="s">
        <v>875</v>
      </c>
      <c r="F3736" s="292"/>
      <c r="G3736" s="227" t="s">
        <v>25</v>
      </c>
      <c r="H3736" s="228">
        <v>0.128</v>
      </c>
      <c r="I3736" s="229">
        <f>SUMIFS(J:J,A:A,"Composição",B:B,$B3736)</f>
        <v>26.42</v>
      </c>
      <c r="J3736" s="229">
        <f>TRUNC(H3736*I3736,2)</f>
        <v>3.38</v>
      </c>
      <c r="L3736" s="52">
        <f t="shared" si="590"/>
        <v>394</v>
      </c>
      <c r="M3736" s="86">
        <f t="shared" si="584"/>
        <v>3.38</v>
      </c>
      <c r="N3736" s="87" t="str">
        <f t="shared" si="585"/>
        <v/>
      </c>
      <c r="O3736" s="87">
        <f t="shared" si="586"/>
        <v>3.38</v>
      </c>
      <c r="P3736" s="88" t="str">
        <f t="shared" si="587"/>
        <v/>
      </c>
      <c r="Q3736" s="87" t="str">
        <f t="shared" si="588"/>
        <v/>
      </c>
      <c r="R3736" s="87" t="str">
        <f t="shared" si="589"/>
        <v/>
      </c>
    </row>
    <row r="3737" spans="1:18" ht="25.5" x14ac:dyDescent="0.2">
      <c r="A3737" s="225" t="s">
        <v>21</v>
      </c>
      <c r="B3737" s="226" t="s">
        <v>220</v>
      </c>
      <c r="C3737" s="225" t="s">
        <v>9</v>
      </c>
      <c r="D3737" s="225" t="s">
        <v>221</v>
      </c>
      <c r="E3737" s="292" t="s">
        <v>875</v>
      </c>
      <c r="F3737" s="292"/>
      <c r="G3737" s="227" t="s">
        <v>25</v>
      </c>
      <c r="H3737" s="228">
        <v>0.128</v>
      </c>
      <c r="I3737" s="229">
        <f>SUMIFS(J:J,A:A,"Composição",B:B,$B3737)</f>
        <v>33.25</v>
      </c>
      <c r="J3737" s="229">
        <f>TRUNC(H3737*I3737,2)</f>
        <v>4.25</v>
      </c>
      <c r="L3737" s="52">
        <f t="shared" si="590"/>
        <v>394</v>
      </c>
      <c r="M3737" s="86">
        <f t="shared" si="584"/>
        <v>4.25</v>
      </c>
      <c r="N3737" s="87" t="str">
        <f t="shared" si="585"/>
        <v/>
      </c>
      <c r="O3737" s="87">
        <f t="shared" si="586"/>
        <v>4.25</v>
      </c>
      <c r="P3737" s="88" t="str">
        <f t="shared" si="587"/>
        <v/>
      </c>
      <c r="Q3737" s="87" t="str">
        <f t="shared" si="588"/>
        <v/>
      </c>
      <c r="R3737" s="87" t="str">
        <f t="shared" si="589"/>
        <v/>
      </c>
    </row>
    <row r="3738" spans="1:18" ht="38.25" x14ac:dyDescent="0.2">
      <c r="A3738" s="214" t="s">
        <v>28</v>
      </c>
      <c r="B3738" s="215" t="s">
        <v>461</v>
      </c>
      <c r="C3738" s="214" t="str">
        <f>VLOOKUP(B3738,INSUMOS!$A:$I,2,FALSE)</f>
        <v>SINAPI</v>
      </c>
      <c r="D3738" s="214" t="str">
        <f>VLOOKUP(B3738,INSUMOS!$A:$I,3,FALSE)</f>
        <v>SUPORTE DE FIXACAO PARA ESPELHO / PLACA 4" X 2", PARA 3 MODULOS, PARA INSTALACAO DE TOMADAS E INTERRUPTORES (SOMENTE SUPORTE)</v>
      </c>
      <c r="E3738" s="293" t="str">
        <f>VLOOKUP(B3738,INSUMOS!$A:$I,4,FALSE)</f>
        <v>Material</v>
      </c>
      <c r="F3738" s="293"/>
      <c r="G3738" s="216" t="str">
        <f>VLOOKUP(B3738,INSUMOS!$A:$I,5,FALSE)</f>
        <v>UN</v>
      </c>
      <c r="H3738" s="217">
        <v>1</v>
      </c>
      <c r="I3738" s="218">
        <f>VLOOKUP(B3738,INSUMOS!$A:$I,8,FALSE)</f>
        <v>2.29</v>
      </c>
      <c r="J3738" s="218">
        <f>TRUNC(H3738*I3738,2)</f>
        <v>2.29</v>
      </c>
      <c r="L3738" s="52">
        <f t="shared" si="590"/>
        <v>394</v>
      </c>
      <c r="M3738" s="86">
        <f t="shared" si="584"/>
        <v>2.29</v>
      </c>
      <c r="N3738" s="87" t="str">
        <f t="shared" si="585"/>
        <v/>
      </c>
      <c r="O3738" s="87">
        <f t="shared" si="586"/>
        <v>2.29</v>
      </c>
      <c r="P3738" s="88" t="str">
        <f t="shared" si="587"/>
        <v/>
      </c>
      <c r="Q3738" s="87" t="str">
        <f t="shared" si="588"/>
        <v/>
      </c>
      <c r="R3738" s="87" t="str">
        <f t="shared" si="589"/>
        <v/>
      </c>
    </row>
    <row r="3739" spans="1:18" ht="25.5" x14ac:dyDescent="0.2">
      <c r="A3739" s="214" t="s">
        <v>28</v>
      </c>
      <c r="B3739" s="215" t="s">
        <v>434</v>
      </c>
      <c r="C3739" s="214" t="str">
        <f>VLOOKUP(B3739,INSUMOS!$A:$I,2,FALSE)</f>
        <v>SINAPI</v>
      </c>
      <c r="D3739" s="214" t="str">
        <f>VLOOKUP(B3739,INSUMOS!$A:$I,3,FALSE)</f>
        <v>ESPELHO / PLACA DE 3 POSTOS 4" X 2", PARA INSTALACAO DE TOMADAS E INTERRUPTORES</v>
      </c>
      <c r="E3739" s="293" t="str">
        <f>VLOOKUP(B3739,INSUMOS!$A:$I,4,FALSE)</f>
        <v>Material</v>
      </c>
      <c r="F3739" s="293"/>
      <c r="G3739" s="216" t="str">
        <f>VLOOKUP(B3739,INSUMOS!$A:$I,5,FALSE)</f>
        <v>UN</v>
      </c>
      <c r="H3739" s="217">
        <v>1</v>
      </c>
      <c r="I3739" s="218">
        <f>VLOOKUP(B3739,INSUMOS!$A:$I,8,FALSE)</f>
        <v>4.4000000000000004</v>
      </c>
      <c r="J3739" s="218">
        <f>TRUNC(H3739*I3739,2)</f>
        <v>4.4000000000000004</v>
      </c>
      <c r="L3739" s="52">
        <f t="shared" si="590"/>
        <v>394</v>
      </c>
      <c r="M3739" s="86">
        <f t="shared" si="584"/>
        <v>4.4000000000000004</v>
      </c>
      <c r="N3739" s="87" t="str">
        <f t="shared" si="585"/>
        <v/>
      </c>
      <c r="O3739" s="87">
        <f t="shared" si="586"/>
        <v>4.4000000000000004</v>
      </c>
      <c r="P3739" s="88" t="str">
        <f t="shared" si="587"/>
        <v/>
      </c>
      <c r="Q3739" s="87" t="str">
        <f t="shared" si="588"/>
        <v/>
      </c>
      <c r="R3739" s="87" t="str">
        <f t="shared" si="589"/>
        <v/>
      </c>
    </row>
    <row r="3740" spans="1:18" ht="38.25" customHeight="1" x14ac:dyDescent="0.2">
      <c r="A3740" s="219"/>
      <c r="B3740" s="219"/>
      <c r="C3740" s="219"/>
      <c r="D3740" s="219"/>
      <c r="E3740" s="219"/>
      <c r="F3740" s="220"/>
      <c r="G3740" s="219"/>
      <c r="H3740" s="220"/>
      <c r="I3740" s="219"/>
      <c r="J3740" s="220"/>
      <c r="L3740" s="52">
        <f t="shared" si="590"/>
        <v>394</v>
      </c>
      <c r="M3740" s="86" t="str">
        <f t="shared" si="584"/>
        <v/>
      </c>
      <c r="N3740" s="87" t="str">
        <f t="shared" si="585"/>
        <v/>
      </c>
      <c r="O3740" s="87" t="str">
        <f t="shared" si="586"/>
        <v/>
      </c>
      <c r="P3740" s="88" t="str">
        <f t="shared" si="587"/>
        <v/>
      </c>
      <c r="Q3740" s="87" t="str">
        <f t="shared" si="588"/>
        <v/>
      </c>
      <c r="R3740" s="87" t="str">
        <f t="shared" si="589"/>
        <v/>
      </c>
    </row>
    <row r="3741" spans="1:18" ht="15" thickBot="1" x14ac:dyDescent="0.25">
      <c r="A3741" s="219"/>
      <c r="B3741" s="219"/>
      <c r="C3741" s="219"/>
      <c r="D3741" s="219"/>
      <c r="E3741" s="219"/>
      <c r="F3741" s="220"/>
      <c r="G3741" s="219"/>
      <c r="H3741" s="294"/>
      <c r="I3741" s="294"/>
      <c r="J3741" s="220"/>
      <c r="L3741" s="52">
        <f t="shared" si="590"/>
        <v>394</v>
      </c>
      <c r="M3741" s="86" t="str">
        <f t="shared" si="584"/>
        <v/>
      </c>
      <c r="N3741" s="87" t="str">
        <f t="shared" si="585"/>
        <v/>
      </c>
      <c r="O3741" s="87" t="str">
        <f t="shared" si="586"/>
        <v/>
      </c>
      <c r="P3741" s="88" t="str">
        <f t="shared" si="587"/>
        <v/>
      </c>
      <c r="Q3741" s="87" t="str">
        <f t="shared" si="588"/>
        <v/>
      </c>
      <c r="R3741" s="87" t="str">
        <f t="shared" si="589"/>
        <v/>
      </c>
    </row>
    <row r="3742" spans="1:18" ht="15" thickTop="1" x14ac:dyDescent="0.2">
      <c r="A3742" s="224"/>
      <c r="B3742" s="224"/>
      <c r="C3742" s="224"/>
      <c r="D3742" s="224"/>
      <c r="E3742" s="224"/>
      <c r="F3742" s="224"/>
      <c r="G3742" s="224"/>
      <c r="H3742" s="224"/>
      <c r="I3742" s="224"/>
      <c r="J3742" s="224"/>
      <c r="L3742" s="52">
        <f t="shared" si="590"/>
        <v>394</v>
      </c>
      <c r="M3742" s="86" t="str">
        <f t="shared" si="584"/>
        <v/>
      </c>
      <c r="N3742" s="87" t="str">
        <f t="shared" si="585"/>
        <v/>
      </c>
      <c r="O3742" s="87" t="str">
        <f t="shared" si="586"/>
        <v/>
      </c>
      <c r="P3742" s="88" t="str">
        <f t="shared" si="587"/>
        <v/>
      </c>
      <c r="Q3742" s="87" t="str">
        <f t="shared" si="588"/>
        <v/>
      </c>
      <c r="R3742" s="87" t="str">
        <f t="shared" si="589"/>
        <v/>
      </c>
    </row>
    <row r="3743" spans="1:18" ht="15" x14ac:dyDescent="0.2">
      <c r="A3743" s="206"/>
      <c r="B3743" s="207" t="s">
        <v>1</v>
      </c>
      <c r="C3743" s="206" t="s">
        <v>2</v>
      </c>
      <c r="D3743" s="206" t="s">
        <v>3</v>
      </c>
      <c r="E3743" s="290" t="s">
        <v>18</v>
      </c>
      <c r="F3743" s="290"/>
      <c r="G3743" s="208" t="s">
        <v>4</v>
      </c>
      <c r="H3743" s="207" t="s">
        <v>5</v>
      </c>
      <c r="I3743" s="207" t="s">
        <v>6</v>
      </c>
      <c r="J3743" s="207" t="s">
        <v>7</v>
      </c>
      <c r="L3743" s="52">
        <f t="shared" si="590"/>
        <v>395</v>
      </c>
      <c r="M3743" s="86" t="str">
        <f t="shared" si="584"/>
        <v/>
      </c>
      <c r="N3743" s="87" t="str">
        <f t="shared" si="585"/>
        <v/>
      </c>
      <c r="O3743" s="87" t="str">
        <f t="shared" si="586"/>
        <v/>
      </c>
      <c r="P3743" s="88" t="str">
        <f t="shared" si="587"/>
        <v/>
      </c>
      <c r="Q3743" s="87" t="str">
        <f t="shared" si="588"/>
        <v/>
      </c>
      <c r="R3743" s="87" t="str">
        <f t="shared" si="589"/>
        <v/>
      </c>
    </row>
    <row r="3744" spans="1:18" ht="38.25" x14ac:dyDescent="0.2">
      <c r="A3744" s="209" t="s">
        <v>19</v>
      </c>
      <c r="B3744" s="210" t="s">
        <v>730</v>
      </c>
      <c r="C3744" s="209" t="s">
        <v>9</v>
      </c>
      <c r="D3744" s="209" t="s">
        <v>731</v>
      </c>
      <c r="E3744" s="291" t="s">
        <v>884</v>
      </c>
      <c r="F3744" s="291"/>
      <c r="G3744" s="211" t="s">
        <v>12</v>
      </c>
      <c r="H3744" s="212">
        <v>1</v>
      </c>
      <c r="I3744" s="213">
        <f>SUMIF(L:L,$L3744,M:M)</f>
        <v>21.630000000000003</v>
      </c>
      <c r="J3744" s="213">
        <f>TRUNC(H3744*I3744,2)</f>
        <v>21.63</v>
      </c>
      <c r="L3744" s="52">
        <f t="shared" si="590"/>
        <v>395</v>
      </c>
      <c r="M3744" s="86" t="str">
        <f t="shared" si="584"/>
        <v/>
      </c>
      <c r="N3744" s="87" t="str">
        <f t="shared" si="585"/>
        <v/>
      </c>
      <c r="O3744" s="87" t="str">
        <f t="shared" si="586"/>
        <v/>
      </c>
      <c r="P3744" s="88" t="str">
        <f t="shared" si="587"/>
        <v xml:space="preserve"> 91950 </v>
      </c>
      <c r="Q3744" s="87">
        <f t="shared" si="588"/>
        <v>0</v>
      </c>
      <c r="R3744" s="87">
        <f t="shared" si="589"/>
        <v>21.630000000000003</v>
      </c>
    </row>
    <row r="3745" spans="1:18" ht="25.5" x14ac:dyDescent="0.2">
      <c r="A3745" s="225" t="s">
        <v>21</v>
      </c>
      <c r="B3745" s="226" t="s">
        <v>220</v>
      </c>
      <c r="C3745" s="225" t="s">
        <v>9</v>
      </c>
      <c r="D3745" s="225" t="s">
        <v>221</v>
      </c>
      <c r="E3745" s="292" t="s">
        <v>875</v>
      </c>
      <c r="F3745" s="292"/>
      <c r="G3745" s="227" t="s">
        <v>25</v>
      </c>
      <c r="H3745" s="228">
        <v>0.15</v>
      </c>
      <c r="I3745" s="229">
        <f>SUMIFS(J:J,A:A,"Composição",B:B,$B3745)</f>
        <v>33.25</v>
      </c>
      <c r="J3745" s="229">
        <f>TRUNC(H3745*I3745,2)</f>
        <v>4.9800000000000004</v>
      </c>
      <c r="L3745" s="52">
        <f t="shared" si="590"/>
        <v>395</v>
      </c>
      <c r="M3745" s="86">
        <f t="shared" si="584"/>
        <v>4.9800000000000004</v>
      </c>
      <c r="N3745" s="87" t="str">
        <f t="shared" si="585"/>
        <v/>
      </c>
      <c r="O3745" s="87">
        <f t="shared" si="586"/>
        <v>4.9800000000000004</v>
      </c>
      <c r="P3745" s="88" t="str">
        <f t="shared" si="587"/>
        <v/>
      </c>
      <c r="Q3745" s="87" t="str">
        <f t="shared" si="588"/>
        <v/>
      </c>
      <c r="R3745" s="87" t="str">
        <f t="shared" si="589"/>
        <v/>
      </c>
    </row>
    <row r="3746" spans="1:18" ht="51" customHeight="1" x14ac:dyDescent="0.2">
      <c r="A3746" s="225" t="s">
        <v>21</v>
      </c>
      <c r="B3746" s="226" t="s">
        <v>205</v>
      </c>
      <c r="C3746" s="225" t="s">
        <v>9</v>
      </c>
      <c r="D3746" s="225" t="s">
        <v>206</v>
      </c>
      <c r="E3746" s="292" t="s">
        <v>875</v>
      </c>
      <c r="F3746" s="292"/>
      <c r="G3746" s="227" t="s">
        <v>25</v>
      </c>
      <c r="H3746" s="228">
        <v>0.15</v>
      </c>
      <c r="I3746" s="229">
        <f>SUMIFS(J:J,A:A,"Composição",B:B,$B3746)</f>
        <v>26.42</v>
      </c>
      <c r="J3746" s="229">
        <f>TRUNC(H3746*I3746,2)</f>
        <v>3.96</v>
      </c>
      <c r="L3746" s="52">
        <f t="shared" si="590"/>
        <v>395</v>
      </c>
      <c r="M3746" s="86">
        <f t="shared" si="584"/>
        <v>3.96</v>
      </c>
      <c r="N3746" s="87" t="str">
        <f t="shared" si="585"/>
        <v/>
      </c>
      <c r="O3746" s="87">
        <f t="shared" si="586"/>
        <v>3.96</v>
      </c>
      <c r="P3746" s="88" t="str">
        <f t="shared" si="587"/>
        <v/>
      </c>
      <c r="Q3746" s="87" t="str">
        <f t="shared" si="588"/>
        <v/>
      </c>
      <c r="R3746" s="87" t="str">
        <f t="shared" si="589"/>
        <v/>
      </c>
    </row>
    <row r="3747" spans="1:18" ht="25.5" customHeight="1" x14ac:dyDescent="0.2">
      <c r="A3747" s="214" t="s">
        <v>28</v>
      </c>
      <c r="B3747" s="215" t="s">
        <v>502</v>
      </c>
      <c r="C3747" s="214" t="str">
        <f>VLOOKUP(B3747,INSUMOS!$A:$I,2,FALSE)</f>
        <v>SINAPI</v>
      </c>
      <c r="D3747" s="214" t="str">
        <f>VLOOKUP(B3747,INSUMOS!$A:$I,3,FALSE)</f>
        <v>ESPELHO / PLACA DE 6 POSTOS 4" X 4", PARA INSTALACAO DE TOMADAS E INTERRUPTORES</v>
      </c>
      <c r="E3747" s="293" t="str">
        <f>VLOOKUP(B3747,INSUMOS!$A:$I,4,FALSE)</f>
        <v>Material</v>
      </c>
      <c r="F3747" s="293"/>
      <c r="G3747" s="216" t="str">
        <f>VLOOKUP(B3747,INSUMOS!$A:$I,5,FALSE)</f>
        <v>UN</v>
      </c>
      <c r="H3747" s="217">
        <v>1</v>
      </c>
      <c r="I3747" s="218">
        <f>VLOOKUP(B3747,INSUMOS!$A:$I,8,FALSE)</f>
        <v>8.9499999999999993</v>
      </c>
      <c r="J3747" s="218">
        <f>TRUNC(H3747*I3747,2)</f>
        <v>8.9499999999999993</v>
      </c>
      <c r="L3747" s="52">
        <f t="shared" si="590"/>
        <v>395</v>
      </c>
      <c r="M3747" s="86">
        <f t="shared" si="584"/>
        <v>8.9499999999999993</v>
      </c>
      <c r="N3747" s="87" t="str">
        <f t="shared" si="585"/>
        <v/>
      </c>
      <c r="O3747" s="87">
        <f t="shared" si="586"/>
        <v>8.9499999999999993</v>
      </c>
      <c r="P3747" s="88" t="str">
        <f t="shared" si="587"/>
        <v/>
      </c>
      <c r="Q3747" s="87" t="str">
        <f t="shared" si="588"/>
        <v/>
      </c>
      <c r="R3747" s="87" t="str">
        <f t="shared" si="589"/>
        <v/>
      </c>
    </row>
    <row r="3748" spans="1:18" ht="51" customHeight="1" x14ac:dyDescent="0.2">
      <c r="A3748" s="214" t="s">
        <v>28</v>
      </c>
      <c r="B3748" s="215" t="s">
        <v>527</v>
      </c>
      <c r="C3748" s="214" t="str">
        <f>VLOOKUP(B3748,INSUMOS!$A:$I,2,FALSE)</f>
        <v>SINAPI</v>
      </c>
      <c r="D3748" s="214" t="str">
        <f>VLOOKUP(B3748,INSUMOS!$A:$I,3,FALSE)</f>
        <v>SUPORTE DE FIXACAO PARA ESPELHO / PLACA 4" X 4", PARA 6 MODULOS, PARA INSTALACAO DE TOMADAS E INTERRUPTORES (SOMENTE SUPORTE)</v>
      </c>
      <c r="E3748" s="293" t="str">
        <f>VLOOKUP(B3748,INSUMOS!$A:$I,4,FALSE)</f>
        <v>Material</v>
      </c>
      <c r="F3748" s="293"/>
      <c r="G3748" s="216" t="str">
        <f>VLOOKUP(B3748,INSUMOS!$A:$I,5,FALSE)</f>
        <v>UN</v>
      </c>
      <c r="H3748" s="217">
        <v>1</v>
      </c>
      <c r="I3748" s="218">
        <f>VLOOKUP(B3748,INSUMOS!$A:$I,8,FALSE)</f>
        <v>3.74</v>
      </c>
      <c r="J3748" s="218">
        <f>TRUNC(H3748*I3748,2)</f>
        <v>3.74</v>
      </c>
      <c r="L3748" s="52">
        <f t="shared" si="590"/>
        <v>395</v>
      </c>
      <c r="M3748" s="86">
        <f t="shared" si="584"/>
        <v>3.74</v>
      </c>
      <c r="N3748" s="87" t="str">
        <f t="shared" si="585"/>
        <v/>
      </c>
      <c r="O3748" s="87">
        <f t="shared" si="586"/>
        <v>3.74</v>
      </c>
      <c r="P3748" s="88" t="str">
        <f t="shared" si="587"/>
        <v/>
      </c>
      <c r="Q3748" s="87" t="str">
        <f t="shared" si="588"/>
        <v/>
      </c>
      <c r="R3748" s="87" t="str">
        <f t="shared" si="589"/>
        <v/>
      </c>
    </row>
    <row r="3749" spans="1:18" ht="51" customHeight="1" x14ac:dyDescent="0.2">
      <c r="A3749" s="219"/>
      <c r="B3749" s="219"/>
      <c r="C3749" s="219"/>
      <c r="D3749" s="219"/>
      <c r="E3749" s="219"/>
      <c r="F3749" s="220"/>
      <c r="G3749" s="219"/>
      <c r="H3749" s="220"/>
      <c r="I3749" s="219"/>
      <c r="J3749" s="220"/>
      <c r="L3749" s="52">
        <f t="shared" si="590"/>
        <v>395</v>
      </c>
      <c r="M3749" s="86" t="str">
        <f t="shared" si="584"/>
        <v/>
      </c>
      <c r="N3749" s="87" t="str">
        <f t="shared" si="585"/>
        <v/>
      </c>
      <c r="O3749" s="87" t="str">
        <f t="shared" si="586"/>
        <v/>
      </c>
      <c r="P3749" s="88" t="str">
        <f t="shared" si="587"/>
        <v/>
      </c>
      <c r="Q3749" s="87" t="str">
        <f t="shared" si="588"/>
        <v/>
      </c>
      <c r="R3749" s="87" t="str">
        <f t="shared" si="589"/>
        <v/>
      </c>
    </row>
    <row r="3750" spans="1:18" ht="51" customHeight="1" thickBot="1" x14ac:dyDescent="0.25">
      <c r="A3750" s="219"/>
      <c r="B3750" s="219"/>
      <c r="C3750" s="219"/>
      <c r="D3750" s="219"/>
      <c r="E3750" s="219"/>
      <c r="F3750" s="220"/>
      <c r="G3750" s="219"/>
      <c r="H3750" s="294"/>
      <c r="I3750" s="294"/>
      <c r="J3750" s="220"/>
      <c r="L3750" s="52">
        <f t="shared" si="590"/>
        <v>395</v>
      </c>
      <c r="M3750" s="86" t="str">
        <f t="shared" si="584"/>
        <v/>
      </c>
      <c r="N3750" s="87" t="str">
        <f t="shared" si="585"/>
        <v/>
      </c>
      <c r="O3750" s="87" t="str">
        <f t="shared" si="586"/>
        <v/>
      </c>
      <c r="P3750" s="88" t="str">
        <f t="shared" si="587"/>
        <v/>
      </c>
      <c r="Q3750" s="87" t="str">
        <f t="shared" si="588"/>
        <v/>
      </c>
      <c r="R3750" s="87" t="str">
        <f t="shared" si="589"/>
        <v/>
      </c>
    </row>
    <row r="3751" spans="1:18" ht="15" thickTop="1" x14ac:dyDescent="0.2">
      <c r="A3751" s="224"/>
      <c r="B3751" s="224"/>
      <c r="C3751" s="224"/>
      <c r="D3751" s="224"/>
      <c r="E3751" s="224"/>
      <c r="F3751" s="224"/>
      <c r="G3751" s="224"/>
      <c r="H3751" s="224"/>
      <c r="I3751" s="224"/>
      <c r="J3751" s="224"/>
      <c r="L3751" s="52">
        <f t="shared" si="590"/>
        <v>395</v>
      </c>
      <c r="M3751" s="86" t="str">
        <f t="shared" si="584"/>
        <v/>
      </c>
      <c r="N3751" s="87" t="str">
        <f t="shared" si="585"/>
        <v/>
      </c>
      <c r="O3751" s="87" t="str">
        <f t="shared" si="586"/>
        <v/>
      </c>
      <c r="P3751" s="88" t="str">
        <f t="shared" si="587"/>
        <v/>
      </c>
      <c r="Q3751" s="87" t="str">
        <f t="shared" si="588"/>
        <v/>
      </c>
      <c r="R3751" s="87" t="str">
        <f t="shared" si="589"/>
        <v/>
      </c>
    </row>
    <row r="3752" spans="1:18" ht="15" x14ac:dyDescent="0.2">
      <c r="A3752" s="206"/>
      <c r="B3752" s="207" t="s">
        <v>1</v>
      </c>
      <c r="C3752" s="206" t="s">
        <v>2</v>
      </c>
      <c r="D3752" s="206" t="s">
        <v>3</v>
      </c>
      <c r="E3752" s="290" t="s">
        <v>18</v>
      </c>
      <c r="F3752" s="290"/>
      <c r="G3752" s="208" t="s">
        <v>4</v>
      </c>
      <c r="H3752" s="207" t="s">
        <v>5</v>
      </c>
      <c r="I3752" s="207" t="s">
        <v>6</v>
      </c>
      <c r="J3752" s="207" t="s">
        <v>7</v>
      </c>
      <c r="L3752" s="52">
        <f t="shared" si="590"/>
        <v>396</v>
      </c>
      <c r="M3752" s="86" t="str">
        <f t="shared" si="584"/>
        <v/>
      </c>
      <c r="N3752" s="87" t="str">
        <f t="shared" si="585"/>
        <v/>
      </c>
      <c r="O3752" s="87" t="str">
        <f t="shared" si="586"/>
        <v/>
      </c>
      <c r="P3752" s="88" t="str">
        <f t="shared" si="587"/>
        <v/>
      </c>
      <c r="Q3752" s="87" t="str">
        <f t="shared" si="588"/>
        <v/>
      </c>
      <c r="R3752" s="87" t="str">
        <f t="shared" si="589"/>
        <v/>
      </c>
    </row>
    <row r="3753" spans="1:18" ht="38.25" x14ac:dyDescent="0.2">
      <c r="A3753" s="209" t="s">
        <v>19</v>
      </c>
      <c r="B3753" s="210" t="s">
        <v>617</v>
      </c>
      <c r="C3753" s="209" t="s">
        <v>9</v>
      </c>
      <c r="D3753" s="209" t="s">
        <v>618</v>
      </c>
      <c r="E3753" s="291" t="s">
        <v>914</v>
      </c>
      <c r="F3753" s="291"/>
      <c r="G3753" s="211" t="s">
        <v>12</v>
      </c>
      <c r="H3753" s="212">
        <v>1</v>
      </c>
      <c r="I3753" s="213">
        <f>SUMIF(L:L,$L3753,M:M)</f>
        <v>46.540000000000006</v>
      </c>
      <c r="J3753" s="213">
        <f t="shared" ref="J3753:J3758" si="593">TRUNC(H3753*I3753,2)</f>
        <v>46.54</v>
      </c>
      <c r="L3753" s="52">
        <f t="shared" si="590"/>
        <v>396</v>
      </c>
      <c r="M3753" s="86" t="str">
        <f t="shared" si="584"/>
        <v/>
      </c>
      <c r="N3753" s="87" t="str">
        <f t="shared" si="585"/>
        <v/>
      </c>
      <c r="O3753" s="87" t="str">
        <f t="shared" si="586"/>
        <v/>
      </c>
      <c r="P3753" s="88" t="str">
        <f t="shared" si="587"/>
        <v xml:space="preserve"> 89796 </v>
      </c>
      <c r="Q3753" s="87">
        <f t="shared" si="588"/>
        <v>0</v>
      </c>
      <c r="R3753" s="87">
        <f t="shared" si="589"/>
        <v>46.540000000000006</v>
      </c>
    </row>
    <row r="3754" spans="1:18" ht="25.5" x14ac:dyDescent="0.2">
      <c r="A3754" s="225" t="s">
        <v>21</v>
      </c>
      <c r="B3754" s="226" t="s">
        <v>214</v>
      </c>
      <c r="C3754" s="225" t="s">
        <v>9</v>
      </c>
      <c r="D3754" s="225" t="s">
        <v>215</v>
      </c>
      <c r="E3754" s="292" t="s">
        <v>875</v>
      </c>
      <c r="F3754" s="292"/>
      <c r="G3754" s="227" t="s">
        <v>25</v>
      </c>
      <c r="H3754" s="228">
        <v>0.25679999999999997</v>
      </c>
      <c r="I3754" s="229">
        <f>SUMIFS(J:J,A:A,"Composição",B:B,$B3754)</f>
        <v>32.270000000000003</v>
      </c>
      <c r="J3754" s="229">
        <f t="shared" si="593"/>
        <v>8.2799999999999994</v>
      </c>
      <c r="L3754" s="52">
        <f t="shared" si="590"/>
        <v>396</v>
      </c>
      <c r="M3754" s="86">
        <f t="shared" si="584"/>
        <v>8.2799999999999994</v>
      </c>
      <c r="N3754" s="87" t="str">
        <f t="shared" si="585"/>
        <v/>
      </c>
      <c r="O3754" s="87">
        <f t="shared" si="586"/>
        <v>8.2799999999999994</v>
      </c>
      <c r="P3754" s="88" t="str">
        <f t="shared" si="587"/>
        <v/>
      </c>
      <c r="Q3754" s="87" t="str">
        <f t="shared" si="588"/>
        <v/>
      </c>
      <c r="R3754" s="87" t="str">
        <f t="shared" si="589"/>
        <v/>
      </c>
    </row>
    <row r="3755" spans="1:18" ht="51" customHeight="1" x14ac:dyDescent="0.2">
      <c r="A3755" s="225" t="s">
        <v>21</v>
      </c>
      <c r="B3755" s="226" t="s">
        <v>209</v>
      </c>
      <c r="C3755" s="225" t="s">
        <v>9</v>
      </c>
      <c r="D3755" s="225" t="s">
        <v>210</v>
      </c>
      <c r="E3755" s="292" t="s">
        <v>875</v>
      </c>
      <c r="F3755" s="292"/>
      <c r="G3755" s="227" t="s">
        <v>25</v>
      </c>
      <c r="H3755" s="228">
        <v>0.25679999999999997</v>
      </c>
      <c r="I3755" s="229">
        <f>SUMIFS(J:J,A:A,"Composição",B:B,$B3755)</f>
        <v>25.57</v>
      </c>
      <c r="J3755" s="229">
        <f t="shared" si="593"/>
        <v>6.56</v>
      </c>
      <c r="L3755" s="52">
        <f t="shared" si="590"/>
        <v>396</v>
      </c>
      <c r="M3755" s="86">
        <f t="shared" si="584"/>
        <v>6.56</v>
      </c>
      <c r="N3755" s="87" t="str">
        <f t="shared" si="585"/>
        <v/>
      </c>
      <c r="O3755" s="87">
        <f t="shared" si="586"/>
        <v>6.56</v>
      </c>
      <c r="P3755" s="88" t="str">
        <f t="shared" si="587"/>
        <v/>
      </c>
      <c r="Q3755" s="87" t="str">
        <f t="shared" si="588"/>
        <v/>
      </c>
      <c r="R3755" s="87" t="str">
        <f t="shared" si="589"/>
        <v/>
      </c>
    </row>
    <row r="3756" spans="1:18" ht="25.5" customHeight="1" x14ac:dyDescent="0.2">
      <c r="A3756" s="214" t="s">
        <v>28</v>
      </c>
      <c r="B3756" s="215" t="s">
        <v>546</v>
      </c>
      <c r="C3756" s="214" t="str">
        <f>VLOOKUP(B3756,INSUMOS!$A:$I,2,FALSE)</f>
        <v>SINAPI</v>
      </c>
      <c r="D3756" s="214" t="str">
        <f>VLOOKUP(B3756,INSUMOS!$A:$I,3,FALSE)</f>
        <v>TE SANITARIO, PVC, DN 100 X 100 MM, SERIE NORMAL, PARA ESGOTO PREDIAL</v>
      </c>
      <c r="E3756" s="293" t="str">
        <f>VLOOKUP(B3756,INSUMOS!$A:$I,4,FALSE)</f>
        <v>Material</v>
      </c>
      <c r="F3756" s="293"/>
      <c r="G3756" s="216" t="str">
        <f>VLOOKUP(B3756,INSUMOS!$A:$I,5,FALSE)</f>
        <v>UN</v>
      </c>
      <c r="H3756" s="217">
        <v>1</v>
      </c>
      <c r="I3756" s="218">
        <f>VLOOKUP(B3756,INSUMOS!$A:$I,8,FALSE)</f>
        <v>17.89</v>
      </c>
      <c r="J3756" s="218">
        <f t="shared" si="593"/>
        <v>17.89</v>
      </c>
      <c r="L3756" s="52">
        <f t="shared" si="590"/>
        <v>396</v>
      </c>
      <c r="M3756" s="86">
        <f t="shared" si="584"/>
        <v>17.89</v>
      </c>
      <c r="N3756" s="87" t="str">
        <f t="shared" si="585"/>
        <v/>
      </c>
      <c r="O3756" s="87">
        <f t="shared" si="586"/>
        <v>17.89</v>
      </c>
      <c r="P3756" s="88" t="str">
        <f t="shared" si="587"/>
        <v/>
      </c>
      <c r="Q3756" s="87" t="str">
        <f t="shared" si="588"/>
        <v/>
      </c>
      <c r="R3756" s="87" t="str">
        <f t="shared" si="589"/>
        <v/>
      </c>
    </row>
    <row r="3757" spans="1:18" ht="51" customHeight="1" x14ac:dyDescent="0.2">
      <c r="A3757" s="214" t="s">
        <v>28</v>
      </c>
      <c r="B3757" s="215" t="s">
        <v>455</v>
      </c>
      <c r="C3757" s="214" t="str">
        <f>VLOOKUP(B3757,INSUMOS!$A:$I,2,FALSE)</f>
        <v>SINAPI</v>
      </c>
      <c r="D3757" s="214" t="str">
        <f>VLOOKUP(B3757,INSUMOS!$A:$I,3,FALSE)</f>
        <v>PASTA LUBRIFICANTE PARA TUBOS E CONEXOES COM JUNTA ELASTICA, EMBALAGEM DE *400* GR (USO EM PVC, ACO, POLIETILENO E OUTROS)</v>
      </c>
      <c r="E3757" s="293" t="str">
        <f>VLOOKUP(B3757,INSUMOS!$A:$I,4,FALSE)</f>
        <v>Material</v>
      </c>
      <c r="F3757" s="293"/>
      <c r="G3757" s="216" t="str">
        <f>VLOOKUP(B3757,INSUMOS!$A:$I,5,FALSE)</f>
        <v>UN</v>
      </c>
      <c r="H3757" s="217">
        <v>0.17249999999999999</v>
      </c>
      <c r="I3757" s="218">
        <f>VLOOKUP(B3757,INSUMOS!$A:$I,8,FALSE)</f>
        <v>32.07</v>
      </c>
      <c r="J3757" s="218">
        <f t="shared" si="593"/>
        <v>5.53</v>
      </c>
      <c r="L3757" s="52">
        <f t="shared" si="590"/>
        <v>396</v>
      </c>
      <c r="M3757" s="86">
        <f t="shared" si="584"/>
        <v>5.53</v>
      </c>
      <c r="N3757" s="87" t="str">
        <f t="shared" si="585"/>
        <v/>
      </c>
      <c r="O3757" s="87">
        <f t="shared" si="586"/>
        <v>5.53</v>
      </c>
      <c r="P3757" s="88" t="str">
        <f t="shared" si="587"/>
        <v/>
      </c>
      <c r="Q3757" s="87" t="str">
        <f t="shared" si="588"/>
        <v/>
      </c>
      <c r="R3757" s="87" t="str">
        <f t="shared" si="589"/>
        <v/>
      </c>
    </row>
    <row r="3758" spans="1:18" ht="51" customHeight="1" x14ac:dyDescent="0.2">
      <c r="A3758" s="214" t="s">
        <v>28</v>
      </c>
      <c r="B3758" s="215" t="s">
        <v>479</v>
      </c>
      <c r="C3758" s="214" t="str">
        <f>VLOOKUP(B3758,INSUMOS!$A:$I,2,FALSE)</f>
        <v>SINAPI</v>
      </c>
      <c r="D3758" s="214" t="str">
        <f>VLOOKUP(B3758,INSUMOS!$A:$I,3,FALSE)</f>
        <v>ANEL BORRACHA PARA TUBO ESGOTO PREDIAL, DN 100 MM (NBR 5688)</v>
      </c>
      <c r="E3758" s="293" t="str">
        <f>VLOOKUP(B3758,INSUMOS!$A:$I,4,FALSE)</f>
        <v>Material</v>
      </c>
      <c r="F3758" s="293"/>
      <c r="G3758" s="216" t="str">
        <f>VLOOKUP(B3758,INSUMOS!$A:$I,5,FALSE)</f>
        <v>UN</v>
      </c>
      <c r="H3758" s="217">
        <v>3</v>
      </c>
      <c r="I3758" s="218">
        <f>VLOOKUP(B3758,INSUMOS!$A:$I,8,FALSE)</f>
        <v>2.76</v>
      </c>
      <c r="J3758" s="218">
        <f t="shared" si="593"/>
        <v>8.2799999999999994</v>
      </c>
      <c r="L3758" s="52">
        <f t="shared" si="590"/>
        <v>396</v>
      </c>
      <c r="M3758" s="86">
        <f t="shared" si="584"/>
        <v>8.2799999999999994</v>
      </c>
      <c r="N3758" s="87" t="str">
        <f t="shared" si="585"/>
        <v/>
      </c>
      <c r="O3758" s="87">
        <f t="shared" si="586"/>
        <v>8.2799999999999994</v>
      </c>
      <c r="P3758" s="88" t="str">
        <f t="shared" si="587"/>
        <v/>
      </c>
      <c r="Q3758" s="87" t="str">
        <f t="shared" si="588"/>
        <v/>
      </c>
      <c r="R3758" s="87" t="str">
        <f t="shared" si="589"/>
        <v/>
      </c>
    </row>
    <row r="3759" spans="1:18" ht="51" customHeight="1" x14ac:dyDescent="0.2">
      <c r="A3759" s="219"/>
      <c r="B3759" s="219"/>
      <c r="C3759" s="219"/>
      <c r="D3759" s="219"/>
      <c r="E3759" s="219"/>
      <c r="F3759" s="220"/>
      <c r="G3759" s="219"/>
      <c r="H3759" s="220"/>
      <c r="I3759" s="219"/>
      <c r="J3759" s="220"/>
      <c r="L3759" s="52">
        <f t="shared" si="590"/>
        <v>396</v>
      </c>
      <c r="M3759" s="86" t="str">
        <f t="shared" si="584"/>
        <v/>
      </c>
      <c r="N3759" s="87" t="str">
        <f t="shared" si="585"/>
        <v/>
      </c>
      <c r="O3759" s="87" t="str">
        <f t="shared" si="586"/>
        <v/>
      </c>
      <c r="P3759" s="88" t="str">
        <f t="shared" si="587"/>
        <v/>
      </c>
      <c r="Q3759" s="87" t="str">
        <f t="shared" si="588"/>
        <v/>
      </c>
      <c r="R3759" s="87" t="str">
        <f t="shared" si="589"/>
        <v/>
      </c>
    </row>
    <row r="3760" spans="1:18" ht="51" customHeight="1" thickBot="1" x14ac:dyDescent="0.25">
      <c r="A3760" s="219"/>
      <c r="B3760" s="219"/>
      <c r="C3760" s="219"/>
      <c r="D3760" s="219"/>
      <c r="E3760" s="219"/>
      <c r="F3760" s="220"/>
      <c r="G3760" s="219"/>
      <c r="H3760" s="294"/>
      <c r="I3760" s="294"/>
      <c r="J3760" s="220"/>
      <c r="L3760" s="52">
        <f t="shared" si="590"/>
        <v>396</v>
      </c>
      <c r="M3760" s="86" t="str">
        <f t="shared" ref="M3760:M3823" si="594">IF(OR(A3760="Insumo",A3760="Composição Auxiliar"),J3760,"")</f>
        <v/>
      </c>
      <c r="N3760" s="87" t="str">
        <f t="shared" ref="N3760:N3823" si="595">IF(E3760="Mão de Obra",J3760,"")</f>
        <v/>
      </c>
      <c r="O3760" s="87" t="str">
        <f t="shared" ref="O3760:O3823" si="596">IF(N3760&lt;&gt;"","",M3760)</f>
        <v/>
      </c>
      <c r="P3760" s="88" t="str">
        <f t="shared" ref="P3760:P3823" si="597">IF(A3760="Composição",B3760,"")</f>
        <v/>
      </c>
      <c r="Q3760" s="87" t="str">
        <f t="shared" ref="Q3760:Q3823" si="598">IF(P3760&lt;&gt;"",SUMIF(L3760:L3860,L3760,N3760:N3860),"")</f>
        <v/>
      </c>
      <c r="R3760" s="87" t="str">
        <f t="shared" ref="R3760:R3823" si="599">IF(P3760&lt;&gt;"",SUMIF(L3760:L3860,L3760,O3760:O3860),"")</f>
        <v/>
      </c>
    </row>
    <row r="3761" spans="1:18" ht="51" customHeight="1" thickTop="1" x14ac:dyDescent="0.2">
      <c r="A3761" s="224"/>
      <c r="B3761" s="224"/>
      <c r="C3761" s="224"/>
      <c r="D3761" s="224"/>
      <c r="E3761" s="224"/>
      <c r="F3761" s="224"/>
      <c r="G3761" s="224"/>
      <c r="H3761" s="224"/>
      <c r="I3761" s="224"/>
      <c r="J3761" s="224"/>
      <c r="L3761" s="52">
        <f t="shared" si="590"/>
        <v>396</v>
      </c>
      <c r="M3761" s="86" t="str">
        <f t="shared" si="594"/>
        <v/>
      </c>
      <c r="N3761" s="87" t="str">
        <f t="shared" si="595"/>
        <v/>
      </c>
      <c r="O3761" s="87" t="str">
        <f t="shared" si="596"/>
        <v/>
      </c>
      <c r="P3761" s="88" t="str">
        <f t="shared" si="597"/>
        <v/>
      </c>
      <c r="Q3761" s="87" t="str">
        <f t="shared" si="598"/>
        <v/>
      </c>
      <c r="R3761" s="87" t="str">
        <f t="shared" si="599"/>
        <v/>
      </c>
    </row>
    <row r="3762" spans="1:18" ht="15" x14ac:dyDescent="0.2">
      <c r="A3762" s="206"/>
      <c r="B3762" s="207" t="s">
        <v>1</v>
      </c>
      <c r="C3762" s="206" t="s">
        <v>2</v>
      </c>
      <c r="D3762" s="206" t="s">
        <v>3</v>
      </c>
      <c r="E3762" s="290" t="s">
        <v>18</v>
      </c>
      <c r="F3762" s="290"/>
      <c r="G3762" s="208" t="s">
        <v>4</v>
      </c>
      <c r="H3762" s="207" t="s">
        <v>5</v>
      </c>
      <c r="I3762" s="207" t="s">
        <v>6</v>
      </c>
      <c r="J3762" s="207" t="s">
        <v>7</v>
      </c>
      <c r="L3762" s="52">
        <f t="shared" si="590"/>
        <v>397</v>
      </c>
      <c r="M3762" s="86" t="str">
        <f t="shared" si="594"/>
        <v/>
      </c>
      <c r="N3762" s="87" t="str">
        <f t="shared" si="595"/>
        <v/>
      </c>
      <c r="O3762" s="87" t="str">
        <f t="shared" si="596"/>
        <v/>
      </c>
      <c r="P3762" s="88" t="str">
        <f t="shared" si="597"/>
        <v/>
      </c>
      <c r="Q3762" s="87" t="str">
        <f t="shared" si="598"/>
        <v/>
      </c>
      <c r="R3762" s="87" t="str">
        <f t="shared" si="599"/>
        <v/>
      </c>
    </row>
    <row r="3763" spans="1:18" ht="38.25" x14ac:dyDescent="0.2">
      <c r="A3763" s="209" t="s">
        <v>19</v>
      </c>
      <c r="B3763" s="210" t="s">
        <v>1515</v>
      </c>
      <c r="C3763" s="209" t="s">
        <v>9</v>
      </c>
      <c r="D3763" s="209" t="s">
        <v>1516</v>
      </c>
      <c r="E3763" s="291" t="s">
        <v>914</v>
      </c>
      <c r="F3763" s="291"/>
      <c r="G3763" s="211" t="s">
        <v>12</v>
      </c>
      <c r="H3763" s="212">
        <v>1</v>
      </c>
      <c r="I3763" s="213">
        <f>SUMIF(L:L,$L3763,M:M)</f>
        <v>26.11</v>
      </c>
      <c r="J3763" s="213">
        <f t="shared" ref="J3763:J3768" si="600">TRUNC(H3763*I3763,2)</f>
        <v>26.11</v>
      </c>
      <c r="L3763" s="52">
        <f t="shared" si="590"/>
        <v>397</v>
      </c>
      <c r="M3763" s="86" t="str">
        <f t="shared" si="594"/>
        <v/>
      </c>
      <c r="N3763" s="87" t="str">
        <f t="shared" si="595"/>
        <v/>
      </c>
      <c r="O3763" s="87" t="str">
        <f t="shared" si="596"/>
        <v/>
      </c>
      <c r="P3763" s="88" t="str">
        <f t="shared" si="597"/>
        <v xml:space="preserve"> 89784 </v>
      </c>
      <c r="Q3763" s="87">
        <f t="shared" si="598"/>
        <v>0</v>
      </c>
      <c r="R3763" s="87">
        <f t="shared" si="599"/>
        <v>26.11</v>
      </c>
    </row>
    <row r="3764" spans="1:18" ht="25.5" x14ac:dyDescent="0.2">
      <c r="A3764" s="225" t="s">
        <v>21</v>
      </c>
      <c r="B3764" s="226" t="s">
        <v>209</v>
      </c>
      <c r="C3764" s="225" t="s">
        <v>9</v>
      </c>
      <c r="D3764" s="225" t="s">
        <v>210</v>
      </c>
      <c r="E3764" s="292" t="s">
        <v>875</v>
      </c>
      <c r="F3764" s="292"/>
      <c r="G3764" s="227" t="s">
        <v>25</v>
      </c>
      <c r="H3764" s="228">
        <v>0.18390000000000001</v>
      </c>
      <c r="I3764" s="229">
        <f>SUMIFS(J:J,A:A,"Composição",B:B,$B3764)</f>
        <v>25.57</v>
      </c>
      <c r="J3764" s="229">
        <f t="shared" si="600"/>
        <v>4.7</v>
      </c>
      <c r="L3764" s="52">
        <f t="shared" ref="L3764:L3827" si="601">IF(AND(A3765&lt;&gt;"",A3764=""),L3763+1,L3763)</f>
        <v>397</v>
      </c>
      <c r="M3764" s="86">
        <f t="shared" si="594"/>
        <v>4.7</v>
      </c>
      <c r="N3764" s="87" t="str">
        <f t="shared" si="595"/>
        <v/>
      </c>
      <c r="O3764" s="87">
        <f t="shared" si="596"/>
        <v>4.7</v>
      </c>
      <c r="P3764" s="88" t="str">
        <f t="shared" si="597"/>
        <v/>
      </c>
      <c r="Q3764" s="87" t="str">
        <f t="shared" si="598"/>
        <v/>
      </c>
      <c r="R3764" s="87" t="str">
        <f t="shared" si="599"/>
        <v/>
      </c>
    </row>
    <row r="3765" spans="1:18" ht="25.5" x14ac:dyDescent="0.2">
      <c r="A3765" s="225" t="s">
        <v>21</v>
      </c>
      <c r="B3765" s="226" t="s">
        <v>214</v>
      </c>
      <c r="C3765" s="225" t="s">
        <v>9</v>
      </c>
      <c r="D3765" s="225" t="s">
        <v>215</v>
      </c>
      <c r="E3765" s="292" t="s">
        <v>875</v>
      </c>
      <c r="F3765" s="292"/>
      <c r="G3765" s="227" t="s">
        <v>25</v>
      </c>
      <c r="H3765" s="228">
        <v>0.18390000000000001</v>
      </c>
      <c r="I3765" s="229">
        <f>SUMIFS(J:J,A:A,"Composição",B:B,$B3765)</f>
        <v>32.270000000000003</v>
      </c>
      <c r="J3765" s="229">
        <f t="shared" si="600"/>
        <v>5.93</v>
      </c>
      <c r="L3765" s="52">
        <f t="shared" si="601"/>
        <v>397</v>
      </c>
      <c r="M3765" s="86">
        <f t="shared" si="594"/>
        <v>5.93</v>
      </c>
      <c r="N3765" s="87" t="str">
        <f t="shared" si="595"/>
        <v/>
      </c>
      <c r="O3765" s="87">
        <f t="shared" si="596"/>
        <v>5.93</v>
      </c>
      <c r="P3765" s="88" t="str">
        <f t="shared" si="597"/>
        <v/>
      </c>
      <c r="Q3765" s="87" t="str">
        <f t="shared" si="598"/>
        <v/>
      </c>
      <c r="R3765" s="87" t="str">
        <f t="shared" si="599"/>
        <v/>
      </c>
    </row>
    <row r="3766" spans="1:18" ht="51" customHeight="1" x14ac:dyDescent="0.2">
      <c r="A3766" s="214" t="s">
        <v>28</v>
      </c>
      <c r="B3766" s="215" t="s">
        <v>2218</v>
      </c>
      <c r="C3766" s="214" t="str">
        <f>VLOOKUP(B3766,INSUMOS!$A:$I,2,FALSE)</f>
        <v>SINAPI</v>
      </c>
      <c r="D3766" s="214" t="str">
        <f>VLOOKUP(B3766,INSUMOS!$A:$I,3,FALSE)</f>
        <v>TE SANITARIO, PVC, DN 50 X 50 MM, SERIE NORMAL, PARA ESGOTO PREDIAL</v>
      </c>
      <c r="E3766" s="293" t="str">
        <f>VLOOKUP(B3766,INSUMOS!$A:$I,4,FALSE)</f>
        <v>Material</v>
      </c>
      <c r="F3766" s="293"/>
      <c r="G3766" s="216" t="str">
        <f>VLOOKUP(B3766,INSUMOS!$A:$I,5,FALSE)</f>
        <v>UN</v>
      </c>
      <c r="H3766" s="217">
        <v>1</v>
      </c>
      <c r="I3766" s="218">
        <f>VLOOKUP(B3766,INSUMOS!$A:$I,8,FALSE)</f>
        <v>8.4</v>
      </c>
      <c r="J3766" s="218">
        <f t="shared" si="600"/>
        <v>8.4</v>
      </c>
      <c r="L3766" s="52">
        <f t="shared" si="601"/>
        <v>397</v>
      </c>
      <c r="M3766" s="86">
        <f t="shared" si="594"/>
        <v>8.4</v>
      </c>
      <c r="N3766" s="87" t="str">
        <f t="shared" si="595"/>
        <v/>
      </c>
      <c r="O3766" s="87">
        <f t="shared" si="596"/>
        <v>8.4</v>
      </c>
      <c r="P3766" s="88" t="str">
        <f t="shared" si="597"/>
        <v/>
      </c>
      <c r="Q3766" s="87" t="str">
        <f t="shared" si="598"/>
        <v/>
      </c>
      <c r="R3766" s="87" t="str">
        <f t="shared" si="599"/>
        <v/>
      </c>
    </row>
    <row r="3767" spans="1:18" ht="38.25" x14ac:dyDescent="0.2">
      <c r="A3767" s="214" t="s">
        <v>28</v>
      </c>
      <c r="B3767" s="215" t="s">
        <v>455</v>
      </c>
      <c r="C3767" s="214" t="str">
        <f>VLOOKUP(B3767,INSUMOS!$A:$I,2,FALSE)</f>
        <v>SINAPI</v>
      </c>
      <c r="D3767" s="214" t="str">
        <f>VLOOKUP(B3767,INSUMOS!$A:$I,3,FALSE)</f>
        <v>PASTA LUBRIFICANTE PARA TUBOS E CONEXOES COM JUNTA ELASTICA, EMBALAGEM DE *400* GR (USO EM PVC, ACO, POLIETILENO E OUTROS)</v>
      </c>
      <c r="E3767" s="293" t="str">
        <f>VLOOKUP(B3767,INSUMOS!$A:$I,4,FALSE)</f>
        <v>Material</v>
      </c>
      <c r="F3767" s="293"/>
      <c r="G3767" s="216" t="str">
        <f>VLOOKUP(B3767,INSUMOS!$A:$I,5,FALSE)</f>
        <v>UN</v>
      </c>
      <c r="H3767" s="217">
        <v>7.4999999999999997E-2</v>
      </c>
      <c r="I3767" s="218">
        <f>VLOOKUP(B3767,INSUMOS!$A:$I,8,FALSE)</f>
        <v>32.07</v>
      </c>
      <c r="J3767" s="218">
        <f t="shared" si="600"/>
        <v>2.4</v>
      </c>
      <c r="L3767" s="52">
        <f t="shared" si="601"/>
        <v>397</v>
      </c>
      <c r="M3767" s="86">
        <f t="shared" si="594"/>
        <v>2.4</v>
      </c>
      <c r="N3767" s="87" t="str">
        <f t="shared" si="595"/>
        <v/>
      </c>
      <c r="O3767" s="87">
        <f t="shared" si="596"/>
        <v>2.4</v>
      </c>
      <c r="P3767" s="88" t="str">
        <f t="shared" si="597"/>
        <v/>
      </c>
      <c r="Q3767" s="87" t="str">
        <f t="shared" si="598"/>
        <v/>
      </c>
      <c r="R3767" s="87" t="str">
        <f t="shared" si="599"/>
        <v/>
      </c>
    </row>
    <row r="3768" spans="1:18" ht="38.25" customHeight="1" x14ac:dyDescent="0.2">
      <c r="A3768" s="214" t="s">
        <v>28</v>
      </c>
      <c r="B3768" s="215" t="s">
        <v>477</v>
      </c>
      <c r="C3768" s="214" t="str">
        <f>VLOOKUP(B3768,INSUMOS!$A:$I,2,FALSE)</f>
        <v>SINAPI</v>
      </c>
      <c r="D3768" s="214" t="str">
        <f>VLOOKUP(B3768,INSUMOS!$A:$I,3,FALSE)</f>
        <v>ANEL BORRACHA PARA TUBO ESGOTO PREDIAL, DN 50 MM (NBR 5688)</v>
      </c>
      <c r="E3768" s="293" t="str">
        <f>VLOOKUP(B3768,INSUMOS!$A:$I,4,FALSE)</f>
        <v>Material</v>
      </c>
      <c r="F3768" s="293"/>
      <c r="G3768" s="216" t="str">
        <f>VLOOKUP(B3768,INSUMOS!$A:$I,5,FALSE)</f>
        <v>UN</v>
      </c>
      <c r="H3768" s="217">
        <v>3</v>
      </c>
      <c r="I3768" s="218">
        <f>VLOOKUP(B3768,INSUMOS!$A:$I,8,FALSE)</f>
        <v>1.56</v>
      </c>
      <c r="J3768" s="218">
        <f t="shared" si="600"/>
        <v>4.68</v>
      </c>
      <c r="L3768" s="52">
        <f t="shared" si="601"/>
        <v>397</v>
      </c>
      <c r="M3768" s="86">
        <f t="shared" si="594"/>
        <v>4.68</v>
      </c>
      <c r="N3768" s="87" t="str">
        <f t="shared" si="595"/>
        <v/>
      </c>
      <c r="O3768" s="87">
        <f t="shared" si="596"/>
        <v>4.68</v>
      </c>
      <c r="P3768" s="88" t="str">
        <f t="shared" si="597"/>
        <v/>
      </c>
      <c r="Q3768" s="87" t="str">
        <f t="shared" si="598"/>
        <v/>
      </c>
      <c r="R3768" s="87" t="str">
        <f t="shared" si="599"/>
        <v/>
      </c>
    </row>
    <row r="3769" spans="1:18" x14ac:dyDescent="0.2">
      <c r="A3769" s="219"/>
      <c r="B3769" s="219"/>
      <c r="C3769" s="219"/>
      <c r="D3769" s="219"/>
      <c r="E3769" s="219"/>
      <c r="F3769" s="220"/>
      <c r="G3769" s="219"/>
      <c r="H3769" s="220"/>
      <c r="I3769" s="219"/>
      <c r="J3769" s="220"/>
      <c r="L3769" s="52">
        <f t="shared" si="601"/>
        <v>397</v>
      </c>
      <c r="M3769" s="86" t="str">
        <f t="shared" si="594"/>
        <v/>
      </c>
      <c r="N3769" s="87" t="str">
        <f t="shared" si="595"/>
        <v/>
      </c>
      <c r="O3769" s="87" t="str">
        <f t="shared" si="596"/>
        <v/>
      </c>
      <c r="P3769" s="88" t="str">
        <f t="shared" si="597"/>
        <v/>
      </c>
      <c r="Q3769" s="87" t="str">
        <f t="shared" si="598"/>
        <v/>
      </c>
      <c r="R3769" s="87" t="str">
        <f t="shared" si="599"/>
        <v/>
      </c>
    </row>
    <row r="3770" spans="1:18" ht="15" thickBot="1" x14ac:dyDescent="0.25">
      <c r="A3770" s="219"/>
      <c r="B3770" s="219"/>
      <c r="C3770" s="219"/>
      <c r="D3770" s="219"/>
      <c r="E3770" s="219"/>
      <c r="F3770" s="220"/>
      <c r="G3770" s="219"/>
      <c r="H3770" s="294"/>
      <c r="I3770" s="294"/>
      <c r="J3770" s="220"/>
      <c r="L3770" s="52">
        <f t="shared" si="601"/>
        <v>397</v>
      </c>
      <c r="M3770" s="86" t="str">
        <f t="shared" si="594"/>
        <v/>
      </c>
      <c r="N3770" s="87" t="str">
        <f t="shared" si="595"/>
        <v/>
      </c>
      <c r="O3770" s="87" t="str">
        <f t="shared" si="596"/>
        <v/>
      </c>
      <c r="P3770" s="88" t="str">
        <f t="shared" si="597"/>
        <v/>
      </c>
      <c r="Q3770" s="87" t="str">
        <f t="shared" si="598"/>
        <v/>
      </c>
      <c r="R3770" s="87" t="str">
        <f t="shared" si="599"/>
        <v/>
      </c>
    </row>
    <row r="3771" spans="1:18" ht="15" thickTop="1" x14ac:dyDescent="0.2">
      <c r="A3771" s="224"/>
      <c r="B3771" s="224"/>
      <c r="C3771" s="224"/>
      <c r="D3771" s="224"/>
      <c r="E3771" s="224"/>
      <c r="F3771" s="224"/>
      <c r="G3771" s="224"/>
      <c r="H3771" s="224"/>
      <c r="I3771" s="224"/>
      <c r="J3771" s="224"/>
      <c r="L3771" s="52">
        <f t="shared" si="601"/>
        <v>397</v>
      </c>
      <c r="M3771" s="86" t="str">
        <f t="shared" si="594"/>
        <v/>
      </c>
      <c r="N3771" s="87" t="str">
        <f t="shared" si="595"/>
        <v/>
      </c>
      <c r="O3771" s="87" t="str">
        <f t="shared" si="596"/>
        <v/>
      </c>
      <c r="P3771" s="88" t="str">
        <f t="shared" si="597"/>
        <v/>
      </c>
      <c r="Q3771" s="87" t="str">
        <f t="shared" si="598"/>
        <v/>
      </c>
      <c r="R3771" s="87" t="str">
        <f t="shared" si="599"/>
        <v/>
      </c>
    </row>
    <row r="3772" spans="1:18" ht="15" x14ac:dyDescent="0.2">
      <c r="A3772" s="206"/>
      <c r="B3772" s="207" t="s">
        <v>1</v>
      </c>
      <c r="C3772" s="206" t="s">
        <v>2</v>
      </c>
      <c r="D3772" s="206" t="s">
        <v>3</v>
      </c>
      <c r="E3772" s="290" t="s">
        <v>18</v>
      </c>
      <c r="F3772" s="290"/>
      <c r="G3772" s="208" t="s">
        <v>4</v>
      </c>
      <c r="H3772" s="207" t="s">
        <v>5</v>
      </c>
      <c r="I3772" s="207" t="s">
        <v>6</v>
      </c>
      <c r="J3772" s="207" t="s">
        <v>7</v>
      </c>
      <c r="L3772" s="52">
        <f t="shared" si="601"/>
        <v>398</v>
      </c>
      <c r="M3772" s="86" t="str">
        <f t="shared" si="594"/>
        <v/>
      </c>
      <c r="N3772" s="87" t="str">
        <f t="shared" si="595"/>
        <v/>
      </c>
      <c r="O3772" s="87" t="str">
        <f t="shared" si="596"/>
        <v/>
      </c>
      <c r="P3772" s="88" t="str">
        <f t="shared" si="597"/>
        <v/>
      </c>
      <c r="Q3772" s="87" t="str">
        <f t="shared" si="598"/>
        <v/>
      </c>
      <c r="R3772" s="87" t="str">
        <f t="shared" si="599"/>
        <v/>
      </c>
    </row>
    <row r="3773" spans="1:18" ht="51" customHeight="1" x14ac:dyDescent="0.2">
      <c r="A3773" s="209" t="s">
        <v>19</v>
      </c>
      <c r="B3773" s="210" t="s">
        <v>2199</v>
      </c>
      <c r="C3773" s="209" t="s">
        <v>9</v>
      </c>
      <c r="D3773" s="209" t="s">
        <v>2200</v>
      </c>
      <c r="E3773" s="291" t="s">
        <v>909</v>
      </c>
      <c r="F3773" s="291"/>
      <c r="G3773" s="211" t="s">
        <v>12</v>
      </c>
      <c r="H3773" s="212">
        <v>1</v>
      </c>
      <c r="I3773" s="213">
        <f>SUMIF(L:L,$L3773,M:M)</f>
        <v>15.05</v>
      </c>
      <c r="J3773" s="213">
        <f t="shared" ref="J3773:J3779" si="602">TRUNC(H3773*I3773,2)</f>
        <v>15.05</v>
      </c>
      <c r="L3773" s="52">
        <f t="shared" si="601"/>
        <v>398</v>
      </c>
      <c r="M3773" s="86" t="str">
        <f t="shared" si="594"/>
        <v/>
      </c>
      <c r="N3773" s="87" t="str">
        <f t="shared" si="595"/>
        <v/>
      </c>
      <c r="O3773" s="87" t="str">
        <f t="shared" si="596"/>
        <v/>
      </c>
      <c r="P3773" s="88" t="str">
        <f t="shared" si="597"/>
        <v xml:space="preserve"> 89395 </v>
      </c>
      <c r="Q3773" s="87">
        <f t="shared" si="598"/>
        <v>0</v>
      </c>
      <c r="R3773" s="87">
        <f t="shared" si="599"/>
        <v>15.05</v>
      </c>
    </row>
    <row r="3774" spans="1:18" ht="25.5" x14ac:dyDescent="0.2">
      <c r="A3774" s="225" t="s">
        <v>21</v>
      </c>
      <c r="B3774" s="226" t="s">
        <v>209</v>
      </c>
      <c r="C3774" s="225" t="s">
        <v>9</v>
      </c>
      <c r="D3774" s="225" t="s">
        <v>210</v>
      </c>
      <c r="E3774" s="292" t="s">
        <v>875</v>
      </c>
      <c r="F3774" s="292"/>
      <c r="G3774" s="227" t="s">
        <v>25</v>
      </c>
      <c r="H3774" s="228">
        <v>0.2026</v>
      </c>
      <c r="I3774" s="229">
        <f>SUMIFS(J:J,A:A,"Composição",B:B,$B3774)</f>
        <v>25.57</v>
      </c>
      <c r="J3774" s="229">
        <f t="shared" si="602"/>
        <v>5.18</v>
      </c>
      <c r="L3774" s="52">
        <f t="shared" si="601"/>
        <v>398</v>
      </c>
      <c r="M3774" s="86">
        <f t="shared" si="594"/>
        <v>5.18</v>
      </c>
      <c r="N3774" s="87" t="str">
        <f t="shared" si="595"/>
        <v/>
      </c>
      <c r="O3774" s="87">
        <f t="shared" si="596"/>
        <v>5.18</v>
      </c>
      <c r="P3774" s="88" t="str">
        <f t="shared" si="597"/>
        <v/>
      </c>
      <c r="Q3774" s="87" t="str">
        <f t="shared" si="598"/>
        <v/>
      </c>
      <c r="R3774" s="87" t="str">
        <f t="shared" si="599"/>
        <v/>
      </c>
    </row>
    <row r="3775" spans="1:18" ht="38.25" customHeight="1" x14ac:dyDescent="0.2">
      <c r="A3775" s="225" t="s">
        <v>21</v>
      </c>
      <c r="B3775" s="226" t="s">
        <v>214</v>
      </c>
      <c r="C3775" s="225" t="s">
        <v>9</v>
      </c>
      <c r="D3775" s="225" t="s">
        <v>215</v>
      </c>
      <c r="E3775" s="292" t="s">
        <v>875</v>
      </c>
      <c r="F3775" s="292"/>
      <c r="G3775" s="227" t="s">
        <v>25</v>
      </c>
      <c r="H3775" s="228">
        <v>0.2026</v>
      </c>
      <c r="I3775" s="229">
        <f>SUMIFS(J:J,A:A,"Composição",B:B,$B3775)</f>
        <v>32.270000000000003</v>
      </c>
      <c r="J3775" s="229">
        <f t="shared" si="602"/>
        <v>6.53</v>
      </c>
      <c r="L3775" s="52">
        <f t="shared" si="601"/>
        <v>398</v>
      </c>
      <c r="M3775" s="86">
        <f t="shared" si="594"/>
        <v>6.53</v>
      </c>
      <c r="N3775" s="87" t="str">
        <f t="shared" si="595"/>
        <v/>
      </c>
      <c r="O3775" s="87">
        <f t="shared" si="596"/>
        <v>6.53</v>
      </c>
      <c r="P3775" s="88" t="str">
        <f t="shared" si="597"/>
        <v/>
      </c>
      <c r="Q3775" s="87" t="str">
        <f t="shared" si="598"/>
        <v/>
      </c>
      <c r="R3775" s="87" t="str">
        <f t="shared" si="599"/>
        <v/>
      </c>
    </row>
    <row r="3776" spans="1:18" ht="25.5" x14ac:dyDescent="0.2">
      <c r="A3776" s="214" t="s">
        <v>28</v>
      </c>
      <c r="B3776" s="215" t="s">
        <v>2220</v>
      </c>
      <c r="C3776" s="214" t="str">
        <f>VLOOKUP(B3776,INSUMOS!$A:$I,2,FALSE)</f>
        <v>SINAPI</v>
      </c>
      <c r="D3776" s="214" t="str">
        <f>VLOOKUP(B3776,INSUMOS!$A:$I,3,FALSE)</f>
        <v>TE SOLDAVEL, PVC, 90 GRAUS, 25 MM, PARA AGUA FRIA PREDIAL (NBR 5648)</v>
      </c>
      <c r="E3776" s="293" t="str">
        <f>VLOOKUP(B3776,INSUMOS!$A:$I,4,FALSE)</f>
        <v>Material</v>
      </c>
      <c r="F3776" s="293"/>
      <c r="G3776" s="216" t="str">
        <f>VLOOKUP(B3776,INSUMOS!$A:$I,5,FALSE)</f>
        <v>UN</v>
      </c>
      <c r="H3776" s="217">
        <v>1</v>
      </c>
      <c r="I3776" s="218">
        <f>VLOOKUP(B3776,INSUMOS!$A:$I,8,FALSE)</f>
        <v>1.36</v>
      </c>
      <c r="J3776" s="218">
        <f t="shared" si="602"/>
        <v>1.36</v>
      </c>
      <c r="L3776" s="52">
        <f t="shared" si="601"/>
        <v>398</v>
      </c>
      <c r="M3776" s="86">
        <f t="shared" si="594"/>
        <v>1.36</v>
      </c>
      <c r="N3776" s="87" t="str">
        <f t="shared" si="595"/>
        <v/>
      </c>
      <c r="O3776" s="87">
        <f t="shared" si="596"/>
        <v>1.36</v>
      </c>
      <c r="P3776" s="88" t="str">
        <f t="shared" si="597"/>
        <v/>
      </c>
      <c r="Q3776" s="87" t="str">
        <f t="shared" si="598"/>
        <v/>
      </c>
      <c r="R3776" s="87" t="str">
        <f t="shared" si="599"/>
        <v/>
      </c>
    </row>
    <row r="3777" spans="1:18" x14ac:dyDescent="0.2">
      <c r="A3777" s="214" t="s">
        <v>28</v>
      </c>
      <c r="B3777" s="215" t="s">
        <v>496</v>
      </c>
      <c r="C3777" s="214" t="str">
        <f>VLOOKUP(B3777,INSUMOS!$A:$I,2,FALSE)</f>
        <v>SINAPI</v>
      </c>
      <c r="D3777" s="214" t="str">
        <f>VLOOKUP(B3777,INSUMOS!$A:$I,3,FALSE)</f>
        <v>LIXA D'AGUA EM FOLHA, COR PRETA, GRAO 100</v>
      </c>
      <c r="E3777" s="293" t="str">
        <f>VLOOKUP(B3777,INSUMOS!$A:$I,4,FALSE)</f>
        <v>Material</v>
      </c>
      <c r="F3777" s="293"/>
      <c r="G3777" s="216" t="str">
        <f>VLOOKUP(B3777,INSUMOS!$A:$I,5,FALSE)</f>
        <v>UN</v>
      </c>
      <c r="H3777" s="217">
        <v>5.0700000000000002E-2</v>
      </c>
      <c r="I3777" s="218">
        <f>VLOOKUP(B3777,INSUMOS!$A:$I,8,FALSE)</f>
        <v>2.3199999999999998</v>
      </c>
      <c r="J3777" s="218">
        <f t="shared" si="602"/>
        <v>0.11</v>
      </c>
      <c r="L3777" s="52">
        <f t="shared" si="601"/>
        <v>398</v>
      </c>
      <c r="M3777" s="86">
        <f t="shared" si="594"/>
        <v>0.11</v>
      </c>
      <c r="N3777" s="87" t="str">
        <f t="shared" si="595"/>
        <v/>
      </c>
      <c r="O3777" s="87">
        <f t="shared" si="596"/>
        <v>0.11</v>
      </c>
      <c r="P3777" s="88" t="str">
        <f t="shared" si="597"/>
        <v/>
      </c>
      <c r="Q3777" s="87" t="str">
        <f t="shared" si="598"/>
        <v/>
      </c>
      <c r="R3777" s="87" t="str">
        <f t="shared" si="599"/>
        <v/>
      </c>
    </row>
    <row r="3778" spans="1:18" ht="25.5" x14ac:dyDescent="0.2">
      <c r="A3778" s="214" t="s">
        <v>28</v>
      </c>
      <c r="B3778" s="215" t="s">
        <v>200</v>
      </c>
      <c r="C3778" s="214" t="str">
        <f>VLOOKUP(B3778,INSUMOS!$A:$I,2,FALSE)</f>
        <v>SINAPI</v>
      </c>
      <c r="D3778" s="214" t="str">
        <f>VLOOKUP(B3778,INSUMOS!$A:$I,3,FALSE)</f>
        <v>SOLUCAO PREPARADORA / LIMPADORA PARA PVC, FRASCO COM 1000 CM3</v>
      </c>
      <c r="E3778" s="293" t="str">
        <f>VLOOKUP(B3778,INSUMOS!$A:$I,4,FALSE)</f>
        <v>Material</v>
      </c>
      <c r="F3778" s="293"/>
      <c r="G3778" s="216" t="str">
        <f>VLOOKUP(B3778,INSUMOS!$A:$I,5,FALSE)</f>
        <v>UN</v>
      </c>
      <c r="H3778" s="217">
        <v>1.2E-2</v>
      </c>
      <c r="I3778" s="218">
        <f>VLOOKUP(B3778,INSUMOS!$A:$I,8,FALSE)</f>
        <v>88.04</v>
      </c>
      <c r="J3778" s="218">
        <f t="shared" si="602"/>
        <v>1.05</v>
      </c>
      <c r="L3778" s="52">
        <f t="shared" si="601"/>
        <v>398</v>
      </c>
      <c r="M3778" s="86">
        <f t="shared" si="594"/>
        <v>1.05</v>
      </c>
      <c r="N3778" s="87" t="str">
        <f t="shared" si="595"/>
        <v/>
      </c>
      <c r="O3778" s="87">
        <f t="shared" si="596"/>
        <v>1.05</v>
      </c>
      <c r="P3778" s="88" t="str">
        <f t="shared" si="597"/>
        <v/>
      </c>
      <c r="Q3778" s="87" t="str">
        <f t="shared" si="598"/>
        <v/>
      </c>
      <c r="R3778" s="87" t="str">
        <f t="shared" si="599"/>
        <v/>
      </c>
    </row>
    <row r="3779" spans="1:18" x14ac:dyDescent="0.2">
      <c r="A3779" s="214" t="s">
        <v>28</v>
      </c>
      <c r="B3779" s="215" t="s">
        <v>201</v>
      </c>
      <c r="C3779" s="214" t="str">
        <f>VLOOKUP(B3779,INSUMOS!$A:$I,2,FALSE)</f>
        <v>SINAPI</v>
      </c>
      <c r="D3779" s="214" t="str">
        <f>VLOOKUP(B3779,INSUMOS!$A:$I,3,FALSE)</f>
        <v>ADESIVO PLASTICO PARA PVC, FRASCO COM *850* GR</v>
      </c>
      <c r="E3779" s="293" t="str">
        <f>VLOOKUP(B3779,INSUMOS!$A:$I,4,FALSE)</f>
        <v>Material</v>
      </c>
      <c r="F3779" s="293"/>
      <c r="G3779" s="216" t="str">
        <f>VLOOKUP(B3779,INSUMOS!$A:$I,5,FALSE)</f>
        <v>UN</v>
      </c>
      <c r="H3779" s="217">
        <v>1.06E-2</v>
      </c>
      <c r="I3779" s="218">
        <f>VLOOKUP(B3779,INSUMOS!$A:$I,8,FALSE)</f>
        <v>77.709999999999994</v>
      </c>
      <c r="J3779" s="218">
        <f t="shared" si="602"/>
        <v>0.82</v>
      </c>
      <c r="L3779" s="52">
        <f t="shared" si="601"/>
        <v>398</v>
      </c>
      <c r="M3779" s="86">
        <f t="shared" si="594"/>
        <v>0.82</v>
      </c>
      <c r="N3779" s="87" t="str">
        <f t="shared" si="595"/>
        <v/>
      </c>
      <c r="O3779" s="87">
        <f t="shared" si="596"/>
        <v>0.82</v>
      </c>
      <c r="P3779" s="88" t="str">
        <f t="shared" si="597"/>
        <v/>
      </c>
      <c r="Q3779" s="87" t="str">
        <f t="shared" si="598"/>
        <v/>
      </c>
      <c r="R3779" s="87" t="str">
        <f t="shared" si="599"/>
        <v/>
      </c>
    </row>
    <row r="3780" spans="1:18" ht="51" customHeight="1" x14ac:dyDescent="0.2">
      <c r="A3780" s="219"/>
      <c r="B3780" s="219"/>
      <c r="C3780" s="219"/>
      <c r="D3780" s="219"/>
      <c r="E3780" s="219"/>
      <c r="F3780" s="220"/>
      <c r="G3780" s="219"/>
      <c r="H3780" s="220"/>
      <c r="I3780" s="219"/>
      <c r="J3780" s="220"/>
      <c r="L3780" s="52">
        <f t="shared" si="601"/>
        <v>398</v>
      </c>
      <c r="M3780" s="86" t="str">
        <f t="shared" si="594"/>
        <v/>
      </c>
      <c r="N3780" s="87" t="str">
        <f t="shared" si="595"/>
        <v/>
      </c>
      <c r="O3780" s="87" t="str">
        <f t="shared" si="596"/>
        <v/>
      </c>
      <c r="P3780" s="88" t="str">
        <f t="shared" si="597"/>
        <v/>
      </c>
      <c r="Q3780" s="87" t="str">
        <f t="shared" si="598"/>
        <v/>
      </c>
      <c r="R3780" s="87" t="str">
        <f t="shared" si="599"/>
        <v/>
      </c>
    </row>
    <row r="3781" spans="1:18" ht="15" thickBot="1" x14ac:dyDescent="0.25">
      <c r="A3781" s="219"/>
      <c r="B3781" s="219"/>
      <c r="C3781" s="219"/>
      <c r="D3781" s="219"/>
      <c r="E3781" s="219"/>
      <c r="F3781" s="220"/>
      <c r="G3781" s="219"/>
      <c r="H3781" s="294"/>
      <c r="I3781" s="294"/>
      <c r="J3781" s="220"/>
      <c r="L3781" s="52">
        <f t="shared" si="601"/>
        <v>398</v>
      </c>
      <c r="M3781" s="86" t="str">
        <f t="shared" si="594"/>
        <v/>
      </c>
      <c r="N3781" s="87" t="str">
        <f t="shared" si="595"/>
        <v/>
      </c>
      <c r="O3781" s="87" t="str">
        <f t="shared" si="596"/>
        <v/>
      </c>
      <c r="P3781" s="88" t="str">
        <f t="shared" si="597"/>
        <v/>
      </c>
      <c r="Q3781" s="87" t="str">
        <f t="shared" si="598"/>
        <v/>
      </c>
      <c r="R3781" s="87" t="str">
        <f t="shared" si="599"/>
        <v/>
      </c>
    </row>
    <row r="3782" spans="1:18" ht="38.25" customHeight="1" thickTop="1" x14ac:dyDescent="0.2">
      <c r="A3782" s="224"/>
      <c r="B3782" s="224"/>
      <c r="C3782" s="224"/>
      <c r="D3782" s="224"/>
      <c r="E3782" s="224"/>
      <c r="F3782" s="224"/>
      <c r="G3782" s="224"/>
      <c r="H3782" s="224"/>
      <c r="I3782" s="224"/>
      <c r="J3782" s="224"/>
      <c r="L3782" s="52">
        <f t="shared" si="601"/>
        <v>398</v>
      </c>
      <c r="M3782" s="86" t="str">
        <f t="shared" si="594"/>
        <v/>
      </c>
      <c r="N3782" s="87" t="str">
        <f t="shared" si="595"/>
        <v/>
      </c>
      <c r="O3782" s="87" t="str">
        <f t="shared" si="596"/>
        <v/>
      </c>
      <c r="P3782" s="88" t="str">
        <f t="shared" si="597"/>
        <v/>
      </c>
      <c r="Q3782" s="87" t="str">
        <f t="shared" si="598"/>
        <v/>
      </c>
      <c r="R3782" s="87" t="str">
        <f t="shared" si="599"/>
        <v/>
      </c>
    </row>
    <row r="3783" spans="1:18" ht="15" x14ac:dyDescent="0.2">
      <c r="A3783" s="206"/>
      <c r="B3783" s="207" t="s">
        <v>1</v>
      </c>
      <c r="C3783" s="206" t="s">
        <v>2</v>
      </c>
      <c r="D3783" s="206" t="s">
        <v>3</v>
      </c>
      <c r="E3783" s="290" t="s">
        <v>18</v>
      </c>
      <c r="F3783" s="290"/>
      <c r="G3783" s="208" t="s">
        <v>4</v>
      </c>
      <c r="H3783" s="207" t="s">
        <v>5</v>
      </c>
      <c r="I3783" s="207" t="s">
        <v>6</v>
      </c>
      <c r="J3783" s="207" t="s">
        <v>7</v>
      </c>
      <c r="L3783" s="52">
        <f t="shared" si="601"/>
        <v>399</v>
      </c>
      <c r="M3783" s="86" t="str">
        <f t="shared" si="594"/>
        <v/>
      </c>
      <c r="N3783" s="87" t="str">
        <f t="shared" si="595"/>
        <v/>
      </c>
      <c r="O3783" s="87" t="str">
        <f t="shared" si="596"/>
        <v/>
      </c>
      <c r="P3783" s="88" t="str">
        <f t="shared" si="597"/>
        <v/>
      </c>
      <c r="Q3783" s="87" t="str">
        <f t="shared" si="598"/>
        <v/>
      </c>
      <c r="R3783" s="87" t="str">
        <f t="shared" si="599"/>
        <v/>
      </c>
    </row>
    <row r="3784" spans="1:18" x14ac:dyDescent="0.2">
      <c r="A3784" s="209" t="s">
        <v>19</v>
      </c>
      <c r="B3784" s="210" t="s">
        <v>290</v>
      </c>
      <c r="C3784" s="209" t="s">
        <v>9</v>
      </c>
      <c r="D3784" s="209" t="s">
        <v>291</v>
      </c>
      <c r="E3784" s="291" t="s">
        <v>875</v>
      </c>
      <c r="F3784" s="291"/>
      <c r="G3784" s="211" t="s">
        <v>25</v>
      </c>
      <c r="H3784" s="212">
        <v>1</v>
      </c>
      <c r="I3784" s="213">
        <f>SUMIF(L:L,$L3784,M:M)</f>
        <v>31.87</v>
      </c>
      <c r="J3784" s="213">
        <f t="shared" ref="J3784:J3792" si="603">TRUNC(H3784*I3784,2)</f>
        <v>31.87</v>
      </c>
      <c r="L3784" s="52">
        <f t="shared" si="601"/>
        <v>399</v>
      </c>
      <c r="M3784" s="86" t="str">
        <f t="shared" si="594"/>
        <v/>
      </c>
      <c r="N3784" s="87" t="str">
        <f t="shared" si="595"/>
        <v/>
      </c>
      <c r="O3784" s="87" t="str">
        <f t="shared" si="596"/>
        <v/>
      </c>
      <c r="P3784" s="88" t="str">
        <f t="shared" si="597"/>
        <v xml:space="preserve"> 88323 </v>
      </c>
      <c r="Q3784" s="87">
        <f t="shared" si="598"/>
        <v>22.85</v>
      </c>
      <c r="R3784" s="87">
        <f t="shared" si="599"/>
        <v>9.02</v>
      </c>
    </row>
    <row r="3785" spans="1:18" ht="25.5" x14ac:dyDescent="0.2">
      <c r="A3785" s="225" t="s">
        <v>21</v>
      </c>
      <c r="B3785" s="226" t="s">
        <v>310</v>
      </c>
      <c r="C3785" s="225" t="s">
        <v>9</v>
      </c>
      <c r="D3785" s="225" t="s">
        <v>311</v>
      </c>
      <c r="E3785" s="292" t="s">
        <v>875</v>
      </c>
      <c r="F3785" s="292"/>
      <c r="G3785" s="227" t="s">
        <v>25</v>
      </c>
      <c r="H3785" s="228">
        <v>1</v>
      </c>
      <c r="I3785" s="229">
        <f>SUMIFS(J:J,A:A,"Composição",B:B,$B3785)</f>
        <v>0.26</v>
      </c>
      <c r="J3785" s="229">
        <f t="shared" si="603"/>
        <v>0.26</v>
      </c>
      <c r="L3785" s="52">
        <f t="shared" si="601"/>
        <v>399</v>
      </c>
      <c r="M3785" s="86">
        <f t="shared" si="594"/>
        <v>0.26</v>
      </c>
      <c r="N3785" s="87" t="str">
        <f t="shared" si="595"/>
        <v/>
      </c>
      <c r="O3785" s="87">
        <f t="shared" si="596"/>
        <v>0.26</v>
      </c>
      <c r="P3785" s="88" t="str">
        <f t="shared" si="597"/>
        <v/>
      </c>
      <c r="Q3785" s="87" t="str">
        <f t="shared" si="598"/>
        <v/>
      </c>
      <c r="R3785" s="87" t="str">
        <f t="shared" si="599"/>
        <v/>
      </c>
    </row>
    <row r="3786" spans="1:18" ht="25.5" x14ac:dyDescent="0.2">
      <c r="A3786" s="214" t="s">
        <v>28</v>
      </c>
      <c r="B3786" s="215" t="s">
        <v>80</v>
      </c>
      <c r="C3786" s="214" t="str">
        <f>VLOOKUP(B3786,INSUMOS!$A:$I,2,FALSE)</f>
        <v>SINAPI</v>
      </c>
      <c r="D3786" s="214" t="str">
        <f>VLOOKUP(B3786,INSUMOS!$A:$I,3,FALSE)</f>
        <v>EPI - FAMILIA CARPINTEIRO DE FORMAS - HORISTA (ENCARGOS COMPLEMENTARES - COLETADO CAIXA)</v>
      </c>
      <c r="E3786" s="293" t="str">
        <f>VLOOKUP(B3786,INSUMOS!$A:$I,4,FALSE)</f>
        <v>Encargos Complementares</v>
      </c>
      <c r="F3786" s="293"/>
      <c r="G3786" s="216" t="str">
        <f>VLOOKUP(B3786,INSUMOS!$A:$I,5,FALSE)</f>
        <v>H</v>
      </c>
      <c r="H3786" s="217">
        <v>1</v>
      </c>
      <c r="I3786" s="218">
        <f>VLOOKUP(B3786,INSUMOS!$A:$I,8,FALSE)</f>
        <v>1.24</v>
      </c>
      <c r="J3786" s="218">
        <f t="shared" si="603"/>
        <v>1.24</v>
      </c>
      <c r="L3786" s="52">
        <f t="shared" si="601"/>
        <v>399</v>
      </c>
      <c r="M3786" s="86">
        <f t="shared" si="594"/>
        <v>1.24</v>
      </c>
      <c r="N3786" s="87" t="str">
        <f t="shared" si="595"/>
        <v/>
      </c>
      <c r="O3786" s="87">
        <f t="shared" si="596"/>
        <v>1.24</v>
      </c>
      <c r="P3786" s="88" t="str">
        <f t="shared" si="597"/>
        <v/>
      </c>
      <c r="Q3786" s="87" t="str">
        <f t="shared" si="598"/>
        <v/>
      </c>
      <c r="R3786" s="87" t="str">
        <f t="shared" si="599"/>
        <v/>
      </c>
    </row>
    <row r="3787" spans="1:18" ht="51" customHeight="1" x14ac:dyDescent="0.2">
      <c r="A3787" s="214" t="s">
        <v>28</v>
      </c>
      <c r="B3787" s="215" t="s">
        <v>82</v>
      </c>
      <c r="C3787" s="214" t="str">
        <f>VLOOKUP(B3787,INSUMOS!$A:$I,2,FALSE)</f>
        <v>SINAPI</v>
      </c>
      <c r="D3787" s="214" t="str">
        <f>VLOOKUP(B3787,INSUMOS!$A:$I,3,FALSE)</f>
        <v>FERRAMENTAS - FAMILIA CARPINTEIRO DE FORMAS - HORISTA (ENCARGOS COMPLEMENTARES - COLETADO CAIXA)</v>
      </c>
      <c r="E3787" s="293" t="str">
        <f>VLOOKUP(B3787,INSUMOS!$A:$I,4,FALSE)</f>
        <v>Encargos Complementares</v>
      </c>
      <c r="F3787" s="293"/>
      <c r="G3787" s="216" t="str">
        <f>VLOOKUP(B3787,INSUMOS!$A:$I,5,FALSE)</f>
        <v>H</v>
      </c>
      <c r="H3787" s="217">
        <v>1</v>
      </c>
      <c r="I3787" s="218">
        <f>VLOOKUP(B3787,INSUMOS!$A:$I,8,FALSE)</f>
        <v>0.28999999999999998</v>
      </c>
      <c r="J3787" s="218">
        <f t="shared" si="603"/>
        <v>0.28999999999999998</v>
      </c>
      <c r="L3787" s="52">
        <f t="shared" si="601"/>
        <v>399</v>
      </c>
      <c r="M3787" s="86">
        <f t="shared" si="594"/>
        <v>0.28999999999999998</v>
      </c>
      <c r="N3787" s="87" t="str">
        <f t="shared" si="595"/>
        <v/>
      </c>
      <c r="O3787" s="87">
        <f t="shared" si="596"/>
        <v>0.28999999999999998</v>
      </c>
      <c r="P3787" s="88" t="str">
        <f t="shared" si="597"/>
        <v/>
      </c>
      <c r="Q3787" s="87" t="str">
        <f t="shared" si="598"/>
        <v/>
      </c>
      <c r="R3787" s="87" t="str">
        <f t="shared" si="599"/>
        <v/>
      </c>
    </row>
    <row r="3788" spans="1:18" ht="25.5" x14ac:dyDescent="0.2">
      <c r="A3788" s="214" t="s">
        <v>28</v>
      </c>
      <c r="B3788" s="215" t="s">
        <v>84</v>
      </c>
      <c r="C3788" s="214" t="str">
        <f>VLOOKUP(B3788,INSUMOS!$A:$I,2,FALSE)</f>
        <v>SINAPI</v>
      </c>
      <c r="D3788" s="214" t="str">
        <f>VLOOKUP(B3788,INSUMOS!$A:$I,3,FALSE)</f>
        <v>TRANSPORTE - HORISTA (COLETADO CAIXA - ENCARGOS COMPLEMENTARES)</v>
      </c>
      <c r="E3788" s="293" t="str">
        <f>VLOOKUP(B3788,INSUMOS!$A:$I,4,FALSE)</f>
        <v>Encargos Complementares</v>
      </c>
      <c r="F3788" s="293"/>
      <c r="G3788" s="216" t="str">
        <f>VLOOKUP(B3788,INSUMOS!$A:$I,5,FALSE)</f>
        <v>H</v>
      </c>
      <c r="H3788" s="217">
        <v>1</v>
      </c>
      <c r="I3788" s="218">
        <f>VLOOKUP(B3788,INSUMOS!$A:$I,8,FALSE)</f>
        <v>1.52</v>
      </c>
      <c r="J3788" s="218">
        <f t="shared" si="603"/>
        <v>1.52</v>
      </c>
      <c r="L3788" s="52">
        <f t="shared" si="601"/>
        <v>399</v>
      </c>
      <c r="M3788" s="86">
        <f t="shared" si="594"/>
        <v>1.52</v>
      </c>
      <c r="N3788" s="87" t="str">
        <f t="shared" si="595"/>
        <v/>
      </c>
      <c r="O3788" s="87">
        <f t="shared" si="596"/>
        <v>1.52</v>
      </c>
      <c r="P3788" s="88" t="str">
        <f t="shared" si="597"/>
        <v/>
      </c>
      <c r="Q3788" s="87" t="str">
        <f t="shared" si="598"/>
        <v/>
      </c>
      <c r="R3788" s="87" t="str">
        <f t="shared" si="599"/>
        <v/>
      </c>
    </row>
    <row r="3789" spans="1:18" ht="38.25" customHeight="1" x14ac:dyDescent="0.2">
      <c r="A3789" s="214" t="s">
        <v>28</v>
      </c>
      <c r="B3789" s="215" t="s">
        <v>81</v>
      </c>
      <c r="C3789" s="214" t="str">
        <f>VLOOKUP(B3789,INSUMOS!$A:$I,2,FALSE)</f>
        <v>SINAPI</v>
      </c>
      <c r="D3789" s="214" t="str">
        <f>VLOOKUP(B3789,INSUMOS!$A:$I,3,FALSE)</f>
        <v>EXAMES - HORISTA (COLETADO CAIXA - ENCARGOS COMPLEMENTARES)</v>
      </c>
      <c r="E3789" s="293" t="str">
        <f>VLOOKUP(B3789,INSUMOS!$A:$I,4,FALSE)</f>
        <v>Encargos Complementares</v>
      </c>
      <c r="F3789" s="293"/>
      <c r="G3789" s="216" t="str">
        <f>VLOOKUP(B3789,INSUMOS!$A:$I,5,FALSE)</f>
        <v>H</v>
      </c>
      <c r="H3789" s="217">
        <v>1</v>
      </c>
      <c r="I3789" s="218">
        <f>VLOOKUP(B3789,INSUMOS!$A:$I,8,FALSE)</f>
        <v>1.31</v>
      </c>
      <c r="J3789" s="218">
        <f t="shared" si="603"/>
        <v>1.31</v>
      </c>
      <c r="L3789" s="52">
        <f t="shared" si="601"/>
        <v>399</v>
      </c>
      <c r="M3789" s="86">
        <f t="shared" si="594"/>
        <v>1.31</v>
      </c>
      <c r="N3789" s="87" t="str">
        <f t="shared" si="595"/>
        <v/>
      </c>
      <c r="O3789" s="87">
        <f t="shared" si="596"/>
        <v>1.31</v>
      </c>
      <c r="P3789" s="88" t="str">
        <f t="shared" si="597"/>
        <v/>
      </c>
      <c r="Q3789" s="87" t="str">
        <f t="shared" si="598"/>
        <v/>
      </c>
      <c r="R3789" s="87" t="str">
        <f t="shared" si="599"/>
        <v/>
      </c>
    </row>
    <row r="3790" spans="1:18" x14ac:dyDescent="0.2">
      <c r="A3790" s="214" t="s">
        <v>28</v>
      </c>
      <c r="B3790" s="215" t="s">
        <v>268</v>
      </c>
      <c r="C3790" s="214" t="str">
        <f>VLOOKUP(B3790,INSUMOS!$A:$I,2,FALSE)</f>
        <v>SINAPI</v>
      </c>
      <c r="D3790" s="214" t="str">
        <f>VLOOKUP(B3790,INSUMOS!$A:$I,3,FALSE)</f>
        <v>TELHADOR / TELHADISTA (HORISTA)</v>
      </c>
      <c r="E3790" s="293" t="str">
        <f>VLOOKUP(B3790,INSUMOS!$A:$I,4,FALSE)</f>
        <v>Mão de Obra</v>
      </c>
      <c r="F3790" s="293"/>
      <c r="G3790" s="216" t="str">
        <f>VLOOKUP(B3790,INSUMOS!$A:$I,5,FALSE)</f>
        <v>H</v>
      </c>
      <c r="H3790" s="217">
        <v>1</v>
      </c>
      <c r="I3790" s="218">
        <f>VLOOKUP(B3790,INSUMOS!$A:$I,8,FALSE)</f>
        <v>22.85</v>
      </c>
      <c r="J3790" s="218">
        <f t="shared" si="603"/>
        <v>22.85</v>
      </c>
      <c r="L3790" s="52">
        <f t="shared" si="601"/>
        <v>399</v>
      </c>
      <c r="M3790" s="86">
        <f t="shared" si="594"/>
        <v>22.85</v>
      </c>
      <c r="N3790" s="87">
        <f t="shared" si="595"/>
        <v>22.85</v>
      </c>
      <c r="O3790" s="87" t="str">
        <f t="shared" si="596"/>
        <v/>
      </c>
      <c r="P3790" s="88" t="str">
        <f t="shared" si="597"/>
        <v/>
      </c>
      <c r="Q3790" s="87" t="str">
        <f t="shared" si="598"/>
        <v/>
      </c>
      <c r="R3790" s="87" t="str">
        <f t="shared" si="599"/>
        <v/>
      </c>
    </row>
    <row r="3791" spans="1:18" ht="25.5" x14ac:dyDescent="0.2">
      <c r="A3791" s="214" t="s">
        <v>28</v>
      </c>
      <c r="B3791" s="215" t="s">
        <v>79</v>
      </c>
      <c r="C3791" s="214" t="str">
        <f>VLOOKUP(B3791,INSUMOS!$A:$I,2,FALSE)</f>
        <v>SINAPI</v>
      </c>
      <c r="D3791" s="214" t="str">
        <f>VLOOKUP(B3791,INSUMOS!$A:$I,3,FALSE)</f>
        <v>ALIMENTACAO - HORISTA (COLETADO CAIXA - ENCARGOS COMPLEMENTARES)</v>
      </c>
      <c r="E3791" s="293" t="str">
        <f>VLOOKUP(B3791,INSUMOS!$A:$I,4,FALSE)</f>
        <v>Encargos Complementares</v>
      </c>
      <c r="F3791" s="293"/>
      <c r="G3791" s="216" t="str">
        <f>VLOOKUP(B3791,INSUMOS!$A:$I,5,FALSE)</f>
        <v>H</v>
      </c>
      <c r="H3791" s="217">
        <v>1</v>
      </c>
      <c r="I3791" s="218">
        <f>VLOOKUP(B3791,INSUMOS!$A:$I,8,FALSE)</f>
        <v>4.29</v>
      </c>
      <c r="J3791" s="218">
        <f t="shared" si="603"/>
        <v>4.29</v>
      </c>
      <c r="L3791" s="52">
        <f t="shared" si="601"/>
        <v>399</v>
      </c>
      <c r="M3791" s="86">
        <f t="shared" si="594"/>
        <v>4.29</v>
      </c>
      <c r="N3791" s="87" t="str">
        <f t="shared" si="595"/>
        <v/>
      </c>
      <c r="O3791" s="87">
        <f t="shared" si="596"/>
        <v>4.29</v>
      </c>
      <c r="P3791" s="88" t="str">
        <f t="shared" si="597"/>
        <v/>
      </c>
      <c r="Q3791" s="87" t="str">
        <f t="shared" si="598"/>
        <v/>
      </c>
      <c r="R3791" s="87" t="str">
        <f t="shared" si="599"/>
        <v/>
      </c>
    </row>
    <row r="3792" spans="1:18" ht="25.5" x14ac:dyDescent="0.2">
      <c r="A3792" s="214" t="s">
        <v>28</v>
      </c>
      <c r="B3792" s="215" t="s">
        <v>83</v>
      </c>
      <c r="C3792" s="214" t="str">
        <f>VLOOKUP(B3792,INSUMOS!$A:$I,2,FALSE)</f>
        <v>SINAPI</v>
      </c>
      <c r="D3792" s="214" t="str">
        <f>VLOOKUP(B3792,INSUMOS!$A:$I,3,FALSE)</f>
        <v>SEGURO - HORISTA (COLETADO CAIXA - ENCARGOS COMPLEMENTARES)</v>
      </c>
      <c r="E3792" s="293" t="str">
        <f>VLOOKUP(B3792,INSUMOS!$A:$I,4,FALSE)</f>
        <v>Encargos Complementares</v>
      </c>
      <c r="F3792" s="293"/>
      <c r="G3792" s="216" t="str">
        <f>VLOOKUP(B3792,INSUMOS!$A:$I,5,FALSE)</f>
        <v>H</v>
      </c>
      <c r="H3792" s="217">
        <v>1</v>
      </c>
      <c r="I3792" s="218">
        <f>VLOOKUP(B3792,INSUMOS!$A:$I,8,FALSE)</f>
        <v>0.11</v>
      </c>
      <c r="J3792" s="218">
        <f t="shared" si="603"/>
        <v>0.11</v>
      </c>
      <c r="L3792" s="52">
        <f t="shared" si="601"/>
        <v>399</v>
      </c>
      <c r="M3792" s="86">
        <f t="shared" si="594"/>
        <v>0.11</v>
      </c>
      <c r="N3792" s="87" t="str">
        <f t="shared" si="595"/>
        <v/>
      </c>
      <c r="O3792" s="87">
        <f t="shared" si="596"/>
        <v>0.11</v>
      </c>
      <c r="P3792" s="88" t="str">
        <f t="shared" si="597"/>
        <v/>
      </c>
      <c r="Q3792" s="87" t="str">
        <f t="shared" si="598"/>
        <v/>
      </c>
      <c r="R3792" s="87" t="str">
        <f t="shared" si="599"/>
        <v/>
      </c>
    </row>
    <row r="3793" spans="1:18" x14ac:dyDescent="0.2">
      <c r="A3793" s="219"/>
      <c r="B3793" s="219"/>
      <c r="C3793" s="219"/>
      <c r="D3793" s="219"/>
      <c r="E3793" s="219"/>
      <c r="F3793" s="220"/>
      <c r="G3793" s="219"/>
      <c r="H3793" s="220"/>
      <c r="I3793" s="219"/>
      <c r="J3793" s="220"/>
      <c r="L3793" s="52">
        <f t="shared" si="601"/>
        <v>399</v>
      </c>
      <c r="M3793" s="86" t="str">
        <f t="shared" si="594"/>
        <v/>
      </c>
      <c r="N3793" s="87" t="str">
        <f t="shared" si="595"/>
        <v/>
      </c>
      <c r="O3793" s="87" t="str">
        <f t="shared" si="596"/>
        <v/>
      </c>
      <c r="P3793" s="88" t="str">
        <f t="shared" si="597"/>
        <v/>
      </c>
      <c r="Q3793" s="87" t="str">
        <f t="shared" si="598"/>
        <v/>
      </c>
      <c r="R3793" s="87" t="str">
        <f t="shared" si="599"/>
        <v/>
      </c>
    </row>
    <row r="3794" spans="1:18" ht="51" customHeight="1" thickBot="1" x14ac:dyDescent="0.25">
      <c r="A3794" s="219"/>
      <c r="B3794" s="219"/>
      <c r="C3794" s="219"/>
      <c r="D3794" s="219"/>
      <c r="E3794" s="219"/>
      <c r="F3794" s="220"/>
      <c r="G3794" s="219"/>
      <c r="H3794" s="294"/>
      <c r="I3794" s="294"/>
      <c r="J3794" s="220"/>
      <c r="L3794" s="52">
        <f t="shared" si="601"/>
        <v>399</v>
      </c>
      <c r="M3794" s="86" t="str">
        <f t="shared" si="594"/>
        <v/>
      </c>
      <c r="N3794" s="87" t="str">
        <f t="shared" si="595"/>
        <v/>
      </c>
      <c r="O3794" s="87" t="str">
        <f t="shared" si="596"/>
        <v/>
      </c>
      <c r="P3794" s="88" t="str">
        <f t="shared" si="597"/>
        <v/>
      </c>
      <c r="Q3794" s="87" t="str">
        <f t="shared" si="598"/>
        <v/>
      </c>
      <c r="R3794" s="87" t="str">
        <f t="shared" si="599"/>
        <v/>
      </c>
    </row>
    <row r="3795" spans="1:18" ht="15" thickTop="1" x14ac:dyDescent="0.2">
      <c r="A3795" s="224"/>
      <c r="B3795" s="224"/>
      <c r="C3795" s="224"/>
      <c r="D3795" s="224"/>
      <c r="E3795" s="224"/>
      <c r="F3795" s="224"/>
      <c r="G3795" s="224"/>
      <c r="H3795" s="224"/>
      <c r="I3795" s="224"/>
      <c r="J3795" s="224"/>
      <c r="L3795" s="52">
        <f t="shared" si="601"/>
        <v>399</v>
      </c>
      <c r="M3795" s="86" t="str">
        <f t="shared" si="594"/>
        <v/>
      </c>
      <c r="N3795" s="87" t="str">
        <f t="shared" si="595"/>
        <v/>
      </c>
      <c r="O3795" s="87" t="str">
        <f t="shared" si="596"/>
        <v/>
      </c>
      <c r="P3795" s="88" t="str">
        <f t="shared" si="597"/>
        <v/>
      </c>
      <c r="Q3795" s="87" t="str">
        <f t="shared" si="598"/>
        <v/>
      </c>
      <c r="R3795" s="87" t="str">
        <f t="shared" si="599"/>
        <v/>
      </c>
    </row>
    <row r="3796" spans="1:18" ht="15" x14ac:dyDescent="0.2">
      <c r="A3796" s="206"/>
      <c r="B3796" s="207" t="s">
        <v>1</v>
      </c>
      <c r="C3796" s="206" t="s">
        <v>2</v>
      </c>
      <c r="D3796" s="206" t="s">
        <v>3</v>
      </c>
      <c r="E3796" s="290" t="s">
        <v>18</v>
      </c>
      <c r="F3796" s="290"/>
      <c r="G3796" s="208" t="s">
        <v>4</v>
      </c>
      <c r="H3796" s="207" t="s">
        <v>5</v>
      </c>
      <c r="I3796" s="207" t="s">
        <v>6</v>
      </c>
      <c r="J3796" s="207" t="s">
        <v>7</v>
      </c>
      <c r="L3796" s="52">
        <f t="shared" si="601"/>
        <v>400</v>
      </c>
      <c r="M3796" s="86" t="str">
        <f t="shared" si="594"/>
        <v/>
      </c>
      <c r="N3796" s="87" t="str">
        <f t="shared" si="595"/>
        <v/>
      </c>
      <c r="O3796" s="87" t="str">
        <f t="shared" si="596"/>
        <v/>
      </c>
      <c r="P3796" s="88" t="str">
        <f t="shared" si="597"/>
        <v/>
      </c>
      <c r="Q3796" s="87" t="str">
        <f t="shared" si="598"/>
        <v/>
      </c>
      <c r="R3796" s="87" t="str">
        <f t="shared" si="599"/>
        <v/>
      </c>
    </row>
    <row r="3797" spans="1:18" ht="51" x14ac:dyDescent="0.2">
      <c r="A3797" s="209" t="s">
        <v>19</v>
      </c>
      <c r="B3797" s="210" t="s">
        <v>643</v>
      </c>
      <c r="C3797" s="209" t="s">
        <v>9</v>
      </c>
      <c r="D3797" s="209" t="s">
        <v>644</v>
      </c>
      <c r="E3797" s="291" t="s">
        <v>888</v>
      </c>
      <c r="F3797" s="291"/>
      <c r="G3797" s="211" t="s">
        <v>10</v>
      </c>
      <c r="H3797" s="212">
        <v>1</v>
      </c>
      <c r="I3797" s="213">
        <f>SUMIF(L:L,$L3797,M:M)</f>
        <v>45.04</v>
      </c>
      <c r="J3797" s="213">
        <f t="shared" ref="J3797:J3804" si="604">TRUNC(H3797*I3797,2)</f>
        <v>45.04</v>
      </c>
      <c r="L3797" s="52">
        <f t="shared" si="601"/>
        <v>400</v>
      </c>
      <c r="M3797" s="86" t="str">
        <f t="shared" si="594"/>
        <v/>
      </c>
      <c r="N3797" s="87" t="str">
        <f t="shared" si="595"/>
        <v/>
      </c>
      <c r="O3797" s="87" t="str">
        <f t="shared" si="596"/>
        <v/>
      </c>
      <c r="P3797" s="88" t="str">
        <f t="shared" si="597"/>
        <v xml:space="preserve"> 94210 </v>
      </c>
      <c r="Q3797" s="87">
        <f t="shared" si="598"/>
        <v>0</v>
      </c>
      <c r="R3797" s="87">
        <f t="shared" si="599"/>
        <v>45.04</v>
      </c>
    </row>
    <row r="3798" spans="1:18" ht="25.5" x14ac:dyDescent="0.2">
      <c r="A3798" s="225" t="s">
        <v>21</v>
      </c>
      <c r="B3798" s="226" t="s">
        <v>26</v>
      </c>
      <c r="C3798" s="225" t="s">
        <v>9</v>
      </c>
      <c r="D3798" s="225" t="s">
        <v>27</v>
      </c>
      <c r="E3798" s="292" t="s">
        <v>875</v>
      </c>
      <c r="F3798" s="292"/>
      <c r="G3798" s="227" t="s">
        <v>25</v>
      </c>
      <c r="H3798" s="228">
        <v>0.16600000000000001</v>
      </c>
      <c r="I3798" s="229">
        <f>SUMIFS(J:J,A:A,"Composição",B:B,$B3798)</f>
        <v>25.11</v>
      </c>
      <c r="J3798" s="229">
        <f t="shared" si="604"/>
        <v>4.16</v>
      </c>
      <c r="L3798" s="52">
        <f t="shared" si="601"/>
        <v>400</v>
      </c>
      <c r="M3798" s="86">
        <f t="shared" si="594"/>
        <v>4.16</v>
      </c>
      <c r="N3798" s="87" t="str">
        <f t="shared" si="595"/>
        <v/>
      </c>
      <c r="O3798" s="87">
        <f t="shared" si="596"/>
        <v>4.16</v>
      </c>
      <c r="P3798" s="88" t="str">
        <f t="shared" si="597"/>
        <v/>
      </c>
      <c r="Q3798" s="87" t="str">
        <f t="shared" si="598"/>
        <v/>
      </c>
      <c r="R3798" s="87" t="str">
        <f t="shared" si="599"/>
        <v/>
      </c>
    </row>
    <row r="3799" spans="1:18" ht="25.5" x14ac:dyDescent="0.2">
      <c r="A3799" s="225" t="s">
        <v>21</v>
      </c>
      <c r="B3799" s="226" t="s">
        <v>297</v>
      </c>
      <c r="C3799" s="225" t="s">
        <v>9</v>
      </c>
      <c r="D3799" s="225" t="s">
        <v>298</v>
      </c>
      <c r="E3799" s="292" t="s">
        <v>893</v>
      </c>
      <c r="F3799" s="292"/>
      <c r="G3799" s="227" t="s">
        <v>41</v>
      </c>
      <c r="H3799" s="228">
        <v>5.3E-3</v>
      </c>
      <c r="I3799" s="229">
        <f>SUMIFS(J:J,A:A,"Composição",B:B,$B3799)</f>
        <v>28.52</v>
      </c>
      <c r="J3799" s="229">
        <f t="shared" si="604"/>
        <v>0.15</v>
      </c>
      <c r="L3799" s="52">
        <f t="shared" si="601"/>
        <v>400</v>
      </c>
      <c r="M3799" s="86">
        <f t="shared" si="594"/>
        <v>0.15</v>
      </c>
      <c r="N3799" s="87" t="str">
        <f t="shared" si="595"/>
        <v/>
      </c>
      <c r="O3799" s="87">
        <f t="shared" si="596"/>
        <v>0.15</v>
      </c>
      <c r="P3799" s="88" t="str">
        <f t="shared" si="597"/>
        <v/>
      </c>
      <c r="Q3799" s="87" t="str">
        <f t="shared" si="598"/>
        <v/>
      </c>
      <c r="R3799" s="87" t="str">
        <f t="shared" si="599"/>
        <v/>
      </c>
    </row>
    <row r="3800" spans="1:18" ht="25.5" customHeight="1" x14ac:dyDescent="0.2">
      <c r="A3800" s="225" t="s">
        <v>21</v>
      </c>
      <c r="B3800" s="226" t="s">
        <v>299</v>
      </c>
      <c r="C3800" s="225" t="s">
        <v>9</v>
      </c>
      <c r="D3800" s="225" t="s">
        <v>300</v>
      </c>
      <c r="E3800" s="292" t="s">
        <v>893</v>
      </c>
      <c r="F3800" s="292"/>
      <c r="G3800" s="227" t="s">
        <v>42</v>
      </c>
      <c r="H3800" s="228">
        <v>7.3000000000000001E-3</v>
      </c>
      <c r="I3800" s="229">
        <f>SUMIFS(J:J,A:A,"Composição",B:B,$B3800)</f>
        <v>27.74</v>
      </c>
      <c r="J3800" s="229">
        <f t="shared" si="604"/>
        <v>0.2</v>
      </c>
      <c r="L3800" s="52">
        <f t="shared" si="601"/>
        <v>400</v>
      </c>
      <c r="M3800" s="86">
        <f t="shared" si="594"/>
        <v>0.2</v>
      </c>
      <c r="N3800" s="87" t="str">
        <f t="shared" si="595"/>
        <v/>
      </c>
      <c r="O3800" s="87">
        <f t="shared" si="596"/>
        <v>0.2</v>
      </c>
      <c r="P3800" s="88" t="str">
        <f t="shared" si="597"/>
        <v/>
      </c>
      <c r="Q3800" s="87" t="str">
        <f t="shared" si="598"/>
        <v/>
      </c>
      <c r="R3800" s="87" t="str">
        <f t="shared" si="599"/>
        <v/>
      </c>
    </row>
    <row r="3801" spans="1:18" ht="25.5" customHeight="1" x14ac:dyDescent="0.2">
      <c r="A3801" s="225" t="s">
        <v>21</v>
      </c>
      <c r="B3801" s="226" t="s">
        <v>290</v>
      </c>
      <c r="C3801" s="225" t="s">
        <v>9</v>
      </c>
      <c r="D3801" s="225" t="s">
        <v>291</v>
      </c>
      <c r="E3801" s="292" t="s">
        <v>875</v>
      </c>
      <c r="F3801" s="292"/>
      <c r="G3801" s="227" t="s">
        <v>25</v>
      </c>
      <c r="H3801" s="228">
        <v>0.128</v>
      </c>
      <c r="I3801" s="229">
        <f>SUMIFS(J:J,A:A,"Composição",B:B,$B3801)</f>
        <v>31.87</v>
      </c>
      <c r="J3801" s="229">
        <f t="shared" si="604"/>
        <v>4.07</v>
      </c>
      <c r="L3801" s="52">
        <f t="shared" si="601"/>
        <v>400</v>
      </c>
      <c r="M3801" s="86">
        <f t="shared" si="594"/>
        <v>4.07</v>
      </c>
      <c r="N3801" s="87" t="str">
        <f t="shared" si="595"/>
        <v/>
      </c>
      <c r="O3801" s="87">
        <f t="shared" si="596"/>
        <v>4.07</v>
      </c>
      <c r="P3801" s="88" t="str">
        <f t="shared" si="597"/>
        <v/>
      </c>
      <c r="Q3801" s="87" t="str">
        <f t="shared" si="598"/>
        <v/>
      </c>
      <c r="R3801" s="87" t="str">
        <f t="shared" si="599"/>
        <v/>
      </c>
    </row>
    <row r="3802" spans="1:18" ht="25.5" customHeight="1" x14ac:dyDescent="0.2">
      <c r="A3802" s="214" t="s">
        <v>28</v>
      </c>
      <c r="B3802" s="215" t="s">
        <v>415</v>
      </c>
      <c r="C3802" s="214" t="str">
        <f>VLOOKUP(B3802,INSUMOS!$A:$I,2,FALSE)</f>
        <v>SINAPI</v>
      </c>
      <c r="D3802" s="214" t="str">
        <f>VLOOKUP(B3802,INSUMOS!$A:$I,3,FALSE)</f>
        <v>TELHA DE FIBROCIMENTO ONDULADA E = 6 MM, DE 2,44 X 1,10 M (SEM AMIANTO)</v>
      </c>
      <c r="E3802" s="293" t="str">
        <f>VLOOKUP(B3802,INSUMOS!$A:$I,4,FALSE)</f>
        <v>Material</v>
      </c>
      <c r="F3802" s="293"/>
      <c r="G3802" s="216" t="str">
        <f>VLOOKUP(B3802,INSUMOS!$A:$I,5,FALSE)</f>
        <v>m²</v>
      </c>
      <c r="H3802" s="217">
        <v>1.357</v>
      </c>
      <c r="I3802" s="218">
        <f>VLOOKUP(B3802,INSUMOS!$A:$I,8,FALSE)</f>
        <v>23.01</v>
      </c>
      <c r="J3802" s="218">
        <f t="shared" si="604"/>
        <v>31.22</v>
      </c>
      <c r="L3802" s="52">
        <f t="shared" si="601"/>
        <v>400</v>
      </c>
      <c r="M3802" s="86">
        <f t="shared" si="594"/>
        <v>31.22</v>
      </c>
      <c r="N3802" s="87" t="str">
        <f t="shared" si="595"/>
        <v/>
      </c>
      <c r="O3802" s="87">
        <f t="shared" si="596"/>
        <v>31.22</v>
      </c>
      <c r="P3802" s="88" t="str">
        <f t="shared" si="597"/>
        <v/>
      </c>
      <c r="Q3802" s="87" t="str">
        <f t="shared" si="598"/>
        <v/>
      </c>
      <c r="R3802" s="87" t="str">
        <f t="shared" si="599"/>
        <v/>
      </c>
    </row>
    <row r="3803" spans="1:18" ht="25.5" x14ac:dyDescent="0.2">
      <c r="A3803" s="214" t="s">
        <v>28</v>
      </c>
      <c r="B3803" s="215" t="s">
        <v>485</v>
      </c>
      <c r="C3803" s="214" t="str">
        <f>VLOOKUP(B3803,INSUMOS!$A:$I,2,FALSE)</f>
        <v>SINAPI</v>
      </c>
      <c r="D3803" s="214" t="str">
        <f>VLOOKUP(B3803,INSUMOS!$A:$I,3,FALSE)</f>
        <v>PARAFUSO ZINCADO ROSCA SOBERBA, CABECA SEXTAVADA, 5/16" X 250 MM, PARA FIXACAO DE TELHA EM MADEIRA</v>
      </c>
      <c r="E3803" s="293" t="str">
        <f>VLOOKUP(B3803,INSUMOS!$A:$I,4,FALSE)</f>
        <v>Material</v>
      </c>
      <c r="F3803" s="293"/>
      <c r="G3803" s="216" t="str">
        <f>VLOOKUP(B3803,INSUMOS!$A:$I,5,FALSE)</f>
        <v>UN</v>
      </c>
      <c r="H3803" s="217">
        <v>1.26</v>
      </c>
      <c r="I3803" s="218">
        <f>VLOOKUP(B3803,INSUMOS!$A:$I,8,FALSE)</f>
        <v>3.91</v>
      </c>
      <c r="J3803" s="218">
        <f t="shared" si="604"/>
        <v>4.92</v>
      </c>
      <c r="L3803" s="52">
        <f t="shared" si="601"/>
        <v>400</v>
      </c>
      <c r="M3803" s="86">
        <f t="shared" si="594"/>
        <v>4.92</v>
      </c>
      <c r="N3803" s="87" t="str">
        <f t="shared" si="595"/>
        <v/>
      </c>
      <c r="O3803" s="87">
        <f t="shared" si="596"/>
        <v>4.92</v>
      </c>
      <c r="P3803" s="88" t="str">
        <f t="shared" si="597"/>
        <v/>
      </c>
      <c r="Q3803" s="87" t="str">
        <f t="shared" si="598"/>
        <v/>
      </c>
      <c r="R3803" s="87" t="str">
        <f t="shared" si="599"/>
        <v/>
      </c>
    </row>
    <row r="3804" spans="1:18" ht="25.5" x14ac:dyDescent="0.2">
      <c r="A3804" s="214" t="s">
        <v>28</v>
      </c>
      <c r="B3804" s="215" t="s">
        <v>558</v>
      </c>
      <c r="C3804" s="214" t="str">
        <f>VLOOKUP(B3804,INSUMOS!$A:$I,2,FALSE)</f>
        <v>SINAPI</v>
      </c>
      <c r="D3804" s="214" t="str">
        <f>VLOOKUP(B3804,INSUMOS!$A:$I,3,FALSE)</f>
        <v>CONJUNTO ARRUELAS DE VEDACAO 5/16" PARA TELHA FIBROCIMENTO (UMA ARRUELA METALICA E UMA ARRUELA PVC - CONICAS)</v>
      </c>
      <c r="E3804" s="293" t="str">
        <f>VLOOKUP(B3804,INSUMOS!$A:$I,4,FALSE)</f>
        <v>Material</v>
      </c>
      <c r="F3804" s="293"/>
      <c r="G3804" s="216" t="str">
        <f>VLOOKUP(B3804,INSUMOS!$A:$I,5,FALSE)</f>
        <v>CJ</v>
      </c>
      <c r="H3804" s="217">
        <v>1.26</v>
      </c>
      <c r="I3804" s="218">
        <f>VLOOKUP(B3804,INSUMOS!$A:$I,8,FALSE)</f>
        <v>0.26</v>
      </c>
      <c r="J3804" s="218">
        <f t="shared" si="604"/>
        <v>0.32</v>
      </c>
      <c r="L3804" s="52">
        <f t="shared" si="601"/>
        <v>400</v>
      </c>
      <c r="M3804" s="86">
        <f t="shared" si="594"/>
        <v>0.32</v>
      </c>
      <c r="N3804" s="87" t="str">
        <f t="shared" si="595"/>
        <v/>
      </c>
      <c r="O3804" s="87">
        <f t="shared" si="596"/>
        <v>0.32</v>
      </c>
      <c r="P3804" s="88" t="str">
        <f t="shared" si="597"/>
        <v/>
      </c>
      <c r="Q3804" s="87" t="str">
        <f t="shared" si="598"/>
        <v/>
      </c>
      <c r="R3804" s="87" t="str">
        <f t="shared" si="599"/>
        <v/>
      </c>
    </row>
    <row r="3805" spans="1:18" x14ac:dyDescent="0.2">
      <c r="A3805" s="219"/>
      <c r="B3805" s="219"/>
      <c r="C3805" s="219"/>
      <c r="D3805" s="219"/>
      <c r="E3805" s="219"/>
      <c r="F3805" s="220"/>
      <c r="G3805" s="219"/>
      <c r="H3805" s="220"/>
      <c r="I3805" s="219"/>
      <c r="J3805" s="220"/>
      <c r="L3805" s="52">
        <f t="shared" si="601"/>
        <v>400</v>
      </c>
      <c r="M3805" s="86" t="str">
        <f t="shared" si="594"/>
        <v/>
      </c>
      <c r="N3805" s="87" t="str">
        <f t="shared" si="595"/>
        <v/>
      </c>
      <c r="O3805" s="87" t="str">
        <f t="shared" si="596"/>
        <v/>
      </c>
      <c r="P3805" s="88" t="str">
        <f t="shared" si="597"/>
        <v/>
      </c>
      <c r="Q3805" s="87" t="str">
        <f t="shared" si="598"/>
        <v/>
      </c>
      <c r="R3805" s="87" t="str">
        <f t="shared" si="599"/>
        <v/>
      </c>
    </row>
    <row r="3806" spans="1:18" ht="15" thickBot="1" x14ac:dyDescent="0.25">
      <c r="A3806" s="219"/>
      <c r="B3806" s="219"/>
      <c r="C3806" s="219"/>
      <c r="D3806" s="219"/>
      <c r="E3806" s="219"/>
      <c r="F3806" s="220"/>
      <c r="G3806" s="219"/>
      <c r="H3806" s="294"/>
      <c r="I3806" s="294"/>
      <c r="J3806" s="220"/>
      <c r="L3806" s="52">
        <f t="shared" si="601"/>
        <v>400</v>
      </c>
      <c r="M3806" s="86" t="str">
        <f t="shared" si="594"/>
        <v/>
      </c>
      <c r="N3806" s="87" t="str">
        <f t="shared" si="595"/>
        <v/>
      </c>
      <c r="O3806" s="87" t="str">
        <f t="shared" si="596"/>
        <v/>
      </c>
      <c r="P3806" s="88" t="str">
        <f t="shared" si="597"/>
        <v/>
      </c>
      <c r="Q3806" s="87" t="str">
        <f t="shared" si="598"/>
        <v/>
      </c>
      <c r="R3806" s="87" t="str">
        <f t="shared" si="599"/>
        <v/>
      </c>
    </row>
    <row r="3807" spans="1:18" ht="15" thickTop="1" x14ac:dyDescent="0.2">
      <c r="A3807" s="224"/>
      <c r="B3807" s="224"/>
      <c r="C3807" s="224"/>
      <c r="D3807" s="224"/>
      <c r="E3807" s="224"/>
      <c r="F3807" s="224"/>
      <c r="G3807" s="224"/>
      <c r="H3807" s="224"/>
      <c r="I3807" s="224"/>
      <c r="J3807" s="224"/>
      <c r="L3807" s="52">
        <f t="shared" si="601"/>
        <v>400</v>
      </c>
      <c r="M3807" s="86" t="str">
        <f t="shared" si="594"/>
        <v/>
      </c>
      <c r="N3807" s="87" t="str">
        <f t="shared" si="595"/>
        <v/>
      </c>
      <c r="O3807" s="87" t="str">
        <f t="shared" si="596"/>
        <v/>
      </c>
      <c r="P3807" s="88" t="str">
        <f t="shared" si="597"/>
        <v/>
      </c>
      <c r="Q3807" s="87" t="str">
        <f t="shared" si="598"/>
        <v/>
      </c>
      <c r="R3807" s="87" t="str">
        <f t="shared" si="599"/>
        <v/>
      </c>
    </row>
    <row r="3808" spans="1:18" ht="38.25" customHeight="1" x14ac:dyDescent="0.2">
      <c r="A3808" s="206"/>
      <c r="B3808" s="207" t="s">
        <v>1</v>
      </c>
      <c r="C3808" s="206" t="s">
        <v>2</v>
      </c>
      <c r="D3808" s="206" t="s">
        <v>3</v>
      </c>
      <c r="E3808" s="290" t="s">
        <v>18</v>
      </c>
      <c r="F3808" s="290"/>
      <c r="G3808" s="208" t="s">
        <v>4</v>
      </c>
      <c r="H3808" s="207" t="s">
        <v>5</v>
      </c>
      <c r="I3808" s="207" t="s">
        <v>6</v>
      </c>
      <c r="J3808" s="207" t="s">
        <v>7</v>
      </c>
      <c r="L3808" s="52">
        <f t="shared" si="601"/>
        <v>401</v>
      </c>
      <c r="M3808" s="86" t="str">
        <f t="shared" si="594"/>
        <v/>
      </c>
      <c r="N3808" s="87" t="str">
        <f t="shared" si="595"/>
        <v/>
      </c>
      <c r="O3808" s="87" t="str">
        <f t="shared" si="596"/>
        <v/>
      </c>
      <c r="P3808" s="88" t="str">
        <f t="shared" si="597"/>
        <v/>
      </c>
      <c r="Q3808" s="87" t="str">
        <f t="shared" si="598"/>
        <v/>
      </c>
      <c r="R3808" s="87" t="str">
        <f t="shared" si="599"/>
        <v/>
      </c>
    </row>
    <row r="3809" spans="1:18" ht="38.25" customHeight="1" x14ac:dyDescent="0.2">
      <c r="A3809" s="209" t="s">
        <v>19</v>
      </c>
      <c r="B3809" s="210" t="s">
        <v>911</v>
      </c>
      <c r="C3809" s="209" t="s">
        <v>9</v>
      </c>
      <c r="D3809" s="209" t="s">
        <v>912</v>
      </c>
      <c r="E3809" s="291" t="s">
        <v>893</v>
      </c>
      <c r="F3809" s="291"/>
      <c r="G3809" s="211" t="s">
        <v>41</v>
      </c>
      <c r="H3809" s="212">
        <v>1</v>
      </c>
      <c r="I3809" s="213">
        <f>SUMIF(L:L,$L3809,M:M)</f>
        <v>0.55000000000000004</v>
      </c>
      <c r="J3809" s="213">
        <f>TRUNC(H3809*I3809,2)</f>
        <v>0.55000000000000004</v>
      </c>
      <c r="L3809" s="52">
        <f t="shared" si="601"/>
        <v>401</v>
      </c>
      <c r="M3809" s="86" t="str">
        <f t="shared" si="594"/>
        <v/>
      </c>
      <c r="N3809" s="87" t="str">
        <f t="shared" si="595"/>
        <v/>
      </c>
      <c r="O3809" s="87" t="str">
        <f t="shared" si="596"/>
        <v/>
      </c>
      <c r="P3809" s="88" t="str">
        <f t="shared" si="597"/>
        <v xml:space="preserve"> 104091 </v>
      </c>
      <c r="Q3809" s="87">
        <f t="shared" si="598"/>
        <v>0</v>
      </c>
      <c r="R3809" s="87">
        <f t="shared" si="599"/>
        <v>0.55000000000000004</v>
      </c>
    </row>
    <row r="3810" spans="1:18" ht="38.25" customHeight="1" x14ac:dyDescent="0.2">
      <c r="A3810" s="225" t="s">
        <v>21</v>
      </c>
      <c r="B3810" s="226" t="s">
        <v>986</v>
      </c>
      <c r="C3810" s="225" t="s">
        <v>9</v>
      </c>
      <c r="D3810" s="225" t="s">
        <v>987</v>
      </c>
      <c r="E3810" s="292" t="s">
        <v>942</v>
      </c>
      <c r="F3810" s="292"/>
      <c r="G3810" s="227" t="s">
        <v>25</v>
      </c>
      <c r="H3810" s="228">
        <v>1</v>
      </c>
      <c r="I3810" s="229">
        <f>SUMIFS(J:J,A:A,"Composição",B:B,$B3810)</f>
        <v>0.04</v>
      </c>
      <c r="J3810" s="229">
        <f>TRUNC(H3810*I3810,2)</f>
        <v>0.04</v>
      </c>
      <c r="L3810" s="52">
        <f t="shared" si="601"/>
        <v>401</v>
      </c>
      <c r="M3810" s="86">
        <f t="shared" si="594"/>
        <v>0.04</v>
      </c>
      <c r="N3810" s="87" t="str">
        <f t="shared" si="595"/>
        <v/>
      </c>
      <c r="O3810" s="87">
        <f t="shared" si="596"/>
        <v>0.04</v>
      </c>
      <c r="P3810" s="88" t="str">
        <f t="shared" si="597"/>
        <v/>
      </c>
      <c r="Q3810" s="87" t="str">
        <f t="shared" si="598"/>
        <v/>
      </c>
      <c r="R3810" s="87" t="str">
        <f t="shared" si="599"/>
        <v/>
      </c>
    </row>
    <row r="3811" spans="1:18" ht="38.25" x14ac:dyDescent="0.2">
      <c r="A3811" s="225" t="s">
        <v>21</v>
      </c>
      <c r="B3811" s="226" t="s">
        <v>984</v>
      </c>
      <c r="C3811" s="225" t="s">
        <v>9</v>
      </c>
      <c r="D3811" s="225" t="s">
        <v>985</v>
      </c>
      <c r="E3811" s="292" t="s">
        <v>942</v>
      </c>
      <c r="F3811" s="292"/>
      <c r="G3811" s="227" t="s">
        <v>25</v>
      </c>
      <c r="H3811" s="228">
        <v>1</v>
      </c>
      <c r="I3811" s="229">
        <f>SUMIFS(J:J,A:A,"Composição",B:B,$B3811)</f>
        <v>0</v>
      </c>
      <c r="J3811" s="229">
        <f>TRUNC(H3811*I3811,2)</f>
        <v>0</v>
      </c>
      <c r="L3811" s="52">
        <f t="shared" si="601"/>
        <v>401</v>
      </c>
      <c r="M3811" s="86">
        <f t="shared" si="594"/>
        <v>0</v>
      </c>
      <c r="N3811" s="87" t="str">
        <f t="shared" si="595"/>
        <v/>
      </c>
      <c r="O3811" s="87">
        <f t="shared" si="596"/>
        <v>0</v>
      </c>
      <c r="P3811" s="88" t="str">
        <f t="shared" si="597"/>
        <v/>
      </c>
      <c r="Q3811" s="87" t="str">
        <f t="shared" si="598"/>
        <v/>
      </c>
      <c r="R3811" s="87" t="str">
        <f t="shared" si="599"/>
        <v/>
      </c>
    </row>
    <row r="3812" spans="1:18" ht="38.25" x14ac:dyDescent="0.2">
      <c r="A3812" s="225" t="s">
        <v>21</v>
      </c>
      <c r="B3812" s="226" t="s">
        <v>982</v>
      </c>
      <c r="C3812" s="225" t="s">
        <v>9</v>
      </c>
      <c r="D3812" s="225" t="s">
        <v>983</v>
      </c>
      <c r="E3812" s="292" t="s">
        <v>942</v>
      </c>
      <c r="F3812" s="292"/>
      <c r="G3812" s="227" t="s">
        <v>25</v>
      </c>
      <c r="H3812" s="228">
        <v>1</v>
      </c>
      <c r="I3812" s="229">
        <f>SUMIFS(J:J,A:A,"Composição",B:B,$B3812)</f>
        <v>0.03</v>
      </c>
      <c r="J3812" s="229">
        <f>TRUNC(H3812*I3812,2)</f>
        <v>0.03</v>
      </c>
      <c r="L3812" s="52">
        <f t="shared" si="601"/>
        <v>401</v>
      </c>
      <c r="M3812" s="86">
        <f t="shared" si="594"/>
        <v>0.03</v>
      </c>
      <c r="N3812" s="87" t="str">
        <f t="shared" si="595"/>
        <v/>
      </c>
      <c r="O3812" s="87">
        <f t="shared" si="596"/>
        <v>0.03</v>
      </c>
      <c r="P3812" s="88" t="str">
        <f t="shared" si="597"/>
        <v/>
      </c>
      <c r="Q3812" s="87" t="str">
        <f t="shared" si="598"/>
        <v/>
      </c>
      <c r="R3812" s="87" t="str">
        <f t="shared" si="599"/>
        <v/>
      </c>
    </row>
    <row r="3813" spans="1:18" ht="38.25" x14ac:dyDescent="0.2">
      <c r="A3813" s="225" t="s">
        <v>21</v>
      </c>
      <c r="B3813" s="226" t="s">
        <v>988</v>
      </c>
      <c r="C3813" s="225" t="s">
        <v>9</v>
      </c>
      <c r="D3813" s="225" t="s">
        <v>989</v>
      </c>
      <c r="E3813" s="292" t="s">
        <v>942</v>
      </c>
      <c r="F3813" s="292"/>
      <c r="G3813" s="227" t="s">
        <v>25</v>
      </c>
      <c r="H3813" s="228">
        <v>1</v>
      </c>
      <c r="I3813" s="229">
        <f>SUMIFS(J:J,A:A,"Composição",B:B,$B3813)</f>
        <v>0.48</v>
      </c>
      <c r="J3813" s="229">
        <f>TRUNC(H3813*I3813,2)</f>
        <v>0.48</v>
      </c>
      <c r="L3813" s="52">
        <f t="shared" si="601"/>
        <v>401</v>
      </c>
      <c r="M3813" s="86">
        <f t="shared" si="594"/>
        <v>0.48</v>
      </c>
      <c r="N3813" s="87" t="str">
        <f t="shared" si="595"/>
        <v/>
      </c>
      <c r="O3813" s="87">
        <f t="shared" si="596"/>
        <v>0.48</v>
      </c>
      <c r="P3813" s="88" t="str">
        <f t="shared" si="597"/>
        <v/>
      </c>
      <c r="Q3813" s="87" t="str">
        <f t="shared" si="598"/>
        <v/>
      </c>
      <c r="R3813" s="87" t="str">
        <f t="shared" si="599"/>
        <v/>
      </c>
    </row>
    <row r="3814" spans="1:18" x14ac:dyDescent="0.2">
      <c r="A3814" s="219"/>
      <c r="B3814" s="219"/>
      <c r="C3814" s="219"/>
      <c r="D3814" s="219"/>
      <c r="E3814" s="219"/>
      <c r="F3814" s="220"/>
      <c r="G3814" s="219"/>
      <c r="H3814" s="220"/>
      <c r="I3814" s="219"/>
      <c r="J3814" s="220"/>
      <c r="L3814" s="52">
        <f t="shared" si="601"/>
        <v>401</v>
      </c>
      <c r="M3814" s="86" t="str">
        <f t="shared" si="594"/>
        <v/>
      </c>
      <c r="N3814" s="87" t="str">
        <f t="shared" si="595"/>
        <v/>
      </c>
      <c r="O3814" s="87" t="str">
        <f t="shared" si="596"/>
        <v/>
      </c>
      <c r="P3814" s="88" t="str">
        <f t="shared" si="597"/>
        <v/>
      </c>
      <c r="Q3814" s="87" t="str">
        <f t="shared" si="598"/>
        <v/>
      </c>
      <c r="R3814" s="87" t="str">
        <f t="shared" si="599"/>
        <v/>
      </c>
    </row>
    <row r="3815" spans="1:18" ht="38.25" customHeight="1" thickBot="1" x14ac:dyDescent="0.25">
      <c r="A3815" s="219"/>
      <c r="B3815" s="219"/>
      <c r="C3815" s="219"/>
      <c r="D3815" s="219"/>
      <c r="E3815" s="219"/>
      <c r="F3815" s="220"/>
      <c r="G3815" s="219"/>
      <c r="H3815" s="294"/>
      <c r="I3815" s="294"/>
      <c r="J3815" s="220"/>
      <c r="L3815" s="52">
        <f t="shared" si="601"/>
        <v>401</v>
      </c>
      <c r="M3815" s="86" t="str">
        <f t="shared" si="594"/>
        <v/>
      </c>
      <c r="N3815" s="87" t="str">
        <f t="shared" si="595"/>
        <v/>
      </c>
      <c r="O3815" s="87" t="str">
        <f t="shared" si="596"/>
        <v/>
      </c>
      <c r="P3815" s="88" t="str">
        <f t="shared" si="597"/>
        <v/>
      </c>
      <c r="Q3815" s="87" t="str">
        <f t="shared" si="598"/>
        <v/>
      </c>
      <c r="R3815" s="87" t="str">
        <f t="shared" si="599"/>
        <v/>
      </c>
    </row>
    <row r="3816" spans="1:18" ht="25.5" customHeight="1" thickTop="1" x14ac:dyDescent="0.2">
      <c r="A3816" s="224"/>
      <c r="B3816" s="224"/>
      <c r="C3816" s="224"/>
      <c r="D3816" s="224"/>
      <c r="E3816" s="224"/>
      <c r="F3816" s="224"/>
      <c r="G3816" s="224"/>
      <c r="H3816" s="224"/>
      <c r="I3816" s="224"/>
      <c r="J3816" s="224"/>
      <c r="L3816" s="52">
        <f t="shared" si="601"/>
        <v>401</v>
      </c>
      <c r="M3816" s="86" t="str">
        <f t="shared" si="594"/>
        <v/>
      </c>
      <c r="N3816" s="87" t="str">
        <f t="shared" si="595"/>
        <v/>
      </c>
      <c r="O3816" s="87" t="str">
        <f t="shared" si="596"/>
        <v/>
      </c>
      <c r="P3816" s="88" t="str">
        <f t="shared" si="597"/>
        <v/>
      </c>
      <c r="Q3816" s="87" t="str">
        <f t="shared" si="598"/>
        <v/>
      </c>
      <c r="R3816" s="87" t="str">
        <f t="shared" si="599"/>
        <v/>
      </c>
    </row>
    <row r="3817" spans="1:18" ht="25.5" customHeight="1" x14ac:dyDescent="0.2">
      <c r="A3817" s="206"/>
      <c r="B3817" s="207" t="s">
        <v>1</v>
      </c>
      <c r="C3817" s="206" t="s">
        <v>2</v>
      </c>
      <c r="D3817" s="206" t="s">
        <v>3</v>
      </c>
      <c r="E3817" s="290" t="s">
        <v>18</v>
      </c>
      <c r="F3817" s="290"/>
      <c r="G3817" s="208" t="s">
        <v>4</v>
      </c>
      <c r="H3817" s="207" t="s">
        <v>5</v>
      </c>
      <c r="I3817" s="207" t="s">
        <v>6</v>
      </c>
      <c r="J3817" s="207" t="s">
        <v>7</v>
      </c>
      <c r="L3817" s="52">
        <f t="shared" si="601"/>
        <v>402</v>
      </c>
      <c r="M3817" s="86" t="str">
        <f t="shared" si="594"/>
        <v/>
      </c>
      <c r="N3817" s="87" t="str">
        <f t="shared" si="595"/>
        <v/>
      </c>
      <c r="O3817" s="87" t="str">
        <f t="shared" si="596"/>
        <v/>
      </c>
      <c r="P3817" s="88" t="str">
        <f t="shared" si="597"/>
        <v/>
      </c>
      <c r="Q3817" s="87" t="str">
        <f t="shared" si="598"/>
        <v/>
      </c>
      <c r="R3817" s="87" t="str">
        <f t="shared" si="599"/>
        <v/>
      </c>
    </row>
    <row r="3818" spans="1:18" ht="38.25" x14ac:dyDescent="0.2">
      <c r="A3818" s="209" t="s">
        <v>19</v>
      </c>
      <c r="B3818" s="210" t="s">
        <v>982</v>
      </c>
      <c r="C3818" s="209" t="s">
        <v>9</v>
      </c>
      <c r="D3818" s="209" t="s">
        <v>983</v>
      </c>
      <c r="E3818" s="291" t="s">
        <v>942</v>
      </c>
      <c r="F3818" s="291"/>
      <c r="G3818" s="211" t="s">
        <v>25</v>
      </c>
      <c r="H3818" s="212">
        <v>1</v>
      </c>
      <c r="I3818" s="213">
        <f>SUMIF(L:L,$L3818,M:M)</f>
        <v>0.03</v>
      </c>
      <c r="J3818" s="213">
        <f>TRUNC(H3818*I3818,2)</f>
        <v>0.03</v>
      </c>
      <c r="L3818" s="52">
        <f t="shared" si="601"/>
        <v>402</v>
      </c>
      <c r="M3818" s="86" t="str">
        <f t="shared" si="594"/>
        <v/>
      </c>
      <c r="N3818" s="87" t="str">
        <f t="shared" si="595"/>
        <v/>
      </c>
      <c r="O3818" s="87" t="str">
        <f t="shared" si="596"/>
        <v/>
      </c>
      <c r="P3818" s="88" t="str">
        <f t="shared" si="597"/>
        <v xml:space="preserve"> 104087 </v>
      </c>
      <c r="Q3818" s="87">
        <f t="shared" si="598"/>
        <v>0</v>
      </c>
      <c r="R3818" s="87">
        <f t="shared" si="599"/>
        <v>0.03</v>
      </c>
    </row>
    <row r="3819" spans="1:18" ht="25.5" x14ac:dyDescent="0.2">
      <c r="A3819" s="214" t="s">
        <v>28</v>
      </c>
      <c r="B3819" s="215" t="s">
        <v>990</v>
      </c>
      <c r="C3819" s="214" t="str">
        <f>VLOOKUP(B3819,INSUMOS!$A:$I,2,FALSE)</f>
        <v>SINAPI</v>
      </c>
      <c r="D3819" s="214" t="str">
        <f>VLOOKUP(B3819,INSUMOS!$A:$I,3,FALSE)</f>
        <v>TERMOFUSORA PARA TUBOS E CONEXOES EM PPR COM DIAMETROS DE 20 A 63 MM, POTENCIA DE 800 W, TENSAO 220 V</v>
      </c>
      <c r="E3819" s="293" t="str">
        <f>VLOOKUP(B3819,INSUMOS!$A:$I,4,FALSE)</f>
        <v>Equipamento para Aquisição Permanente</v>
      </c>
      <c r="F3819" s="293"/>
      <c r="G3819" s="216" t="str">
        <f>VLOOKUP(B3819,INSUMOS!$A:$I,5,FALSE)</f>
        <v>UN</v>
      </c>
      <c r="H3819" s="217">
        <v>6.3999999999999997E-5</v>
      </c>
      <c r="I3819" s="218">
        <f>VLOOKUP(B3819,INSUMOS!$A:$I,8,FALSE)</f>
        <v>543.1</v>
      </c>
      <c r="J3819" s="218">
        <f>TRUNC(H3819*I3819,2)</f>
        <v>0.03</v>
      </c>
      <c r="L3819" s="52">
        <f t="shared" si="601"/>
        <v>402</v>
      </c>
      <c r="M3819" s="86">
        <f t="shared" si="594"/>
        <v>0.03</v>
      </c>
      <c r="N3819" s="87" t="str">
        <f t="shared" si="595"/>
        <v/>
      </c>
      <c r="O3819" s="87">
        <f t="shared" si="596"/>
        <v>0.03</v>
      </c>
      <c r="P3819" s="88" t="str">
        <f t="shared" si="597"/>
        <v/>
      </c>
      <c r="Q3819" s="87" t="str">
        <f t="shared" si="598"/>
        <v/>
      </c>
      <c r="R3819" s="87" t="str">
        <f t="shared" si="599"/>
        <v/>
      </c>
    </row>
    <row r="3820" spans="1:18" x14ac:dyDescent="0.2">
      <c r="A3820" s="219"/>
      <c r="B3820" s="219"/>
      <c r="C3820" s="219"/>
      <c r="D3820" s="219"/>
      <c r="E3820" s="219"/>
      <c r="F3820" s="220"/>
      <c r="G3820" s="219"/>
      <c r="H3820" s="220"/>
      <c r="I3820" s="219"/>
      <c r="J3820" s="220"/>
      <c r="L3820" s="52">
        <f t="shared" si="601"/>
        <v>402</v>
      </c>
      <c r="M3820" s="86" t="str">
        <f t="shared" si="594"/>
        <v/>
      </c>
      <c r="N3820" s="87" t="str">
        <f t="shared" si="595"/>
        <v/>
      </c>
      <c r="O3820" s="87" t="str">
        <f t="shared" si="596"/>
        <v/>
      </c>
      <c r="P3820" s="88" t="str">
        <f t="shared" si="597"/>
        <v/>
      </c>
      <c r="Q3820" s="87" t="str">
        <f t="shared" si="598"/>
        <v/>
      </c>
      <c r="R3820" s="87" t="str">
        <f t="shared" si="599"/>
        <v/>
      </c>
    </row>
    <row r="3821" spans="1:18" ht="15" thickBot="1" x14ac:dyDescent="0.25">
      <c r="A3821" s="219"/>
      <c r="B3821" s="219"/>
      <c r="C3821" s="219"/>
      <c r="D3821" s="219"/>
      <c r="E3821" s="219"/>
      <c r="F3821" s="220"/>
      <c r="G3821" s="219"/>
      <c r="H3821" s="294"/>
      <c r="I3821" s="294"/>
      <c r="J3821" s="220"/>
      <c r="L3821" s="52">
        <f t="shared" si="601"/>
        <v>402</v>
      </c>
      <c r="M3821" s="86" t="str">
        <f t="shared" si="594"/>
        <v/>
      </c>
      <c r="N3821" s="87" t="str">
        <f t="shared" si="595"/>
        <v/>
      </c>
      <c r="O3821" s="87" t="str">
        <f t="shared" si="596"/>
        <v/>
      </c>
      <c r="P3821" s="88" t="str">
        <f t="shared" si="597"/>
        <v/>
      </c>
      <c r="Q3821" s="87" t="str">
        <f t="shared" si="598"/>
        <v/>
      </c>
      <c r="R3821" s="87" t="str">
        <f t="shared" si="599"/>
        <v/>
      </c>
    </row>
    <row r="3822" spans="1:18" ht="15" thickTop="1" x14ac:dyDescent="0.2">
      <c r="A3822" s="224"/>
      <c r="B3822" s="224"/>
      <c r="C3822" s="224"/>
      <c r="D3822" s="224"/>
      <c r="E3822" s="224"/>
      <c r="F3822" s="224"/>
      <c r="G3822" s="224"/>
      <c r="H3822" s="224"/>
      <c r="I3822" s="224"/>
      <c r="J3822" s="224"/>
      <c r="L3822" s="52">
        <f t="shared" si="601"/>
        <v>402</v>
      </c>
      <c r="M3822" s="86" t="str">
        <f t="shared" si="594"/>
        <v/>
      </c>
      <c r="N3822" s="87" t="str">
        <f t="shared" si="595"/>
        <v/>
      </c>
      <c r="O3822" s="87" t="str">
        <f t="shared" si="596"/>
        <v/>
      </c>
      <c r="P3822" s="88" t="str">
        <f t="shared" si="597"/>
        <v/>
      </c>
      <c r="Q3822" s="87" t="str">
        <f t="shared" si="598"/>
        <v/>
      </c>
      <c r="R3822" s="87" t="str">
        <f t="shared" si="599"/>
        <v/>
      </c>
    </row>
    <row r="3823" spans="1:18" ht="15" x14ac:dyDescent="0.2">
      <c r="A3823" s="206"/>
      <c r="B3823" s="207" t="s">
        <v>1</v>
      </c>
      <c r="C3823" s="206" t="s">
        <v>2</v>
      </c>
      <c r="D3823" s="206" t="s">
        <v>3</v>
      </c>
      <c r="E3823" s="290" t="s">
        <v>18</v>
      </c>
      <c r="F3823" s="290"/>
      <c r="G3823" s="208" t="s">
        <v>4</v>
      </c>
      <c r="H3823" s="207" t="s">
        <v>5</v>
      </c>
      <c r="I3823" s="207" t="s">
        <v>6</v>
      </c>
      <c r="J3823" s="207" t="s">
        <v>7</v>
      </c>
      <c r="L3823" s="52">
        <f t="shared" si="601"/>
        <v>403</v>
      </c>
      <c r="M3823" s="86" t="str">
        <f t="shared" si="594"/>
        <v/>
      </c>
      <c r="N3823" s="87" t="str">
        <f t="shared" si="595"/>
        <v/>
      </c>
      <c r="O3823" s="87" t="str">
        <f t="shared" si="596"/>
        <v/>
      </c>
      <c r="P3823" s="88" t="str">
        <f t="shared" si="597"/>
        <v/>
      </c>
      <c r="Q3823" s="87" t="str">
        <f t="shared" si="598"/>
        <v/>
      </c>
      <c r="R3823" s="87" t="str">
        <f t="shared" si="599"/>
        <v/>
      </c>
    </row>
    <row r="3824" spans="1:18" ht="38.25" customHeight="1" x14ac:dyDescent="0.2">
      <c r="A3824" s="209" t="s">
        <v>19</v>
      </c>
      <c r="B3824" s="210" t="s">
        <v>984</v>
      </c>
      <c r="C3824" s="209" t="s">
        <v>9</v>
      </c>
      <c r="D3824" s="209" t="s">
        <v>985</v>
      </c>
      <c r="E3824" s="291" t="s">
        <v>942</v>
      </c>
      <c r="F3824" s="291"/>
      <c r="G3824" s="211" t="s">
        <v>25</v>
      </c>
      <c r="H3824" s="212">
        <v>1</v>
      </c>
      <c r="I3824" s="213">
        <f>SUMIF(L:L,$L3824,M:M)</f>
        <v>0</v>
      </c>
      <c r="J3824" s="213">
        <f>TRUNC(H3824*I3824,2)</f>
        <v>0</v>
      </c>
      <c r="L3824" s="52">
        <f t="shared" si="601"/>
        <v>403</v>
      </c>
      <c r="M3824" s="86" t="str">
        <f t="shared" ref="M3824:M3887" si="605">IF(OR(A3824="Insumo",A3824="Composição Auxiliar"),J3824,"")</f>
        <v/>
      </c>
      <c r="N3824" s="87" t="str">
        <f t="shared" ref="N3824:N3887" si="606">IF(E3824="Mão de Obra",J3824,"")</f>
        <v/>
      </c>
      <c r="O3824" s="87" t="str">
        <f t="shared" ref="O3824:O3887" si="607">IF(N3824&lt;&gt;"","",M3824)</f>
        <v/>
      </c>
      <c r="P3824" s="88" t="str">
        <f t="shared" ref="P3824:P3887" si="608">IF(A3824="Composição",B3824,"")</f>
        <v xml:space="preserve"> 104088 </v>
      </c>
      <c r="Q3824" s="87">
        <f t="shared" ref="Q3824:Q3887" si="609">IF(P3824&lt;&gt;"",SUMIF(L3824:L3924,L3824,N3824:N3924),"")</f>
        <v>0</v>
      </c>
      <c r="R3824" s="87">
        <f t="shared" ref="R3824:R3887" si="610">IF(P3824&lt;&gt;"",SUMIF(L3824:L3924,L3824,O3824:O3924),"")</f>
        <v>0</v>
      </c>
    </row>
    <row r="3825" spans="1:18" ht="25.5" customHeight="1" x14ac:dyDescent="0.2">
      <c r="A3825" s="214" t="s">
        <v>28</v>
      </c>
      <c r="B3825" s="215" t="s">
        <v>990</v>
      </c>
      <c r="C3825" s="214" t="str">
        <f>VLOOKUP(B3825,INSUMOS!$A:$I,2,FALSE)</f>
        <v>SINAPI</v>
      </c>
      <c r="D3825" s="214" t="str">
        <f>VLOOKUP(B3825,INSUMOS!$A:$I,3,FALSE)</f>
        <v>TERMOFUSORA PARA TUBOS E CONEXOES EM PPR COM DIAMETROS DE 20 A 63 MM, POTENCIA DE 800 W, TENSAO 220 V</v>
      </c>
      <c r="E3825" s="293" t="str">
        <f>VLOOKUP(B3825,INSUMOS!$A:$I,4,FALSE)</f>
        <v>Equipamento para Aquisição Permanente</v>
      </c>
      <c r="F3825" s="293"/>
      <c r="G3825" s="216" t="str">
        <f>VLOOKUP(B3825,INSUMOS!$A:$I,5,FALSE)</f>
        <v>UN</v>
      </c>
      <c r="H3825" s="217">
        <v>1.4800000000000001E-5</v>
      </c>
      <c r="I3825" s="218">
        <f>VLOOKUP(B3825,INSUMOS!$A:$I,8,FALSE)</f>
        <v>543.1</v>
      </c>
      <c r="J3825" s="218">
        <f>TRUNC(H3825*I3825,2)</f>
        <v>0</v>
      </c>
      <c r="L3825" s="52">
        <f t="shared" si="601"/>
        <v>403</v>
      </c>
      <c r="M3825" s="86">
        <f t="shared" si="605"/>
        <v>0</v>
      </c>
      <c r="N3825" s="87" t="str">
        <f t="shared" si="606"/>
        <v/>
      </c>
      <c r="O3825" s="87">
        <f t="shared" si="607"/>
        <v>0</v>
      </c>
      <c r="P3825" s="88" t="str">
        <f t="shared" si="608"/>
        <v/>
      </c>
      <c r="Q3825" s="87" t="str">
        <f t="shared" si="609"/>
        <v/>
      </c>
      <c r="R3825" s="87" t="str">
        <f t="shared" si="610"/>
        <v/>
      </c>
    </row>
    <row r="3826" spans="1:18" ht="25.5" customHeight="1" x14ac:dyDescent="0.2">
      <c r="A3826" s="219"/>
      <c r="B3826" s="219"/>
      <c r="C3826" s="219"/>
      <c r="D3826" s="219"/>
      <c r="E3826" s="219"/>
      <c r="F3826" s="220"/>
      <c r="G3826" s="219"/>
      <c r="H3826" s="220"/>
      <c r="I3826" s="219"/>
      <c r="J3826" s="220"/>
      <c r="L3826" s="52">
        <f t="shared" si="601"/>
        <v>403</v>
      </c>
      <c r="M3826" s="86" t="str">
        <f t="shared" si="605"/>
        <v/>
      </c>
      <c r="N3826" s="87" t="str">
        <f t="shared" si="606"/>
        <v/>
      </c>
      <c r="O3826" s="87" t="str">
        <f t="shared" si="607"/>
        <v/>
      </c>
      <c r="P3826" s="88" t="str">
        <f t="shared" si="608"/>
        <v/>
      </c>
      <c r="Q3826" s="87" t="str">
        <f t="shared" si="609"/>
        <v/>
      </c>
      <c r="R3826" s="87" t="str">
        <f t="shared" si="610"/>
        <v/>
      </c>
    </row>
    <row r="3827" spans="1:18" ht="15" thickBot="1" x14ac:dyDescent="0.25">
      <c r="A3827" s="219"/>
      <c r="B3827" s="219"/>
      <c r="C3827" s="219"/>
      <c r="D3827" s="219"/>
      <c r="E3827" s="219"/>
      <c r="F3827" s="220"/>
      <c r="G3827" s="219"/>
      <c r="H3827" s="294"/>
      <c r="I3827" s="294"/>
      <c r="J3827" s="220"/>
      <c r="L3827" s="52">
        <f t="shared" si="601"/>
        <v>403</v>
      </c>
      <c r="M3827" s="86" t="str">
        <f t="shared" si="605"/>
        <v/>
      </c>
      <c r="N3827" s="87" t="str">
        <f t="shared" si="606"/>
        <v/>
      </c>
      <c r="O3827" s="87" t="str">
        <f t="shared" si="607"/>
        <v/>
      </c>
      <c r="P3827" s="88" t="str">
        <f t="shared" si="608"/>
        <v/>
      </c>
      <c r="Q3827" s="87" t="str">
        <f t="shared" si="609"/>
        <v/>
      </c>
      <c r="R3827" s="87" t="str">
        <f t="shared" si="610"/>
        <v/>
      </c>
    </row>
    <row r="3828" spans="1:18" ht="15" thickTop="1" x14ac:dyDescent="0.2">
      <c r="A3828" s="224"/>
      <c r="B3828" s="224"/>
      <c r="C3828" s="224"/>
      <c r="D3828" s="224"/>
      <c r="E3828" s="224"/>
      <c r="F3828" s="224"/>
      <c r="G3828" s="224"/>
      <c r="H3828" s="224"/>
      <c r="I3828" s="224"/>
      <c r="J3828" s="224"/>
      <c r="L3828" s="52">
        <f t="shared" ref="L3828:L3891" si="611">IF(AND(A3829&lt;&gt;"",A3828=""),L3827+1,L3827)</f>
        <v>403</v>
      </c>
      <c r="M3828" s="86" t="str">
        <f t="shared" si="605"/>
        <v/>
      </c>
      <c r="N3828" s="87" t="str">
        <f t="shared" si="606"/>
        <v/>
      </c>
      <c r="O3828" s="87" t="str">
        <f t="shared" si="607"/>
        <v/>
      </c>
      <c r="P3828" s="88" t="str">
        <f t="shared" si="608"/>
        <v/>
      </c>
      <c r="Q3828" s="87" t="str">
        <f t="shared" si="609"/>
        <v/>
      </c>
      <c r="R3828" s="87" t="str">
        <f t="shared" si="610"/>
        <v/>
      </c>
    </row>
    <row r="3829" spans="1:18" ht="15" x14ac:dyDescent="0.2">
      <c r="A3829" s="206"/>
      <c r="B3829" s="207" t="s">
        <v>1</v>
      </c>
      <c r="C3829" s="206" t="s">
        <v>2</v>
      </c>
      <c r="D3829" s="206" t="s">
        <v>3</v>
      </c>
      <c r="E3829" s="290" t="s">
        <v>18</v>
      </c>
      <c r="F3829" s="290"/>
      <c r="G3829" s="208" t="s">
        <v>4</v>
      </c>
      <c r="H3829" s="207" t="s">
        <v>5</v>
      </c>
      <c r="I3829" s="207" t="s">
        <v>6</v>
      </c>
      <c r="J3829" s="207" t="s">
        <v>7</v>
      </c>
      <c r="L3829" s="52">
        <f t="shared" si="611"/>
        <v>404</v>
      </c>
      <c r="M3829" s="86" t="str">
        <f t="shared" si="605"/>
        <v/>
      </c>
      <c r="N3829" s="87" t="str">
        <f t="shared" si="606"/>
        <v/>
      </c>
      <c r="O3829" s="87" t="str">
        <f t="shared" si="607"/>
        <v/>
      </c>
      <c r="P3829" s="88" t="str">
        <f t="shared" si="608"/>
        <v/>
      </c>
      <c r="Q3829" s="87" t="str">
        <f t="shared" si="609"/>
        <v/>
      </c>
      <c r="R3829" s="87" t="str">
        <f t="shared" si="610"/>
        <v/>
      </c>
    </row>
    <row r="3830" spans="1:18" ht="38.25" x14ac:dyDescent="0.2">
      <c r="A3830" s="209" t="s">
        <v>19</v>
      </c>
      <c r="B3830" s="210" t="s">
        <v>986</v>
      </c>
      <c r="C3830" s="209" t="s">
        <v>9</v>
      </c>
      <c r="D3830" s="209" t="s">
        <v>987</v>
      </c>
      <c r="E3830" s="291" t="s">
        <v>942</v>
      </c>
      <c r="F3830" s="291"/>
      <c r="G3830" s="211" t="s">
        <v>25</v>
      </c>
      <c r="H3830" s="212">
        <v>1</v>
      </c>
      <c r="I3830" s="213">
        <f>SUMIF(L:L,$L3830,M:M)</f>
        <v>0.04</v>
      </c>
      <c r="J3830" s="213">
        <f>TRUNC(H3830*I3830,2)</f>
        <v>0.04</v>
      </c>
      <c r="L3830" s="52">
        <f t="shared" si="611"/>
        <v>404</v>
      </c>
      <c r="M3830" s="86" t="str">
        <f t="shared" si="605"/>
        <v/>
      </c>
      <c r="N3830" s="87" t="str">
        <f t="shared" si="606"/>
        <v/>
      </c>
      <c r="O3830" s="87" t="str">
        <f t="shared" si="607"/>
        <v/>
      </c>
      <c r="P3830" s="88" t="str">
        <f t="shared" si="608"/>
        <v xml:space="preserve"> 104089 </v>
      </c>
      <c r="Q3830" s="87">
        <f t="shared" si="609"/>
        <v>0</v>
      </c>
      <c r="R3830" s="87">
        <f t="shared" si="610"/>
        <v>0.04</v>
      </c>
    </row>
    <row r="3831" spans="1:18" ht="25.5" x14ac:dyDescent="0.2">
      <c r="A3831" s="214" t="s">
        <v>28</v>
      </c>
      <c r="B3831" s="215" t="s">
        <v>990</v>
      </c>
      <c r="C3831" s="214" t="str">
        <f>VLOOKUP(B3831,INSUMOS!$A:$I,2,FALSE)</f>
        <v>SINAPI</v>
      </c>
      <c r="D3831" s="214" t="str">
        <f>VLOOKUP(B3831,INSUMOS!$A:$I,3,FALSE)</f>
        <v>TERMOFUSORA PARA TUBOS E CONEXOES EM PPR COM DIAMETROS DE 20 A 63 MM, POTENCIA DE 800 W, TENSAO 220 V</v>
      </c>
      <c r="E3831" s="293" t="str">
        <f>VLOOKUP(B3831,INSUMOS!$A:$I,4,FALSE)</f>
        <v>Equipamento para Aquisição Permanente</v>
      </c>
      <c r="F3831" s="293"/>
      <c r="G3831" s="216" t="str">
        <f>VLOOKUP(B3831,INSUMOS!$A:$I,5,FALSE)</f>
        <v>UN</v>
      </c>
      <c r="H3831" s="217">
        <v>8.0000000000000007E-5</v>
      </c>
      <c r="I3831" s="218">
        <f>VLOOKUP(B3831,INSUMOS!$A:$I,8,FALSE)</f>
        <v>543.1</v>
      </c>
      <c r="J3831" s="218">
        <f>TRUNC(H3831*I3831,2)</f>
        <v>0.04</v>
      </c>
      <c r="L3831" s="52">
        <f t="shared" si="611"/>
        <v>404</v>
      </c>
      <c r="M3831" s="86">
        <f t="shared" si="605"/>
        <v>0.04</v>
      </c>
      <c r="N3831" s="87" t="str">
        <f t="shared" si="606"/>
        <v/>
      </c>
      <c r="O3831" s="87">
        <f t="shared" si="607"/>
        <v>0.04</v>
      </c>
      <c r="P3831" s="88" t="str">
        <f t="shared" si="608"/>
        <v/>
      </c>
      <c r="Q3831" s="87" t="str">
        <f t="shared" si="609"/>
        <v/>
      </c>
      <c r="R3831" s="87" t="str">
        <f t="shared" si="610"/>
        <v/>
      </c>
    </row>
    <row r="3832" spans="1:18" x14ac:dyDescent="0.2">
      <c r="A3832" s="219"/>
      <c r="B3832" s="219"/>
      <c r="C3832" s="219"/>
      <c r="D3832" s="219"/>
      <c r="E3832" s="219"/>
      <c r="F3832" s="220"/>
      <c r="G3832" s="219"/>
      <c r="H3832" s="220"/>
      <c r="I3832" s="219"/>
      <c r="J3832" s="220"/>
      <c r="L3832" s="52">
        <f t="shared" si="611"/>
        <v>404</v>
      </c>
      <c r="M3832" s="86" t="str">
        <f t="shared" si="605"/>
        <v/>
      </c>
      <c r="N3832" s="87" t="str">
        <f t="shared" si="606"/>
        <v/>
      </c>
      <c r="O3832" s="87" t="str">
        <f t="shared" si="607"/>
        <v/>
      </c>
      <c r="P3832" s="88" t="str">
        <f t="shared" si="608"/>
        <v/>
      </c>
      <c r="Q3832" s="87" t="str">
        <f t="shared" si="609"/>
        <v/>
      </c>
      <c r="R3832" s="87" t="str">
        <f t="shared" si="610"/>
        <v/>
      </c>
    </row>
    <row r="3833" spans="1:18" ht="38.25" customHeight="1" thickBot="1" x14ac:dyDescent="0.25">
      <c r="A3833" s="219"/>
      <c r="B3833" s="219"/>
      <c r="C3833" s="219"/>
      <c r="D3833" s="219"/>
      <c r="E3833" s="219"/>
      <c r="F3833" s="220"/>
      <c r="G3833" s="219"/>
      <c r="H3833" s="294"/>
      <c r="I3833" s="294"/>
      <c r="J3833" s="220"/>
      <c r="L3833" s="52">
        <f t="shared" si="611"/>
        <v>404</v>
      </c>
      <c r="M3833" s="86" t="str">
        <f t="shared" si="605"/>
        <v/>
      </c>
      <c r="N3833" s="87" t="str">
        <f t="shared" si="606"/>
        <v/>
      </c>
      <c r="O3833" s="87" t="str">
        <f t="shared" si="607"/>
        <v/>
      </c>
      <c r="P3833" s="88" t="str">
        <f t="shared" si="608"/>
        <v/>
      </c>
      <c r="Q3833" s="87" t="str">
        <f t="shared" si="609"/>
        <v/>
      </c>
      <c r="R3833" s="87" t="str">
        <f t="shared" si="610"/>
        <v/>
      </c>
    </row>
    <row r="3834" spans="1:18" ht="25.5" customHeight="1" thickTop="1" x14ac:dyDescent="0.2">
      <c r="A3834" s="224"/>
      <c r="B3834" s="224"/>
      <c r="C3834" s="224"/>
      <c r="D3834" s="224"/>
      <c r="E3834" s="224"/>
      <c r="F3834" s="224"/>
      <c r="G3834" s="224"/>
      <c r="H3834" s="224"/>
      <c r="I3834" s="224"/>
      <c r="J3834" s="224"/>
      <c r="L3834" s="52">
        <f t="shared" si="611"/>
        <v>404</v>
      </c>
      <c r="M3834" s="86" t="str">
        <f t="shared" si="605"/>
        <v/>
      </c>
      <c r="N3834" s="87" t="str">
        <f t="shared" si="606"/>
        <v/>
      </c>
      <c r="O3834" s="87" t="str">
        <f t="shared" si="607"/>
        <v/>
      </c>
      <c r="P3834" s="88" t="str">
        <f t="shared" si="608"/>
        <v/>
      </c>
      <c r="Q3834" s="87" t="str">
        <f t="shared" si="609"/>
        <v/>
      </c>
      <c r="R3834" s="87" t="str">
        <f t="shared" si="610"/>
        <v/>
      </c>
    </row>
    <row r="3835" spans="1:18" ht="25.5" customHeight="1" x14ac:dyDescent="0.2">
      <c r="A3835" s="206"/>
      <c r="B3835" s="207" t="s">
        <v>1</v>
      </c>
      <c r="C3835" s="206" t="s">
        <v>2</v>
      </c>
      <c r="D3835" s="206" t="s">
        <v>3</v>
      </c>
      <c r="E3835" s="290" t="s">
        <v>18</v>
      </c>
      <c r="F3835" s="290"/>
      <c r="G3835" s="208" t="s">
        <v>4</v>
      </c>
      <c r="H3835" s="207" t="s">
        <v>5</v>
      </c>
      <c r="I3835" s="207" t="s">
        <v>6</v>
      </c>
      <c r="J3835" s="207" t="s">
        <v>7</v>
      </c>
      <c r="L3835" s="52">
        <f t="shared" si="611"/>
        <v>405</v>
      </c>
      <c r="M3835" s="86" t="str">
        <f t="shared" si="605"/>
        <v/>
      </c>
      <c r="N3835" s="87" t="str">
        <f t="shared" si="606"/>
        <v/>
      </c>
      <c r="O3835" s="87" t="str">
        <f t="shared" si="607"/>
        <v/>
      </c>
      <c r="P3835" s="88" t="str">
        <f t="shared" si="608"/>
        <v/>
      </c>
      <c r="Q3835" s="87" t="str">
        <f t="shared" si="609"/>
        <v/>
      </c>
      <c r="R3835" s="87" t="str">
        <f t="shared" si="610"/>
        <v/>
      </c>
    </row>
    <row r="3836" spans="1:18" ht="38.25" x14ac:dyDescent="0.2">
      <c r="A3836" s="209" t="s">
        <v>19</v>
      </c>
      <c r="B3836" s="210" t="s">
        <v>988</v>
      </c>
      <c r="C3836" s="209" t="s">
        <v>9</v>
      </c>
      <c r="D3836" s="209" t="s">
        <v>989</v>
      </c>
      <c r="E3836" s="291" t="s">
        <v>942</v>
      </c>
      <c r="F3836" s="291"/>
      <c r="G3836" s="211" t="s">
        <v>25</v>
      </c>
      <c r="H3836" s="212">
        <v>1</v>
      </c>
      <c r="I3836" s="213">
        <f>SUMIF(L:L,$L3836,M:M)</f>
        <v>0.48</v>
      </c>
      <c r="J3836" s="213">
        <f>TRUNC(H3836*I3836,2)</f>
        <v>0.48</v>
      </c>
      <c r="L3836" s="52">
        <f t="shared" si="611"/>
        <v>405</v>
      </c>
      <c r="M3836" s="86" t="str">
        <f t="shared" si="605"/>
        <v/>
      </c>
      <c r="N3836" s="87" t="str">
        <f t="shared" si="606"/>
        <v/>
      </c>
      <c r="O3836" s="87" t="str">
        <f t="shared" si="607"/>
        <v/>
      </c>
      <c r="P3836" s="88" t="str">
        <f t="shared" si="608"/>
        <v xml:space="preserve"> 104090 </v>
      </c>
      <c r="Q3836" s="87">
        <f t="shared" si="609"/>
        <v>0</v>
      </c>
      <c r="R3836" s="87">
        <f t="shared" si="610"/>
        <v>0.48</v>
      </c>
    </row>
    <row r="3837" spans="1:18" x14ac:dyDescent="0.2">
      <c r="A3837" s="214" t="s">
        <v>28</v>
      </c>
      <c r="B3837" s="215" t="s">
        <v>97</v>
      </c>
      <c r="C3837" s="214" t="str">
        <f>VLOOKUP(B3837,INSUMOS!$A:$I,2,FALSE)</f>
        <v>SINAPI</v>
      </c>
      <c r="D3837" s="214" t="str">
        <f>VLOOKUP(B3837,INSUMOS!$A:$I,3,FALSE)</f>
        <v>ENERGIA ELETRICA ATE 2000 KWH INDUSTRIAL, SEM DEMANDA</v>
      </c>
      <c r="E3837" s="293" t="str">
        <f>VLOOKUP(B3837,INSUMOS!$A:$I,4,FALSE)</f>
        <v>Franquia</v>
      </c>
      <c r="F3837" s="293"/>
      <c r="G3837" s="216" t="str">
        <f>VLOOKUP(B3837,INSUMOS!$A:$I,5,FALSE)</f>
        <v>KWH</v>
      </c>
      <c r="H3837" s="217">
        <v>0.68</v>
      </c>
      <c r="I3837" s="218">
        <f>VLOOKUP(B3837,INSUMOS!$A:$I,8,FALSE)</f>
        <v>0.72</v>
      </c>
      <c r="J3837" s="218">
        <f>TRUNC(H3837*I3837,2)</f>
        <v>0.48</v>
      </c>
      <c r="L3837" s="52">
        <f t="shared" si="611"/>
        <v>405</v>
      </c>
      <c r="M3837" s="86">
        <f t="shared" si="605"/>
        <v>0.48</v>
      </c>
      <c r="N3837" s="87" t="str">
        <f t="shared" si="606"/>
        <v/>
      </c>
      <c r="O3837" s="87">
        <f t="shared" si="607"/>
        <v>0.48</v>
      </c>
      <c r="P3837" s="88" t="str">
        <f t="shared" si="608"/>
        <v/>
      </c>
      <c r="Q3837" s="87" t="str">
        <f t="shared" si="609"/>
        <v/>
      </c>
      <c r="R3837" s="87" t="str">
        <f t="shared" si="610"/>
        <v/>
      </c>
    </row>
    <row r="3838" spans="1:18" x14ac:dyDescent="0.2">
      <c r="A3838" s="219"/>
      <c r="B3838" s="219"/>
      <c r="C3838" s="219"/>
      <c r="D3838" s="219"/>
      <c r="E3838" s="219"/>
      <c r="F3838" s="220"/>
      <c r="G3838" s="219"/>
      <c r="H3838" s="220"/>
      <c r="I3838" s="219"/>
      <c r="J3838" s="220"/>
      <c r="L3838" s="52">
        <f t="shared" si="611"/>
        <v>405</v>
      </c>
      <c r="M3838" s="86" t="str">
        <f t="shared" si="605"/>
        <v/>
      </c>
      <c r="N3838" s="87" t="str">
        <f t="shared" si="606"/>
        <v/>
      </c>
      <c r="O3838" s="87" t="str">
        <f t="shared" si="607"/>
        <v/>
      </c>
      <c r="P3838" s="88" t="str">
        <f t="shared" si="608"/>
        <v/>
      </c>
      <c r="Q3838" s="87" t="str">
        <f t="shared" si="609"/>
        <v/>
      </c>
      <c r="R3838" s="87" t="str">
        <f t="shared" si="610"/>
        <v/>
      </c>
    </row>
    <row r="3839" spans="1:18" ht="15" thickBot="1" x14ac:dyDescent="0.25">
      <c r="A3839" s="219"/>
      <c r="B3839" s="219"/>
      <c r="C3839" s="219"/>
      <c r="D3839" s="219"/>
      <c r="E3839" s="219"/>
      <c r="F3839" s="220"/>
      <c r="G3839" s="219"/>
      <c r="H3839" s="294"/>
      <c r="I3839" s="294"/>
      <c r="J3839" s="220"/>
      <c r="L3839" s="52">
        <f t="shared" si="611"/>
        <v>405</v>
      </c>
      <c r="M3839" s="86" t="str">
        <f t="shared" si="605"/>
        <v/>
      </c>
      <c r="N3839" s="87" t="str">
        <f t="shared" si="606"/>
        <v/>
      </c>
      <c r="O3839" s="87" t="str">
        <f t="shared" si="607"/>
        <v/>
      </c>
      <c r="P3839" s="88" t="str">
        <f t="shared" si="608"/>
        <v/>
      </c>
      <c r="Q3839" s="87" t="str">
        <f t="shared" si="609"/>
        <v/>
      </c>
      <c r="R3839" s="87" t="str">
        <f t="shared" si="610"/>
        <v/>
      </c>
    </row>
    <row r="3840" spans="1:18" ht="15" thickTop="1" x14ac:dyDescent="0.2">
      <c r="A3840" s="224"/>
      <c r="B3840" s="224"/>
      <c r="C3840" s="224"/>
      <c r="D3840" s="224"/>
      <c r="E3840" s="224"/>
      <c r="F3840" s="224"/>
      <c r="G3840" s="224"/>
      <c r="H3840" s="224"/>
      <c r="I3840" s="224"/>
      <c r="J3840" s="224"/>
      <c r="L3840" s="52">
        <f t="shared" si="611"/>
        <v>405</v>
      </c>
      <c r="M3840" s="86" t="str">
        <f t="shared" si="605"/>
        <v/>
      </c>
      <c r="N3840" s="87" t="str">
        <f t="shared" si="606"/>
        <v/>
      </c>
      <c r="O3840" s="87" t="str">
        <f t="shared" si="607"/>
        <v/>
      </c>
      <c r="P3840" s="88" t="str">
        <f t="shared" si="608"/>
        <v/>
      </c>
      <c r="Q3840" s="87" t="str">
        <f t="shared" si="609"/>
        <v/>
      </c>
      <c r="R3840" s="87" t="str">
        <f t="shared" si="610"/>
        <v/>
      </c>
    </row>
    <row r="3841" spans="1:18" ht="15" x14ac:dyDescent="0.2">
      <c r="A3841" s="206"/>
      <c r="B3841" s="207" t="s">
        <v>1</v>
      </c>
      <c r="C3841" s="206" t="s">
        <v>2</v>
      </c>
      <c r="D3841" s="206" t="s">
        <v>3</v>
      </c>
      <c r="E3841" s="290" t="s">
        <v>18</v>
      </c>
      <c r="F3841" s="290"/>
      <c r="G3841" s="208" t="s">
        <v>4</v>
      </c>
      <c r="H3841" s="207" t="s">
        <v>5</v>
      </c>
      <c r="I3841" s="207" t="s">
        <v>6</v>
      </c>
      <c r="J3841" s="207" t="s">
        <v>7</v>
      </c>
      <c r="L3841" s="52">
        <f t="shared" si="611"/>
        <v>406</v>
      </c>
      <c r="M3841" s="86" t="str">
        <f t="shared" si="605"/>
        <v/>
      </c>
      <c r="N3841" s="87" t="str">
        <f t="shared" si="606"/>
        <v/>
      </c>
      <c r="O3841" s="87" t="str">
        <f t="shared" si="607"/>
        <v/>
      </c>
      <c r="P3841" s="88" t="str">
        <f t="shared" si="608"/>
        <v/>
      </c>
      <c r="Q3841" s="87" t="str">
        <f t="shared" si="609"/>
        <v/>
      </c>
      <c r="R3841" s="87" t="str">
        <f t="shared" si="610"/>
        <v/>
      </c>
    </row>
    <row r="3842" spans="1:18" ht="25.5" x14ac:dyDescent="0.2">
      <c r="A3842" s="209" t="s">
        <v>19</v>
      </c>
      <c r="B3842" s="210" t="s">
        <v>1496</v>
      </c>
      <c r="C3842" s="209" t="s">
        <v>9</v>
      </c>
      <c r="D3842" s="209" t="s">
        <v>1497</v>
      </c>
      <c r="E3842" s="291" t="s">
        <v>884</v>
      </c>
      <c r="F3842" s="291"/>
      <c r="G3842" s="211" t="s">
        <v>12</v>
      </c>
      <c r="H3842" s="212">
        <v>1</v>
      </c>
      <c r="I3842" s="213">
        <f>SUMIF(L:L,$L3842,M:M)</f>
        <v>40.58</v>
      </c>
      <c r="J3842" s="213">
        <f>TRUNC(H3842*I3842,2)</f>
        <v>40.58</v>
      </c>
      <c r="L3842" s="52">
        <f t="shared" si="611"/>
        <v>406</v>
      </c>
      <c r="M3842" s="86" t="str">
        <f t="shared" si="605"/>
        <v/>
      </c>
      <c r="N3842" s="87" t="str">
        <f t="shared" si="606"/>
        <v/>
      </c>
      <c r="O3842" s="87" t="str">
        <f t="shared" si="607"/>
        <v/>
      </c>
      <c r="P3842" s="88" t="str">
        <f t="shared" si="608"/>
        <v xml:space="preserve"> 92000 </v>
      </c>
      <c r="Q3842" s="87">
        <f t="shared" si="609"/>
        <v>0</v>
      </c>
      <c r="R3842" s="87">
        <f t="shared" si="610"/>
        <v>40.58</v>
      </c>
    </row>
    <row r="3843" spans="1:18" ht="25.5" customHeight="1" x14ac:dyDescent="0.2">
      <c r="A3843" s="225" t="s">
        <v>21</v>
      </c>
      <c r="B3843" s="226" t="s">
        <v>2222</v>
      </c>
      <c r="C3843" s="225" t="s">
        <v>9</v>
      </c>
      <c r="D3843" s="225" t="s">
        <v>2223</v>
      </c>
      <c r="E3843" s="292" t="s">
        <v>884</v>
      </c>
      <c r="F3843" s="292"/>
      <c r="G3843" s="227" t="s">
        <v>12</v>
      </c>
      <c r="H3843" s="228">
        <v>1</v>
      </c>
      <c r="I3843" s="229">
        <f>SUMIFS(J:J,A:A,"Composição",B:B,$B3843)</f>
        <v>26.26</v>
      </c>
      <c r="J3843" s="229">
        <f>TRUNC(H3843*I3843,2)</f>
        <v>26.26</v>
      </c>
      <c r="L3843" s="52">
        <f t="shared" si="611"/>
        <v>406</v>
      </c>
      <c r="M3843" s="86">
        <f t="shared" si="605"/>
        <v>26.26</v>
      </c>
      <c r="N3843" s="87" t="str">
        <f t="shared" si="606"/>
        <v/>
      </c>
      <c r="O3843" s="87">
        <f t="shared" si="607"/>
        <v>26.26</v>
      </c>
      <c r="P3843" s="88" t="str">
        <f t="shared" si="608"/>
        <v/>
      </c>
      <c r="Q3843" s="87" t="str">
        <f t="shared" si="609"/>
        <v/>
      </c>
      <c r="R3843" s="87" t="str">
        <f t="shared" si="610"/>
        <v/>
      </c>
    </row>
    <row r="3844" spans="1:18" ht="25.5" customHeight="1" x14ac:dyDescent="0.2">
      <c r="A3844" s="225" t="s">
        <v>21</v>
      </c>
      <c r="B3844" s="226" t="s">
        <v>728</v>
      </c>
      <c r="C3844" s="225" t="s">
        <v>9</v>
      </c>
      <c r="D3844" s="225" t="s">
        <v>729</v>
      </c>
      <c r="E3844" s="292" t="s">
        <v>884</v>
      </c>
      <c r="F3844" s="292"/>
      <c r="G3844" s="227" t="s">
        <v>12</v>
      </c>
      <c r="H3844" s="228">
        <v>1</v>
      </c>
      <c r="I3844" s="229">
        <f>SUMIFS(J:J,A:A,"Composição",B:B,$B3844)</f>
        <v>14.32</v>
      </c>
      <c r="J3844" s="229">
        <f>TRUNC(H3844*I3844,2)</f>
        <v>14.32</v>
      </c>
      <c r="L3844" s="52">
        <f t="shared" si="611"/>
        <v>406</v>
      </c>
      <c r="M3844" s="86">
        <f t="shared" si="605"/>
        <v>14.32</v>
      </c>
      <c r="N3844" s="87" t="str">
        <f t="shared" si="606"/>
        <v/>
      </c>
      <c r="O3844" s="87">
        <f t="shared" si="607"/>
        <v>14.32</v>
      </c>
      <c r="P3844" s="88" t="str">
        <f t="shared" si="608"/>
        <v/>
      </c>
      <c r="Q3844" s="87" t="str">
        <f t="shared" si="609"/>
        <v/>
      </c>
      <c r="R3844" s="87" t="str">
        <f t="shared" si="610"/>
        <v/>
      </c>
    </row>
    <row r="3845" spans="1:18" x14ac:dyDescent="0.2">
      <c r="A3845" s="219"/>
      <c r="B3845" s="219"/>
      <c r="C3845" s="219"/>
      <c r="D3845" s="219"/>
      <c r="E3845" s="219"/>
      <c r="F3845" s="220"/>
      <c r="G3845" s="219"/>
      <c r="H3845" s="220"/>
      <c r="I3845" s="219"/>
      <c r="J3845" s="220"/>
      <c r="L3845" s="52">
        <f t="shared" si="611"/>
        <v>406</v>
      </c>
      <c r="M3845" s="86" t="str">
        <f t="shared" si="605"/>
        <v/>
      </c>
      <c r="N3845" s="87" t="str">
        <f t="shared" si="606"/>
        <v/>
      </c>
      <c r="O3845" s="87" t="str">
        <f t="shared" si="607"/>
        <v/>
      </c>
      <c r="P3845" s="88" t="str">
        <f t="shared" si="608"/>
        <v/>
      </c>
      <c r="Q3845" s="87" t="str">
        <f t="shared" si="609"/>
        <v/>
      </c>
      <c r="R3845" s="87" t="str">
        <f t="shared" si="610"/>
        <v/>
      </c>
    </row>
    <row r="3846" spans="1:18" ht="15" thickBot="1" x14ac:dyDescent="0.25">
      <c r="A3846" s="219"/>
      <c r="B3846" s="219"/>
      <c r="C3846" s="219"/>
      <c r="D3846" s="219"/>
      <c r="E3846" s="219"/>
      <c r="F3846" s="220"/>
      <c r="G3846" s="219"/>
      <c r="H3846" s="294"/>
      <c r="I3846" s="294"/>
      <c r="J3846" s="220"/>
      <c r="L3846" s="52">
        <f t="shared" si="611"/>
        <v>406</v>
      </c>
      <c r="M3846" s="86" t="str">
        <f t="shared" si="605"/>
        <v/>
      </c>
      <c r="N3846" s="87" t="str">
        <f t="shared" si="606"/>
        <v/>
      </c>
      <c r="O3846" s="87" t="str">
        <f t="shared" si="607"/>
        <v/>
      </c>
      <c r="P3846" s="88" t="str">
        <f t="shared" si="608"/>
        <v/>
      </c>
      <c r="Q3846" s="87" t="str">
        <f t="shared" si="609"/>
        <v/>
      </c>
      <c r="R3846" s="87" t="str">
        <f t="shared" si="610"/>
        <v/>
      </c>
    </row>
    <row r="3847" spans="1:18" ht="15" thickTop="1" x14ac:dyDescent="0.2">
      <c r="A3847" s="224"/>
      <c r="B3847" s="224"/>
      <c r="C3847" s="224"/>
      <c r="D3847" s="224"/>
      <c r="E3847" s="224"/>
      <c r="F3847" s="224"/>
      <c r="G3847" s="224"/>
      <c r="H3847" s="224"/>
      <c r="I3847" s="224"/>
      <c r="J3847" s="224"/>
      <c r="L3847" s="52">
        <f t="shared" si="611"/>
        <v>406</v>
      </c>
      <c r="M3847" s="86" t="str">
        <f t="shared" si="605"/>
        <v/>
      </c>
      <c r="N3847" s="87" t="str">
        <f t="shared" si="606"/>
        <v/>
      </c>
      <c r="O3847" s="87" t="str">
        <f t="shared" si="607"/>
        <v/>
      </c>
      <c r="P3847" s="88" t="str">
        <f t="shared" si="608"/>
        <v/>
      </c>
      <c r="Q3847" s="87" t="str">
        <f t="shared" si="609"/>
        <v/>
      </c>
      <c r="R3847" s="87" t="str">
        <f t="shared" si="610"/>
        <v/>
      </c>
    </row>
    <row r="3848" spans="1:18" ht="15" x14ac:dyDescent="0.2">
      <c r="A3848" s="206"/>
      <c r="B3848" s="207" t="s">
        <v>1</v>
      </c>
      <c r="C3848" s="206" t="s">
        <v>2</v>
      </c>
      <c r="D3848" s="206" t="s">
        <v>3</v>
      </c>
      <c r="E3848" s="290" t="s">
        <v>18</v>
      </c>
      <c r="F3848" s="290"/>
      <c r="G3848" s="208" t="s">
        <v>4</v>
      </c>
      <c r="H3848" s="207" t="s">
        <v>5</v>
      </c>
      <c r="I3848" s="207" t="s">
        <v>6</v>
      </c>
      <c r="J3848" s="207" t="s">
        <v>7</v>
      </c>
      <c r="L3848" s="52">
        <f t="shared" si="611"/>
        <v>407</v>
      </c>
      <c r="M3848" s="86" t="str">
        <f t="shared" si="605"/>
        <v/>
      </c>
      <c r="N3848" s="87" t="str">
        <f t="shared" si="606"/>
        <v/>
      </c>
      <c r="O3848" s="87" t="str">
        <f t="shared" si="607"/>
        <v/>
      </c>
      <c r="P3848" s="88" t="str">
        <f t="shared" si="608"/>
        <v/>
      </c>
      <c r="Q3848" s="87" t="str">
        <f t="shared" si="609"/>
        <v/>
      </c>
      <c r="R3848" s="87" t="str">
        <f t="shared" si="610"/>
        <v/>
      </c>
    </row>
    <row r="3849" spans="1:18" ht="25.5" x14ac:dyDescent="0.2">
      <c r="A3849" s="209" t="s">
        <v>19</v>
      </c>
      <c r="B3849" s="210" t="s">
        <v>2222</v>
      </c>
      <c r="C3849" s="209" t="s">
        <v>9</v>
      </c>
      <c r="D3849" s="209" t="s">
        <v>2223</v>
      </c>
      <c r="E3849" s="291" t="s">
        <v>884</v>
      </c>
      <c r="F3849" s="291"/>
      <c r="G3849" s="211" t="s">
        <v>12</v>
      </c>
      <c r="H3849" s="212">
        <v>1</v>
      </c>
      <c r="I3849" s="213">
        <f>SUMIF(L:L,$L3849,M:M)</f>
        <v>26.259999999999998</v>
      </c>
      <c r="J3849" s="213">
        <f>TRUNC(H3849*I3849,2)</f>
        <v>26.26</v>
      </c>
      <c r="L3849" s="52">
        <f t="shared" si="611"/>
        <v>407</v>
      </c>
      <c r="M3849" s="86" t="str">
        <f t="shared" si="605"/>
        <v/>
      </c>
      <c r="N3849" s="87" t="str">
        <f t="shared" si="606"/>
        <v/>
      </c>
      <c r="O3849" s="87" t="str">
        <f t="shared" si="607"/>
        <v/>
      </c>
      <c r="P3849" s="88" t="str">
        <f t="shared" si="608"/>
        <v xml:space="preserve"> 91998 </v>
      </c>
      <c r="Q3849" s="87">
        <f t="shared" si="609"/>
        <v>0</v>
      </c>
      <c r="R3849" s="87">
        <f t="shared" si="610"/>
        <v>26.259999999999998</v>
      </c>
    </row>
    <row r="3850" spans="1:18" ht="25.5" x14ac:dyDescent="0.2">
      <c r="A3850" s="225" t="s">
        <v>21</v>
      </c>
      <c r="B3850" s="226" t="s">
        <v>220</v>
      </c>
      <c r="C3850" s="225" t="s">
        <v>9</v>
      </c>
      <c r="D3850" s="225" t="s">
        <v>221</v>
      </c>
      <c r="E3850" s="292" t="s">
        <v>875</v>
      </c>
      <c r="F3850" s="292"/>
      <c r="G3850" s="227" t="s">
        <v>25</v>
      </c>
      <c r="H3850" s="228">
        <v>0.24199999999999999</v>
      </c>
      <c r="I3850" s="229">
        <f>SUMIFS(J:J,A:A,"Composição",B:B,$B3850)</f>
        <v>33.25</v>
      </c>
      <c r="J3850" s="229">
        <f>TRUNC(H3850*I3850,2)</f>
        <v>8.0399999999999991</v>
      </c>
      <c r="L3850" s="52">
        <f t="shared" si="611"/>
        <v>407</v>
      </c>
      <c r="M3850" s="86">
        <f t="shared" si="605"/>
        <v>8.0399999999999991</v>
      </c>
      <c r="N3850" s="87" t="str">
        <f t="shared" si="606"/>
        <v/>
      </c>
      <c r="O3850" s="87">
        <f t="shared" si="607"/>
        <v>8.0399999999999991</v>
      </c>
      <c r="P3850" s="88" t="str">
        <f t="shared" si="608"/>
        <v/>
      </c>
      <c r="Q3850" s="87" t="str">
        <f t="shared" si="609"/>
        <v/>
      </c>
      <c r="R3850" s="87" t="str">
        <f t="shared" si="610"/>
        <v/>
      </c>
    </row>
    <row r="3851" spans="1:18" ht="14.25" customHeight="1" x14ac:dyDescent="0.2">
      <c r="A3851" s="225" t="s">
        <v>21</v>
      </c>
      <c r="B3851" s="226" t="s">
        <v>205</v>
      </c>
      <c r="C3851" s="225" t="s">
        <v>9</v>
      </c>
      <c r="D3851" s="225" t="s">
        <v>206</v>
      </c>
      <c r="E3851" s="292" t="s">
        <v>875</v>
      </c>
      <c r="F3851" s="292"/>
      <c r="G3851" s="227" t="s">
        <v>25</v>
      </c>
      <c r="H3851" s="228">
        <v>0.24199999999999999</v>
      </c>
      <c r="I3851" s="229">
        <f>SUMIFS(J:J,A:A,"Composição",B:B,$B3851)</f>
        <v>26.42</v>
      </c>
      <c r="J3851" s="229">
        <f>TRUNC(H3851*I3851,2)</f>
        <v>6.39</v>
      </c>
      <c r="L3851" s="52">
        <f t="shared" si="611"/>
        <v>407</v>
      </c>
      <c r="M3851" s="86">
        <f t="shared" si="605"/>
        <v>6.39</v>
      </c>
      <c r="N3851" s="87" t="str">
        <f t="shared" si="606"/>
        <v/>
      </c>
      <c r="O3851" s="87">
        <f t="shared" si="607"/>
        <v>6.39</v>
      </c>
      <c r="P3851" s="88" t="str">
        <f t="shared" si="608"/>
        <v/>
      </c>
      <c r="Q3851" s="87" t="str">
        <f t="shared" si="609"/>
        <v/>
      </c>
      <c r="R3851" s="87" t="str">
        <f t="shared" si="610"/>
        <v/>
      </c>
    </row>
    <row r="3852" spans="1:18" ht="25.5" customHeight="1" x14ac:dyDescent="0.2">
      <c r="A3852" s="214" t="s">
        <v>28</v>
      </c>
      <c r="B3852" s="215" t="s">
        <v>280</v>
      </c>
      <c r="C3852" s="214" t="str">
        <f>VLOOKUP(B3852,INSUMOS!$A:$I,2,FALSE)</f>
        <v>SINAPI</v>
      </c>
      <c r="D3852" s="214" t="str">
        <f>VLOOKUP(B3852,INSUMOS!$A:$I,3,FALSE)</f>
        <v>TOMADA 2P+T 10A, 250V (APENAS MODULO)</v>
      </c>
      <c r="E3852" s="293" t="str">
        <f>VLOOKUP(B3852,INSUMOS!$A:$I,4,FALSE)</f>
        <v>Material</v>
      </c>
      <c r="F3852" s="293"/>
      <c r="G3852" s="216" t="str">
        <f>VLOOKUP(B3852,INSUMOS!$A:$I,5,FALSE)</f>
        <v>UN</v>
      </c>
      <c r="H3852" s="217">
        <v>1</v>
      </c>
      <c r="I3852" s="218">
        <f>VLOOKUP(B3852,INSUMOS!$A:$I,8,FALSE)</f>
        <v>11.83</v>
      </c>
      <c r="J3852" s="218">
        <f>TRUNC(H3852*I3852,2)</f>
        <v>11.83</v>
      </c>
      <c r="L3852" s="52">
        <f t="shared" si="611"/>
        <v>407</v>
      </c>
      <c r="M3852" s="86">
        <f t="shared" si="605"/>
        <v>11.83</v>
      </c>
      <c r="N3852" s="87" t="str">
        <f t="shared" si="606"/>
        <v/>
      </c>
      <c r="O3852" s="87">
        <f t="shared" si="607"/>
        <v>11.83</v>
      </c>
      <c r="P3852" s="88" t="str">
        <f t="shared" si="608"/>
        <v/>
      </c>
      <c r="Q3852" s="87" t="str">
        <f t="shared" si="609"/>
        <v/>
      </c>
      <c r="R3852" s="87" t="str">
        <f t="shared" si="610"/>
        <v/>
      </c>
    </row>
    <row r="3853" spans="1:18" x14ac:dyDescent="0.2">
      <c r="A3853" s="219"/>
      <c r="B3853" s="219"/>
      <c r="C3853" s="219"/>
      <c r="D3853" s="219"/>
      <c r="E3853" s="219"/>
      <c r="F3853" s="220"/>
      <c r="G3853" s="219"/>
      <c r="H3853" s="220"/>
      <c r="I3853" s="219"/>
      <c r="J3853" s="220"/>
      <c r="L3853" s="52">
        <f t="shared" si="611"/>
        <v>407</v>
      </c>
      <c r="M3853" s="86" t="str">
        <f t="shared" si="605"/>
        <v/>
      </c>
      <c r="N3853" s="87" t="str">
        <f t="shared" si="606"/>
        <v/>
      </c>
      <c r="O3853" s="87" t="str">
        <f t="shared" si="607"/>
        <v/>
      </c>
      <c r="P3853" s="88" t="str">
        <f t="shared" si="608"/>
        <v/>
      </c>
      <c r="Q3853" s="87" t="str">
        <f t="shared" si="609"/>
        <v/>
      </c>
      <c r="R3853" s="87" t="str">
        <f t="shared" si="610"/>
        <v/>
      </c>
    </row>
    <row r="3854" spans="1:18" ht="15" thickBot="1" x14ac:dyDescent="0.25">
      <c r="A3854" s="219"/>
      <c r="B3854" s="219"/>
      <c r="C3854" s="219"/>
      <c r="D3854" s="219"/>
      <c r="E3854" s="219"/>
      <c r="F3854" s="220"/>
      <c r="G3854" s="219"/>
      <c r="H3854" s="294"/>
      <c r="I3854" s="294"/>
      <c r="J3854" s="220"/>
      <c r="L3854" s="52">
        <f t="shared" si="611"/>
        <v>407</v>
      </c>
      <c r="M3854" s="86" t="str">
        <f t="shared" si="605"/>
        <v/>
      </c>
      <c r="N3854" s="87" t="str">
        <f t="shared" si="606"/>
        <v/>
      </c>
      <c r="O3854" s="87" t="str">
        <f t="shared" si="607"/>
        <v/>
      </c>
      <c r="P3854" s="88" t="str">
        <f t="shared" si="608"/>
        <v/>
      </c>
      <c r="Q3854" s="87" t="str">
        <f t="shared" si="609"/>
        <v/>
      </c>
      <c r="R3854" s="87" t="str">
        <f t="shared" si="610"/>
        <v/>
      </c>
    </row>
    <row r="3855" spans="1:18" ht="15" thickTop="1" x14ac:dyDescent="0.2">
      <c r="A3855" s="224"/>
      <c r="B3855" s="224"/>
      <c r="C3855" s="224"/>
      <c r="D3855" s="224"/>
      <c r="E3855" s="224"/>
      <c r="F3855" s="224"/>
      <c r="G3855" s="224"/>
      <c r="H3855" s="224"/>
      <c r="I3855" s="224"/>
      <c r="J3855" s="224"/>
      <c r="L3855" s="52">
        <f t="shared" si="611"/>
        <v>407</v>
      </c>
      <c r="M3855" s="86" t="str">
        <f t="shared" si="605"/>
        <v/>
      </c>
      <c r="N3855" s="87" t="str">
        <f t="shared" si="606"/>
        <v/>
      </c>
      <c r="O3855" s="87" t="str">
        <f t="shared" si="607"/>
        <v/>
      </c>
      <c r="P3855" s="88" t="str">
        <f t="shared" si="608"/>
        <v/>
      </c>
      <c r="Q3855" s="87" t="str">
        <f t="shared" si="609"/>
        <v/>
      </c>
      <c r="R3855" s="87" t="str">
        <f t="shared" si="610"/>
        <v/>
      </c>
    </row>
    <row r="3856" spans="1:18" ht="15" x14ac:dyDescent="0.2">
      <c r="A3856" s="206"/>
      <c r="B3856" s="207" t="s">
        <v>1</v>
      </c>
      <c r="C3856" s="206" t="s">
        <v>2</v>
      </c>
      <c r="D3856" s="206" t="s">
        <v>3</v>
      </c>
      <c r="E3856" s="290" t="s">
        <v>18</v>
      </c>
      <c r="F3856" s="290"/>
      <c r="G3856" s="208" t="s">
        <v>4</v>
      </c>
      <c r="H3856" s="207" t="s">
        <v>5</v>
      </c>
      <c r="I3856" s="207" t="s">
        <v>6</v>
      </c>
      <c r="J3856" s="207" t="s">
        <v>7</v>
      </c>
      <c r="L3856" s="52">
        <f t="shared" si="611"/>
        <v>408</v>
      </c>
      <c r="M3856" s="86" t="str">
        <f t="shared" si="605"/>
        <v/>
      </c>
      <c r="N3856" s="87" t="str">
        <f t="shared" si="606"/>
        <v/>
      </c>
      <c r="O3856" s="87" t="str">
        <f t="shared" si="607"/>
        <v/>
      </c>
      <c r="P3856" s="88" t="str">
        <f t="shared" si="608"/>
        <v/>
      </c>
      <c r="Q3856" s="87" t="str">
        <f t="shared" si="609"/>
        <v/>
      </c>
      <c r="R3856" s="87" t="str">
        <f t="shared" si="610"/>
        <v/>
      </c>
    </row>
    <row r="3857" spans="1:18" ht="25.5" x14ac:dyDescent="0.2">
      <c r="A3857" s="209" t="s">
        <v>19</v>
      </c>
      <c r="B3857" s="210" t="s">
        <v>1513</v>
      </c>
      <c r="C3857" s="209" t="s">
        <v>9</v>
      </c>
      <c r="D3857" s="209" t="s">
        <v>1514</v>
      </c>
      <c r="E3857" s="291" t="s">
        <v>884</v>
      </c>
      <c r="F3857" s="291"/>
      <c r="G3857" s="211" t="s">
        <v>12</v>
      </c>
      <c r="H3857" s="212">
        <v>1</v>
      </c>
      <c r="I3857" s="213">
        <f>SUMIF(L:L,$L3857,M:M)</f>
        <v>63.09</v>
      </c>
      <c r="J3857" s="213">
        <f>TRUNC(H3857*I3857,2)</f>
        <v>63.09</v>
      </c>
      <c r="L3857" s="52">
        <f t="shared" si="611"/>
        <v>408</v>
      </c>
      <c r="M3857" s="86" t="str">
        <f t="shared" si="605"/>
        <v/>
      </c>
      <c r="N3857" s="87" t="str">
        <f t="shared" si="606"/>
        <v/>
      </c>
      <c r="O3857" s="87" t="str">
        <f t="shared" si="607"/>
        <v/>
      </c>
      <c r="P3857" s="88" t="str">
        <f t="shared" si="608"/>
        <v xml:space="preserve"> 92008 </v>
      </c>
      <c r="Q3857" s="87">
        <f t="shared" si="609"/>
        <v>0</v>
      </c>
      <c r="R3857" s="87">
        <f t="shared" si="610"/>
        <v>63.09</v>
      </c>
    </row>
    <row r="3858" spans="1:18" ht="38.25" x14ac:dyDescent="0.2">
      <c r="A3858" s="225" t="s">
        <v>21</v>
      </c>
      <c r="B3858" s="226" t="s">
        <v>728</v>
      </c>
      <c r="C3858" s="225" t="s">
        <v>9</v>
      </c>
      <c r="D3858" s="225" t="s">
        <v>729</v>
      </c>
      <c r="E3858" s="292" t="s">
        <v>884</v>
      </c>
      <c r="F3858" s="292"/>
      <c r="G3858" s="227" t="s">
        <v>12</v>
      </c>
      <c r="H3858" s="228">
        <v>1</v>
      </c>
      <c r="I3858" s="229">
        <f>SUMIFS(J:J,A:A,"Composição",B:B,$B3858)</f>
        <v>14.32</v>
      </c>
      <c r="J3858" s="229">
        <f>TRUNC(H3858*I3858,2)</f>
        <v>14.32</v>
      </c>
      <c r="L3858" s="52">
        <f t="shared" si="611"/>
        <v>408</v>
      </c>
      <c r="M3858" s="86">
        <f t="shared" si="605"/>
        <v>14.32</v>
      </c>
      <c r="N3858" s="87" t="str">
        <f t="shared" si="606"/>
        <v/>
      </c>
      <c r="O3858" s="87">
        <f t="shared" si="607"/>
        <v>14.32</v>
      </c>
      <c r="P3858" s="88" t="str">
        <f t="shared" si="608"/>
        <v/>
      </c>
      <c r="Q3858" s="87" t="str">
        <f t="shared" si="609"/>
        <v/>
      </c>
      <c r="R3858" s="87" t="str">
        <f t="shared" si="610"/>
        <v/>
      </c>
    </row>
    <row r="3859" spans="1:18" ht="14.25" customHeight="1" x14ac:dyDescent="0.2">
      <c r="A3859" s="225" t="s">
        <v>21</v>
      </c>
      <c r="B3859" s="226" t="s">
        <v>2224</v>
      </c>
      <c r="C3859" s="225" t="s">
        <v>9</v>
      </c>
      <c r="D3859" s="225" t="s">
        <v>2225</v>
      </c>
      <c r="E3859" s="292" t="s">
        <v>884</v>
      </c>
      <c r="F3859" s="292"/>
      <c r="G3859" s="227" t="s">
        <v>12</v>
      </c>
      <c r="H3859" s="228">
        <v>1</v>
      </c>
      <c r="I3859" s="229">
        <f>SUMIFS(J:J,A:A,"Composição",B:B,$B3859)</f>
        <v>48.77</v>
      </c>
      <c r="J3859" s="229">
        <f>TRUNC(H3859*I3859,2)</f>
        <v>48.77</v>
      </c>
      <c r="L3859" s="52">
        <f t="shared" si="611"/>
        <v>408</v>
      </c>
      <c r="M3859" s="86">
        <f t="shared" si="605"/>
        <v>48.77</v>
      </c>
      <c r="N3859" s="87" t="str">
        <f t="shared" si="606"/>
        <v/>
      </c>
      <c r="O3859" s="87">
        <f t="shared" si="607"/>
        <v>48.77</v>
      </c>
      <c r="P3859" s="88" t="str">
        <f t="shared" si="608"/>
        <v/>
      </c>
      <c r="Q3859" s="87" t="str">
        <f t="shared" si="609"/>
        <v/>
      </c>
      <c r="R3859" s="87" t="str">
        <f t="shared" si="610"/>
        <v/>
      </c>
    </row>
    <row r="3860" spans="1:18" x14ac:dyDescent="0.2">
      <c r="A3860" s="219"/>
      <c r="B3860" s="219"/>
      <c r="C3860" s="219"/>
      <c r="D3860" s="219"/>
      <c r="E3860" s="219"/>
      <c r="F3860" s="220"/>
      <c r="G3860" s="219"/>
      <c r="H3860" s="220"/>
      <c r="I3860" s="219"/>
      <c r="J3860" s="220"/>
      <c r="L3860" s="52">
        <f t="shared" si="611"/>
        <v>408</v>
      </c>
      <c r="M3860" s="86" t="str">
        <f t="shared" si="605"/>
        <v/>
      </c>
      <c r="N3860" s="87" t="str">
        <f t="shared" si="606"/>
        <v/>
      </c>
      <c r="O3860" s="87" t="str">
        <f t="shared" si="607"/>
        <v/>
      </c>
      <c r="P3860" s="88" t="str">
        <f t="shared" si="608"/>
        <v/>
      </c>
      <c r="Q3860" s="87" t="str">
        <f t="shared" si="609"/>
        <v/>
      </c>
      <c r="R3860" s="87" t="str">
        <f t="shared" si="610"/>
        <v/>
      </c>
    </row>
    <row r="3861" spans="1:18" ht="15" thickBot="1" x14ac:dyDescent="0.25">
      <c r="A3861" s="219"/>
      <c r="B3861" s="219"/>
      <c r="C3861" s="219"/>
      <c r="D3861" s="219"/>
      <c r="E3861" s="219"/>
      <c r="F3861" s="220"/>
      <c r="G3861" s="219"/>
      <c r="H3861" s="294"/>
      <c r="I3861" s="294"/>
      <c r="J3861" s="220"/>
      <c r="L3861" s="52">
        <f t="shared" si="611"/>
        <v>408</v>
      </c>
      <c r="M3861" s="86" t="str">
        <f t="shared" si="605"/>
        <v/>
      </c>
      <c r="N3861" s="87" t="str">
        <f t="shared" si="606"/>
        <v/>
      </c>
      <c r="O3861" s="87" t="str">
        <f t="shared" si="607"/>
        <v/>
      </c>
      <c r="P3861" s="88" t="str">
        <f t="shared" si="608"/>
        <v/>
      </c>
      <c r="Q3861" s="87" t="str">
        <f t="shared" si="609"/>
        <v/>
      </c>
      <c r="R3861" s="87" t="str">
        <f t="shared" si="610"/>
        <v/>
      </c>
    </row>
    <row r="3862" spans="1:18" ht="15" thickTop="1" x14ac:dyDescent="0.2">
      <c r="A3862" s="224"/>
      <c r="B3862" s="224"/>
      <c r="C3862" s="224"/>
      <c r="D3862" s="224"/>
      <c r="E3862" s="224"/>
      <c r="F3862" s="224"/>
      <c r="G3862" s="224"/>
      <c r="H3862" s="224"/>
      <c r="I3862" s="224"/>
      <c r="J3862" s="224"/>
      <c r="L3862" s="52">
        <f t="shared" si="611"/>
        <v>408</v>
      </c>
      <c r="M3862" s="86" t="str">
        <f t="shared" si="605"/>
        <v/>
      </c>
      <c r="N3862" s="87" t="str">
        <f t="shared" si="606"/>
        <v/>
      </c>
      <c r="O3862" s="87" t="str">
        <f t="shared" si="607"/>
        <v/>
      </c>
      <c r="P3862" s="88" t="str">
        <f t="shared" si="608"/>
        <v/>
      </c>
      <c r="Q3862" s="87" t="str">
        <f t="shared" si="609"/>
        <v/>
      </c>
      <c r="R3862" s="87" t="str">
        <f t="shared" si="610"/>
        <v/>
      </c>
    </row>
    <row r="3863" spans="1:18" ht="15" x14ac:dyDescent="0.2">
      <c r="A3863" s="206"/>
      <c r="B3863" s="207" t="s">
        <v>1</v>
      </c>
      <c r="C3863" s="206" t="s">
        <v>2</v>
      </c>
      <c r="D3863" s="206" t="s">
        <v>3</v>
      </c>
      <c r="E3863" s="290" t="s">
        <v>18</v>
      </c>
      <c r="F3863" s="290"/>
      <c r="G3863" s="208" t="s">
        <v>4</v>
      </c>
      <c r="H3863" s="207" t="s">
        <v>5</v>
      </c>
      <c r="I3863" s="207" t="s">
        <v>6</v>
      </c>
      <c r="J3863" s="207" t="s">
        <v>7</v>
      </c>
      <c r="L3863" s="52">
        <f t="shared" si="611"/>
        <v>409</v>
      </c>
      <c r="M3863" s="86" t="str">
        <f t="shared" si="605"/>
        <v/>
      </c>
      <c r="N3863" s="87" t="str">
        <f t="shared" si="606"/>
        <v/>
      </c>
      <c r="O3863" s="87" t="str">
        <f t="shared" si="607"/>
        <v/>
      </c>
      <c r="P3863" s="88" t="str">
        <f t="shared" si="608"/>
        <v/>
      </c>
      <c r="Q3863" s="87" t="str">
        <f t="shared" si="609"/>
        <v/>
      </c>
      <c r="R3863" s="87" t="str">
        <f t="shared" si="610"/>
        <v/>
      </c>
    </row>
    <row r="3864" spans="1:18" ht="25.5" customHeight="1" x14ac:dyDescent="0.2">
      <c r="A3864" s="209" t="s">
        <v>19</v>
      </c>
      <c r="B3864" s="210" t="s">
        <v>2224</v>
      </c>
      <c r="C3864" s="209" t="s">
        <v>9</v>
      </c>
      <c r="D3864" s="209" t="s">
        <v>2225</v>
      </c>
      <c r="E3864" s="291" t="s">
        <v>884</v>
      </c>
      <c r="F3864" s="291"/>
      <c r="G3864" s="211" t="s">
        <v>12</v>
      </c>
      <c r="H3864" s="212">
        <v>1</v>
      </c>
      <c r="I3864" s="213">
        <f>SUMIF(L:L,$L3864,M:M)</f>
        <v>48.769999999999996</v>
      </c>
      <c r="J3864" s="213">
        <f>TRUNC(H3864*I3864,2)</f>
        <v>48.77</v>
      </c>
      <c r="L3864" s="52">
        <f t="shared" si="611"/>
        <v>409</v>
      </c>
      <c r="M3864" s="86" t="str">
        <f t="shared" si="605"/>
        <v/>
      </c>
      <c r="N3864" s="87" t="str">
        <f t="shared" si="606"/>
        <v/>
      </c>
      <c r="O3864" s="87" t="str">
        <f t="shared" si="607"/>
        <v/>
      </c>
      <c r="P3864" s="88" t="str">
        <f t="shared" si="608"/>
        <v xml:space="preserve"> 92006 </v>
      </c>
      <c r="Q3864" s="87">
        <f t="shared" si="609"/>
        <v>0</v>
      </c>
      <c r="R3864" s="87">
        <f t="shared" si="610"/>
        <v>48.769999999999996</v>
      </c>
    </row>
    <row r="3865" spans="1:18" ht="25.5" customHeight="1" x14ac:dyDescent="0.2">
      <c r="A3865" s="225" t="s">
        <v>21</v>
      </c>
      <c r="B3865" s="226" t="s">
        <v>205</v>
      </c>
      <c r="C3865" s="225" t="s">
        <v>9</v>
      </c>
      <c r="D3865" s="225" t="s">
        <v>206</v>
      </c>
      <c r="E3865" s="292" t="s">
        <v>875</v>
      </c>
      <c r="F3865" s="292"/>
      <c r="G3865" s="227" t="s">
        <v>25</v>
      </c>
      <c r="H3865" s="228">
        <v>0.42099999999999999</v>
      </c>
      <c r="I3865" s="229">
        <f>SUMIFS(J:J,A:A,"Composição",B:B,$B3865)</f>
        <v>26.42</v>
      </c>
      <c r="J3865" s="229">
        <f>TRUNC(H3865*I3865,2)</f>
        <v>11.12</v>
      </c>
      <c r="L3865" s="52">
        <f t="shared" si="611"/>
        <v>409</v>
      </c>
      <c r="M3865" s="86">
        <f t="shared" si="605"/>
        <v>11.12</v>
      </c>
      <c r="N3865" s="87" t="str">
        <f t="shared" si="606"/>
        <v/>
      </c>
      <c r="O3865" s="87">
        <f t="shared" si="607"/>
        <v>11.12</v>
      </c>
      <c r="P3865" s="88" t="str">
        <f t="shared" si="608"/>
        <v/>
      </c>
      <c r="Q3865" s="87" t="str">
        <f t="shared" si="609"/>
        <v/>
      </c>
      <c r="R3865" s="87" t="str">
        <f t="shared" si="610"/>
        <v/>
      </c>
    </row>
    <row r="3866" spans="1:18" ht="25.5" customHeight="1" x14ac:dyDescent="0.2">
      <c r="A3866" s="225" t="s">
        <v>21</v>
      </c>
      <c r="B3866" s="226" t="s">
        <v>220</v>
      </c>
      <c r="C3866" s="225" t="s">
        <v>9</v>
      </c>
      <c r="D3866" s="225" t="s">
        <v>221</v>
      </c>
      <c r="E3866" s="292" t="s">
        <v>875</v>
      </c>
      <c r="F3866" s="292"/>
      <c r="G3866" s="227" t="s">
        <v>25</v>
      </c>
      <c r="H3866" s="228">
        <v>0.42099999999999999</v>
      </c>
      <c r="I3866" s="229">
        <f>SUMIFS(J:J,A:A,"Composição",B:B,$B3866)</f>
        <v>33.25</v>
      </c>
      <c r="J3866" s="229">
        <f>TRUNC(H3866*I3866,2)</f>
        <v>13.99</v>
      </c>
      <c r="L3866" s="52">
        <f t="shared" si="611"/>
        <v>409</v>
      </c>
      <c r="M3866" s="86">
        <f t="shared" si="605"/>
        <v>13.99</v>
      </c>
      <c r="N3866" s="87" t="str">
        <f t="shared" si="606"/>
        <v/>
      </c>
      <c r="O3866" s="87">
        <f t="shared" si="607"/>
        <v>13.99</v>
      </c>
      <c r="P3866" s="88" t="str">
        <f t="shared" si="608"/>
        <v/>
      </c>
      <c r="Q3866" s="87" t="str">
        <f t="shared" si="609"/>
        <v/>
      </c>
      <c r="R3866" s="87" t="str">
        <f t="shared" si="610"/>
        <v/>
      </c>
    </row>
    <row r="3867" spans="1:18" ht="51" customHeight="1" x14ac:dyDescent="0.2">
      <c r="A3867" s="214" t="s">
        <v>28</v>
      </c>
      <c r="B3867" s="215" t="s">
        <v>280</v>
      </c>
      <c r="C3867" s="214" t="str">
        <f>VLOOKUP(B3867,INSUMOS!$A:$I,2,FALSE)</f>
        <v>SINAPI</v>
      </c>
      <c r="D3867" s="214" t="str">
        <f>VLOOKUP(B3867,INSUMOS!$A:$I,3,FALSE)</f>
        <v>TOMADA 2P+T 10A, 250V (APENAS MODULO)</v>
      </c>
      <c r="E3867" s="293" t="str">
        <f>VLOOKUP(B3867,INSUMOS!$A:$I,4,FALSE)</f>
        <v>Material</v>
      </c>
      <c r="F3867" s="293"/>
      <c r="G3867" s="216" t="str">
        <f>VLOOKUP(B3867,INSUMOS!$A:$I,5,FALSE)</f>
        <v>UN</v>
      </c>
      <c r="H3867" s="217">
        <v>2</v>
      </c>
      <c r="I3867" s="218">
        <f>VLOOKUP(B3867,INSUMOS!$A:$I,8,FALSE)</f>
        <v>11.83</v>
      </c>
      <c r="J3867" s="218">
        <f>TRUNC(H3867*I3867,2)</f>
        <v>23.66</v>
      </c>
      <c r="L3867" s="52">
        <f t="shared" si="611"/>
        <v>409</v>
      </c>
      <c r="M3867" s="86">
        <f t="shared" si="605"/>
        <v>23.66</v>
      </c>
      <c r="N3867" s="87" t="str">
        <f t="shared" si="606"/>
        <v/>
      </c>
      <c r="O3867" s="87">
        <f t="shared" si="607"/>
        <v>23.66</v>
      </c>
      <c r="P3867" s="88" t="str">
        <f t="shared" si="608"/>
        <v/>
      </c>
      <c r="Q3867" s="87" t="str">
        <f t="shared" si="609"/>
        <v/>
      </c>
      <c r="R3867" s="87" t="str">
        <f t="shared" si="610"/>
        <v/>
      </c>
    </row>
    <row r="3868" spans="1:18" ht="51" customHeight="1" x14ac:dyDescent="0.2">
      <c r="A3868" s="219"/>
      <c r="B3868" s="219"/>
      <c r="C3868" s="219"/>
      <c r="D3868" s="219"/>
      <c r="E3868" s="219"/>
      <c r="F3868" s="220"/>
      <c r="G3868" s="219"/>
      <c r="H3868" s="220"/>
      <c r="I3868" s="219"/>
      <c r="J3868" s="220"/>
      <c r="L3868" s="52">
        <f t="shared" si="611"/>
        <v>409</v>
      </c>
      <c r="M3868" s="86" t="str">
        <f t="shared" si="605"/>
        <v/>
      </c>
      <c r="N3868" s="87" t="str">
        <f t="shared" si="606"/>
        <v/>
      </c>
      <c r="O3868" s="87" t="str">
        <f t="shared" si="607"/>
        <v/>
      </c>
      <c r="P3868" s="88" t="str">
        <f t="shared" si="608"/>
        <v/>
      </c>
      <c r="Q3868" s="87" t="str">
        <f t="shared" si="609"/>
        <v/>
      </c>
      <c r="R3868" s="87" t="str">
        <f t="shared" si="610"/>
        <v/>
      </c>
    </row>
    <row r="3869" spans="1:18" ht="15" thickBot="1" x14ac:dyDescent="0.25">
      <c r="A3869" s="219"/>
      <c r="B3869" s="219"/>
      <c r="C3869" s="219"/>
      <c r="D3869" s="219"/>
      <c r="E3869" s="219"/>
      <c r="F3869" s="220"/>
      <c r="G3869" s="219"/>
      <c r="H3869" s="294"/>
      <c r="I3869" s="294"/>
      <c r="J3869" s="220"/>
      <c r="L3869" s="52">
        <f t="shared" si="611"/>
        <v>409</v>
      </c>
      <c r="M3869" s="86" t="str">
        <f t="shared" si="605"/>
        <v/>
      </c>
      <c r="N3869" s="87" t="str">
        <f t="shared" si="606"/>
        <v/>
      </c>
      <c r="O3869" s="87" t="str">
        <f t="shared" si="607"/>
        <v/>
      </c>
      <c r="P3869" s="88" t="str">
        <f t="shared" si="608"/>
        <v/>
      </c>
      <c r="Q3869" s="87" t="str">
        <f t="shared" si="609"/>
        <v/>
      </c>
      <c r="R3869" s="87" t="str">
        <f t="shared" si="610"/>
        <v/>
      </c>
    </row>
    <row r="3870" spans="1:18" ht="15" thickTop="1" x14ac:dyDescent="0.2">
      <c r="A3870" s="224"/>
      <c r="B3870" s="224"/>
      <c r="C3870" s="224"/>
      <c r="D3870" s="224"/>
      <c r="E3870" s="224"/>
      <c r="F3870" s="224"/>
      <c r="G3870" s="224"/>
      <c r="H3870" s="224"/>
      <c r="I3870" s="224"/>
      <c r="J3870" s="224"/>
      <c r="L3870" s="52">
        <f t="shared" si="611"/>
        <v>409</v>
      </c>
      <c r="M3870" s="86" t="str">
        <f t="shared" si="605"/>
        <v/>
      </c>
      <c r="N3870" s="87" t="str">
        <f t="shared" si="606"/>
        <v/>
      </c>
      <c r="O3870" s="87" t="str">
        <f t="shared" si="607"/>
        <v/>
      </c>
      <c r="P3870" s="88" t="str">
        <f t="shared" si="608"/>
        <v/>
      </c>
      <c r="Q3870" s="87" t="str">
        <f t="shared" si="609"/>
        <v/>
      </c>
      <c r="R3870" s="87" t="str">
        <f t="shared" si="610"/>
        <v/>
      </c>
    </row>
    <row r="3871" spans="1:18" ht="15" x14ac:dyDescent="0.2">
      <c r="A3871" s="206"/>
      <c r="B3871" s="207" t="s">
        <v>1</v>
      </c>
      <c r="C3871" s="206" t="s">
        <v>2</v>
      </c>
      <c r="D3871" s="206" t="s">
        <v>3</v>
      </c>
      <c r="E3871" s="290" t="s">
        <v>18</v>
      </c>
      <c r="F3871" s="290"/>
      <c r="G3871" s="208" t="s">
        <v>4</v>
      </c>
      <c r="H3871" s="207" t="s">
        <v>5</v>
      </c>
      <c r="I3871" s="207" t="s">
        <v>6</v>
      </c>
      <c r="J3871" s="207" t="s">
        <v>7</v>
      </c>
      <c r="L3871" s="52">
        <f t="shared" si="611"/>
        <v>410</v>
      </c>
      <c r="M3871" s="86" t="str">
        <f t="shared" si="605"/>
        <v/>
      </c>
      <c r="N3871" s="87" t="str">
        <f t="shared" si="606"/>
        <v/>
      </c>
      <c r="O3871" s="87" t="str">
        <f t="shared" si="607"/>
        <v/>
      </c>
      <c r="P3871" s="88" t="str">
        <f t="shared" si="608"/>
        <v/>
      </c>
      <c r="Q3871" s="87" t="str">
        <f t="shared" si="609"/>
        <v/>
      </c>
      <c r="R3871" s="87" t="str">
        <f t="shared" si="610"/>
        <v/>
      </c>
    </row>
    <row r="3872" spans="1:18" ht="25.5" x14ac:dyDescent="0.2">
      <c r="A3872" s="209" t="s">
        <v>19</v>
      </c>
      <c r="B3872" s="210" t="s">
        <v>2145</v>
      </c>
      <c r="C3872" s="209" t="s">
        <v>9</v>
      </c>
      <c r="D3872" s="209" t="s">
        <v>2146</v>
      </c>
      <c r="E3872" s="291" t="s">
        <v>908</v>
      </c>
      <c r="F3872" s="291"/>
      <c r="G3872" s="211" t="s">
        <v>12</v>
      </c>
      <c r="H3872" s="212">
        <v>1</v>
      </c>
      <c r="I3872" s="213">
        <f>SUMIF(L:L,$L3872,M:M)</f>
        <v>80.27</v>
      </c>
      <c r="J3872" s="213">
        <f>TRUNC(H3872*I3872,2)</f>
        <v>80.27</v>
      </c>
      <c r="L3872" s="52">
        <f t="shared" si="611"/>
        <v>410</v>
      </c>
      <c r="M3872" s="86" t="str">
        <f t="shared" si="605"/>
        <v/>
      </c>
      <c r="N3872" s="87" t="str">
        <f t="shared" si="606"/>
        <v/>
      </c>
      <c r="O3872" s="87" t="str">
        <f t="shared" si="607"/>
        <v/>
      </c>
      <c r="P3872" s="88" t="str">
        <f t="shared" si="608"/>
        <v xml:space="preserve"> 86906 </v>
      </c>
      <c r="Q3872" s="87">
        <f t="shared" si="609"/>
        <v>0</v>
      </c>
      <c r="R3872" s="87">
        <f t="shared" si="610"/>
        <v>80.27</v>
      </c>
    </row>
    <row r="3873" spans="1:18" ht="25.5" x14ac:dyDescent="0.2">
      <c r="A3873" s="225" t="s">
        <v>21</v>
      </c>
      <c r="B3873" s="226" t="s">
        <v>214</v>
      </c>
      <c r="C3873" s="225" t="s">
        <v>9</v>
      </c>
      <c r="D3873" s="225" t="s">
        <v>215</v>
      </c>
      <c r="E3873" s="292" t="s">
        <v>875</v>
      </c>
      <c r="F3873" s="292"/>
      <c r="G3873" s="227" t="s">
        <v>25</v>
      </c>
      <c r="H3873" s="228">
        <v>9.6000000000000002E-2</v>
      </c>
      <c r="I3873" s="229">
        <f>SUMIFS(J:J,A:A,"Composição",B:B,$B3873)</f>
        <v>32.270000000000003</v>
      </c>
      <c r="J3873" s="229">
        <f>TRUNC(H3873*I3873,2)</f>
        <v>3.09</v>
      </c>
      <c r="L3873" s="52">
        <f t="shared" si="611"/>
        <v>410</v>
      </c>
      <c r="M3873" s="86">
        <f t="shared" si="605"/>
        <v>3.09</v>
      </c>
      <c r="N3873" s="87" t="str">
        <f t="shared" si="606"/>
        <v/>
      </c>
      <c r="O3873" s="87">
        <f t="shared" si="607"/>
        <v>3.09</v>
      </c>
      <c r="P3873" s="88" t="str">
        <f t="shared" si="608"/>
        <v/>
      </c>
      <c r="Q3873" s="87" t="str">
        <f t="shared" si="609"/>
        <v/>
      </c>
      <c r="R3873" s="87" t="str">
        <f t="shared" si="610"/>
        <v/>
      </c>
    </row>
    <row r="3874" spans="1:18" ht="25.5" x14ac:dyDescent="0.2">
      <c r="A3874" s="225" t="s">
        <v>21</v>
      </c>
      <c r="B3874" s="226" t="s">
        <v>26</v>
      </c>
      <c r="C3874" s="225" t="s">
        <v>9</v>
      </c>
      <c r="D3874" s="225" t="s">
        <v>27</v>
      </c>
      <c r="E3874" s="292" t="s">
        <v>875</v>
      </c>
      <c r="F3874" s="292"/>
      <c r="G3874" s="227" t="s">
        <v>25</v>
      </c>
      <c r="H3874" s="228">
        <v>3.0300000000000001E-2</v>
      </c>
      <c r="I3874" s="229">
        <f>SUMIFS(J:J,A:A,"Composição",B:B,$B3874)</f>
        <v>25.11</v>
      </c>
      <c r="J3874" s="229">
        <f>TRUNC(H3874*I3874,2)</f>
        <v>0.76</v>
      </c>
      <c r="L3874" s="52">
        <f t="shared" si="611"/>
        <v>410</v>
      </c>
      <c r="M3874" s="86">
        <f t="shared" si="605"/>
        <v>0.76</v>
      </c>
      <c r="N3874" s="87" t="str">
        <f t="shared" si="606"/>
        <v/>
      </c>
      <c r="O3874" s="87">
        <f t="shared" si="607"/>
        <v>0.76</v>
      </c>
      <c r="P3874" s="88" t="str">
        <f t="shared" si="608"/>
        <v/>
      </c>
      <c r="Q3874" s="87" t="str">
        <f t="shared" si="609"/>
        <v/>
      </c>
      <c r="R3874" s="87" t="str">
        <f t="shared" si="610"/>
        <v/>
      </c>
    </row>
    <row r="3875" spans="1:18" ht="25.5" customHeight="1" x14ac:dyDescent="0.2">
      <c r="A3875" s="214" t="s">
        <v>28</v>
      </c>
      <c r="B3875" s="215" t="s">
        <v>2226</v>
      </c>
      <c r="C3875" s="214" t="str">
        <f>VLOOKUP(B3875,INSUMOS!$A:$I,2,FALSE)</f>
        <v>SINAPI</v>
      </c>
      <c r="D3875" s="214" t="str">
        <f>VLOOKUP(B3875,INSUMOS!$A:$I,3,FALSE)</f>
        <v>TORNEIRA DE MESA/BANCADA, PARA LAVATORIO, FIXA, METALICA CROMADA, PADRAO POPULAR, 1/2" OU 3/4"</v>
      </c>
      <c r="E3875" s="293" t="str">
        <f>VLOOKUP(B3875,INSUMOS!$A:$I,4,FALSE)</f>
        <v>Material</v>
      </c>
      <c r="F3875" s="293"/>
      <c r="G3875" s="216" t="str">
        <f>VLOOKUP(B3875,INSUMOS!$A:$I,5,FALSE)</f>
        <v>UN</v>
      </c>
      <c r="H3875" s="217">
        <v>1</v>
      </c>
      <c r="I3875" s="218">
        <f>VLOOKUP(B3875,INSUMOS!$A:$I,8,FALSE)</f>
        <v>76.34</v>
      </c>
      <c r="J3875" s="218">
        <f>TRUNC(H3875*I3875,2)</f>
        <v>76.34</v>
      </c>
      <c r="L3875" s="52">
        <f t="shared" si="611"/>
        <v>410</v>
      </c>
      <c r="M3875" s="86">
        <f t="shared" si="605"/>
        <v>76.34</v>
      </c>
      <c r="N3875" s="87" t="str">
        <f t="shared" si="606"/>
        <v/>
      </c>
      <c r="O3875" s="87">
        <f t="shared" si="607"/>
        <v>76.34</v>
      </c>
      <c r="P3875" s="88" t="str">
        <f t="shared" si="608"/>
        <v/>
      </c>
      <c r="Q3875" s="87" t="str">
        <f t="shared" si="609"/>
        <v/>
      </c>
      <c r="R3875" s="87" t="str">
        <f t="shared" si="610"/>
        <v/>
      </c>
    </row>
    <row r="3876" spans="1:18" ht="25.5" customHeight="1" x14ac:dyDescent="0.2">
      <c r="A3876" s="214" t="s">
        <v>28</v>
      </c>
      <c r="B3876" s="215" t="s">
        <v>566</v>
      </c>
      <c r="C3876" s="214" t="str">
        <f>VLOOKUP(B3876,INSUMOS!$A:$I,2,FALSE)</f>
        <v>SINAPI</v>
      </c>
      <c r="D3876" s="214" t="str">
        <f>VLOOKUP(B3876,INSUMOS!$A:$I,3,FALSE)</f>
        <v>FITA VEDA ROSCA, EM PTFE, ROLO DE 18 MM X 10 M (L X C)</v>
      </c>
      <c r="E3876" s="293" t="str">
        <f>VLOOKUP(B3876,INSUMOS!$A:$I,4,FALSE)</f>
        <v>Material</v>
      </c>
      <c r="F3876" s="293"/>
      <c r="G3876" s="216" t="str">
        <f>VLOOKUP(B3876,INSUMOS!$A:$I,5,FALSE)</f>
        <v>UN</v>
      </c>
      <c r="H3876" s="217">
        <v>2.1000000000000001E-2</v>
      </c>
      <c r="I3876" s="218">
        <f>VLOOKUP(B3876,INSUMOS!$A:$I,8,FALSE)</f>
        <v>4</v>
      </c>
      <c r="J3876" s="218">
        <f>TRUNC(H3876*I3876,2)</f>
        <v>0.08</v>
      </c>
      <c r="L3876" s="52">
        <f t="shared" si="611"/>
        <v>410</v>
      </c>
      <c r="M3876" s="86">
        <f t="shared" si="605"/>
        <v>0.08</v>
      </c>
      <c r="N3876" s="87" t="str">
        <f t="shared" si="606"/>
        <v/>
      </c>
      <c r="O3876" s="87">
        <f t="shared" si="607"/>
        <v>0.08</v>
      </c>
      <c r="P3876" s="88" t="str">
        <f t="shared" si="608"/>
        <v/>
      </c>
      <c r="Q3876" s="87" t="str">
        <f t="shared" si="609"/>
        <v/>
      </c>
      <c r="R3876" s="87" t="str">
        <f t="shared" si="610"/>
        <v/>
      </c>
    </row>
    <row r="3877" spans="1:18" x14ac:dyDescent="0.2">
      <c r="A3877" s="219"/>
      <c r="B3877" s="219"/>
      <c r="C3877" s="219"/>
      <c r="D3877" s="219"/>
      <c r="E3877" s="219"/>
      <c r="F3877" s="220"/>
      <c r="G3877" s="219"/>
      <c r="H3877" s="220"/>
      <c r="I3877" s="219"/>
      <c r="J3877" s="220"/>
      <c r="L3877" s="52">
        <f t="shared" si="611"/>
        <v>410</v>
      </c>
      <c r="M3877" s="86" t="str">
        <f t="shared" si="605"/>
        <v/>
      </c>
      <c r="N3877" s="87" t="str">
        <f t="shared" si="606"/>
        <v/>
      </c>
      <c r="O3877" s="87" t="str">
        <f t="shared" si="607"/>
        <v/>
      </c>
      <c r="P3877" s="88" t="str">
        <f t="shared" si="608"/>
        <v/>
      </c>
      <c r="Q3877" s="87" t="str">
        <f t="shared" si="609"/>
        <v/>
      </c>
      <c r="R3877" s="87" t="str">
        <f t="shared" si="610"/>
        <v/>
      </c>
    </row>
    <row r="3878" spans="1:18" ht="15" thickBot="1" x14ac:dyDescent="0.25">
      <c r="A3878" s="219"/>
      <c r="B3878" s="219"/>
      <c r="C3878" s="219"/>
      <c r="D3878" s="219"/>
      <c r="E3878" s="219"/>
      <c r="F3878" s="220"/>
      <c r="G3878" s="219"/>
      <c r="H3878" s="294"/>
      <c r="I3878" s="294"/>
      <c r="J3878" s="220"/>
      <c r="L3878" s="52">
        <f t="shared" si="611"/>
        <v>410</v>
      </c>
      <c r="M3878" s="86" t="str">
        <f t="shared" si="605"/>
        <v/>
      </c>
      <c r="N3878" s="87" t="str">
        <f t="shared" si="606"/>
        <v/>
      </c>
      <c r="O3878" s="87" t="str">
        <f t="shared" si="607"/>
        <v/>
      </c>
      <c r="P3878" s="88" t="str">
        <f t="shared" si="608"/>
        <v/>
      </c>
      <c r="Q3878" s="87" t="str">
        <f t="shared" si="609"/>
        <v/>
      </c>
      <c r="R3878" s="87" t="str">
        <f t="shared" si="610"/>
        <v/>
      </c>
    </row>
    <row r="3879" spans="1:18" ht="15" thickTop="1" x14ac:dyDescent="0.2">
      <c r="A3879" s="224"/>
      <c r="B3879" s="224"/>
      <c r="C3879" s="224"/>
      <c r="D3879" s="224"/>
      <c r="E3879" s="224"/>
      <c r="F3879" s="224"/>
      <c r="G3879" s="224"/>
      <c r="H3879" s="224"/>
      <c r="I3879" s="224"/>
      <c r="J3879" s="224"/>
      <c r="L3879" s="52">
        <f t="shared" si="611"/>
        <v>410</v>
      </c>
      <c r="M3879" s="86" t="str">
        <f t="shared" si="605"/>
        <v/>
      </c>
      <c r="N3879" s="87" t="str">
        <f t="shared" si="606"/>
        <v/>
      </c>
      <c r="O3879" s="87" t="str">
        <f t="shared" si="607"/>
        <v/>
      </c>
      <c r="P3879" s="88" t="str">
        <f t="shared" si="608"/>
        <v/>
      </c>
      <c r="Q3879" s="87" t="str">
        <f t="shared" si="609"/>
        <v/>
      </c>
      <c r="R3879" s="87" t="str">
        <f t="shared" si="610"/>
        <v/>
      </c>
    </row>
    <row r="3880" spans="1:18" ht="15" x14ac:dyDescent="0.2">
      <c r="A3880" s="206"/>
      <c r="B3880" s="207" t="s">
        <v>1</v>
      </c>
      <c r="C3880" s="206" t="s">
        <v>2</v>
      </c>
      <c r="D3880" s="206" t="s">
        <v>3</v>
      </c>
      <c r="E3880" s="290" t="s">
        <v>18</v>
      </c>
      <c r="F3880" s="290"/>
      <c r="G3880" s="208" t="s">
        <v>4</v>
      </c>
      <c r="H3880" s="207" t="s">
        <v>5</v>
      </c>
      <c r="I3880" s="207" t="s">
        <v>6</v>
      </c>
      <c r="J3880" s="207" t="s">
        <v>7</v>
      </c>
      <c r="L3880" s="52">
        <f t="shared" si="611"/>
        <v>411</v>
      </c>
      <c r="M3880" s="86" t="str">
        <f t="shared" si="605"/>
        <v/>
      </c>
      <c r="N3880" s="87" t="str">
        <f t="shared" si="606"/>
        <v/>
      </c>
      <c r="O3880" s="87" t="str">
        <f t="shared" si="607"/>
        <v/>
      </c>
      <c r="P3880" s="88" t="str">
        <f t="shared" si="608"/>
        <v/>
      </c>
      <c r="Q3880" s="87" t="str">
        <f t="shared" si="609"/>
        <v/>
      </c>
      <c r="R3880" s="87" t="str">
        <f t="shared" si="610"/>
        <v/>
      </c>
    </row>
    <row r="3881" spans="1:18" ht="38.25" x14ac:dyDescent="0.2">
      <c r="A3881" s="209" t="s">
        <v>19</v>
      </c>
      <c r="B3881" s="210" t="s">
        <v>2012</v>
      </c>
      <c r="C3881" s="209" t="s">
        <v>9</v>
      </c>
      <c r="D3881" s="209" t="s">
        <v>2013</v>
      </c>
      <c r="E3881" s="291" t="s">
        <v>908</v>
      </c>
      <c r="F3881" s="291"/>
      <c r="G3881" s="211" t="s">
        <v>12</v>
      </c>
      <c r="H3881" s="212">
        <v>1</v>
      </c>
      <c r="I3881" s="213">
        <f>SUMIF(L:L,$L3881,M:M)</f>
        <v>93.96</v>
      </c>
      <c r="J3881" s="213">
        <f>TRUNC(H3881*I3881,2)</f>
        <v>93.96</v>
      </c>
      <c r="L3881" s="52">
        <f t="shared" si="611"/>
        <v>411</v>
      </c>
      <c r="M3881" s="86" t="str">
        <f t="shared" si="605"/>
        <v/>
      </c>
      <c r="N3881" s="87" t="str">
        <f t="shared" si="606"/>
        <v/>
      </c>
      <c r="O3881" s="87" t="str">
        <f t="shared" si="607"/>
        <v/>
      </c>
      <c r="P3881" s="88" t="str">
        <f t="shared" si="608"/>
        <v xml:space="preserve"> 86911 </v>
      </c>
      <c r="Q3881" s="87">
        <f t="shared" si="609"/>
        <v>0</v>
      </c>
      <c r="R3881" s="87">
        <f t="shared" si="610"/>
        <v>93.96</v>
      </c>
    </row>
    <row r="3882" spans="1:18" ht="25.5" x14ac:dyDescent="0.2">
      <c r="A3882" s="225" t="s">
        <v>21</v>
      </c>
      <c r="B3882" s="226" t="s">
        <v>26</v>
      </c>
      <c r="C3882" s="225" t="s">
        <v>9</v>
      </c>
      <c r="D3882" s="225" t="s">
        <v>27</v>
      </c>
      <c r="E3882" s="292" t="s">
        <v>875</v>
      </c>
      <c r="F3882" s="292"/>
      <c r="G3882" s="227" t="s">
        <v>25</v>
      </c>
      <c r="H3882" s="228">
        <v>3.6700000000000003E-2</v>
      </c>
      <c r="I3882" s="229">
        <f>SUMIFS(J:J,A:A,"Composição",B:B,$B3882)</f>
        <v>25.11</v>
      </c>
      <c r="J3882" s="229">
        <f>TRUNC(H3882*I3882,2)</f>
        <v>0.92</v>
      </c>
      <c r="L3882" s="52">
        <f t="shared" si="611"/>
        <v>411</v>
      </c>
      <c r="M3882" s="86">
        <f t="shared" si="605"/>
        <v>0.92</v>
      </c>
      <c r="N3882" s="87" t="str">
        <f t="shared" si="606"/>
        <v/>
      </c>
      <c r="O3882" s="87">
        <f t="shared" si="607"/>
        <v>0.92</v>
      </c>
      <c r="P3882" s="88" t="str">
        <f t="shared" si="608"/>
        <v/>
      </c>
      <c r="Q3882" s="87" t="str">
        <f t="shared" si="609"/>
        <v/>
      </c>
      <c r="R3882" s="87" t="str">
        <f t="shared" si="610"/>
        <v/>
      </c>
    </row>
    <row r="3883" spans="1:18" ht="25.5" customHeight="1" x14ac:dyDescent="0.2">
      <c r="A3883" s="225" t="s">
        <v>21</v>
      </c>
      <c r="B3883" s="226" t="s">
        <v>214</v>
      </c>
      <c r="C3883" s="225" t="s">
        <v>9</v>
      </c>
      <c r="D3883" s="225" t="s">
        <v>215</v>
      </c>
      <c r="E3883" s="292" t="s">
        <v>875</v>
      </c>
      <c r="F3883" s="292"/>
      <c r="G3883" s="227" t="s">
        <v>25</v>
      </c>
      <c r="H3883" s="228">
        <v>0.1164</v>
      </c>
      <c r="I3883" s="229">
        <f>SUMIFS(J:J,A:A,"Composição",B:B,$B3883)</f>
        <v>32.270000000000003</v>
      </c>
      <c r="J3883" s="229">
        <f>TRUNC(H3883*I3883,2)</f>
        <v>3.75</v>
      </c>
      <c r="L3883" s="52">
        <f t="shared" si="611"/>
        <v>411</v>
      </c>
      <c r="M3883" s="86">
        <f t="shared" si="605"/>
        <v>3.75</v>
      </c>
      <c r="N3883" s="87" t="str">
        <f t="shared" si="606"/>
        <v/>
      </c>
      <c r="O3883" s="87">
        <f t="shared" si="607"/>
        <v>3.75</v>
      </c>
      <c r="P3883" s="88" t="str">
        <f t="shared" si="608"/>
        <v/>
      </c>
      <c r="Q3883" s="87" t="str">
        <f t="shared" si="609"/>
        <v/>
      </c>
      <c r="R3883" s="87" t="str">
        <f t="shared" si="610"/>
        <v/>
      </c>
    </row>
    <row r="3884" spans="1:18" ht="25.5" customHeight="1" x14ac:dyDescent="0.2">
      <c r="A3884" s="214" t="s">
        <v>28</v>
      </c>
      <c r="B3884" s="215" t="s">
        <v>2228</v>
      </c>
      <c r="C3884" s="214" t="str">
        <f>VLOOKUP(B3884,INSUMOS!$A:$I,2,FALSE)</f>
        <v>SINAPI</v>
      </c>
      <c r="D3884" s="214" t="str">
        <f>VLOOKUP(B3884,INSUMOS!$A:$I,3,FALSE)</f>
        <v>TORNEIRA METALICA CROMADA, RETA, DE PAREDE, PARA COZINHA, SEM BICO, SEM AREJADOR, PADRAO POPULAR, 1/2" OU 3/4"</v>
      </c>
      <c r="E3884" s="293" t="str">
        <f>VLOOKUP(B3884,INSUMOS!$A:$I,4,FALSE)</f>
        <v>Material</v>
      </c>
      <c r="F3884" s="293"/>
      <c r="G3884" s="216" t="str">
        <f>VLOOKUP(B3884,INSUMOS!$A:$I,5,FALSE)</f>
        <v>UN</v>
      </c>
      <c r="H3884" s="217">
        <v>1</v>
      </c>
      <c r="I3884" s="218">
        <f>VLOOKUP(B3884,INSUMOS!$A:$I,8,FALSE)</f>
        <v>89.21</v>
      </c>
      <c r="J3884" s="218">
        <f>TRUNC(H3884*I3884,2)</f>
        <v>89.21</v>
      </c>
      <c r="L3884" s="52">
        <f t="shared" si="611"/>
        <v>411</v>
      </c>
      <c r="M3884" s="86">
        <f t="shared" si="605"/>
        <v>89.21</v>
      </c>
      <c r="N3884" s="87" t="str">
        <f t="shared" si="606"/>
        <v/>
      </c>
      <c r="O3884" s="87">
        <f t="shared" si="607"/>
        <v>89.21</v>
      </c>
      <c r="P3884" s="88" t="str">
        <f t="shared" si="608"/>
        <v/>
      </c>
      <c r="Q3884" s="87" t="str">
        <f t="shared" si="609"/>
        <v/>
      </c>
      <c r="R3884" s="87" t="str">
        <f t="shared" si="610"/>
        <v/>
      </c>
    </row>
    <row r="3885" spans="1:18" x14ac:dyDescent="0.2">
      <c r="A3885" s="214" t="s">
        <v>28</v>
      </c>
      <c r="B3885" s="215" t="s">
        <v>566</v>
      </c>
      <c r="C3885" s="214" t="str">
        <f>VLOOKUP(B3885,INSUMOS!$A:$I,2,FALSE)</f>
        <v>SINAPI</v>
      </c>
      <c r="D3885" s="214" t="str">
        <f>VLOOKUP(B3885,INSUMOS!$A:$I,3,FALSE)</f>
        <v>FITA VEDA ROSCA, EM PTFE, ROLO DE 18 MM X 10 M (L X C)</v>
      </c>
      <c r="E3885" s="293" t="str">
        <f>VLOOKUP(B3885,INSUMOS!$A:$I,4,FALSE)</f>
        <v>Material</v>
      </c>
      <c r="F3885" s="293"/>
      <c r="G3885" s="216" t="str">
        <f>VLOOKUP(B3885,INSUMOS!$A:$I,5,FALSE)</f>
        <v>UN</v>
      </c>
      <c r="H3885" s="217">
        <v>2.1000000000000001E-2</v>
      </c>
      <c r="I3885" s="218">
        <f>VLOOKUP(B3885,INSUMOS!$A:$I,8,FALSE)</f>
        <v>4</v>
      </c>
      <c r="J3885" s="218">
        <f>TRUNC(H3885*I3885,2)</f>
        <v>0.08</v>
      </c>
      <c r="L3885" s="52">
        <f t="shared" si="611"/>
        <v>411</v>
      </c>
      <c r="M3885" s="86">
        <f t="shared" si="605"/>
        <v>0.08</v>
      </c>
      <c r="N3885" s="87" t="str">
        <f t="shared" si="606"/>
        <v/>
      </c>
      <c r="O3885" s="87">
        <f t="shared" si="607"/>
        <v>0.08</v>
      </c>
      <c r="P3885" s="88" t="str">
        <f t="shared" si="608"/>
        <v/>
      </c>
      <c r="Q3885" s="87" t="str">
        <f t="shared" si="609"/>
        <v/>
      </c>
      <c r="R3885" s="87" t="str">
        <f t="shared" si="610"/>
        <v/>
      </c>
    </row>
    <row r="3886" spans="1:18" x14ac:dyDescent="0.2">
      <c r="A3886" s="219"/>
      <c r="B3886" s="219"/>
      <c r="C3886" s="219"/>
      <c r="D3886" s="219"/>
      <c r="E3886" s="219"/>
      <c r="F3886" s="220"/>
      <c r="G3886" s="219"/>
      <c r="H3886" s="220"/>
      <c r="I3886" s="219"/>
      <c r="J3886" s="220"/>
      <c r="L3886" s="52">
        <f t="shared" si="611"/>
        <v>411</v>
      </c>
      <c r="M3886" s="86" t="str">
        <f t="shared" si="605"/>
        <v/>
      </c>
      <c r="N3886" s="87" t="str">
        <f t="shared" si="606"/>
        <v/>
      </c>
      <c r="O3886" s="87" t="str">
        <f t="shared" si="607"/>
        <v/>
      </c>
      <c r="P3886" s="88" t="str">
        <f t="shared" si="608"/>
        <v/>
      </c>
      <c r="Q3886" s="87" t="str">
        <f t="shared" si="609"/>
        <v/>
      </c>
      <c r="R3886" s="87" t="str">
        <f t="shared" si="610"/>
        <v/>
      </c>
    </row>
    <row r="3887" spans="1:18" ht="15" thickBot="1" x14ac:dyDescent="0.25">
      <c r="A3887" s="219"/>
      <c r="B3887" s="219"/>
      <c r="C3887" s="219"/>
      <c r="D3887" s="219"/>
      <c r="E3887" s="219"/>
      <c r="F3887" s="220"/>
      <c r="G3887" s="219"/>
      <c r="H3887" s="294"/>
      <c r="I3887" s="294"/>
      <c r="J3887" s="220"/>
      <c r="L3887" s="52">
        <f t="shared" si="611"/>
        <v>411</v>
      </c>
      <c r="M3887" s="86" t="str">
        <f t="shared" si="605"/>
        <v/>
      </c>
      <c r="N3887" s="87" t="str">
        <f t="shared" si="606"/>
        <v/>
      </c>
      <c r="O3887" s="87" t="str">
        <f t="shared" si="607"/>
        <v/>
      </c>
      <c r="P3887" s="88" t="str">
        <f t="shared" si="608"/>
        <v/>
      </c>
      <c r="Q3887" s="87" t="str">
        <f t="shared" si="609"/>
        <v/>
      </c>
      <c r="R3887" s="87" t="str">
        <f t="shared" si="610"/>
        <v/>
      </c>
    </row>
    <row r="3888" spans="1:18" ht="15" thickTop="1" x14ac:dyDescent="0.2">
      <c r="A3888" s="224"/>
      <c r="B3888" s="224"/>
      <c r="C3888" s="224"/>
      <c r="D3888" s="224"/>
      <c r="E3888" s="224"/>
      <c r="F3888" s="224"/>
      <c r="G3888" s="224"/>
      <c r="H3888" s="224"/>
      <c r="I3888" s="224"/>
      <c r="J3888" s="224"/>
      <c r="L3888" s="52">
        <f t="shared" si="611"/>
        <v>411</v>
      </c>
      <c r="M3888" s="86" t="str">
        <f t="shared" ref="M3888:M3951" si="612">IF(OR(A3888="Insumo",A3888="Composição Auxiliar"),J3888,"")</f>
        <v/>
      </c>
      <c r="N3888" s="87" t="str">
        <f t="shared" ref="N3888:N3951" si="613">IF(E3888="Mão de Obra",J3888,"")</f>
        <v/>
      </c>
      <c r="O3888" s="87" t="str">
        <f t="shared" ref="O3888:O3951" si="614">IF(N3888&lt;&gt;"","",M3888)</f>
        <v/>
      </c>
      <c r="P3888" s="88" t="str">
        <f t="shared" ref="P3888:P3951" si="615">IF(A3888="Composição",B3888,"")</f>
        <v/>
      </c>
      <c r="Q3888" s="87" t="str">
        <f t="shared" ref="Q3888:Q3891" si="616">IF(P3888&lt;&gt;"",SUMIF(L3888:L3988,L3888,N3888:N3988),"")</f>
        <v/>
      </c>
      <c r="R3888" s="87" t="str">
        <f t="shared" ref="R3888:R3891" si="617">IF(P3888&lt;&gt;"",SUMIF(L3888:L3988,L3888,O3888:O3988),"")</f>
        <v/>
      </c>
    </row>
    <row r="3889" spans="1:18" ht="15" x14ac:dyDescent="0.2">
      <c r="A3889" s="206"/>
      <c r="B3889" s="207" t="s">
        <v>1</v>
      </c>
      <c r="C3889" s="206" t="s">
        <v>2</v>
      </c>
      <c r="D3889" s="206" t="s">
        <v>3</v>
      </c>
      <c r="E3889" s="290" t="s">
        <v>18</v>
      </c>
      <c r="F3889" s="290"/>
      <c r="G3889" s="208" t="s">
        <v>4</v>
      </c>
      <c r="H3889" s="207" t="s">
        <v>5</v>
      </c>
      <c r="I3889" s="207" t="s">
        <v>6</v>
      </c>
      <c r="J3889" s="207" t="s">
        <v>7</v>
      </c>
      <c r="L3889" s="52">
        <f t="shared" si="611"/>
        <v>412</v>
      </c>
      <c r="M3889" s="86" t="str">
        <f t="shared" si="612"/>
        <v/>
      </c>
      <c r="N3889" s="87" t="str">
        <f t="shared" si="613"/>
        <v/>
      </c>
      <c r="O3889" s="87" t="str">
        <f t="shared" si="614"/>
        <v/>
      </c>
      <c r="P3889" s="88" t="str">
        <f t="shared" si="615"/>
        <v/>
      </c>
      <c r="Q3889" s="87" t="str">
        <f t="shared" si="616"/>
        <v/>
      </c>
      <c r="R3889" s="87" t="str">
        <f t="shared" si="617"/>
        <v/>
      </c>
    </row>
    <row r="3890" spans="1:18" ht="51" x14ac:dyDescent="0.2">
      <c r="A3890" s="209" t="s">
        <v>19</v>
      </c>
      <c r="B3890" s="210" t="s">
        <v>638</v>
      </c>
      <c r="C3890" s="209" t="s">
        <v>9</v>
      </c>
      <c r="D3890" s="209" t="s">
        <v>1473</v>
      </c>
      <c r="E3890" s="291" t="s">
        <v>885</v>
      </c>
      <c r="F3890" s="291"/>
      <c r="G3890" s="211" t="s">
        <v>10</v>
      </c>
      <c r="H3890" s="212">
        <v>1</v>
      </c>
      <c r="I3890" s="213">
        <f>SUMIF(L:L,$L3890,M:M)</f>
        <v>28.029999999999998</v>
      </c>
      <c r="J3890" s="213">
        <f t="shared" ref="J3890:J3896" si="618">TRUNC(H3890*I3890,2)</f>
        <v>28.03</v>
      </c>
      <c r="L3890" s="52">
        <f t="shared" si="611"/>
        <v>412</v>
      </c>
      <c r="M3890" s="86" t="str">
        <f t="shared" si="612"/>
        <v/>
      </c>
      <c r="N3890" s="87" t="str">
        <f t="shared" si="613"/>
        <v/>
      </c>
      <c r="O3890" s="87" t="str">
        <f t="shared" si="614"/>
        <v/>
      </c>
      <c r="P3890" s="88" t="str">
        <f t="shared" si="615"/>
        <v xml:space="preserve"> 92543 </v>
      </c>
      <c r="Q3890" s="87">
        <f t="shared" si="616"/>
        <v>0</v>
      </c>
      <c r="R3890" s="87">
        <f t="shared" si="617"/>
        <v>28.029999999999998</v>
      </c>
    </row>
    <row r="3891" spans="1:18" ht="25.5" customHeight="1" x14ac:dyDescent="0.2">
      <c r="A3891" s="225" t="s">
        <v>21</v>
      </c>
      <c r="B3891" s="226" t="s">
        <v>668</v>
      </c>
      <c r="C3891" s="225" t="s">
        <v>9</v>
      </c>
      <c r="D3891" s="225" t="s">
        <v>43</v>
      </c>
      <c r="E3891" s="292" t="s">
        <v>875</v>
      </c>
      <c r="F3891" s="292"/>
      <c r="G3891" s="227" t="s">
        <v>25</v>
      </c>
      <c r="H3891" s="228">
        <v>9.9342299999999994E-2</v>
      </c>
      <c r="I3891" s="229">
        <f>SUMIFS(J:J,A:A,"Composição",B:B,$B3891)</f>
        <v>25.57</v>
      </c>
      <c r="J3891" s="229">
        <f t="shared" si="618"/>
        <v>2.54</v>
      </c>
      <c r="L3891" s="52">
        <f t="shared" si="611"/>
        <v>412</v>
      </c>
      <c r="M3891" s="86">
        <f t="shared" si="612"/>
        <v>2.54</v>
      </c>
      <c r="N3891" s="87" t="str">
        <f t="shared" si="613"/>
        <v/>
      </c>
      <c r="O3891" s="87">
        <f t="shared" si="614"/>
        <v>2.54</v>
      </c>
      <c r="P3891" s="88" t="str">
        <f t="shared" si="615"/>
        <v/>
      </c>
      <c r="Q3891" s="87" t="str">
        <f t="shared" si="616"/>
        <v/>
      </c>
      <c r="R3891" s="87" t="str">
        <f t="shared" si="617"/>
        <v/>
      </c>
    </row>
    <row r="3892" spans="1:18" ht="25.5" customHeight="1" x14ac:dyDescent="0.2">
      <c r="A3892" s="225" t="s">
        <v>21</v>
      </c>
      <c r="B3892" s="226" t="s">
        <v>22</v>
      </c>
      <c r="C3892" s="225" t="s">
        <v>9</v>
      </c>
      <c r="D3892" s="225" t="s">
        <v>23</v>
      </c>
      <c r="E3892" s="292" t="s">
        <v>875</v>
      </c>
      <c r="F3892" s="292"/>
      <c r="G3892" s="227" t="s">
        <v>25</v>
      </c>
      <c r="H3892" s="228">
        <v>0.19520000000000001</v>
      </c>
      <c r="I3892" s="229">
        <f>SUMIFS(J:J,A:A,"Composição",B:B,$B3892)</f>
        <v>32.17</v>
      </c>
      <c r="J3892" s="229">
        <f t="shared" si="618"/>
        <v>6.27</v>
      </c>
      <c r="L3892" s="52">
        <f t="shared" ref="L3892:L3955" si="619">IF(AND(A3893&lt;&gt;"",A3892=""),L3891+1,L3891)</f>
        <v>412</v>
      </c>
      <c r="M3892" s="86">
        <f t="shared" si="612"/>
        <v>6.27</v>
      </c>
      <c r="N3892" s="87" t="str">
        <f t="shared" si="613"/>
        <v/>
      </c>
      <c r="O3892" s="87">
        <f t="shared" si="614"/>
        <v>6.27</v>
      </c>
      <c r="P3892" s="88" t="str">
        <f t="shared" si="615"/>
        <v/>
      </c>
      <c r="Q3892" s="87" t="str">
        <f>IF(P3892&lt;&gt;"",SUMIF(L3892:L3991,L3892,N3892:N3991),"")</f>
        <v/>
      </c>
      <c r="R3892" s="87" t="str">
        <f>IF(P3892&lt;&gt;"",SUMIF(L3892:L3991,L3892,O3892:O3991),"")</f>
        <v/>
      </c>
    </row>
    <row r="3893" spans="1:18" ht="25.5" x14ac:dyDescent="0.2">
      <c r="A3893" s="225" t="s">
        <v>21</v>
      </c>
      <c r="B3893" s="226" t="s">
        <v>297</v>
      </c>
      <c r="C3893" s="225" t="s">
        <v>9</v>
      </c>
      <c r="D3893" s="225" t="s">
        <v>298</v>
      </c>
      <c r="E3893" s="292" t="s">
        <v>893</v>
      </c>
      <c r="F3893" s="292"/>
      <c r="G3893" s="227" t="s">
        <v>41</v>
      </c>
      <c r="H3893" s="228">
        <v>4.5999999999999999E-3</v>
      </c>
      <c r="I3893" s="229">
        <f>SUMIFS(J:J,A:A,"Composição",B:B,$B3893)</f>
        <v>28.52</v>
      </c>
      <c r="J3893" s="229">
        <f t="shared" si="618"/>
        <v>0.13</v>
      </c>
      <c r="L3893" s="52">
        <f t="shared" si="619"/>
        <v>412</v>
      </c>
      <c r="M3893" s="86">
        <f t="shared" si="612"/>
        <v>0.13</v>
      </c>
      <c r="N3893" s="87" t="str">
        <f t="shared" si="613"/>
        <v/>
      </c>
      <c r="O3893" s="87">
        <f t="shared" si="614"/>
        <v>0.13</v>
      </c>
      <c r="P3893" s="88" t="str">
        <f t="shared" si="615"/>
        <v/>
      </c>
      <c r="Q3893" s="87" t="str">
        <f>IF(P3893&lt;&gt;"",SUMIF(L3893:L3991,L3893,N3893:N3991),"")</f>
        <v/>
      </c>
      <c r="R3893" s="87" t="str">
        <f>IF(P3893&lt;&gt;"",SUMIF(L3893:L3991,L3893,O3893:O3991),"")</f>
        <v/>
      </c>
    </row>
    <row r="3894" spans="1:18" ht="25.5" x14ac:dyDescent="0.2">
      <c r="A3894" s="225" t="s">
        <v>21</v>
      </c>
      <c r="B3894" s="226" t="s">
        <v>299</v>
      </c>
      <c r="C3894" s="225" t="s">
        <v>9</v>
      </c>
      <c r="D3894" s="225" t="s">
        <v>300</v>
      </c>
      <c r="E3894" s="292" t="s">
        <v>893</v>
      </c>
      <c r="F3894" s="292"/>
      <c r="G3894" s="227" t="s">
        <v>42</v>
      </c>
      <c r="H3894" s="228">
        <v>9.2999999999999992E-3</v>
      </c>
      <c r="I3894" s="229">
        <f>SUMIFS(J:J,A:A,"Composição",B:B,$B3894)</f>
        <v>27.74</v>
      </c>
      <c r="J3894" s="229">
        <f t="shared" si="618"/>
        <v>0.25</v>
      </c>
      <c r="L3894" s="52">
        <f t="shared" si="619"/>
        <v>412</v>
      </c>
      <c r="M3894" s="86">
        <f t="shared" si="612"/>
        <v>0.25</v>
      </c>
      <c r="N3894" s="87" t="str">
        <f t="shared" si="613"/>
        <v/>
      </c>
      <c r="O3894" s="87">
        <f t="shared" si="614"/>
        <v>0.25</v>
      </c>
      <c r="P3894" s="88" t="str">
        <f t="shared" si="615"/>
        <v/>
      </c>
      <c r="Q3894" s="87" t="str">
        <f>IF(P3894&lt;&gt;"",SUMIF(L3894:L3991,L3894,N3894:N3991),"")</f>
        <v/>
      </c>
      <c r="R3894" s="87" t="str">
        <f>IF(P3894&lt;&gt;"",SUMIF(L3894:L3991,L3894,O3894:O3991),"")</f>
        <v/>
      </c>
    </row>
    <row r="3895" spans="1:18" x14ac:dyDescent="0.2">
      <c r="A3895" s="214" t="s">
        <v>28</v>
      </c>
      <c r="B3895" s="215" t="s">
        <v>542</v>
      </c>
      <c r="C3895" s="214" t="str">
        <f>VLOOKUP(B3895,INSUMOS!$A:$I,2,FALSE)</f>
        <v>SINAPI</v>
      </c>
      <c r="D3895" s="214" t="str">
        <f>VLOOKUP(B3895,INSUMOS!$A:$I,3,FALSE)</f>
        <v>PREGO DE ACO POLIDO COM CABECA 22 X 48 (4 1/4 X 5)</v>
      </c>
      <c r="E3895" s="293" t="str">
        <f>VLOOKUP(B3895,INSUMOS!$A:$I,4,FALSE)</f>
        <v>Material</v>
      </c>
      <c r="F3895" s="293"/>
      <c r="G3895" s="216" t="str">
        <f>VLOOKUP(B3895,INSUMOS!$A:$I,5,FALSE)</f>
        <v>KG</v>
      </c>
      <c r="H3895" s="217">
        <v>0.03</v>
      </c>
      <c r="I3895" s="218">
        <f>VLOOKUP(B3895,INSUMOS!$A:$I,8,FALSE)</f>
        <v>17.93</v>
      </c>
      <c r="J3895" s="218">
        <f t="shared" si="618"/>
        <v>0.53</v>
      </c>
      <c r="L3895" s="52">
        <f t="shared" si="619"/>
        <v>412</v>
      </c>
      <c r="M3895" s="86">
        <f t="shared" si="612"/>
        <v>0.53</v>
      </c>
      <c r="N3895" s="87" t="str">
        <f t="shared" si="613"/>
        <v/>
      </c>
      <c r="O3895" s="87">
        <f t="shared" si="614"/>
        <v>0.53</v>
      </c>
      <c r="P3895" s="88" t="str">
        <f t="shared" si="615"/>
        <v/>
      </c>
      <c r="Q3895" s="87" t="str">
        <f>IF(P3895&lt;&gt;"",SUMIF(L3895:L3991,L3895,N3895:N3991),"")</f>
        <v/>
      </c>
      <c r="R3895" s="87" t="str">
        <f>IF(P3895&lt;&gt;"",SUMIF(L3895:L3991,L3895,O3895:O3991),"")</f>
        <v/>
      </c>
    </row>
    <row r="3896" spans="1:18" ht="38.25" x14ac:dyDescent="0.2">
      <c r="A3896" s="214" t="s">
        <v>28</v>
      </c>
      <c r="B3896" s="215" t="s">
        <v>438</v>
      </c>
      <c r="C3896" s="214" t="str">
        <f>VLOOKUP(B3896,INSUMOS!$A:$I,2,FALSE)</f>
        <v>SINAPI</v>
      </c>
      <c r="D3896" s="214" t="str">
        <f>VLOOKUP(B3896,INSUMOS!$A:$I,3,FALSE)</f>
        <v>VIGA NAO APARELHADA *6 X 12* CM, EM MACARANDUBA/MASSARANDUBA, ANGELIM OU EQUIVALENTE DA REGIAO - BRUTA</v>
      </c>
      <c r="E3896" s="293" t="str">
        <f>VLOOKUP(B3896,INSUMOS!$A:$I,4,FALSE)</f>
        <v>Material</v>
      </c>
      <c r="F3896" s="293"/>
      <c r="G3896" s="216" t="str">
        <f>VLOOKUP(B3896,INSUMOS!$A:$I,5,FALSE)</f>
        <v>M</v>
      </c>
      <c r="H3896" s="217">
        <v>0.63381679999999996</v>
      </c>
      <c r="I3896" s="218">
        <f>VLOOKUP(B3896,INSUMOS!$A:$I,8,FALSE)</f>
        <v>28.89</v>
      </c>
      <c r="J3896" s="218">
        <f t="shared" si="618"/>
        <v>18.309999999999999</v>
      </c>
      <c r="L3896" s="52">
        <f t="shared" si="619"/>
        <v>412</v>
      </c>
      <c r="M3896" s="86">
        <f t="shared" si="612"/>
        <v>18.309999999999999</v>
      </c>
      <c r="N3896" s="87" t="str">
        <f t="shared" si="613"/>
        <v/>
      </c>
      <c r="O3896" s="87">
        <f t="shared" si="614"/>
        <v>18.309999999999999</v>
      </c>
      <c r="P3896" s="88" t="str">
        <f t="shared" si="615"/>
        <v/>
      </c>
      <c r="Q3896" s="87" t="str">
        <f>IF(P3896&lt;&gt;"",SUMIF(L3896:L3991,L3896,N3896:N3991),"")</f>
        <v/>
      </c>
      <c r="R3896" s="87" t="str">
        <f>IF(P3896&lt;&gt;"",SUMIF(L3896:L3991,L3896,O3896:O3991),"")</f>
        <v/>
      </c>
    </row>
    <row r="3897" spans="1:18" x14ac:dyDescent="0.2">
      <c r="A3897" s="219"/>
      <c r="B3897" s="219"/>
      <c r="C3897" s="219"/>
      <c r="D3897" s="219"/>
      <c r="E3897" s="219"/>
      <c r="F3897" s="220"/>
      <c r="G3897" s="219"/>
      <c r="H3897" s="220"/>
      <c r="I3897" s="219"/>
      <c r="J3897" s="220"/>
      <c r="L3897" s="52">
        <f t="shared" si="619"/>
        <v>412</v>
      </c>
      <c r="M3897" s="86" t="str">
        <f t="shared" si="612"/>
        <v/>
      </c>
      <c r="N3897" s="87" t="str">
        <f t="shared" si="613"/>
        <v/>
      </c>
      <c r="O3897" s="87" t="str">
        <f t="shared" si="614"/>
        <v/>
      </c>
      <c r="P3897" s="88" t="str">
        <f t="shared" si="615"/>
        <v/>
      </c>
      <c r="Q3897" s="87" t="str">
        <f>IF(P3897&lt;&gt;"",SUMIF(L3897:L3991,L3897,N3897:N3991),"")</f>
        <v/>
      </c>
      <c r="R3897" s="87" t="str">
        <f>IF(P3897&lt;&gt;"",SUMIF(L3897:L3991,L3897,O3897:O3991),"")</f>
        <v/>
      </c>
    </row>
    <row r="3898" spans="1:18" ht="38.25" customHeight="1" thickBot="1" x14ac:dyDescent="0.25">
      <c r="A3898" s="219"/>
      <c r="B3898" s="219"/>
      <c r="C3898" s="219"/>
      <c r="D3898" s="219"/>
      <c r="E3898" s="219"/>
      <c r="F3898" s="220"/>
      <c r="G3898" s="219"/>
      <c r="H3898" s="294"/>
      <c r="I3898" s="294"/>
      <c r="J3898" s="220"/>
      <c r="L3898" s="52">
        <f t="shared" si="619"/>
        <v>412</v>
      </c>
      <c r="M3898" s="86" t="str">
        <f t="shared" si="612"/>
        <v/>
      </c>
      <c r="N3898" s="87" t="str">
        <f t="shared" si="613"/>
        <v/>
      </c>
      <c r="O3898" s="87" t="str">
        <f t="shared" si="614"/>
        <v/>
      </c>
      <c r="P3898" s="88" t="str">
        <f t="shared" si="615"/>
        <v/>
      </c>
      <c r="Q3898" s="87" t="str">
        <f>IF(P3898&lt;&gt;"",SUMIF(L3898:L3991,L3898,N3898:N3991),"")</f>
        <v/>
      </c>
      <c r="R3898" s="87" t="str">
        <f>IF(P3898&lt;&gt;"",SUMIF(L3898:L3991,L3898,O3898:O3991),"")</f>
        <v/>
      </c>
    </row>
    <row r="3899" spans="1:18" ht="25.5" customHeight="1" thickTop="1" x14ac:dyDescent="0.2">
      <c r="A3899" s="224"/>
      <c r="B3899" s="224"/>
      <c r="C3899" s="224"/>
      <c r="D3899" s="224"/>
      <c r="E3899" s="224"/>
      <c r="F3899" s="224"/>
      <c r="G3899" s="224"/>
      <c r="H3899" s="224"/>
      <c r="I3899" s="224"/>
      <c r="J3899" s="224"/>
      <c r="L3899" s="52">
        <f t="shared" si="619"/>
        <v>412</v>
      </c>
      <c r="M3899" s="86" t="str">
        <f t="shared" si="612"/>
        <v/>
      </c>
      <c r="N3899" s="87" t="str">
        <f t="shared" si="613"/>
        <v/>
      </c>
      <c r="O3899" s="87" t="str">
        <f t="shared" si="614"/>
        <v/>
      </c>
      <c r="P3899" s="88" t="str">
        <f t="shared" si="615"/>
        <v/>
      </c>
      <c r="Q3899" s="87" t="str">
        <f>IF(P3899&lt;&gt;"",SUMIF(L3899:L3991,L3899,N3899:N3991),"")</f>
        <v/>
      </c>
      <c r="R3899" s="87" t="str">
        <f>IF(P3899&lt;&gt;"",SUMIF(L3899:L3991,L3899,O3899:O3991),"")</f>
        <v/>
      </c>
    </row>
    <row r="3900" spans="1:18" ht="25.5" customHeight="1" x14ac:dyDescent="0.2">
      <c r="A3900" s="206"/>
      <c r="B3900" s="207" t="s">
        <v>1</v>
      </c>
      <c r="C3900" s="206" t="s">
        <v>2</v>
      </c>
      <c r="D3900" s="206" t="s">
        <v>3</v>
      </c>
      <c r="E3900" s="290" t="s">
        <v>18</v>
      </c>
      <c r="F3900" s="290"/>
      <c r="G3900" s="208" t="s">
        <v>4</v>
      </c>
      <c r="H3900" s="207" t="s">
        <v>5</v>
      </c>
      <c r="I3900" s="207" t="s">
        <v>6</v>
      </c>
      <c r="J3900" s="207" t="s">
        <v>7</v>
      </c>
      <c r="L3900" s="52">
        <f t="shared" si="619"/>
        <v>413</v>
      </c>
      <c r="M3900" s="86" t="str">
        <f t="shared" si="612"/>
        <v/>
      </c>
      <c r="N3900" s="87" t="str">
        <f t="shared" si="613"/>
        <v/>
      </c>
      <c r="O3900" s="87" t="str">
        <f t="shared" si="614"/>
        <v/>
      </c>
      <c r="P3900" s="88" t="str">
        <f t="shared" si="615"/>
        <v/>
      </c>
      <c r="Q3900" s="87" t="str">
        <f>IF(P3900&lt;&gt;"",SUMIF(L3900:L3991,L3900,N3900:N3991),"")</f>
        <v/>
      </c>
      <c r="R3900" s="87" t="str">
        <f>IF(P3900&lt;&gt;"",SUMIF(L3900:L3991,L3900,O3900:O3991),"")</f>
        <v/>
      </c>
    </row>
    <row r="3901" spans="1:18" ht="38.25" x14ac:dyDescent="0.2">
      <c r="A3901" s="209" t="s">
        <v>19</v>
      </c>
      <c r="B3901" s="210" t="s">
        <v>599</v>
      </c>
      <c r="C3901" s="209" t="s">
        <v>9</v>
      </c>
      <c r="D3901" s="209" t="s">
        <v>600</v>
      </c>
      <c r="E3901" s="291" t="s">
        <v>877</v>
      </c>
      <c r="F3901" s="291"/>
      <c r="G3901" s="211" t="s">
        <v>601</v>
      </c>
      <c r="H3901" s="212">
        <v>1</v>
      </c>
      <c r="I3901" s="213">
        <f>SUMIF(L:L,$L3901,M:M)</f>
        <v>15.36</v>
      </c>
      <c r="J3901" s="213">
        <f>TRUNC(H3901*I3901,2)</f>
        <v>15.36</v>
      </c>
      <c r="L3901" s="52">
        <f t="shared" si="619"/>
        <v>413</v>
      </c>
      <c r="M3901" s="86" t="str">
        <f t="shared" si="612"/>
        <v/>
      </c>
      <c r="N3901" s="87" t="str">
        <f t="shared" si="613"/>
        <v/>
      </c>
      <c r="O3901" s="87" t="str">
        <f t="shared" si="614"/>
        <v/>
      </c>
      <c r="P3901" s="88" t="str">
        <f t="shared" si="615"/>
        <v xml:space="preserve"> 100251 </v>
      </c>
      <c r="Q3901" s="87">
        <f>IF(P3901&lt;&gt;"",SUMIF(L3901:L3991,L3901,N3901:N3991),"")</f>
        <v>0</v>
      </c>
      <c r="R3901" s="87">
        <f>IF(P3901&lt;&gt;"",SUMIF(L3901:L3991,L3901,O3901:O3991),"")</f>
        <v>15.36</v>
      </c>
    </row>
    <row r="3902" spans="1:18" ht="25.5" x14ac:dyDescent="0.2">
      <c r="A3902" s="225" t="s">
        <v>21</v>
      </c>
      <c r="B3902" s="226" t="s">
        <v>26</v>
      </c>
      <c r="C3902" s="225" t="s">
        <v>9</v>
      </c>
      <c r="D3902" s="225" t="s">
        <v>27</v>
      </c>
      <c r="E3902" s="292" t="s">
        <v>875</v>
      </c>
      <c r="F3902" s="292"/>
      <c r="G3902" s="227" t="s">
        <v>25</v>
      </c>
      <c r="H3902" s="228">
        <v>0.61180000000000001</v>
      </c>
      <c r="I3902" s="229">
        <f>SUMIFS(J:J,A:A,"Composição",B:B,$B3902)</f>
        <v>25.11</v>
      </c>
      <c r="J3902" s="229">
        <f>TRUNC(H3902*I3902,2)</f>
        <v>15.36</v>
      </c>
      <c r="L3902" s="52">
        <f t="shared" si="619"/>
        <v>413</v>
      </c>
      <c r="M3902" s="86">
        <f t="shared" si="612"/>
        <v>15.36</v>
      </c>
      <c r="N3902" s="87" t="str">
        <f t="shared" si="613"/>
        <v/>
      </c>
      <c r="O3902" s="87">
        <f t="shared" si="614"/>
        <v>15.36</v>
      </c>
      <c r="P3902" s="88" t="str">
        <f t="shared" si="615"/>
        <v/>
      </c>
      <c r="Q3902" s="87" t="str">
        <f>IF(P3902&lt;&gt;"",SUMIF(L3902:L3991,L3902,N3902:N3991),"")</f>
        <v/>
      </c>
      <c r="R3902" s="87" t="str">
        <f>IF(P3902&lt;&gt;"",SUMIF(L3902:L3991,L3902,O3902:O3991),"")</f>
        <v/>
      </c>
    </row>
    <row r="3903" spans="1:18" x14ac:dyDescent="0.2">
      <c r="A3903" s="219"/>
      <c r="B3903" s="219"/>
      <c r="C3903" s="219"/>
      <c r="D3903" s="219"/>
      <c r="E3903" s="219"/>
      <c r="F3903" s="220"/>
      <c r="G3903" s="219"/>
      <c r="H3903" s="220"/>
      <c r="I3903" s="219"/>
      <c r="J3903" s="220"/>
      <c r="L3903" s="52">
        <f t="shared" si="619"/>
        <v>413</v>
      </c>
      <c r="M3903" s="86" t="str">
        <f t="shared" si="612"/>
        <v/>
      </c>
      <c r="N3903" s="87" t="str">
        <f t="shared" si="613"/>
        <v/>
      </c>
      <c r="O3903" s="87" t="str">
        <f t="shared" si="614"/>
        <v/>
      </c>
      <c r="P3903" s="88" t="str">
        <f t="shared" si="615"/>
        <v/>
      </c>
      <c r="Q3903" s="87" t="str">
        <f>IF(P3903&lt;&gt;"",SUMIF(L3903:L3991,L3903,N3903:N3991),"")</f>
        <v/>
      </c>
      <c r="R3903" s="87" t="str">
        <f>IF(P3903&lt;&gt;"",SUMIF(L3903:L3991,L3903,O3903:O3991),"")</f>
        <v/>
      </c>
    </row>
    <row r="3904" spans="1:18" ht="15" thickBot="1" x14ac:dyDescent="0.25">
      <c r="A3904" s="219"/>
      <c r="B3904" s="219"/>
      <c r="C3904" s="219"/>
      <c r="D3904" s="219"/>
      <c r="E3904" s="219"/>
      <c r="F3904" s="220"/>
      <c r="G3904" s="219"/>
      <c r="H3904" s="294"/>
      <c r="I3904" s="294"/>
      <c r="J3904" s="220"/>
      <c r="L3904" s="52">
        <f t="shared" si="619"/>
        <v>413</v>
      </c>
      <c r="M3904" s="86" t="str">
        <f t="shared" si="612"/>
        <v/>
      </c>
      <c r="N3904" s="87" t="str">
        <f t="shared" si="613"/>
        <v/>
      </c>
      <c r="O3904" s="87" t="str">
        <f t="shared" si="614"/>
        <v/>
      </c>
      <c r="P3904" s="88" t="str">
        <f t="shared" si="615"/>
        <v/>
      </c>
      <c r="Q3904" s="87" t="str">
        <f>IF(P3904&lt;&gt;"",SUMIF(L3904:L3991,L3904,N3904:N3991),"")</f>
        <v/>
      </c>
      <c r="R3904" s="87" t="str">
        <f>IF(P3904&lt;&gt;"",SUMIF(L3904:L3991,L3904,O3904:O3991),"")</f>
        <v/>
      </c>
    </row>
    <row r="3905" spans="1:18" ht="15" thickTop="1" x14ac:dyDescent="0.2">
      <c r="A3905" s="224"/>
      <c r="B3905" s="224"/>
      <c r="C3905" s="224"/>
      <c r="D3905" s="224"/>
      <c r="E3905" s="224"/>
      <c r="F3905" s="224"/>
      <c r="G3905" s="224"/>
      <c r="H3905" s="224"/>
      <c r="I3905" s="224"/>
      <c r="J3905" s="224"/>
      <c r="L3905" s="52">
        <f t="shared" si="619"/>
        <v>413</v>
      </c>
      <c r="M3905" s="86" t="str">
        <f t="shared" si="612"/>
        <v/>
      </c>
      <c r="N3905" s="87" t="str">
        <f t="shared" si="613"/>
        <v/>
      </c>
      <c r="O3905" s="87" t="str">
        <f t="shared" si="614"/>
        <v/>
      </c>
      <c r="P3905" s="88" t="str">
        <f t="shared" si="615"/>
        <v/>
      </c>
      <c r="Q3905" s="87" t="str">
        <f>IF(P3905&lt;&gt;"",SUMIF(L3905:L3991,L3905,N3905:N3991),"")</f>
        <v/>
      </c>
      <c r="R3905" s="87" t="str">
        <f>IF(P3905&lt;&gt;"",SUMIF(L3905:L3991,L3905,O3905:O3991),"")</f>
        <v/>
      </c>
    </row>
    <row r="3906" spans="1:18" ht="14.25" customHeight="1" x14ac:dyDescent="0.2">
      <c r="A3906" s="206"/>
      <c r="B3906" s="207" t="s">
        <v>1</v>
      </c>
      <c r="C3906" s="206" t="s">
        <v>2</v>
      </c>
      <c r="D3906" s="206" t="s">
        <v>3</v>
      </c>
      <c r="E3906" s="290" t="s">
        <v>18</v>
      </c>
      <c r="F3906" s="290"/>
      <c r="G3906" s="208" t="s">
        <v>4</v>
      </c>
      <c r="H3906" s="207" t="s">
        <v>5</v>
      </c>
      <c r="I3906" s="207" t="s">
        <v>6</v>
      </c>
      <c r="J3906" s="207" t="s">
        <v>7</v>
      </c>
      <c r="L3906" s="52">
        <f t="shared" si="619"/>
        <v>414</v>
      </c>
      <c r="M3906" s="86" t="str">
        <f t="shared" si="612"/>
        <v/>
      </c>
      <c r="N3906" s="87" t="str">
        <f t="shared" si="613"/>
        <v/>
      </c>
      <c r="O3906" s="87" t="str">
        <f t="shared" si="614"/>
        <v/>
      </c>
      <c r="P3906" s="88" t="str">
        <f t="shared" si="615"/>
        <v/>
      </c>
      <c r="Q3906" s="87" t="str">
        <f>IF(P3906&lt;&gt;"",SUMIF(L3906:L3991,L3906,N3906:N3991),"")</f>
        <v/>
      </c>
      <c r="R3906" s="87" t="str">
        <f>IF(P3906&lt;&gt;"",SUMIF(L3906:L3991,L3906,O3906:O3991),"")</f>
        <v/>
      </c>
    </row>
    <row r="3907" spans="1:18" ht="25.5" customHeight="1" x14ac:dyDescent="0.2">
      <c r="A3907" s="209" t="s">
        <v>19</v>
      </c>
      <c r="B3907" s="210" t="s">
        <v>611</v>
      </c>
      <c r="C3907" s="209" t="s">
        <v>9</v>
      </c>
      <c r="D3907" s="209" t="s">
        <v>612</v>
      </c>
      <c r="E3907" s="291" t="s">
        <v>914</v>
      </c>
      <c r="F3907" s="291"/>
      <c r="G3907" s="211" t="s">
        <v>14</v>
      </c>
      <c r="H3907" s="212">
        <v>1</v>
      </c>
      <c r="I3907" s="213">
        <f>SUMIF(L:L,$L3907,M:M)</f>
        <v>43.33</v>
      </c>
      <c r="J3907" s="213">
        <f>TRUNC(H3907*I3907,2)</f>
        <v>43.33</v>
      </c>
      <c r="L3907" s="52">
        <f t="shared" si="619"/>
        <v>414</v>
      </c>
      <c r="M3907" s="86" t="str">
        <f t="shared" si="612"/>
        <v/>
      </c>
      <c r="N3907" s="87" t="str">
        <f t="shared" si="613"/>
        <v/>
      </c>
      <c r="O3907" s="87" t="str">
        <f t="shared" si="614"/>
        <v/>
      </c>
      <c r="P3907" s="88" t="str">
        <f t="shared" si="615"/>
        <v xml:space="preserve"> 89714 </v>
      </c>
      <c r="Q3907" s="87">
        <f>IF(P3907&lt;&gt;"",SUMIF(L3907:L3991,L3907,N3907:N3991),"")</f>
        <v>0</v>
      </c>
      <c r="R3907" s="87">
        <f>IF(P3907&lt;&gt;"",SUMIF(L3907:L3991,L3907,O3907:O3991),"")</f>
        <v>43.33</v>
      </c>
    </row>
    <row r="3908" spans="1:18" ht="14.25" customHeight="1" x14ac:dyDescent="0.2">
      <c r="A3908" s="225" t="s">
        <v>21</v>
      </c>
      <c r="B3908" s="226" t="s">
        <v>214</v>
      </c>
      <c r="C3908" s="225" t="s">
        <v>9</v>
      </c>
      <c r="D3908" s="225" t="s">
        <v>215</v>
      </c>
      <c r="E3908" s="292" t="s">
        <v>875</v>
      </c>
      <c r="F3908" s="292"/>
      <c r="G3908" s="227" t="s">
        <v>25</v>
      </c>
      <c r="H3908" s="228">
        <v>0.44440000000000002</v>
      </c>
      <c r="I3908" s="229">
        <f>SUMIFS(J:J,A:A,"Composição",B:B,$B3908)</f>
        <v>32.270000000000003</v>
      </c>
      <c r="J3908" s="229">
        <f>TRUNC(H3908*I3908,2)</f>
        <v>14.34</v>
      </c>
      <c r="L3908" s="52">
        <f t="shared" si="619"/>
        <v>414</v>
      </c>
      <c r="M3908" s="86">
        <f t="shared" si="612"/>
        <v>14.34</v>
      </c>
      <c r="N3908" s="87" t="str">
        <f t="shared" si="613"/>
        <v/>
      </c>
      <c r="O3908" s="87">
        <f t="shared" si="614"/>
        <v>14.34</v>
      </c>
      <c r="P3908" s="88" t="str">
        <f t="shared" si="615"/>
        <v/>
      </c>
      <c r="Q3908" s="87" t="str">
        <f>IF(P3908&lt;&gt;"",SUMIF(L3908:L3991,L3908,N3908:N3991),"")</f>
        <v/>
      </c>
      <c r="R3908" s="87" t="str">
        <f>IF(P3908&lt;&gt;"",SUMIF(L3908:L3991,L3908,O3908:O3991),"")</f>
        <v/>
      </c>
    </row>
    <row r="3909" spans="1:18" ht="25.5" x14ac:dyDescent="0.2">
      <c r="A3909" s="225" t="s">
        <v>21</v>
      </c>
      <c r="B3909" s="226" t="s">
        <v>209</v>
      </c>
      <c r="C3909" s="225" t="s">
        <v>9</v>
      </c>
      <c r="D3909" s="225" t="s">
        <v>210</v>
      </c>
      <c r="E3909" s="292" t="s">
        <v>875</v>
      </c>
      <c r="F3909" s="292"/>
      <c r="G3909" s="227" t="s">
        <v>25</v>
      </c>
      <c r="H3909" s="228">
        <v>0.44440000000000002</v>
      </c>
      <c r="I3909" s="229">
        <f>SUMIFS(J:J,A:A,"Composição",B:B,$B3909)</f>
        <v>25.57</v>
      </c>
      <c r="J3909" s="229">
        <f>TRUNC(H3909*I3909,2)</f>
        <v>11.36</v>
      </c>
      <c r="L3909" s="52">
        <f t="shared" si="619"/>
        <v>414</v>
      </c>
      <c r="M3909" s="86">
        <f t="shared" si="612"/>
        <v>11.36</v>
      </c>
      <c r="N3909" s="87" t="str">
        <f t="shared" si="613"/>
        <v/>
      </c>
      <c r="O3909" s="87">
        <f t="shared" si="614"/>
        <v>11.36</v>
      </c>
      <c r="P3909" s="88" t="str">
        <f t="shared" si="615"/>
        <v/>
      </c>
      <c r="Q3909" s="87" t="str">
        <f>IF(P3909&lt;&gt;"",SUMIF(L3909:L3991,L3909,N3909:N3991),"")</f>
        <v/>
      </c>
      <c r="R3909" s="87" t="str">
        <f>IF(P3909&lt;&gt;"",SUMIF(L3909:L3991,L3909,O3909:O3991),"")</f>
        <v/>
      </c>
    </row>
    <row r="3910" spans="1:18" x14ac:dyDescent="0.2">
      <c r="A3910" s="214" t="s">
        <v>28</v>
      </c>
      <c r="B3910" s="215" t="s">
        <v>496</v>
      </c>
      <c r="C3910" s="214" t="str">
        <f>VLOOKUP(B3910,INSUMOS!$A:$I,2,FALSE)</f>
        <v>SINAPI</v>
      </c>
      <c r="D3910" s="214" t="str">
        <f>VLOOKUP(B3910,INSUMOS!$A:$I,3,FALSE)</f>
        <v>LIXA D'AGUA EM FOLHA, COR PRETA, GRAO 100</v>
      </c>
      <c r="E3910" s="293" t="str">
        <f>VLOOKUP(B3910,INSUMOS!$A:$I,4,FALSE)</f>
        <v>Material</v>
      </c>
      <c r="F3910" s="293"/>
      <c r="G3910" s="216" t="str">
        <f>VLOOKUP(B3910,INSUMOS!$A:$I,5,FALSE)</f>
        <v>UN</v>
      </c>
      <c r="H3910" s="217">
        <v>2.47E-2</v>
      </c>
      <c r="I3910" s="218">
        <f>VLOOKUP(B3910,INSUMOS!$A:$I,8,FALSE)</f>
        <v>2.3199999999999998</v>
      </c>
      <c r="J3910" s="218">
        <f>TRUNC(H3910*I3910,2)</f>
        <v>0.05</v>
      </c>
      <c r="L3910" s="52">
        <f t="shared" si="619"/>
        <v>414</v>
      </c>
      <c r="M3910" s="86">
        <f t="shared" si="612"/>
        <v>0.05</v>
      </c>
      <c r="N3910" s="87" t="str">
        <f t="shared" si="613"/>
        <v/>
      </c>
      <c r="O3910" s="87">
        <f t="shared" si="614"/>
        <v>0.05</v>
      </c>
      <c r="P3910" s="88" t="str">
        <f t="shared" si="615"/>
        <v/>
      </c>
      <c r="Q3910" s="87" t="str">
        <f>IF(P3910&lt;&gt;"",SUMIF(L3910:L3991,L3910,N3910:N3991),"")</f>
        <v/>
      </c>
      <c r="R3910" s="87" t="str">
        <f>IF(P3910&lt;&gt;"",SUMIF(L3910:L3991,L3910,O3910:O3991),"")</f>
        <v/>
      </c>
    </row>
    <row r="3911" spans="1:18" ht="25.5" x14ac:dyDescent="0.2">
      <c r="A3911" s="214" t="s">
        <v>28</v>
      </c>
      <c r="B3911" s="215" t="s">
        <v>241</v>
      </c>
      <c r="C3911" s="214" t="str">
        <f>VLOOKUP(B3911,INSUMOS!$A:$I,2,FALSE)</f>
        <v>SINAPI</v>
      </c>
      <c r="D3911" s="214" t="str">
        <f>VLOOKUP(B3911,INSUMOS!$A:$I,3,FALSE)</f>
        <v>TUBO PVC SERIE NORMAL, DN 100 MM, PARA ESGOTO PREDIAL (NBR 5688)</v>
      </c>
      <c r="E3911" s="293" t="str">
        <f>VLOOKUP(B3911,INSUMOS!$A:$I,4,FALSE)</f>
        <v>Material</v>
      </c>
      <c r="F3911" s="293"/>
      <c r="G3911" s="216" t="str">
        <f>VLOOKUP(B3911,INSUMOS!$A:$I,5,FALSE)</f>
        <v>M</v>
      </c>
      <c r="H3911" s="217">
        <v>1.0548999999999999</v>
      </c>
      <c r="I3911" s="218">
        <f>VLOOKUP(B3911,INSUMOS!$A:$I,8,FALSE)</f>
        <v>16.670000000000002</v>
      </c>
      <c r="J3911" s="218">
        <f>TRUNC(H3911*I3911,2)</f>
        <v>17.579999999999998</v>
      </c>
      <c r="L3911" s="52">
        <f t="shared" si="619"/>
        <v>414</v>
      </c>
      <c r="M3911" s="86">
        <f t="shared" si="612"/>
        <v>17.579999999999998</v>
      </c>
      <c r="N3911" s="87" t="str">
        <f t="shared" si="613"/>
        <v/>
      </c>
      <c r="O3911" s="87">
        <f t="shared" si="614"/>
        <v>17.579999999999998</v>
      </c>
      <c r="P3911" s="88" t="str">
        <f t="shared" si="615"/>
        <v/>
      </c>
      <c r="Q3911" s="87" t="str">
        <f>IF(P3911&lt;&gt;"",SUMIF(L3911:L3991,L3911,N3911:N3991),"")</f>
        <v/>
      </c>
      <c r="R3911" s="87" t="str">
        <f>IF(P3911&lt;&gt;"",SUMIF(L3911:L3991,L3911,O3911:O3991),"")</f>
        <v/>
      </c>
    </row>
    <row r="3912" spans="1:18" x14ac:dyDescent="0.2">
      <c r="A3912" s="219"/>
      <c r="B3912" s="219"/>
      <c r="C3912" s="219"/>
      <c r="D3912" s="219"/>
      <c r="E3912" s="219"/>
      <c r="F3912" s="220"/>
      <c r="G3912" s="219"/>
      <c r="H3912" s="220"/>
      <c r="I3912" s="219"/>
      <c r="J3912" s="220"/>
      <c r="L3912" s="52">
        <f t="shared" si="619"/>
        <v>414</v>
      </c>
      <c r="M3912" s="86" t="str">
        <f t="shared" si="612"/>
        <v/>
      </c>
      <c r="N3912" s="87" t="str">
        <f t="shared" si="613"/>
        <v/>
      </c>
      <c r="O3912" s="87" t="str">
        <f t="shared" si="614"/>
        <v/>
      </c>
      <c r="P3912" s="88" t="str">
        <f t="shared" si="615"/>
        <v/>
      </c>
      <c r="Q3912" s="87" t="str">
        <f>IF(P3912&lt;&gt;"",SUMIF(L3912:L3991,L3912,N3912:N3991),"")</f>
        <v/>
      </c>
      <c r="R3912" s="87" t="str">
        <f>IF(P3912&lt;&gt;"",SUMIF(L3912:L3991,L3912,O3912:O3991),"")</f>
        <v/>
      </c>
    </row>
    <row r="3913" spans="1:18" ht="15" thickBot="1" x14ac:dyDescent="0.25">
      <c r="A3913" s="219"/>
      <c r="B3913" s="219"/>
      <c r="C3913" s="219"/>
      <c r="D3913" s="219"/>
      <c r="E3913" s="219"/>
      <c r="F3913" s="220"/>
      <c r="G3913" s="219"/>
      <c r="H3913" s="294"/>
      <c r="I3913" s="294"/>
      <c r="J3913" s="220"/>
      <c r="L3913" s="52">
        <f t="shared" si="619"/>
        <v>414</v>
      </c>
      <c r="M3913" s="86" t="str">
        <f t="shared" si="612"/>
        <v/>
      </c>
      <c r="N3913" s="87" t="str">
        <f t="shared" si="613"/>
        <v/>
      </c>
      <c r="O3913" s="87" t="str">
        <f t="shared" si="614"/>
        <v/>
      </c>
      <c r="P3913" s="88" t="str">
        <f t="shared" si="615"/>
        <v/>
      </c>
      <c r="Q3913" s="87" t="str">
        <f>IF(P3913&lt;&gt;"",SUMIF(L3913:L3991,L3913,N3913:N3991),"")</f>
        <v/>
      </c>
      <c r="R3913" s="87" t="str">
        <f>IF(P3913&lt;&gt;"",SUMIF(L3913:L3991,L3913,O3913:O3991),"")</f>
        <v/>
      </c>
    </row>
    <row r="3914" spans="1:18" ht="15" thickTop="1" x14ac:dyDescent="0.2">
      <c r="A3914" s="224"/>
      <c r="B3914" s="224"/>
      <c r="C3914" s="224"/>
      <c r="D3914" s="224"/>
      <c r="E3914" s="224"/>
      <c r="F3914" s="224"/>
      <c r="G3914" s="224"/>
      <c r="H3914" s="224"/>
      <c r="I3914" s="224"/>
      <c r="J3914" s="224"/>
      <c r="L3914" s="52">
        <f t="shared" si="619"/>
        <v>414</v>
      </c>
      <c r="M3914" s="86" t="str">
        <f t="shared" si="612"/>
        <v/>
      </c>
      <c r="N3914" s="87" t="str">
        <f t="shared" si="613"/>
        <v/>
      </c>
      <c r="O3914" s="87" t="str">
        <f t="shared" si="614"/>
        <v/>
      </c>
      <c r="P3914" s="88" t="str">
        <f t="shared" si="615"/>
        <v/>
      </c>
      <c r="Q3914" s="87" t="str">
        <f>IF(P3914&lt;&gt;"",SUMIF(L3914:L3991,L3914,N3914:N3991),"")</f>
        <v/>
      </c>
      <c r="R3914" s="87" t="str">
        <f>IF(P3914&lt;&gt;"",SUMIF(L3914:L3991,L3914,O3914:O3991),"")</f>
        <v/>
      </c>
    </row>
    <row r="3915" spans="1:18" ht="15" x14ac:dyDescent="0.2">
      <c r="A3915" s="206"/>
      <c r="B3915" s="207" t="s">
        <v>1</v>
      </c>
      <c r="C3915" s="206" t="s">
        <v>2</v>
      </c>
      <c r="D3915" s="206" t="s">
        <v>3</v>
      </c>
      <c r="E3915" s="290" t="s">
        <v>18</v>
      </c>
      <c r="F3915" s="290"/>
      <c r="G3915" s="208" t="s">
        <v>4</v>
      </c>
      <c r="H3915" s="207" t="s">
        <v>5</v>
      </c>
      <c r="I3915" s="207" t="s">
        <v>6</v>
      </c>
      <c r="J3915" s="207" t="s">
        <v>7</v>
      </c>
      <c r="L3915" s="52">
        <f t="shared" si="619"/>
        <v>415</v>
      </c>
      <c r="M3915" s="86" t="str">
        <f t="shared" si="612"/>
        <v/>
      </c>
      <c r="N3915" s="87" t="str">
        <f t="shared" si="613"/>
        <v/>
      </c>
      <c r="O3915" s="87" t="str">
        <f t="shared" si="614"/>
        <v/>
      </c>
      <c r="P3915" s="88" t="str">
        <f t="shared" si="615"/>
        <v/>
      </c>
      <c r="Q3915" s="87" t="str">
        <f>IF(P3915&lt;&gt;"",SUMIF(L3915:L3991,L3915,N3915:N3991),"")</f>
        <v/>
      </c>
      <c r="R3915" s="87" t="str">
        <f>IF(P3915&lt;&gt;"",SUMIF(L3915:L3991,L3915,O3915:O3991),"")</f>
        <v/>
      </c>
    </row>
    <row r="3916" spans="1:18" ht="25.5" x14ac:dyDescent="0.2">
      <c r="A3916" s="209" t="s">
        <v>19</v>
      </c>
      <c r="B3916" s="210" t="s">
        <v>2197</v>
      </c>
      <c r="C3916" s="209" t="s">
        <v>9</v>
      </c>
      <c r="D3916" s="209" t="s">
        <v>2198</v>
      </c>
      <c r="E3916" s="291" t="s">
        <v>909</v>
      </c>
      <c r="F3916" s="291"/>
      <c r="G3916" s="211" t="s">
        <v>14</v>
      </c>
      <c r="H3916" s="212">
        <v>1</v>
      </c>
      <c r="I3916" s="213">
        <f>SUMIF(L:L,$L3916,M:M)</f>
        <v>27.099999999999998</v>
      </c>
      <c r="J3916" s="213">
        <f>TRUNC(H3916*I3916,2)</f>
        <v>27.1</v>
      </c>
      <c r="L3916" s="52">
        <f t="shared" si="619"/>
        <v>415</v>
      </c>
      <c r="M3916" s="86" t="str">
        <f t="shared" si="612"/>
        <v/>
      </c>
      <c r="N3916" s="87" t="str">
        <f t="shared" si="613"/>
        <v/>
      </c>
      <c r="O3916" s="87" t="str">
        <f t="shared" si="614"/>
        <v/>
      </c>
      <c r="P3916" s="88" t="str">
        <f t="shared" si="615"/>
        <v xml:space="preserve"> 89356 </v>
      </c>
      <c r="Q3916" s="87">
        <f>IF(P3916&lt;&gt;"",SUMIF(L3916:L3991,L3916,N3916:N3991),"")</f>
        <v>0</v>
      </c>
      <c r="R3916" s="87">
        <f>IF(P3916&lt;&gt;"",SUMIF(L3916:L3991,L3916,O3916:O3991),"")</f>
        <v>27.099999999999998</v>
      </c>
    </row>
    <row r="3917" spans="1:18" ht="25.5" x14ac:dyDescent="0.2">
      <c r="A3917" s="225" t="s">
        <v>21</v>
      </c>
      <c r="B3917" s="226" t="s">
        <v>209</v>
      </c>
      <c r="C3917" s="225" t="s">
        <v>9</v>
      </c>
      <c r="D3917" s="225" t="s">
        <v>210</v>
      </c>
      <c r="E3917" s="292" t="s">
        <v>875</v>
      </c>
      <c r="F3917" s="292"/>
      <c r="G3917" s="227" t="s">
        <v>25</v>
      </c>
      <c r="H3917" s="228">
        <v>0.38</v>
      </c>
      <c r="I3917" s="229">
        <f>SUMIFS(J:J,A:A,"Composição",B:B,$B3917)</f>
        <v>25.57</v>
      </c>
      <c r="J3917" s="229">
        <f>TRUNC(H3917*I3917,2)</f>
        <v>9.7100000000000009</v>
      </c>
      <c r="L3917" s="52">
        <f t="shared" si="619"/>
        <v>415</v>
      </c>
      <c r="M3917" s="86">
        <f t="shared" si="612"/>
        <v>9.7100000000000009</v>
      </c>
      <c r="N3917" s="87" t="str">
        <f t="shared" si="613"/>
        <v/>
      </c>
      <c r="O3917" s="87">
        <f t="shared" si="614"/>
        <v>9.7100000000000009</v>
      </c>
      <c r="P3917" s="88" t="str">
        <f t="shared" si="615"/>
        <v/>
      </c>
      <c r="Q3917" s="87" t="str">
        <f>IF(P3917&lt;&gt;"",SUMIF(L3917:L3991,L3917,N3917:N3991),"")</f>
        <v/>
      </c>
      <c r="R3917" s="87" t="str">
        <f>IF(P3917&lt;&gt;"",SUMIF(L3917:L3991,L3917,O3917:O3991),"")</f>
        <v/>
      </c>
    </row>
    <row r="3918" spans="1:18" ht="25.5" x14ac:dyDescent="0.2">
      <c r="A3918" s="225" t="s">
        <v>21</v>
      </c>
      <c r="B3918" s="226" t="s">
        <v>214</v>
      </c>
      <c r="C3918" s="225" t="s">
        <v>9</v>
      </c>
      <c r="D3918" s="225" t="s">
        <v>215</v>
      </c>
      <c r="E3918" s="292" t="s">
        <v>875</v>
      </c>
      <c r="F3918" s="292"/>
      <c r="G3918" s="227" t="s">
        <v>25</v>
      </c>
      <c r="H3918" s="228">
        <v>0.38</v>
      </c>
      <c r="I3918" s="229">
        <f>SUMIFS(J:J,A:A,"Composição",B:B,$B3918)</f>
        <v>32.270000000000003</v>
      </c>
      <c r="J3918" s="229">
        <f>TRUNC(H3918*I3918,2)</f>
        <v>12.26</v>
      </c>
      <c r="L3918" s="52">
        <f t="shared" si="619"/>
        <v>415</v>
      </c>
      <c r="M3918" s="86">
        <f t="shared" si="612"/>
        <v>12.26</v>
      </c>
      <c r="N3918" s="87" t="str">
        <f t="shared" si="613"/>
        <v/>
      </c>
      <c r="O3918" s="87">
        <f t="shared" si="614"/>
        <v>12.26</v>
      </c>
      <c r="P3918" s="88" t="str">
        <f t="shared" si="615"/>
        <v/>
      </c>
      <c r="Q3918" s="87" t="str">
        <f>IF(P3918&lt;&gt;"",SUMIF(L3918:L3991,L3918,N3918:N3991),"")</f>
        <v/>
      </c>
      <c r="R3918" s="87" t="str">
        <f>IF(P3918&lt;&gt;"",SUMIF(L3918:L3991,L3918,O3918:O3991),"")</f>
        <v/>
      </c>
    </row>
    <row r="3919" spans="1:18" ht="25.5" customHeight="1" x14ac:dyDescent="0.2">
      <c r="A3919" s="214" t="s">
        <v>28</v>
      </c>
      <c r="B3919" s="215" t="s">
        <v>324</v>
      </c>
      <c r="C3919" s="214" t="str">
        <f>VLOOKUP(B3919,INSUMOS!$A:$I,2,FALSE)</f>
        <v>SINAPI</v>
      </c>
      <c r="D3919" s="214" t="str">
        <f>VLOOKUP(B3919,INSUMOS!$A:$I,3,FALSE)</f>
        <v>TUBO PVC, SOLDAVEL, DE 25 MM, AGUA FRIA (NBR-5648)</v>
      </c>
      <c r="E3919" s="293" t="str">
        <f>VLOOKUP(B3919,INSUMOS!$A:$I,4,FALSE)</f>
        <v>Material</v>
      </c>
      <c r="F3919" s="293"/>
      <c r="G3919" s="216" t="str">
        <f>VLOOKUP(B3919,INSUMOS!$A:$I,5,FALSE)</f>
        <v>M</v>
      </c>
      <c r="H3919" s="217">
        <v>1.0492999999999999</v>
      </c>
      <c r="I3919" s="218">
        <f>VLOOKUP(B3919,INSUMOS!$A:$I,8,FALSE)</f>
        <v>4.7</v>
      </c>
      <c r="J3919" s="218">
        <f>TRUNC(H3919*I3919,2)</f>
        <v>4.93</v>
      </c>
      <c r="L3919" s="52">
        <f t="shared" si="619"/>
        <v>415</v>
      </c>
      <c r="M3919" s="86">
        <f t="shared" si="612"/>
        <v>4.93</v>
      </c>
      <c r="N3919" s="87" t="str">
        <f t="shared" si="613"/>
        <v/>
      </c>
      <c r="O3919" s="87">
        <f t="shared" si="614"/>
        <v>4.93</v>
      </c>
      <c r="P3919" s="88" t="str">
        <f t="shared" si="615"/>
        <v/>
      </c>
      <c r="Q3919" s="87" t="str">
        <f>IF(P3919&lt;&gt;"",SUMIF(L3919:L3991,L3919,N3919:N3991),"")</f>
        <v/>
      </c>
      <c r="R3919" s="87" t="str">
        <f>IF(P3919&lt;&gt;"",SUMIF(L3919:L3991,L3919,O3919:O3991),"")</f>
        <v/>
      </c>
    </row>
    <row r="3920" spans="1:18" ht="25.5" customHeight="1" x14ac:dyDescent="0.2">
      <c r="A3920" s="214" t="s">
        <v>28</v>
      </c>
      <c r="B3920" s="215" t="s">
        <v>496</v>
      </c>
      <c r="C3920" s="214" t="str">
        <f>VLOOKUP(B3920,INSUMOS!$A:$I,2,FALSE)</f>
        <v>SINAPI</v>
      </c>
      <c r="D3920" s="214" t="str">
        <f>VLOOKUP(B3920,INSUMOS!$A:$I,3,FALSE)</f>
        <v>LIXA D'AGUA EM FOLHA, COR PRETA, GRAO 100</v>
      </c>
      <c r="E3920" s="293" t="str">
        <f>VLOOKUP(B3920,INSUMOS!$A:$I,4,FALSE)</f>
        <v>Material</v>
      </c>
      <c r="F3920" s="293"/>
      <c r="G3920" s="216" t="str">
        <f>VLOOKUP(B3920,INSUMOS!$A:$I,5,FALSE)</f>
        <v>UN</v>
      </c>
      <c r="H3920" s="217">
        <v>8.8599999999999998E-2</v>
      </c>
      <c r="I3920" s="218">
        <f>VLOOKUP(B3920,INSUMOS!$A:$I,8,FALSE)</f>
        <v>2.3199999999999998</v>
      </c>
      <c r="J3920" s="218">
        <f>TRUNC(H3920*I3920,2)</f>
        <v>0.2</v>
      </c>
      <c r="L3920" s="52">
        <f t="shared" si="619"/>
        <v>415</v>
      </c>
      <c r="M3920" s="86">
        <f t="shared" si="612"/>
        <v>0.2</v>
      </c>
      <c r="N3920" s="87" t="str">
        <f t="shared" si="613"/>
        <v/>
      </c>
      <c r="O3920" s="87">
        <f t="shared" si="614"/>
        <v>0.2</v>
      </c>
      <c r="P3920" s="88" t="str">
        <f t="shared" si="615"/>
        <v/>
      </c>
      <c r="Q3920" s="87" t="str">
        <f>IF(P3920&lt;&gt;"",SUMIF(L3920:L3991,L3920,N3920:N3991),"")</f>
        <v/>
      </c>
      <c r="R3920" s="87" t="str">
        <f>IF(P3920&lt;&gt;"",SUMIF(L3920:L3991,L3920,O3920:O3991),"")</f>
        <v/>
      </c>
    </row>
    <row r="3921" spans="1:18" ht="25.5" customHeight="1" x14ac:dyDescent="0.2">
      <c r="A3921" s="219"/>
      <c r="B3921" s="219"/>
      <c r="C3921" s="219"/>
      <c r="D3921" s="219"/>
      <c r="E3921" s="219"/>
      <c r="F3921" s="220"/>
      <c r="G3921" s="219"/>
      <c r="H3921" s="220"/>
      <c r="I3921" s="219"/>
      <c r="J3921" s="220"/>
      <c r="L3921" s="52">
        <f t="shared" si="619"/>
        <v>415</v>
      </c>
      <c r="M3921" s="86" t="str">
        <f t="shared" si="612"/>
        <v/>
      </c>
      <c r="N3921" s="87" t="str">
        <f t="shared" si="613"/>
        <v/>
      </c>
      <c r="O3921" s="87" t="str">
        <f t="shared" si="614"/>
        <v/>
      </c>
      <c r="P3921" s="88" t="str">
        <f t="shared" si="615"/>
        <v/>
      </c>
      <c r="Q3921" s="87" t="str">
        <f>IF(P3921&lt;&gt;"",SUMIF(L3921:L3991,L3921,N3921:N3991),"")</f>
        <v/>
      </c>
      <c r="R3921" s="87" t="str">
        <f>IF(P3921&lt;&gt;"",SUMIF(L3921:L3991,L3921,O3921:O3991),"")</f>
        <v/>
      </c>
    </row>
    <row r="3922" spans="1:18" ht="25.5" customHeight="1" thickBot="1" x14ac:dyDescent="0.25">
      <c r="A3922" s="219"/>
      <c r="B3922" s="219"/>
      <c r="C3922" s="219"/>
      <c r="D3922" s="219"/>
      <c r="E3922" s="219"/>
      <c r="F3922" s="220"/>
      <c r="G3922" s="219"/>
      <c r="H3922" s="294"/>
      <c r="I3922" s="294"/>
      <c r="J3922" s="220"/>
      <c r="L3922" s="52">
        <f t="shared" si="619"/>
        <v>415</v>
      </c>
      <c r="M3922" s="86" t="str">
        <f t="shared" si="612"/>
        <v/>
      </c>
      <c r="N3922" s="87" t="str">
        <f t="shared" si="613"/>
        <v/>
      </c>
      <c r="O3922" s="87" t="str">
        <f t="shared" si="614"/>
        <v/>
      </c>
      <c r="P3922" s="88" t="str">
        <f t="shared" si="615"/>
        <v/>
      </c>
      <c r="Q3922" s="87" t="str">
        <f>IF(P3922&lt;&gt;"",SUMIF(L3922:L3991,L3922,N3922:N3991),"")</f>
        <v/>
      </c>
      <c r="R3922" s="87" t="str">
        <f>IF(P3922&lt;&gt;"",SUMIF(L3922:L3991,L3922,O3922:O3991),"")</f>
        <v/>
      </c>
    </row>
    <row r="3923" spans="1:18" ht="15" thickTop="1" x14ac:dyDescent="0.2">
      <c r="A3923" s="224"/>
      <c r="B3923" s="224"/>
      <c r="C3923" s="224"/>
      <c r="D3923" s="224"/>
      <c r="E3923" s="224"/>
      <c r="F3923" s="224"/>
      <c r="G3923" s="224"/>
      <c r="H3923" s="224"/>
      <c r="I3923" s="224"/>
      <c r="J3923" s="224"/>
      <c r="L3923" s="52">
        <f t="shared" si="619"/>
        <v>415</v>
      </c>
      <c r="M3923" s="86" t="str">
        <f t="shared" si="612"/>
        <v/>
      </c>
      <c r="N3923" s="87" t="str">
        <f t="shared" si="613"/>
        <v/>
      </c>
      <c r="O3923" s="87" t="str">
        <f t="shared" si="614"/>
        <v/>
      </c>
      <c r="P3923" s="88" t="str">
        <f t="shared" si="615"/>
        <v/>
      </c>
      <c r="Q3923" s="87" t="str">
        <f>IF(P3923&lt;&gt;"",SUMIF(L3923:L3991,L3923,N3923:N3991),"")</f>
        <v/>
      </c>
      <c r="R3923" s="87" t="str">
        <f>IF(P3923&lt;&gt;"",SUMIF(L3923:L3991,L3923,O3923:O3991),"")</f>
        <v/>
      </c>
    </row>
    <row r="3924" spans="1:18" ht="15" x14ac:dyDescent="0.2">
      <c r="A3924" s="206"/>
      <c r="B3924" s="207" t="s">
        <v>1</v>
      </c>
      <c r="C3924" s="206" t="s">
        <v>2</v>
      </c>
      <c r="D3924" s="206" t="s">
        <v>3</v>
      </c>
      <c r="E3924" s="290" t="s">
        <v>18</v>
      </c>
      <c r="F3924" s="290"/>
      <c r="G3924" s="208" t="s">
        <v>4</v>
      </c>
      <c r="H3924" s="207" t="s">
        <v>5</v>
      </c>
      <c r="I3924" s="207" t="s">
        <v>6</v>
      </c>
      <c r="J3924" s="207" t="s">
        <v>7</v>
      </c>
      <c r="L3924" s="52">
        <f t="shared" si="619"/>
        <v>416</v>
      </c>
      <c r="M3924" s="86" t="str">
        <f t="shared" si="612"/>
        <v/>
      </c>
      <c r="N3924" s="87" t="str">
        <f t="shared" si="613"/>
        <v/>
      </c>
      <c r="O3924" s="87" t="str">
        <f t="shared" si="614"/>
        <v/>
      </c>
      <c r="P3924" s="88" t="str">
        <f t="shared" si="615"/>
        <v/>
      </c>
      <c r="Q3924" s="87" t="str">
        <f>IF(P3924&lt;&gt;"",SUMIF(L3924:L3991,L3924,N3924:N3991),"")</f>
        <v/>
      </c>
      <c r="R3924" s="87" t="str">
        <f>IF(P3924&lt;&gt;"",SUMIF(L3924:L3991,L3924,O3924:O3991),"")</f>
        <v/>
      </c>
    </row>
    <row r="3925" spans="1:18" ht="25.5" x14ac:dyDescent="0.2">
      <c r="A3925" s="209" t="s">
        <v>19</v>
      </c>
      <c r="B3925" s="210" t="s">
        <v>1552</v>
      </c>
      <c r="C3925" s="209" t="s">
        <v>9</v>
      </c>
      <c r="D3925" s="209" t="s">
        <v>1553</v>
      </c>
      <c r="E3925" s="291" t="s">
        <v>908</v>
      </c>
      <c r="F3925" s="291"/>
      <c r="G3925" s="211" t="s">
        <v>12</v>
      </c>
      <c r="H3925" s="212">
        <v>1</v>
      </c>
      <c r="I3925" s="213">
        <f>SUMIF(L:L,$L3925,M:M)</f>
        <v>487.1</v>
      </c>
      <c r="J3925" s="213">
        <f t="shared" ref="J3925:J3931" si="620">TRUNC(H3925*I3925,2)</f>
        <v>487.1</v>
      </c>
      <c r="L3925" s="52">
        <f t="shared" si="619"/>
        <v>416</v>
      </c>
      <c r="M3925" s="86" t="str">
        <f t="shared" si="612"/>
        <v/>
      </c>
      <c r="N3925" s="87" t="str">
        <f t="shared" si="613"/>
        <v/>
      </c>
      <c r="O3925" s="87" t="str">
        <f t="shared" si="614"/>
        <v/>
      </c>
      <c r="P3925" s="88" t="str">
        <f t="shared" si="615"/>
        <v xml:space="preserve"> 86888 </v>
      </c>
      <c r="Q3925" s="87">
        <f>IF(P3925&lt;&gt;"",SUMIF(L3925:L3991,L3925,N3925:N3991),"")</f>
        <v>0</v>
      </c>
      <c r="R3925" s="87">
        <f>IF(P3925&lt;&gt;"",SUMIF(L3925:L3991,L3925,O3925:O3991),"")</f>
        <v>487.1</v>
      </c>
    </row>
    <row r="3926" spans="1:18" ht="25.5" x14ac:dyDescent="0.2">
      <c r="A3926" s="225" t="s">
        <v>21</v>
      </c>
      <c r="B3926" s="226" t="s">
        <v>26</v>
      </c>
      <c r="C3926" s="225" t="s">
        <v>9</v>
      </c>
      <c r="D3926" s="225" t="s">
        <v>27</v>
      </c>
      <c r="E3926" s="292" t="s">
        <v>875</v>
      </c>
      <c r="F3926" s="292"/>
      <c r="G3926" s="227" t="s">
        <v>25</v>
      </c>
      <c r="H3926" s="228">
        <v>0.43840000000000001</v>
      </c>
      <c r="I3926" s="229">
        <f>SUMIFS(J:J,A:A,"Composição",B:B,$B3926)</f>
        <v>25.11</v>
      </c>
      <c r="J3926" s="229">
        <f t="shared" si="620"/>
        <v>11</v>
      </c>
      <c r="L3926" s="52">
        <f t="shared" si="619"/>
        <v>416</v>
      </c>
      <c r="M3926" s="86">
        <f t="shared" si="612"/>
        <v>11</v>
      </c>
      <c r="N3926" s="87" t="str">
        <f t="shared" si="613"/>
        <v/>
      </c>
      <c r="O3926" s="87">
        <f t="shared" si="614"/>
        <v>11</v>
      </c>
      <c r="P3926" s="88" t="str">
        <f t="shared" si="615"/>
        <v/>
      </c>
      <c r="Q3926" s="87" t="str">
        <f>IF(P3926&lt;&gt;"",SUMIF(L3926:L3991,L3926,N3926:N3991),"")</f>
        <v/>
      </c>
      <c r="R3926" s="87" t="str">
        <f>IF(P3926&lt;&gt;"",SUMIF(L3926:L3991,L3926,O3926:O3991),"")</f>
        <v/>
      </c>
    </row>
    <row r="3927" spans="1:18" ht="25.5" customHeight="1" x14ac:dyDescent="0.2">
      <c r="A3927" s="225" t="s">
        <v>21</v>
      </c>
      <c r="B3927" s="226" t="s">
        <v>214</v>
      </c>
      <c r="C3927" s="225" t="s">
        <v>9</v>
      </c>
      <c r="D3927" s="225" t="s">
        <v>215</v>
      </c>
      <c r="E3927" s="292" t="s">
        <v>875</v>
      </c>
      <c r="F3927" s="292"/>
      <c r="G3927" s="227" t="s">
        <v>25</v>
      </c>
      <c r="H3927" s="228">
        <v>0.77910000000000001</v>
      </c>
      <c r="I3927" s="229">
        <f>SUMIFS(J:J,A:A,"Composição",B:B,$B3927)</f>
        <v>32.270000000000003</v>
      </c>
      <c r="J3927" s="229">
        <f t="shared" si="620"/>
        <v>25.14</v>
      </c>
      <c r="L3927" s="52">
        <f t="shared" si="619"/>
        <v>416</v>
      </c>
      <c r="M3927" s="86">
        <f t="shared" si="612"/>
        <v>25.14</v>
      </c>
      <c r="N3927" s="87" t="str">
        <f t="shared" si="613"/>
        <v/>
      </c>
      <c r="O3927" s="87">
        <f t="shared" si="614"/>
        <v>25.14</v>
      </c>
      <c r="P3927" s="88" t="str">
        <f t="shared" si="615"/>
        <v/>
      </c>
      <c r="Q3927" s="87" t="str">
        <f>IF(P3927&lt;&gt;"",SUMIF(L3927:L3991,L3927,N3927:N3991),"")</f>
        <v/>
      </c>
      <c r="R3927" s="87" t="str">
        <f>IF(P3927&lt;&gt;"",SUMIF(L3927:L3991,L3927,O3927:O3991),"")</f>
        <v/>
      </c>
    </row>
    <row r="3928" spans="1:18" ht="25.5" customHeight="1" x14ac:dyDescent="0.2">
      <c r="A3928" s="214" t="s">
        <v>28</v>
      </c>
      <c r="B3928" s="215" t="s">
        <v>469</v>
      </c>
      <c r="C3928" s="214" t="str">
        <f>VLOOKUP(B3928,INSUMOS!$A:$I,2,FALSE)</f>
        <v>SINAPI</v>
      </c>
      <c r="D3928" s="214" t="str">
        <f>VLOOKUP(B3928,INSUMOS!$A:$I,3,FALSE)</f>
        <v>PARAFUSO NIQUELADO COM ACABAMENTO CROMADO PARA FIXAR PECA SANITARIA, INCLUI PORCA CEGA, ARRUELA E BUCHA DE NYLON TAMANHO S-10</v>
      </c>
      <c r="E3928" s="293" t="str">
        <f>VLOOKUP(B3928,INSUMOS!$A:$I,4,FALSE)</f>
        <v>Material</v>
      </c>
      <c r="F3928" s="293"/>
      <c r="G3928" s="216" t="str">
        <f>VLOOKUP(B3928,INSUMOS!$A:$I,5,FALSE)</f>
        <v>UN</v>
      </c>
      <c r="H3928" s="217">
        <v>2</v>
      </c>
      <c r="I3928" s="218">
        <f>VLOOKUP(B3928,INSUMOS!$A:$I,8,FALSE)</f>
        <v>21.82</v>
      </c>
      <c r="J3928" s="218">
        <f t="shared" si="620"/>
        <v>43.64</v>
      </c>
      <c r="L3928" s="52">
        <f t="shared" si="619"/>
        <v>416</v>
      </c>
      <c r="M3928" s="86">
        <f t="shared" si="612"/>
        <v>43.64</v>
      </c>
      <c r="N3928" s="87" t="str">
        <f t="shared" si="613"/>
        <v/>
      </c>
      <c r="O3928" s="87">
        <f t="shared" si="614"/>
        <v>43.64</v>
      </c>
      <c r="P3928" s="88" t="str">
        <f t="shared" si="615"/>
        <v/>
      </c>
      <c r="Q3928" s="87" t="str">
        <f>IF(P3928&lt;&gt;"",SUMIF(L3928:L3991,L3928,N3928:N3991),"")</f>
        <v/>
      </c>
      <c r="R3928" s="87" t="str">
        <f>IF(P3928&lt;&gt;"",SUMIF(L3928:L3991,L3928,O3928:O3991),"")</f>
        <v/>
      </c>
    </row>
    <row r="3929" spans="1:18" ht="25.5" customHeight="1" x14ac:dyDescent="0.2">
      <c r="A3929" s="214" t="s">
        <v>28</v>
      </c>
      <c r="B3929" s="215" t="s">
        <v>510</v>
      </c>
      <c r="C3929" s="214" t="str">
        <f>VLOOKUP(B3929,INSUMOS!$A:$I,2,FALSE)</f>
        <v>SINAPI</v>
      </c>
      <c r="D3929" s="214" t="str">
        <f>VLOOKUP(B3929,INSUMOS!$A:$I,3,FALSE)</f>
        <v>ANEL DE VEDACAO, PVC FLEXIVEL, 100 MM, PARA SAIDA DE BACIA / VASO SANITARIO</v>
      </c>
      <c r="E3929" s="293" t="str">
        <f>VLOOKUP(B3929,INSUMOS!$A:$I,4,FALSE)</f>
        <v>Material</v>
      </c>
      <c r="F3929" s="293"/>
      <c r="G3929" s="216" t="str">
        <f>VLOOKUP(B3929,INSUMOS!$A:$I,5,FALSE)</f>
        <v>UN</v>
      </c>
      <c r="H3929" s="217">
        <v>1</v>
      </c>
      <c r="I3929" s="218">
        <f>VLOOKUP(B3929,INSUMOS!$A:$I,8,FALSE)</f>
        <v>17.350000000000001</v>
      </c>
      <c r="J3929" s="218">
        <f t="shared" si="620"/>
        <v>17.350000000000001</v>
      </c>
      <c r="L3929" s="52">
        <f t="shared" si="619"/>
        <v>416</v>
      </c>
      <c r="M3929" s="86">
        <f t="shared" si="612"/>
        <v>17.350000000000001</v>
      </c>
      <c r="N3929" s="87" t="str">
        <f t="shared" si="613"/>
        <v/>
      </c>
      <c r="O3929" s="87">
        <f t="shared" si="614"/>
        <v>17.350000000000001</v>
      </c>
      <c r="P3929" s="88" t="str">
        <f t="shared" si="615"/>
        <v/>
      </c>
      <c r="Q3929" s="87" t="str">
        <f>IF(P3929&lt;&gt;"",SUMIF(L3929:L3991,L3929,N3929:N3991),"")</f>
        <v/>
      </c>
      <c r="R3929" s="87" t="str">
        <f>IF(P3929&lt;&gt;"",SUMIF(L3929:L3991,L3929,O3929:O3991),"")</f>
        <v/>
      </c>
    </row>
    <row r="3930" spans="1:18" ht="25.5" customHeight="1" x14ac:dyDescent="0.2">
      <c r="A3930" s="214" t="s">
        <v>28</v>
      </c>
      <c r="B3930" s="215" t="s">
        <v>2231</v>
      </c>
      <c r="C3930" s="214" t="str">
        <f>VLOOKUP(B3930,INSUMOS!$A:$I,2,FALSE)</f>
        <v>SINAPI</v>
      </c>
      <c r="D3930" s="214" t="str">
        <f>VLOOKUP(B3930,INSUMOS!$A:$I,3,FALSE)</f>
        <v>BACIA SANITARIA (VASO) COM CAIXA ACOPLADA, SIFAO APARENTE, DE LOUCA BRANCA (SEM ASSENTO)</v>
      </c>
      <c r="E3930" s="293" t="str">
        <f>VLOOKUP(B3930,INSUMOS!$A:$I,4,FALSE)</f>
        <v>Material</v>
      </c>
      <c r="F3930" s="293"/>
      <c r="G3930" s="216" t="str">
        <f>VLOOKUP(B3930,INSUMOS!$A:$I,5,FALSE)</f>
        <v>UN</v>
      </c>
      <c r="H3930" s="217">
        <v>1</v>
      </c>
      <c r="I3930" s="218">
        <f>VLOOKUP(B3930,INSUMOS!$A:$I,8,FALSE)</f>
        <v>383</v>
      </c>
      <c r="J3930" s="218">
        <f t="shared" si="620"/>
        <v>383</v>
      </c>
      <c r="L3930" s="52">
        <f t="shared" si="619"/>
        <v>416</v>
      </c>
      <c r="M3930" s="86">
        <f t="shared" si="612"/>
        <v>383</v>
      </c>
      <c r="N3930" s="87" t="str">
        <f t="shared" si="613"/>
        <v/>
      </c>
      <c r="O3930" s="87">
        <f t="shared" si="614"/>
        <v>383</v>
      </c>
      <c r="P3930" s="88" t="str">
        <f t="shared" si="615"/>
        <v/>
      </c>
      <c r="Q3930" s="87" t="str">
        <f>IF(P3930&lt;&gt;"",SUMIF(L3930:L3991,L3930,N3930:N3991),"")</f>
        <v/>
      </c>
      <c r="R3930" s="87" t="str">
        <f>IF(P3930&lt;&gt;"",SUMIF(L3930:L3991,L3930,O3930:O3991),"")</f>
        <v/>
      </c>
    </row>
    <row r="3931" spans="1:18" ht="25.5" customHeight="1" x14ac:dyDescent="0.2">
      <c r="A3931" s="214" t="s">
        <v>28</v>
      </c>
      <c r="B3931" s="215" t="s">
        <v>356</v>
      </c>
      <c r="C3931" s="214" t="str">
        <f>VLOOKUP(B3931,INSUMOS!$A:$I,2,FALSE)</f>
        <v>SINAPI</v>
      </c>
      <c r="D3931" s="214" t="str">
        <f>VLOOKUP(B3931,INSUMOS!$A:$I,3,FALSE)</f>
        <v>REJUNTE EPOXI, QUALQUER COR</v>
      </c>
      <c r="E3931" s="293" t="str">
        <f>VLOOKUP(B3931,INSUMOS!$A:$I,4,FALSE)</f>
        <v>Material</v>
      </c>
      <c r="F3931" s="293"/>
      <c r="G3931" s="216" t="str">
        <f>VLOOKUP(B3931,INSUMOS!$A:$I,5,FALSE)</f>
        <v>KG</v>
      </c>
      <c r="H3931" s="217">
        <v>8.8099999999999998E-2</v>
      </c>
      <c r="I3931" s="218">
        <f>VLOOKUP(B3931,INSUMOS!$A:$I,8,FALSE)</f>
        <v>79.150000000000006</v>
      </c>
      <c r="J3931" s="218">
        <f t="shared" si="620"/>
        <v>6.97</v>
      </c>
      <c r="L3931" s="52">
        <f t="shared" si="619"/>
        <v>416</v>
      </c>
      <c r="M3931" s="86">
        <f t="shared" si="612"/>
        <v>6.97</v>
      </c>
      <c r="N3931" s="87" t="str">
        <f t="shared" si="613"/>
        <v/>
      </c>
      <c r="O3931" s="87">
        <f t="shared" si="614"/>
        <v>6.97</v>
      </c>
      <c r="P3931" s="88" t="str">
        <f t="shared" si="615"/>
        <v/>
      </c>
      <c r="Q3931" s="87" t="str">
        <f>IF(P3931&lt;&gt;"",SUMIF(L3931:L3991,L3931,N3931:N3991),"")</f>
        <v/>
      </c>
      <c r="R3931" s="87" t="str">
        <f>IF(P3931&lt;&gt;"",SUMIF(L3931:L3991,L3931,O3931:O3991),"")</f>
        <v/>
      </c>
    </row>
    <row r="3932" spans="1:18" x14ac:dyDescent="0.2">
      <c r="A3932" s="219"/>
      <c r="B3932" s="219"/>
      <c r="C3932" s="219"/>
      <c r="D3932" s="219"/>
      <c r="E3932" s="219"/>
      <c r="F3932" s="220"/>
      <c r="G3932" s="219"/>
      <c r="H3932" s="220"/>
      <c r="I3932" s="219"/>
      <c r="J3932" s="220"/>
      <c r="L3932" s="52">
        <f t="shared" si="619"/>
        <v>416</v>
      </c>
      <c r="M3932" s="86" t="str">
        <f t="shared" si="612"/>
        <v/>
      </c>
      <c r="N3932" s="87" t="str">
        <f t="shared" si="613"/>
        <v/>
      </c>
      <c r="O3932" s="87" t="str">
        <f t="shared" si="614"/>
        <v/>
      </c>
      <c r="P3932" s="88" t="str">
        <f t="shared" si="615"/>
        <v/>
      </c>
      <c r="Q3932" s="87" t="str">
        <f>IF(P3932&lt;&gt;"",SUMIF(L3932:L3991,L3932,N3932:N3991),"")</f>
        <v/>
      </c>
      <c r="R3932" s="87" t="str">
        <f>IF(P3932&lt;&gt;"",SUMIF(L3932:L3991,L3932,O3932:O3991),"")</f>
        <v/>
      </c>
    </row>
    <row r="3933" spans="1:18" ht="15" thickBot="1" x14ac:dyDescent="0.25">
      <c r="A3933" s="219"/>
      <c r="B3933" s="219"/>
      <c r="C3933" s="219"/>
      <c r="D3933" s="219"/>
      <c r="E3933" s="219"/>
      <c r="F3933" s="220"/>
      <c r="G3933" s="219"/>
      <c r="H3933" s="294"/>
      <c r="I3933" s="294"/>
      <c r="J3933" s="220"/>
      <c r="L3933" s="52">
        <f t="shared" si="619"/>
        <v>416</v>
      </c>
      <c r="M3933" s="86" t="str">
        <f t="shared" si="612"/>
        <v/>
      </c>
      <c r="N3933" s="87" t="str">
        <f t="shared" si="613"/>
        <v/>
      </c>
      <c r="O3933" s="87" t="str">
        <f t="shared" si="614"/>
        <v/>
      </c>
      <c r="P3933" s="88" t="str">
        <f t="shared" si="615"/>
        <v/>
      </c>
      <c r="Q3933" s="87" t="str">
        <f>IF(P3933&lt;&gt;"",SUMIF(L3933:L3991,L3933,N3933:N3991),"")</f>
        <v/>
      </c>
      <c r="R3933" s="87" t="str">
        <f>IF(P3933&lt;&gt;"",SUMIF(L3933:L3991,L3933,O3933:O3991),"")</f>
        <v/>
      </c>
    </row>
    <row r="3934" spans="1:18" ht="15" thickTop="1" x14ac:dyDescent="0.2">
      <c r="A3934" s="224"/>
      <c r="B3934" s="224"/>
      <c r="C3934" s="224"/>
      <c r="D3934" s="224"/>
      <c r="E3934" s="224"/>
      <c r="F3934" s="224"/>
      <c r="G3934" s="224"/>
      <c r="H3934" s="224"/>
      <c r="I3934" s="224"/>
      <c r="J3934" s="224"/>
      <c r="L3934" s="52">
        <f t="shared" si="619"/>
        <v>416</v>
      </c>
      <c r="M3934" s="86" t="str">
        <f t="shared" si="612"/>
        <v/>
      </c>
      <c r="N3934" s="87" t="str">
        <f t="shared" si="613"/>
        <v/>
      </c>
      <c r="O3934" s="87" t="str">
        <f t="shared" si="614"/>
        <v/>
      </c>
      <c r="P3934" s="88" t="str">
        <f t="shared" si="615"/>
        <v/>
      </c>
      <c r="Q3934" s="87" t="str">
        <f>IF(P3934&lt;&gt;"",SUMIF(L3934:L3991,L3934,N3934:N3991),"")</f>
        <v/>
      </c>
      <c r="R3934" s="87" t="str">
        <f>IF(P3934&lt;&gt;"",SUMIF(L3934:L3991,L3934,O3934:O3991),"")</f>
        <v/>
      </c>
    </row>
    <row r="3935" spans="1:18" ht="15" x14ac:dyDescent="0.2">
      <c r="A3935" s="206"/>
      <c r="B3935" s="207" t="s">
        <v>1</v>
      </c>
      <c r="C3935" s="206" t="s">
        <v>2</v>
      </c>
      <c r="D3935" s="206" t="s">
        <v>3</v>
      </c>
      <c r="E3935" s="290" t="s">
        <v>18</v>
      </c>
      <c r="F3935" s="290"/>
      <c r="G3935" s="208" t="s">
        <v>4</v>
      </c>
      <c r="H3935" s="207" t="s">
        <v>5</v>
      </c>
      <c r="I3935" s="207" t="s">
        <v>6</v>
      </c>
      <c r="J3935" s="207" t="s">
        <v>7</v>
      </c>
      <c r="L3935" s="52">
        <f t="shared" si="619"/>
        <v>417</v>
      </c>
      <c r="M3935" s="86" t="str">
        <f t="shared" si="612"/>
        <v/>
      </c>
      <c r="N3935" s="87" t="str">
        <f t="shared" si="613"/>
        <v/>
      </c>
      <c r="O3935" s="87" t="str">
        <f t="shared" si="614"/>
        <v/>
      </c>
      <c r="P3935" s="88" t="str">
        <f t="shared" si="615"/>
        <v/>
      </c>
      <c r="Q3935" s="87" t="str">
        <f>IF(P3935&lt;&gt;"",SUMIF(L3935:L3991,L3935,N3935:N3991),"")</f>
        <v/>
      </c>
      <c r="R3935" s="87" t="str">
        <f>IF(P3935&lt;&gt;"",SUMIF(L3935:L3991,L3935,O3935:O3991),"")</f>
        <v/>
      </c>
    </row>
    <row r="3936" spans="1:18" ht="25.5" customHeight="1" x14ac:dyDescent="0.2">
      <c r="A3936" s="209" t="s">
        <v>19</v>
      </c>
      <c r="B3936" s="210" t="s">
        <v>2181</v>
      </c>
      <c r="C3936" s="209" t="s">
        <v>9</v>
      </c>
      <c r="D3936" s="209" t="s">
        <v>2182</v>
      </c>
      <c r="E3936" s="291" t="s">
        <v>893</v>
      </c>
      <c r="F3936" s="291"/>
      <c r="G3936" s="211" t="s">
        <v>42</v>
      </c>
      <c r="H3936" s="212">
        <v>1</v>
      </c>
      <c r="I3936" s="213">
        <f>SUMIF(L:L,$L3936,M:M)</f>
        <v>0.56000000000000005</v>
      </c>
      <c r="J3936" s="213">
        <f>TRUNC(H3936*I3936,2)</f>
        <v>0.56000000000000005</v>
      </c>
      <c r="L3936" s="52">
        <f t="shared" si="619"/>
        <v>417</v>
      </c>
      <c r="M3936" s="86" t="str">
        <f t="shared" si="612"/>
        <v/>
      </c>
      <c r="N3936" s="87" t="str">
        <f t="shared" si="613"/>
        <v/>
      </c>
      <c r="O3936" s="87" t="str">
        <f t="shared" si="614"/>
        <v/>
      </c>
      <c r="P3936" s="88" t="str">
        <f t="shared" si="615"/>
        <v xml:space="preserve"> 90587 </v>
      </c>
      <c r="Q3936" s="87">
        <f>IF(P3936&lt;&gt;"",SUMIF(L3936:L3991,L3936,N3936:N3991),"")</f>
        <v>0</v>
      </c>
      <c r="R3936" s="87">
        <f>IF(P3936&lt;&gt;"",SUMIF(L3936:L3991,L3936,O3936:O3991),"")</f>
        <v>0.56000000000000005</v>
      </c>
    </row>
    <row r="3937" spans="1:18" ht="25.5" customHeight="1" x14ac:dyDescent="0.2">
      <c r="A3937" s="225" t="s">
        <v>21</v>
      </c>
      <c r="B3937" s="226" t="s">
        <v>2233</v>
      </c>
      <c r="C3937" s="225" t="s">
        <v>9</v>
      </c>
      <c r="D3937" s="225" t="s">
        <v>2234</v>
      </c>
      <c r="E3937" s="292" t="s">
        <v>942</v>
      </c>
      <c r="F3937" s="292"/>
      <c r="G3937" s="227" t="s">
        <v>25</v>
      </c>
      <c r="H3937" s="228">
        <v>1</v>
      </c>
      <c r="I3937" s="229">
        <f>SUMIFS(J:J,A:A,"Composição",B:B,$B3937)</f>
        <v>0.46</v>
      </c>
      <c r="J3937" s="229">
        <f>TRUNC(H3937*I3937,2)</f>
        <v>0.46</v>
      </c>
      <c r="L3937" s="52">
        <f t="shared" si="619"/>
        <v>417</v>
      </c>
      <c r="M3937" s="86">
        <f t="shared" si="612"/>
        <v>0.46</v>
      </c>
      <c r="N3937" s="87" t="str">
        <f t="shared" si="613"/>
        <v/>
      </c>
      <c r="O3937" s="87">
        <f t="shared" si="614"/>
        <v>0.46</v>
      </c>
      <c r="P3937" s="88" t="str">
        <f t="shared" si="615"/>
        <v/>
      </c>
      <c r="Q3937" s="87" t="str">
        <f>IF(P3937&lt;&gt;"",SUMIF(L3937:L3991,L3937,N3937:N3991),"")</f>
        <v/>
      </c>
      <c r="R3937" s="87" t="str">
        <f>IF(P3937&lt;&gt;"",SUMIF(L3937:L3991,L3937,O3937:O3991),"")</f>
        <v/>
      </c>
    </row>
    <row r="3938" spans="1:18" ht="25.5" x14ac:dyDescent="0.2">
      <c r="A3938" s="225" t="s">
        <v>21</v>
      </c>
      <c r="B3938" s="226" t="s">
        <v>2235</v>
      </c>
      <c r="C3938" s="225" t="s">
        <v>9</v>
      </c>
      <c r="D3938" s="225" t="s">
        <v>2236</v>
      </c>
      <c r="E3938" s="292" t="s">
        <v>942</v>
      </c>
      <c r="F3938" s="292"/>
      <c r="G3938" s="227" t="s">
        <v>25</v>
      </c>
      <c r="H3938" s="228">
        <v>1</v>
      </c>
      <c r="I3938" s="229">
        <f>SUMIFS(J:J,A:A,"Composição",B:B,$B3938)</f>
        <v>0.1</v>
      </c>
      <c r="J3938" s="229">
        <f>TRUNC(H3938*I3938,2)</f>
        <v>0.1</v>
      </c>
      <c r="L3938" s="52">
        <f t="shared" si="619"/>
        <v>417</v>
      </c>
      <c r="M3938" s="86">
        <f t="shared" si="612"/>
        <v>0.1</v>
      </c>
      <c r="N3938" s="87" t="str">
        <f t="shared" si="613"/>
        <v/>
      </c>
      <c r="O3938" s="87">
        <f t="shared" si="614"/>
        <v>0.1</v>
      </c>
      <c r="P3938" s="88" t="str">
        <f t="shared" si="615"/>
        <v/>
      </c>
      <c r="Q3938" s="87" t="str">
        <f>IF(P3938&lt;&gt;"",SUMIF(L3938:L3991,L3938,N3938:N3991),"")</f>
        <v/>
      </c>
      <c r="R3938" s="87" t="str">
        <f>IF(P3938&lt;&gt;"",SUMIF(L3938:L3991,L3938,O3938:O3991),"")</f>
        <v/>
      </c>
    </row>
    <row r="3939" spans="1:18" x14ac:dyDescent="0.2">
      <c r="A3939" s="219"/>
      <c r="B3939" s="219"/>
      <c r="C3939" s="219"/>
      <c r="D3939" s="219"/>
      <c r="E3939" s="219"/>
      <c r="F3939" s="220"/>
      <c r="G3939" s="219"/>
      <c r="H3939" s="220"/>
      <c r="I3939" s="219"/>
      <c r="J3939" s="220"/>
      <c r="L3939" s="52">
        <f t="shared" si="619"/>
        <v>417</v>
      </c>
      <c r="M3939" s="86" t="str">
        <f t="shared" si="612"/>
        <v/>
      </c>
      <c r="N3939" s="87" t="str">
        <f t="shared" si="613"/>
        <v/>
      </c>
      <c r="O3939" s="87" t="str">
        <f t="shared" si="614"/>
        <v/>
      </c>
      <c r="P3939" s="88" t="str">
        <f t="shared" si="615"/>
        <v/>
      </c>
      <c r="Q3939" s="87" t="str">
        <f>IF(P3939&lt;&gt;"",SUMIF(L3939:L3991,L3939,N3939:N3991),"")</f>
        <v/>
      </c>
      <c r="R3939" s="87" t="str">
        <f>IF(P3939&lt;&gt;"",SUMIF(L3939:L3991,L3939,O3939:O3991),"")</f>
        <v/>
      </c>
    </row>
    <row r="3940" spans="1:18" ht="15" thickBot="1" x14ac:dyDescent="0.25">
      <c r="A3940" s="219"/>
      <c r="B3940" s="219"/>
      <c r="C3940" s="219"/>
      <c r="D3940" s="219"/>
      <c r="E3940" s="219"/>
      <c r="F3940" s="220"/>
      <c r="G3940" s="219"/>
      <c r="H3940" s="294"/>
      <c r="I3940" s="294"/>
      <c r="J3940" s="220"/>
      <c r="L3940" s="52">
        <f t="shared" si="619"/>
        <v>417</v>
      </c>
      <c r="M3940" s="86" t="str">
        <f t="shared" si="612"/>
        <v/>
      </c>
      <c r="N3940" s="87" t="str">
        <f t="shared" si="613"/>
        <v/>
      </c>
      <c r="O3940" s="87" t="str">
        <f t="shared" si="614"/>
        <v/>
      </c>
      <c r="P3940" s="88" t="str">
        <f t="shared" si="615"/>
        <v/>
      </c>
      <c r="Q3940" s="87" t="str">
        <f>IF(P3940&lt;&gt;"",SUMIF(L3940:L3991,L3940,N3940:N3991),"")</f>
        <v/>
      </c>
      <c r="R3940" s="87" t="str">
        <f>IF(P3940&lt;&gt;"",SUMIF(L3940:L3991,L3940,O3940:O3991),"")</f>
        <v/>
      </c>
    </row>
    <row r="3941" spans="1:18" ht="15" thickTop="1" x14ac:dyDescent="0.2">
      <c r="A3941" s="224"/>
      <c r="B3941" s="224"/>
      <c r="C3941" s="224"/>
      <c r="D3941" s="224"/>
      <c r="E3941" s="224"/>
      <c r="F3941" s="224"/>
      <c r="G3941" s="224"/>
      <c r="H3941" s="224"/>
      <c r="I3941" s="224"/>
      <c r="J3941" s="224"/>
      <c r="L3941" s="52">
        <f t="shared" si="619"/>
        <v>417</v>
      </c>
      <c r="M3941" s="86" t="str">
        <f t="shared" si="612"/>
        <v/>
      </c>
      <c r="N3941" s="87" t="str">
        <f t="shared" si="613"/>
        <v/>
      </c>
      <c r="O3941" s="87" t="str">
        <f t="shared" si="614"/>
        <v/>
      </c>
      <c r="P3941" s="88" t="str">
        <f t="shared" si="615"/>
        <v/>
      </c>
      <c r="Q3941" s="87" t="str">
        <f>IF(P3941&lt;&gt;"",SUMIF(L3941:L3991,L3941,N3941:N3991),"")</f>
        <v/>
      </c>
      <c r="R3941" s="87" t="str">
        <f>IF(P3941&lt;&gt;"",SUMIF(L3941:L3991,L3941,O3941:O3991),"")</f>
        <v/>
      </c>
    </row>
    <row r="3942" spans="1:18" ht="25.5" customHeight="1" x14ac:dyDescent="0.2">
      <c r="A3942" s="206"/>
      <c r="B3942" s="207" t="s">
        <v>1</v>
      </c>
      <c r="C3942" s="206" t="s">
        <v>2</v>
      </c>
      <c r="D3942" s="206" t="s">
        <v>3</v>
      </c>
      <c r="E3942" s="290" t="s">
        <v>18</v>
      </c>
      <c r="F3942" s="290"/>
      <c r="G3942" s="208" t="s">
        <v>4</v>
      </c>
      <c r="H3942" s="207" t="s">
        <v>5</v>
      </c>
      <c r="I3942" s="207" t="s">
        <v>6</v>
      </c>
      <c r="J3942" s="207" t="s">
        <v>7</v>
      </c>
      <c r="L3942" s="52">
        <f t="shared" si="619"/>
        <v>418</v>
      </c>
      <c r="M3942" s="86" t="str">
        <f t="shared" si="612"/>
        <v/>
      </c>
      <c r="N3942" s="87" t="str">
        <f t="shared" si="613"/>
        <v/>
      </c>
      <c r="O3942" s="87" t="str">
        <f t="shared" si="614"/>
        <v/>
      </c>
      <c r="P3942" s="88" t="str">
        <f t="shared" si="615"/>
        <v/>
      </c>
      <c r="Q3942" s="87" t="str">
        <f>IF(P3942&lt;&gt;"",SUMIF(L3942:L3991,L3942,N3942:N3991),"")</f>
        <v/>
      </c>
      <c r="R3942" s="87" t="str">
        <f>IF(P3942&lt;&gt;"",SUMIF(L3942:L3991,L3942,O3942:O3991),"")</f>
        <v/>
      </c>
    </row>
    <row r="3943" spans="1:18" ht="25.5" customHeight="1" x14ac:dyDescent="0.2">
      <c r="A3943" s="209" t="s">
        <v>19</v>
      </c>
      <c r="B3943" s="210" t="s">
        <v>1744</v>
      </c>
      <c r="C3943" s="209" t="s">
        <v>9</v>
      </c>
      <c r="D3943" s="209" t="s">
        <v>1745</v>
      </c>
      <c r="E3943" s="291" t="s">
        <v>893</v>
      </c>
      <c r="F3943" s="291"/>
      <c r="G3943" s="211" t="s">
        <v>41</v>
      </c>
      <c r="H3943" s="212">
        <v>1</v>
      </c>
      <c r="I3943" s="213">
        <f>SUMIF(L:L,$L3943,M:M)</f>
        <v>1.29</v>
      </c>
      <c r="J3943" s="213">
        <f>TRUNC(H3943*I3943,2)</f>
        <v>1.29</v>
      </c>
      <c r="L3943" s="52">
        <f t="shared" si="619"/>
        <v>418</v>
      </c>
      <c r="M3943" s="86" t="str">
        <f t="shared" si="612"/>
        <v/>
      </c>
      <c r="N3943" s="87" t="str">
        <f t="shared" si="613"/>
        <v/>
      </c>
      <c r="O3943" s="87" t="str">
        <f t="shared" si="614"/>
        <v/>
      </c>
      <c r="P3943" s="88" t="str">
        <f t="shared" si="615"/>
        <v xml:space="preserve"> 90586 </v>
      </c>
      <c r="Q3943" s="87">
        <f>IF(P3943&lt;&gt;"",SUMIF(L3943:L3991,L3943,N3943:N3991),"")</f>
        <v>0</v>
      </c>
      <c r="R3943" s="87">
        <f>IF(P3943&lt;&gt;"",SUMIF(L3943:L3991,L3943,O3943:O3991),"")</f>
        <v>1.29</v>
      </c>
    </row>
    <row r="3944" spans="1:18" ht="38.25" x14ac:dyDescent="0.2">
      <c r="A3944" s="225" t="s">
        <v>21</v>
      </c>
      <c r="B3944" s="226" t="s">
        <v>2237</v>
      </c>
      <c r="C3944" s="225" t="s">
        <v>9</v>
      </c>
      <c r="D3944" s="225" t="s">
        <v>2238</v>
      </c>
      <c r="E3944" s="292" t="s">
        <v>942</v>
      </c>
      <c r="F3944" s="292"/>
      <c r="G3944" s="227" t="s">
        <v>25</v>
      </c>
      <c r="H3944" s="228">
        <v>1</v>
      </c>
      <c r="I3944" s="229">
        <f>SUMIFS(J:J,A:A,"Composição",B:B,$B3944)</f>
        <v>0.37</v>
      </c>
      <c r="J3944" s="229">
        <f>TRUNC(H3944*I3944,2)</f>
        <v>0.37</v>
      </c>
      <c r="L3944" s="52">
        <f t="shared" si="619"/>
        <v>418</v>
      </c>
      <c r="M3944" s="86">
        <f t="shared" si="612"/>
        <v>0.37</v>
      </c>
      <c r="N3944" s="87" t="str">
        <f t="shared" si="613"/>
        <v/>
      </c>
      <c r="O3944" s="87">
        <f t="shared" si="614"/>
        <v>0.37</v>
      </c>
      <c r="P3944" s="88" t="str">
        <f t="shared" si="615"/>
        <v/>
      </c>
      <c r="Q3944" s="87" t="str">
        <f>IF(P3944&lt;&gt;"",SUMIF(L3944:L3991,L3944,N3944:N3991),"")</f>
        <v/>
      </c>
      <c r="R3944" s="87" t="str">
        <f>IF(P3944&lt;&gt;"",SUMIF(L3944:L3991,L3944,O3944:O3991),"")</f>
        <v/>
      </c>
    </row>
    <row r="3945" spans="1:18" ht="25.5" x14ac:dyDescent="0.2">
      <c r="A3945" s="225" t="s">
        <v>21</v>
      </c>
      <c r="B3945" s="226" t="s">
        <v>2239</v>
      </c>
      <c r="C3945" s="225" t="s">
        <v>9</v>
      </c>
      <c r="D3945" s="225" t="s">
        <v>2240</v>
      </c>
      <c r="E3945" s="292" t="s">
        <v>942</v>
      </c>
      <c r="F3945" s="292"/>
      <c r="G3945" s="227" t="s">
        <v>25</v>
      </c>
      <c r="H3945" s="228">
        <v>1</v>
      </c>
      <c r="I3945" s="229">
        <f>SUMIFS(J:J,A:A,"Composição",B:B,$B3945)</f>
        <v>0.36</v>
      </c>
      <c r="J3945" s="229">
        <f>TRUNC(H3945*I3945,2)</f>
        <v>0.36</v>
      </c>
      <c r="L3945" s="52">
        <f t="shared" si="619"/>
        <v>418</v>
      </c>
      <c r="M3945" s="86">
        <f t="shared" si="612"/>
        <v>0.36</v>
      </c>
      <c r="N3945" s="87" t="str">
        <f t="shared" si="613"/>
        <v/>
      </c>
      <c r="O3945" s="87">
        <f t="shared" si="614"/>
        <v>0.36</v>
      </c>
      <c r="P3945" s="88" t="str">
        <f t="shared" si="615"/>
        <v/>
      </c>
      <c r="Q3945" s="87" t="str">
        <f>IF(P3945&lt;&gt;"",SUMIF(L3945:L3991,L3945,N3945:N3991),"")</f>
        <v/>
      </c>
      <c r="R3945" s="87" t="str">
        <f>IF(P3945&lt;&gt;"",SUMIF(L3945:L3991,L3945,O3945:O3991),"")</f>
        <v/>
      </c>
    </row>
    <row r="3946" spans="1:18" ht="25.5" x14ac:dyDescent="0.2">
      <c r="A3946" s="225" t="s">
        <v>21</v>
      </c>
      <c r="B3946" s="226" t="s">
        <v>2233</v>
      </c>
      <c r="C3946" s="225" t="s">
        <v>9</v>
      </c>
      <c r="D3946" s="225" t="s">
        <v>2234</v>
      </c>
      <c r="E3946" s="292" t="s">
        <v>942</v>
      </c>
      <c r="F3946" s="292"/>
      <c r="G3946" s="227" t="s">
        <v>25</v>
      </c>
      <c r="H3946" s="228">
        <v>1</v>
      </c>
      <c r="I3946" s="229">
        <f>SUMIFS(J:J,A:A,"Composição",B:B,$B3946)</f>
        <v>0.46</v>
      </c>
      <c r="J3946" s="229">
        <f>TRUNC(H3946*I3946,2)</f>
        <v>0.46</v>
      </c>
      <c r="L3946" s="52">
        <f t="shared" si="619"/>
        <v>418</v>
      </c>
      <c r="M3946" s="86">
        <f t="shared" si="612"/>
        <v>0.46</v>
      </c>
      <c r="N3946" s="87" t="str">
        <f t="shared" si="613"/>
        <v/>
      </c>
      <c r="O3946" s="87">
        <f t="shared" si="614"/>
        <v>0.46</v>
      </c>
      <c r="P3946" s="88" t="str">
        <f t="shared" si="615"/>
        <v/>
      </c>
      <c r="Q3946" s="87" t="str">
        <f>IF(P3946&lt;&gt;"",SUMIF(L3946:L3991,L3946,N3946:N3991),"")</f>
        <v/>
      </c>
      <c r="R3946" s="87" t="str">
        <f>IF(P3946&lt;&gt;"",SUMIF(L3946:L3991,L3946,O3946:O3991),"")</f>
        <v/>
      </c>
    </row>
    <row r="3947" spans="1:18" ht="25.5" x14ac:dyDescent="0.2">
      <c r="A3947" s="225" t="s">
        <v>21</v>
      </c>
      <c r="B3947" s="226" t="s">
        <v>2235</v>
      </c>
      <c r="C3947" s="225" t="s">
        <v>9</v>
      </c>
      <c r="D3947" s="225" t="s">
        <v>2236</v>
      </c>
      <c r="E3947" s="292" t="s">
        <v>942</v>
      </c>
      <c r="F3947" s="292"/>
      <c r="G3947" s="227" t="s">
        <v>25</v>
      </c>
      <c r="H3947" s="228">
        <v>1</v>
      </c>
      <c r="I3947" s="229">
        <f>SUMIFS(J:J,A:A,"Composição",B:B,$B3947)</f>
        <v>0.1</v>
      </c>
      <c r="J3947" s="229">
        <f>TRUNC(H3947*I3947,2)</f>
        <v>0.1</v>
      </c>
      <c r="L3947" s="52">
        <f t="shared" si="619"/>
        <v>418</v>
      </c>
      <c r="M3947" s="86">
        <f t="shared" si="612"/>
        <v>0.1</v>
      </c>
      <c r="N3947" s="87" t="str">
        <f t="shared" si="613"/>
        <v/>
      </c>
      <c r="O3947" s="87">
        <f t="shared" si="614"/>
        <v>0.1</v>
      </c>
      <c r="P3947" s="88" t="str">
        <f t="shared" si="615"/>
        <v/>
      </c>
      <c r="Q3947" s="87" t="str">
        <f>IF(P3947&lt;&gt;"",SUMIF(L3947:L3991,L3947,N3947:N3991),"")</f>
        <v/>
      </c>
      <c r="R3947" s="87" t="str">
        <f>IF(P3947&lt;&gt;"",SUMIF(L3947:L3991,L3947,O3947:O3991),"")</f>
        <v/>
      </c>
    </row>
    <row r="3948" spans="1:18" ht="25.5" customHeight="1" x14ac:dyDescent="0.2">
      <c r="A3948" s="219"/>
      <c r="B3948" s="219"/>
      <c r="C3948" s="219"/>
      <c r="D3948" s="219"/>
      <c r="E3948" s="219"/>
      <c r="F3948" s="220"/>
      <c r="G3948" s="219"/>
      <c r="H3948" s="220"/>
      <c r="I3948" s="219"/>
      <c r="J3948" s="220"/>
      <c r="L3948" s="52">
        <f t="shared" si="619"/>
        <v>418</v>
      </c>
      <c r="M3948" s="86" t="str">
        <f t="shared" si="612"/>
        <v/>
      </c>
      <c r="N3948" s="87" t="str">
        <f t="shared" si="613"/>
        <v/>
      </c>
      <c r="O3948" s="87" t="str">
        <f t="shared" si="614"/>
        <v/>
      </c>
      <c r="P3948" s="88" t="str">
        <f t="shared" si="615"/>
        <v/>
      </c>
      <c r="Q3948" s="87" t="str">
        <f>IF(P3948&lt;&gt;"",SUMIF(L3948:L3991,L3948,N3948:N3991),"")</f>
        <v/>
      </c>
      <c r="R3948" s="87" t="str">
        <f>IF(P3948&lt;&gt;"",SUMIF(L3948:L3991,L3948,O3948:O3991),"")</f>
        <v/>
      </c>
    </row>
    <row r="3949" spans="1:18" ht="25.5" customHeight="1" thickBot="1" x14ac:dyDescent="0.25">
      <c r="A3949" s="219"/>
      <c r="B3949" s="219"/>
      <c r="C3949" s="219"/>
      <c r="D3949" s="219"/>
      <c r="E3949" s="219"/>
      <c r="F3949" s="220"/>
      <c r="G3949" s="219"/>
      <c r="H3949" s="294"/>
      <c r="I3949" s="294"/>
      <c r="J3949" s="220"/>
      <c r="L3949" s="52">
        <f t="shared" si="619"/>
        <v>418</v>
      </c>
      <c r="M3949" s="86" t="str">
        <f t="shared" si="612"/>
        <v/>
      </c>
      <c r="N3949" s="87" t="str">
        <f t="shared" si="613"/>
        <v/>
      </c>
      <c r="O3949" s="87" t="str">
        <f t="shared" si="614"/>
        <v/>
      </c>
      <c r="P3949" s="88" t="str">
        <f t="shared" si="615"/>
        <v/>
      </c>
      <c r="Q3949" s="87" t="str">
        <f>IF(P3949&lt;&gt;"",SUMIF(L3949:L3991,L3949,N3949:N3991),"")</f>
        <v/>
      </c>
      <c r="R3949" s="87" t="str">
        <f>IF(P3949&lt;&gt;"",SUMIF(L3949:L3991,L3949,O3949:O3991),"")</f>
        <v/>
      </c>
    </row>
    <row r="3950" spans="1:18" ht="15" thickTop="1" x14ac:dyDescent="0.2">
      <c r="A3950" s="224"/>
      <c r="B3950" s="224"/>
      <c r="C3950" s="224"/>
      <c r="D3950" s="224"/>
      <c r="E3950" s="224"/>
      <c r="F3950" s="224"/>
      <c r="G3950" s="224"/>
      <c r="H3950" s="224"/>
      <c r="I3950" s="224"/>
      <c r="J3950" s="224"/>
      <c r="L3950" s="52">
        <f t="shared" si="619"/>
        <v>418</v>
      </c>
      <c r="M3950" s="86" t="str">
        <f t="shared" si="612"/>
        <v/>
      </c>
      <c r="N3950" s="87" t="str">
        <f t="shared" si="613"/>
        <v/>
      </c>
      <c r="O3950" s="87" t="str">
        <f t="shared" si="614"/>
        <v/>
      </c>
      <c r="P3950" s="88" t="str">
        <f t="shared" si="615"/>
        <v/>
      </c>
      <c r="Q3950" s="87" t="str">
        <f>IF(P3950&lt;&gt;"",SUMIF(L3950:L3991,L3950,N3950:N3991),"")</f>
        <v/>
      </c>
      <c r="R3950" s="87" t="str">
        <f>IF(P3950&lt;&gt;"",SUMIF(L3950:L3991,L3950,O3950:O3991),"")</f>
        <v/>
      </c>
    </row>
    <row r="3951" spans="1:18" ht="15" x14ac:dyDescent="0.2">
      <c r="A3951" s="206"/>
      <c r="B3951" s="207" t="s">
        <v>1</v>
      </c>
      <c r="C3951" s="206" t="s">
        <v>2</v>
      </c>
      <c r="D3951" s="206" t="s">
        <v>3</v>
      </c>
      <c r="E3951" s="290" t="s">
        <v>18</v>
      </c>
      <c r="F3951" s="290"/>
      <c r="G3951" s="208" t="s">
        <v>4</v>
      </c>
      <c r="H3951" s="207" t="s">
        <v>5</v>
      </c>
      <c r="I3951" s="207" t="s">
        <v>6</v>
      </c>
      <c r="J3951" s="207" t="s">
        <v>7</v>
      </c>
      <c r="L3951" s="52">
        <f t="shared" si="619"/>
        <v>419</v>
      </c>
      <c r="M3951" s="86" t="str">
        <f t="shared" si="612"/>
        <v/>
      </c>
      <c r="N3951" s="87" t="str">
        <f t="shared" si="613"/>
        <v/>
      </c>
      <c r="O3951" s="87" t="str">
        <f t="shared" si="614"/>
        <v/>
      </c>
      <c r="P3951" s="88" t="str">
        <f t="shared" si="615"/>
        <v/>
      </c>
      <c r="Q3951" s="87" t="str">
        <f>IF(P3951&lt;&gt;"",SUMIF(L3951:L3991,L3951,N3951:N3991),"")</f>
        <v/>
      </c>
      <c r="R3951" s="87" t="str">
        <f>IF(P3951&lt;&gt;"",SUMIF(L3951:L3991,L3951,O3951:O3991),"")</f>
        <v/>
      </c>
    </row>
    <row r="3952" spans="1:18" ht="25.5" x14ac:dyDescent="0.2">
      <c r="A3952" s="209" t="s">
        <v>19</v>
      </c>
      <c r="B3952" s="210" t="s">
        <v>2233</v>
      </c>
      <c r="C3952" s="209" t="s">
        <v>9</v>
      </c>
      <c r="D3952" s="209" t="s">
        <v>2234</v>
      </c>
      <c r="E3952" s="291" t="s">
        <v>942</v>
      </c>
      <c r="F3952" s="291"/>
      <c r="G3952" s="211" t="s">
        <v>25</v>
      </c>
      <c r="H3952" s="212">
        <v>1</v>
      </c>
      <c r="I3952" s="213">
        <f>SUMIF(L:L,$L3952,M:M)</f>
        <v>0.46</v>
      </c>
      <c r="J3952" s="213">
        <f>TRUNC(H3952*I3952,2)</f>
        <v>0.46</v>
      </c>
      <c r="L3952" s="52">
        <f t="shared" si="619"/>
        <v>419</v>
      </c>
      <c r="M3952" s="86" t="str">
        <f t="shared" ref="M3952:M3991" si="621">IF(OR(A3952="Insumo",A3952="Composição Auxiliar"),J3952,"")</f>
        <v/>
      </c>
      <c r="N3952" s="87" t="str">
        <f t="shared" ref="N3952:N3991" si="622">IF(E3952="Mão de Obra",J3952,"")</f>
        <v/>
      </c>
      <c r="O3952" s="87" t="str">
        <f t="shared" ref="O3952:O3991" si="623">IF(N3952&lt;&gt;"","",M3952)</f>
        <v/>
      </c>
      <c r="P3952" s="88" t="str">
        <f t="shared" ref="P3952:P3991" si="624">IF(A3952="Composição",B3952,"")</f>
        <v xml:space="preserve"> 90582 </v>
      </c>
      <c r="Q3952" s="87">
        <f>IF(P3952&lt;&gt;"",SUMIF(L3952:L3991,L3952,N3952:N3991),"")</f>
        <v>0</v>
      </c>
      <c r="R3952" s="87">
        <f>IF(P3952&lt;&gt;"",SUMIF(L3952:L3991,L3952,O3952:O3991),"")</f>
        <v>0.46</v>
      </c>
    </row>
    <row r="3953" spans="1:18" ht="25.5" x14ac:dyDescent="0.2">
      <c r="A3953" s="214" t="s">
        <v>28</v>
      </c>
      <c r="B3953" s="215" t="s">
        <v>2241</v>
      </c>
      <c r="C3953" s="214" t="str">
        <f>VLOOKUP(B3953,INSUMOS!$A:$I,2,FALSE)</f>
        <v>SINAPI</v>
      </c>
      <c r="D3953" s="214" t="str">
        <f>VLOOKUP(B3953,INSUMOS!$A:$I,3,FALSE)</f>
        <v>VIBRADOR DE IMERSAO, DIAMETRO DA PONTEIRA DE *45* MM, COM MOTOR ELETRICO TRIFASICO DE 2 HP (2 CV)</v>
      </c>
      <c r="E3953" s="293" t="str">
        <f>VLOOKUP(B3953,INSUMOS!$A:$I,4,FALSE)</f>
        <v>Equipamento para Aquisição Permanente</v>
      </c>
      <c r="F3953" s="293"/>
      <c r="G3953" s="216" t="str">
        <f>VLOOKUP(B3953,INSUMOS!$A:$I,5,FALSE)</f>
        <v>UN</v>
      </c>
      <c r="H3953" s="217">
        <v>1.2799999999999999E-4</v>
      </c>
      <c r="I3953" s="218">
        <f>VLOOKUP(B3953,INSUMOS!$A:$I,8,FALSE)</f>
        <v>3626.47</v>
      </c>
      <c r="J3953" s="218">
        <f>TRUNC(H3953*I3953,2)</f>
        <v>0.46</v>
      </c>
      <c r="L3953" s="52">
        <f t="shared" si="619"/>
        <v>419</v>
      </c>
      <c r="M3953" s="86">
        <f t="shared" si="621"/>
        <v>0.46</v>
      </c>
      <c r="N3953" s="87" t="str">
        <f t="shared" si="622"/>
        <v/>
      </c>
      <c r="O3953" s="87">
        <f t="shared" si="623"/>
        <v>0.46</v>
      </c>
      <c r="P3953" s="88" t="str">
        <f t="shared" si="624"/>
        <v/>
      </c>
      <c r="Q3953" s="87" t="str">
        <f>IF(P3953&lt;&gt;"",SUMIF(L3953:L3991,L3953,N3953:N3991),"")</f>
        <v/>
      </c>
      <c r="R3953" s="87" t="str">
        <f>IF(P3953&lt;&gt;"",SUMIF(L3953:L3991,L3953,O3953:O3991),"")</f>
        <v/>
      </c>
    </row>
    <row r="3954" spans="1:18" x14ac:dyDescent="0.2">
      <c r="A3954" s="219"/>
      <c r="B3954" s="219"/>
      <c r="C3954" s="219"/>
      <c r="D3954" s="219"/>
      <c r="E3954" s="219"/>
      <c r="F3954" s="220"/>
      <c r="G3954" s="219"/>
      <c r="H3954" s="220"/>
      <c r="I3954" s="219"/>
      <c r="J3954" s="220"/>
      <c r="L3954" s="52">
        <f t="shared" si="619"/>
        <v>419</v>
      </c>
      <c r="M3954" s="86" t="str">
        <f t="shared" si="621"/>
        <v/>
      </c>
      <c r="N3954" s="87" t="str">
        <f t="shared" si="622"/>
        <v/>
      </c>
      <c r="O3954" s="87" t="str">
        <f t="shared" si="623"/>
        <v/>
      </c>
      <c r="P3954" s="88" t="str">
        <f t="shared" si="624"/>
        <v/>
      </c>
      <c r="Q3954" s="87" t="str">
        <f>IF(P3954&lt;&gt;"",SUMIF(L3954:L3991,L3954,N3954:N3991),"")</f>
        <v/>
      </c>
      <c r="R3954" s="87" t="str">
        <f>IF(P3954&lt;&gt;"",SUMIF(L3954:L3991,L3954,O3954:O3991),"")</f>
        <v/>
      </c>
    </row>
    <row r="3955" spans="1:18" ht="25.5" customHeight="1" thickBot="1" x14ac:dyDescent="0.25">
      <c r="A3955" s="219"/>
      <c r="B3955" s="219"/>
      <c r="C3955" s="219"/>
      <c r="D3955" s="219"/>
      <c r="E3955" s="219"/>
      <c r="F3955" s="220"/>
      <c r="G3955" s="219"/>
      <c r="H3955" s="294"/>
      <c r="I3955" s="294"/>
      <c r="J3955" s="220"/>
      <c r="L3955" s="52">
        <f t="shared" si="619"/>
        <v>419</v>
      </c>
      <c r="M3955" s="86" t="str">
        <f t="shared" si="621"/>
        <v/>
      </c>
      <c r="N3955" s="87" t="str">
        <f t="shared" si="622"/>
        <v/>
      </c>
      <c r="O3955" s="87" t="str">
        <f t="shared" si="623"/>
        <v/>
      </c>
      <c r="P3955" s="88" t="str">
        <f t="shared" si="624"/>
        <v/>
      </c>
      <c r="Q3955" s="87" t="str">
        <f>IF(P3955&lt;&gt;"",SUMIF(L3955:L3991,L3955,N3955:N3991),"")</f>
        <v/>
      </c>
      <c r="R3955" s="87" t="str">
        <f>IF(P3955&lt;&gt;"",SUMIF(L3955:L3991,L3955,O3955:O3991),"")</f>
        <v/>
      </c>
    </row>
    <row r="3956" spans="1:18" ht="25.5" customHeight="1" thickTop="1" x14ac:dyDescent="0.2">
      <c r="A3956" s="224"/>
      <c r="B3956" s="224"/>
      <c r="C3956" s="224"/>
      <c r="D3956" s="224"/>
      <c r="E3956" s="224"/>
      <c r="F3956" s="224"/>
      <c r="G3956" s="224"/>
      <c r="H3956" s="224"/>
      <c r="I3956" s="224"/>
      <c r="J3956" s="224"/>
      <c r="L3956" s="52">
        <f t="shared" ref="L3956:L3990" si="625">IF(AND(A3957&lt;&gt;"",A3956=""),L3955+1,L3955)</f>
        <v>419</v>
      </c>
      <c r="M3956" s="86" t="str">
        <f t="shared" si="621"/>
        <v/>
      </c>
      <c r="N3956" s="87" t="str">
        <f t="shared" si="622"/>
        <v/>
      </c>
      <c r="O3956" s="87" t="str">
        <f t="shared" si="623"/>
        <v/>
      </c>
      <c r="P3956" s="88" t="str">
        <f t="shared" si="624"/>
        <v/>
      </c>
      <c r="Q3956" s="87" t="str">
        <f>IF(P3956&lt;&gt;"",SUMIF(L3956:L3991,L3956,N3956:N3991),"")</f>
        <v/>
      </c>
      <c r="R3956" s="87" t="str">
        <f>IF(P3956&lt;&gt;"",SUMIF(L3956:L3991,L3956,O3956:O3991),"")</f>
        <v/>
      </c>
    </row>
    <row r="3957" spans="1:18" ht="15" x14ac:dyDescent="0.2">
      <c r="A3957" s="206"/>
      <c r="B3957" s="207" t="s">
        <v>1</v>
      </c>
      <c r="C3957" s="206" t="s">
        <v>2</v>
      </c>
      <c r="D3957" s="206" t="s">
        <v>3</v>
      </c>
      <c r="E3957" s="290" t="s">
        <v>18</v>
      </c>
      <c r="F3957" s="290"/>
      <c r="G3957" s="208" t="s">
        <v>4</v>
      </c>
      <c r="H3957" s="207" t="s">
        <v>5</v>
      </c>
      <c r="I3957" s="207" t="s">
        <v>6</v>
      </c>
      <c r="J3957" s="207" t="s">
        <v>7</v>
      </c>
      <c r="L3957" s="52">
        <f t="shared" si="625"/>
        <v>420</v>
      </c>
      <c r="M3957" s="86" t="str">
        <f t="shared" si="621"/>
        <v/>
      </c>
      <c r="N3957" s="87" t="str">
        <f t="shared" si="622"/>
        <v/>
      </c>
      <c r="O3957" s="87" t="str">
        <f t="shared" si="623"/>
        <v/>
      </c>
      <c r="P3957" s="88" t="str">
        <f t="shared" si="624"/>
        <v/>
      </c>
      <c r="Q3957" s="87" t="str">
        <f>IF(P3957&lt;&gt;"",SUMIF(L3957:L3991,L3957,N3957:N3991),"")</f>
        <v/>
      </c>
      <c r="R3957" s="87" t="str">
        <f>IF(P3957&lt;&gt;"",SUMIF(L3957:L3991,L3957,O3957:O3991),"")</f>
        <v/>
      </c>
    </row>
    <row r="3958" spans="1:18" ht="25.5" x14ac:dyDescent="0.2">
      <c r="A3958" s="209" t="s">
        <v>19</v>
      </c>
      <c r="B3958" s="210" t="s">
        <v>2235</v>
      </c>
      <c r="C3958" s="209" t="s">
        <v>9</v>
      </c>
      <c r="D3958" s="209" t="s">
        <v>2236</v>
      </c>
      <c r="E3958" s="291" t="s">
        <v>942</v>
      </c>
      <c r="F3958" s="291"/>
      <c r="G3958" s="211" t="s">
        <v>25</v>
      </c>
      <c r="H3958" s="212">
        <v>1</v>
      </c>
      <c r="I3958" s="213">
        <f>SUMIF(L:L,$L3958,M:M)</f>
        <v>0.1</v>
      </c>
      <c r="J3958" s="213">
        <f>TRUNC(H3958*I3958,2)</f>
        <v>0.1</v>
      </c>
      <c r="L3958" s="52">
        <f t="shared" si="625"/>
        <v>420</v>
      </c>
      <c r="M3958" s="86" t="str">
        <f t="shared" si="621"/>
        <v/>
      </c>
      <c r="N3958" s="87" t="str">
        <f t="shared" si="622"/>
        <v/>
      </c>
      <c r="O3958" s="87" t="str">
        <f t="shared" si="623"/>
        <v/>
      </c>
      <c r="P3958" s="88" t="str">
        <f t="shared" si="624"/>
        <v xml:space="preserve"> 90583 </v>
      </c>
      <c r="Q3958" s="87">
        <f>IF(P3958&lt;&gt;"",SUMIF(L3958:L3991,L3958,N3958:N3991),"")</f>
        <v>0</v>
      </c>
      <c r="R3958" s="87">
        <f>IF(P3958&lt;&gt;"",SUMIF(L3958:L3991,L3958,O3958:O3991),"")</f>
        <v>0.1</v>
      </c>
    </row>
    <row r="3959" spans="1:18" ht="25.5" x14ac:dyDescent="0.2">
      <c r="A3959" s="214" t="s">
        <v>28</v>
      </c>
      <c r="B3959" s="215" t="s">
        <v>2241</v>
      </c>
      <c r="C3959" s="214" t="str">
        <f>VLOOKUP(B3959,INSUMOS!$A:$I,2,FALSE)</f>
        <v>SINAPI</v>
      </c>
      <c r="D3959" s="214" t="str">
        <f>VLOOKUP(B3959,INSUMOS!$A:$I,3,FALSE)</f>
        <v>VIBRADOR DE IMERSAO, DIAMETRO DA PONTEIRA DE *45* MM, COM MOTOR ELETRICO TRIFASICO DE 2 HP (2 CV)</v>
      </c>
      <c r="E3959" s="293" t="str">
        <f>VLOOKUP(B3959,INSUMOS!$A:$I,4,FALSE)</f>
        <v>Equipamento para Aquisição Permanente</v>
      </c>
      <c r="F3959" s="293"/>
      <c r="G3959" s="216" t="str">
        <f>VLOOKUP(B3959,INSUMOS!$A:$I,5,FALSE)</f>
        <v>UN</v>
      </c>
      <c r="H3959" s="217">
        <v>2.9600000000000001E-5</v>
      </c>
      <c r="I3959" s="218">
        <f>VLOOKUP(B3959,INSUMOS!$A:$I,8,FALSE)</f>
        <v>3626.47</v>
      </c>
      <c r="J3959" s="218">
        <f>TRUNC(H3959*I3959,2)</f>
        <v>0.1</v>
      </c>
      <c r="L3959" s="52">
        <f t="shared" si="625"/>
        <v>420</v>
      </c>
      <c r="M3959" s="86">
        <f t="shared" si="621"/>
        <v>0.1</v>
      </c>
      <c r="N3959" s="87" t="str">
        <f t="shared" si="622"/>
        <v/>
      </c>
      <c r="O3959" s="87">
        <f t="shared" si="623"/>
        <v>0.1</v>
      </c>
      <c r="P3959" s="88" t="str">
        <f t="shared" si="624"/>
        <v/>
      </c>
      <c r="Q3959" s="87" t="str">
        <f>IF(P3959&lt;&gt;"",SUMIF(L3959:L3991,L3959,N3959:N3991),"")</f>
        <v/>
      </c>
      <c r="R3959" s="87" t="str">
        <f>IF(P3959&lt;&gt;"",SUMIF(L3959:L3991,L3959,O3959:O3991),"")</f>
        <v/>
      </c>
    </row>
    <row r="3960" spans="1:18" x14ac:dyDescent="0.2">
      <c r="A3960" s="219"/>
      <c r="B3960" s="219"/>
      <c r="C3960" s="219"/>
      <c r="D3960" s="219"/>
      <c r="E3960" s="219"/>
      <c r="F3960" s="220"/>
      <c r="G3960" s="219"/>
      <c r="H3960" s="220"/>
      <c r="I3960" s="219"/>
      <c r="J3960" s="220"/>
      <c r="L3960" s="52">
        <f t="shared" si="625"/>
        <v>420</v>
      </c>
      <c r="M3960" s="86" t="str">
        <f t="shared" si="621"/>
        <v/>
      </c>
      <c r="N3960" s="87" t="str">
        <f t="shared" si="622"/>
        <v/>
      </c>
      <c r="O3960" s="87" t="str">
        <f t="shared" si="623"/>
        <v/>
      </c>
      <c r="P3960" s="88" t="str">
        <f t="shared" si="624"/>
        <v/>
      </c>
      <c r="Q3960" s="87" t="str">
        <f>IF(P3960&lt;&gt;"",SUMIF(L3960:L3991,L3960,N3960:N3991),"")</f>
        <v/>
      </c>
      <c r="R3960" s="87" t="str">
        <f>IF(P3960&lt;&gt;"",SUMIF(L3960:L3991,L3960,O3960:O3991),"")</f>
        <v/>
      </c>
    </row>
    <row r="3961" spans="1:18" ht="15" thickBot="1" x14ac:dyDescent="0.25">
      <c r="A3961" s="219"/>
      <c r="B3961" s="219"/>
      <c r="C3961" s="219"/>
      <c r="D3961" s="219"/>
      <c r="E3961" s="219"/>
      <c r="F3961" s="220"/>
      <c r="G3961" s="219"/>
      <c r="H3961" s="294"/>
      <c r="I3961" s="294"/>
      <c r="J3961" s="220"/>
      <c r="L3961" s="52">
        <f t="shared" si="625"/>
        <v>420</v>
      </c>
      <c r="M3961" s="86" t="str">
        <f t="shared" si="621"/>
        <v/>
      </c>
      <c r="N3961" s="87" t="str">
        <f t="shared" si="622"/>
        <v/>
      </c>
      <c r="O3961" s="87" t="str">
        <f t="shared" si="623"/>
        <v/>
      </c>
      <c r="P3961" s="88" t="str">
        <f t="shared" si="624"/>
        <v/>
      </c>
      <c r="Q3961" s="87" t="str">
        <f>IF(P3961&lt;&gt;"",SUMIF(L3961:L3991,L3961,N3961:N3991),"")</f>
        <v/>
      </c>
      <c r="R3961" s="87" t="str">
        <f>IF(P3961&lt;&gt;"",SUMIF(L3961:L3991,L3961,O3961:O3991),"")</f>
        <v/>
      </c>
    </row>
    <row r="3962" spans="1:18" ht="14.25" customHeight="1" thickTop="1" x14ac:dyDescent="0.2">
      <c r="A3962" s="224"/>
      <c r="B3962" s="224"/>
      <c r="C3962" s="224"/>
      <c r="D3962" s="224"/>
      <c r="E3962" s="224"/>
      <c r="F3962" s="224"/>
      <c r="G3962" s="224"/>
      <c r="H3962" s="224"/>
      <c r="I3962" s="224"/>
      <c r="J3962" s="224"/>
      <c r="L3962" s="52">
        <f t="shared" si="625"/>
        <v>420</v>
      </c>
      <c r="M3962" s="86" t="str">
        <f t="shared" si="621"/>
        <v/>
      </c>
      <c r="N3962" s="87" t="str">
        <f t="shared" si="622"/>
        <v/>
      </c>
      <c r="O3962" s="87" t="str">
        <f t="shared" si="623"/>
        <v/>
      </c>
      <c r="P3962" s="88" t="str">
        <f t="shared" si="624"/>
        <v/>
      </c>
      <c r="Q3962" s="87" t="str">
        <f>IF(P3962&lt;&gt;"",SUMIF(L3962:L3991,L3962,N3962:N3991),"")</f>
        <v/>
      </c>
      <c r="R3962" s="87" t="str">
        <f>IF(P3962&lt;&gt;"",SUMIF(L3962:L3991,L3962,O3962:O3991),"")</f>
        <v/>
      </c>
    </row>
    <row r="3963" spans="1:18" ht="25.5" customHeight="1" x14ac:dyDescent="0.2">
      <c r="A3963" s="206"/>
      <c r="B3963" s="207" t="s">
        <v>1</v>
      </c>
      <c r="C3963" s="206" t="s">
        <v>2</v>
      </c>
      <c r="D3963" s="206" t="s">
        <v>3</v>
      </c>
      <c r="E3963" s="290" t="s">
        <v>18</v>
      </c>
      <c r="F3963" s="290"/>
      <c r="G3963" s="208" t="s">
        <v>4</v>
      </c>
      <c r="H3963" s="207" t="s">
        <v>5</v>
      </c>
      <c r="I3963" s="207" t="s">
        <v>6</v>
      </c>
      <c r="J3963" s="207" t="s">
        <v>7</v>
      </c>
      <c r="L3963" s="52">
        <f t="shared" si="625"/>
        <v>421</v>
      </c>
      <c r="M3963" s="86" t="str">
        <f t="shared" si="621"/>
        <v/>
      </c>
      <c r="N3963" s="87" t="str">
        <f t="shared" si="622"/>
        <v/>
      </c>
      <c r="O3963" s="87" t="str">
        <f t="shared" si="623"/>
        <v/>
      </c>
      <c r="P3963" s="88" t="str">
        <f t="shared" si="624"/>
        <v/>
      </c>
      <c r="Q3963" s="87" t="str">
        <f>IF(P3963&lt;&gt;"",SUMIF(L3963:L3991,L3963,N3963:N3991),"")</f>
        <v/>
      </c>
      <c r="R3963" s="87" t="str">
        <f>IF(P3963&lt;&gt;"",SUMIF(L3963:L3991,L3963,O3963:O3991),"")</f>
        <v/>
      </c>
    </row>
    <row r="3964" spans="1:18" ht="14.25" customHeight="1" x14ac:dyDescent="0.2">
      <c r="A3964" s="209" t="s">
        <v>19</v>
      </c>
      <c r="B3964" s="210" t="s">
        <v>2239</v>
      </c>
      <c r="C3964" s="209" t="s">
        <v>9</v>
      </c>
      <c r="D3964" s="209" t="s">
        <v>2240</v>
      </c>
      <c r="E3964" s="291" t="s">
        <v>942</v>
      </c>
      <c r="F3964" s="291"/>
      <c r="G3964" s="211" t="s">
        <v>25</v>
      </c>
      <c r="H3964" s="212">
        <v>1</v>
      </c>
      <c r="I3964" s="213">
        <f>SUMIF(L:L,$L3964,M:M)</f>
        <v>0.36</v>
      </c>
      <c r="J3964" s="213">
        <f>TRUNC(H3964*I3964,2)</f>
        <v>0.36</v>
      </c>
      <c r="L3964" s="52">
        <f t="shared" si="625"/>
        <v>421</v>
      </c>
      <c r="M3964" s="86" t="str">
        <f t="shared" si="621"/>
        <v/>
      </c>
      <c r="N3964" s="87" t="str">
        <f t="shared" si="622"/>
        <v/>
      </c>
      <c r="O3964" s="87" t="str">
        <f t="shared" si="623"/>
        <v/>
      </c>
      <c r="P3964" s="88" t="str">
        <f t="shared" si="624"/>
        <v xml:space="preserve"> 90584 </v>
      </c>
      <c r="Q3964" s="87">
        <f>IF(P3964&lt;&gt;"",SUMIF(L3964:L3991,L3964,N3964:N3991),"")</f>
        <v>0</v>
      </c>
      <c r="R3964" s="87">
        <f>IF(P3964&lt;&gt;"",SUMIF(L3964:L3991,L3964,O3964:O3991),"")</f>
        <v>0.36</v>
      </c>
    </row>
    <row r="3965" spans="1:18" ht="25.5" x14ac:dyDescent="0.2">
      <c r="A3965" s="214" t="s">
        <v>28</v>
      </c>
      <c r="B3965" s="215" t="s">
        <v>2241</v>
      </c>
      <c r="C3965" s="214" t="str">
        <f>VLOOKUP(B3965,INSUMOS!$A:$I,2,FALSE)</f>
        <v>SINAPI</v>
      </c>
      <c r="D3965" s="214" t="str">
        <f>VLOOKUP(B3965,INSUMOS!$A:$I,3,FALSE)</f>
        <v>VIBRADOR DE IMERSAO, DIAMETRO DA PONTEIRA DE *45* MM, COM MOTOR ELETRICO TRIFASICO DE 2 HP (2 CV)</v>
      </c>
      <c r="E3965" s="293" t="str">
        <f>VLOOKUP(B3965,INSUMOS!$A:$I,4,FALSE)</f>
        <v>Equipamento para Aquisição Permanente</v>
      </c>
      <c r="F3965" s="293"/>
      <c r="G3965" s="216" t="str">
        <f>VLOOKUP(B3965,INSUMOS!$A:$I,5,FALSE)</f>
        <v>UN</v>
      </c>
      <c r="H3965" s="217">
        <v>1E-4</v>
      </c>
      <c r="I3965" s="218">
        <f>VLOOKUP(B3965,INSUMOS!$A:$I,8,FALSE)</f>
        <v>3626.47</v>
      </c>
      <c r="J3965" s="218">
        <f>TRUNC(H3965*I3965,2)</f>
        <v>0.36</v>
      </c>
      <c r="L3965" s="52">
        <f t="shared" si="625"/>
        <v>421</v>
      </c>
      <c r="M3965" s="86">
        <f t="shared" si="621"/>
        <v>0.36</v>
      </c>
      <c r="N3965" s="87" t="str">
        <f t="shared" si="622"/>
        <v/>
      </c>
      <c r="O3965" s="87">
        <f t="shared" si="623"/>
        <v>0.36</v>
      </c>
      <c r="P3965" s="88" t="str">
        <f t="shared" si="624"/>
        <v/>
      </c>
      <c r="Q3965" s="87" t="str">
        <f>IF(P3965&lt;&gt;"",SUMIF(L3965:L3991,L3965,N3965:N3991),"")</f>
        <v/>
      </c>
      <c r="R3965" s="87" t="str">
        <f>IF(P3965&lt;&gt;"",SUMIF(L3965:L3991,L3965,O3965:O3991),"")</f>
        <v/>
      </c>
    </row>
    <row r="3966" spans="1:18" x14ac:dyDescent="0.2">
      <c r="A3966" s="219"/>
      <c r="B3966" s="219"/>
      <c r="C3966" s="219"/>
      <c r="D3966" s="219"/>
      <c r="E3966" s="219"/>
      <c r="F3966" s="220"/>
      <c r="G3966" s="219"/>
      <c r="H3966" s="220"/>
      <c r="I3966" s="219"/>
      <c r="J3966" s="220"/>
      <c r="L3966" s="52">
        <f t="shared" si="625"/>
        <v>421</v>
      </c>
      <c r="M3966" s="86" t="str">
        <f t="shared" si="621"/>
        <v/>
      </c>
      <c r="N3966" s="87" t="str">
        <f t="shared" si="622"/>
        <v/>
      </c>
      <c r="O3966" s="87" t="str">
        <f t="shared" si="623"/>
        <v/>
      </c>
      <c r="P3966" s="88" t="str">
        <f t="shared" si="624"/>
        <v/>
      </c>
      <c r="Q3966" s="87" t="str">
        <f>IF(P3966&lt;&gt;"",SUMIF(L3966:L3991,L3966,N3966:N3991),"")</f>
        <v/>
      </c>
      <c r="R3966" s="87" t="str">
        <f>IF(P3966&lt;&gt;"",SUMIF(L3966:L3991,L3966,O3966:O3991),"")</f>
        <v/>
      </c>
    </row>
    <row r="3967" spans="1:18" ht="15" thickBot="1" x14ac:dyDescent="0.25">
      <c r="A3967" s="219"/>
      <c r="B3967" s="219"/>
      <c r="C3967" s="219"/>
      <c r="D3967" s="219"/>
      <c r="E3967" s="219"/>
      <c r="F3967" s="220"/>
      <c r="G3967" s="219"/>
      <c r="H3967" s="294"/>
      <c r="I3967" s="294"/>
      <c r="J3967" s="220"/>
      <c r="L3967" s="52">
        <f t="shared" si="625"/>
        <v>421</v>
      </c>
      <c r="M3967" s="86" t="str">
        <f t="shared" si="621"/>
        <v/>
      </c>
      <c r="N3967" s="87" t="str">
        <f t="shared" si="622"/>
        <v/>
      </c>
      <c r="O3967" s="87" t="str">
        <f t="shared" si="623"/>
        <v/>
      </c>
      <c r="P3967" s="88" t="str">
        <f t="shared" si="624"/>
        <v/>
      </c>
      <c r="Q3967" s="87" t="str">
        <f>IF(P3967&lt;&gt;"",SUMIF(L3967:L3991,L3967,N3967:N3991),"")</f>
        <v/>
      </c>
      <c r="R3967" s="87" t="str">
        <f>IF(P3967&lt;&gt;"",SUMIF(L3967:L3991,L3967,O3967:O3991),"")</f>
        <v/>
      </c>
    </row>
    <row r="3968" spans="1:18" ht="15" thickTop="1" x14ac:dyDescent="0.2">
      <c r="A3968" s="224"/>
      <c r="B3968" s="224"/>
      <c r="C3968" s="224"/>
      <c r="D3968" s="224"/>
      <c r="E3968" s="224"/>
      <c r="F3968" s="224"/>
      <c r="G3968" s="224"/>
      <c r="H3968" s="224"/>
      <c r="I3968" s="224"/>
      <c r="J3968" s="224"/>
      <c r="L3968" s="52">
        <f t="shared" si="625"/>
        <v>421</v>
      </c>
      <c r="M3968" s="86" t="str">
        <f t="shared" si="621"/>
        <v/>
      </c>
      <c r="N3968" s="87" t="str">
        <f t="shared" si="622"/>
        <v/>
      </c>
      <c r="O3968" s="87" t="str">
        <f t="shared" si="623"/>
        <v/>
      </c>
      <c r="P3968" s="88" t="str">
        <f t="shared" si="624"/>
        <v/>
      </c>
      <c r="Q3968" s="87" t="str">
        <f>IF(P3968&lt;&gt;"",SUMIF(L3968:L3991,L3968,N3968:N3991),"")</f>
        <v/>
      </c>
      <c r="R3968" s="87" t="str">
        <f>IF(P3968&lt;&gt;"",SUMIF(L3968:L3991,L3968,O3968:O3991),"")</f>
        <v/>
      </c>
    </row>
    <row r="3969" spans="1:18" ht="15" x14ac:dyDescent="0.2">
      <c r="A3969" s="206"/>
      <c r="B3969" s="207" t="s">
        <v>1</v>
      </c>
      <c r="C3969" s="206" t="s">
        <v>2</v>
      </c>
      <c r="D3969" s="206" t="s">
        <v>3</v>
      </c>
      <c r="E3969" s="290" t="s">
        <v>18</v>
      </c>
      <c r="F3969" s="290"/>
      <c r="G3969" s="208" t="s">
        <v>4</v>
      </c>
      <c r="H3969" s="207" t="s">
        <v>5</v>
      </c>
      <c r="I3969" s="207" t="s">
        <v>6</v>
      </c>
      <c r="J3969" s="207" t="s">
        <v>7</v>
      </c>
      <c r="L3969" s="52">
        <f t="shared" si="625"/>
        <v>422</v>
      </c>
      <c r="M3969" s="86" t="str">
        <f t="shared" si="621"/>
        <v/>
      </c>
      <c r="N3969" s="87" t="str">
        <f t="shared" si="622"/>
        <v/>
      </c>
      <c r="O3969" s="87" t="str">
        <f t="shared" si="623"/>
        <v/>
      </c>
      <c r="P3969" s="88" t="str">
        <f t="shared" si="624"/>
        <v/>
      </c>
      <c r="Q3969" s="87" t="str">
        <f>IF(P3969&lt;&gt;"",SUMIF(L3969:L3991,L3969,N3969:N3991),"")</f>
        <v/>
      </c>
      <c r="R3969" s="87" t="str">
        <f>IF(P3969&lt;&gt;"",SUMIF(L3969:L3991,L3969,O3969:O3991),"")</f>
        <v/>
      </c>
    </row>
    <row r="3970" spans="1:18" ht="38.25" x14ac:dyDescent="0.2">
      <c r="A3970" s="209" t="s">
        <v>19</v>
      </c>
      <c r="B3970" s="210" t="s">
        <v>2237</v>
      </c>
      <c r="C3970" s="209" t="s">
        <v>9</v>
      </c>
      <c r="D3970" s="209" t="s">
        <v>2238</v>
      </c>
      <c r="E3970" s="291" t="s">
        <v>942</v>
      </c>
      <c r="F3970" s="291"/>
      <c r="G3970" s="211" t="s">
        <v>25</v>
      </c>
      <c r="H3970" s="212">
        <v>1</v>
      </c>
      <c r="I3970" s="213">
        <f>SUMIF(L:L,$L3970,M:M)</f>
        <v>0.37</v>
      </c>
      <c r="J3970" s="213">
        <f>TRUNC(H3970*I3970,2)</f>
        <v>0.37</v>
      </c>
      <c r="L3970" s="52">
        <f t="shared" si="625"/>
        <v>422</v>
      </c>
      <c r="M3970" s="86" t="str">
        <f t="shared" si="621"/>
        <v/>
      </c>
      <c r="N3970" s="87" t="str">
        <f t="shared" si="622"/>
        <v/>
      </c>
      <c r="O3970" s="87" t="str">
        <f t="shared" si="623"/>
        <v/>
      </c>
      <c r="P3970" s="88" t="str">
        <f t="shared" si="624"/>
        <v xml:space="preserve"> 90585 </v>
      </c>
      <c r="Q3970" s="87">
        <f>IF(P3970&lt;&gt;"",SUMIF(L3970:L3991,L3970,N3970:N3991),"")</f>
        <v>0</v>
      </c>
      <c r="R3970" s="87">
        <f>IF(P3970&lt;&gt;"",SUMIF(L3970:L3991,L3970,O3970:O3991),"")</f>
        <v>0.37</v>
      </c>
    </row>
    <row r="3971" spans="1:18" x14ac:dyDescent="0.2">
      <c r="A3971" s="214" t="s">
        <v>28</v>
      </c>
      <c r="B3971" s="215" t="s">
        <v>97</v>
      </c>
      <c r="C3971" s="214" t="str">
        <f>VLOOKUP(B3971,INSUMOS!$A:$I,2,FALSE)</f>
        <v>SINAPI</v>
      </c>
      <c r="D3971" s="214" t="str">
        <f>VLOOKUP(B3971,INSUMOS!$A:$I,3,FALSE)</f>
        <v>ENERGIA ELETRICA ATE 2000 KWH INDUSTRIAL, SEM DEMANDA</v>
      </c>
      <c r="E3971" s="293" t="str">
        <f>VLOOKUP(B3971,INSUMOS!$A:$I,4,FALSE)</f>
        <v>Franquia</v>
      </c>
      <c r="F3971" s="293"/>
      <c r="G3971" s="216" t="str">
        <f>VLOOKUP(B3971,INSUMOS!$A:$I,5,FALSE)</f>
        <v>KWH</v>
      </c>
      <c r="H3971" s="217">
        <v>0.52</v>
      </c>
      <c r="I3971" s="218">
        <f>VLOOKUP(B3971,INSUMOS!$A:$I,8,FALSE)</f>
        <v>0.72</v>
      </c>
      <c r="J3971" s="218">
        <f>TRUNC(H3971*I3971,2)</f>
        <v>0.37</v>
      </c>
      <c r="L3971" s="52">
        <f t="shared" si="625"/>
        <v>422</v>
      </c>
      <c r="M3971" s="86">
        <f t="shared" si="621"/>
        <v>0.37</v>
      </c>
      <c r="N3971" s="87" t="str">
        <f t="shared" si="622"/>
        <v/>
      </c>
      <c r="O3971" s="87">
        <f t="shared" si="623"/>
        <v>0.37</v>
      </c>
      <c r="P3971" s="88" t="str">
        <f t="shared" si="624"/>
        <v/>
      </c>
      <c r="Q3971" s="87" t="str">
        <f>IF(P3971&lt;&gt;"",SUMIF(L3971:L3991,L3971,N3971:N3991),"")</f>
        <v/>
      </c>
      <c r="R3971" s="87" t="str">
        <f>IF(P3971&lt;&gt;"",SUMIF(L3971:L3991,L3971,O3971:O3991),"")</f>
        <v/>
      </c>
    </row>
    <row r="3972" spans="1:18" x14ac:dyDescent="0.2">
      <c r="A3972" s="219"/>
      <c r="B3972" s="219"/>
      <c r="C3972" s="219"/>
      <c r="D3972" s="219"/>
      <c r="E3972" s="219"/>
      <c r="F3972" s="220"/>
      <c r="G3972" s="219"/>
      <c r="H3972" s="220"/>
      <c r="I3972" s="219"/>
      <c r="J3972" s="220"/>
      <c r="L3972" s="52">
        <f t="shared" si="625"/>
        <v>422</v>
      </c>
      <c r="M3972" s="86" t="str">
        <f t="shared" si="621"/>
        <v/>
      </c>
      <c r="N3972" s="87" t="str">
        <f t="shared" si="622"/>
        <v/>
      </c>
      <c r="O3972" s="87" t="str">
        <f t="shared" si="623"/>
        <v/>
      </c>
      <c r="P3972" s="88" t="str">
        <f t="shared" si="624"/>
        <v/>
      </c>
      <c r="Q3972" s="87" t="str">
        <f>IF(P3972&lt;&gt;"",SUMIF(L3972:L3991,L3972,N3972:N3991),"")</f>
        <v/>
      </c>
      <c r="R3972" s="87" t="str">
        <f>IF(P3972&lt;&gt;"",SUMIF(L3972:L3991,L3972,O3972:O3991),"")</f>
        <v/>
      </c>
    </row>
    <row r="3973" spans="1:18" ht="15" thickBot="1" x14ac:dyDescent="0.25">
      <c r="A3973" s="219"/>
      <c r="B3973" s="219"/>
      <c r="C3973" s="219"/>
      <c r="D3973" s="219"/>
      <c r="E3973" s="219"/>
      <c r="F3973" s="220"/>
      <c r="G3973" s="219"/>
      <c r="H3973" s="294"/>
      <c r="I3973" s="294"/>
      <c r="J3973" s="220"/>
      <c r="L3973" s="52">
        <f t="shared" si="625"/>
        <v>422</v>
      </c>
      <c r="M3973" s="86" t="str">
        <f t="shared" si="621"/>
        <v/>
      </c>
      <c r="N3973" s="87" t="str">
        <f t="shared" si="622"/>
        <v/>
      </c>
      <c r="O3973" s="87" t="str">
        <f t="shared" si="623"/>
        <v/>
      </c>
      <c r="P3973" s="88" t="str">
        <f t="shared" si="624"/>
        <v/>
      </c>
      <c r="Q3973" s="87" t="str">
        <f>IF(P3973&lt;&gt;"",SUMIF(L3973:L3991,L3973,N3973:N3991),"")</f>
        <v/>
      </c>
      <c r="R3973" s="87" t="str">
        <f>IF(P3973&lt;&gt;"",SUMIF(L3973:L3991,L3973,O3973:O3991),"")</f>
        <v/>
      </c>
    </row>
    <row r="3974" spans="1:18" ht="15" thickTop="1" x14ac:dyDescent="0.2">
      <c r="A3974" s="224"/>
      <c r="B3974" s="224"/>
      <c r="C3974" s="224"/>
      <c r="D3974" s="224"/>
      <c r="E3974" s="224"/>
      <c r="F3974" s="224"/>
      <c r="G3974" s="224"/>
      <c r="H3974" s="224"/>
      <c r="I3974" s="224"/>
      <c r="J3974" s="224"/>
      <c r="L3974" s="52">
        <f t="shared" si="625"/>
        <v>422</v>
      </c>
      <c r="M3974" s="86" t="str">
        <f t="shared" si="621"/>
        <v/>
      </c>
      <c r="N3974" s="87" t="str">
        <f t="shared" si="622"/>
        <v/>
      </c>
      <c r="O3974" s="87" t="str">
        <f t="shared" si="623"/>
        <v/>
      </c>
      <c r="P3974" s="88" t="str">
        <f t="shared" si="624"/>
        <v/>
      </c>
      <c r="Q3974" s="87" t="str">
        <f>IF(P3974&lt;&gt;"",SUMIF(L3974:L3991,L3974,N3974:N3991),"")</f>
        <v/>
      </c>
      <c r="R3974" s="87" t="str">
        <f>IF(P3974&lt;&gt;"",SUMIF(L3974:L3991,L3974,O3974:O3991),"")</f>
        <v/>
      </c>
    </row>
    <row r="3975" spans="1:18" ht="14.25" customHeight="1" x14ac:dyDescent="0.2">
      <c r="A3975" s="206"/>
      <c r="B3975" s="207" t="s">
        <v>1</v>
      </c>
      <c r="C3975" s="206" t="s">
        <v>2</v>
      </c>
      <c r="D3975" s="206" t="s">
        <v>3</v>
      </c>
      <c r="E3975" s="290" t="s">
        <v>18</v>
      </c>
      <c r="F3975" s="290"/>
      <c r="G3975" s="208" t="s">
        <v>4</v>
      </c>
      <c r="H3975" s="207" t="s">
        <v>5</v>
      </c>
      <c r="I3975" s="207" t="s">
        <v>6</v>
      </c>
      <c r="J3975" s="207" t="s">
        <v>7</v>
      </c>
      <c r="L3975" s="52">
        <f t="shared" si="625"/>
        <v>423</v>
      </c>
      <c r="M3975" s="86" t="str">
        <f t="shared" si="621"/>
        <v/>
      </c>
      <c r="N3975" s="87" t="str">
        <f t="shared" si="622"/>
        <v/>
      </c>
      <c r="O3975" s="87" t="str">
        <f t="shared" si="623"/>
        <v/>
      </c>
      <c r="P3975" s="88" t="str">
        <f t="shared" si="624"/>
        <v/>
      </c>
      <c r="Q3975" s="87" t="str">
        <f>IF(P3975&lt;&gt;"",SUMIF(L3975:L3991,L3975,N3975:N3991),"")</f>
        <v/>
      </c>
      <c r="R3975" s="87" t="str">
        <f>IF(P3975&lt;&gt;"",SUMIF(L3975:L3991,L3975,O3975:O3991),"")</f>
        <v/>
      </c>
    </row>
    <row r="3976" spans="1:18" ht="25.5" customHeight="1" x14ac:dyDescent="0.2">
      <c r="A3976" s="209" t="s">
        <v>19</v>
      </c>
      <c r="B3976" s="210" t="s">
        <v>2143</v>
      </c>
      <c r="C3976" s="209" t="s">
        <v>9</v>
      </c>
      <c r="D3976" s="209" t="s">
        <v>2144</v>
      </c>
      <c r="E3976" s="291" t="s">
        <v>908</v>
      </c>
      <c r="F3976" s="291"/>
      <c r="G3976" s="211" t="s">
        <v>12</v>
      </c>
      <c r="H3976" s="212">
        <v>1</v>
      </c>
      <c r="I3976" s="213">
        <f>SUMIF(L:L,$L3976,M:M)</f>
        <v>10.040000000000001</v>
      </c>
      <c r="J3976" s="213">
        <f>TRUNC(H3976*I3976,2)</f>
        <v>10.039999999999999</v>
      </c>
      <c r="L3976" s="52">
        <f t="shared" si="625"/>
        <v>423</v>
      </c>
      <c r="M3976" s="86" t="str">
        <f t="shared" si="621"/>
        <v/>
      </c>
      <c r="N3976" s="87" t="str">
        <f t="shared" si="622"/>
        <v/>
      </c>
      <c r="O3976" s="87" t="str">
        <f t="shared" si="623"/>
        <v/>
      </c>
      <c r="P3976" s="88" t="str">
        <f t="shared" si="624"/>
        <v xml:space="preserve"> 86879 </v>
      </c>
      <c r="Q3976" s="87">
        <f>IF(P3976&lt;&gt;"",SUMIF(L3976:L3991,L3976,N3976:N3991),"")</f>
        <v>0</v>
      </c>
      <c r="R3976" s="87">
        <f>IF(P3976&lt;&gt;"",SUMIF(L3976:L3991,L3976,O3976:O3991),"")</f>
        <v>10.040000000000001</v>
      </c>
    </row>
    <row r="3977" spans="1:18" ht="14.25" customHeight="1" x14ac:dyDescent="0.2">
      <c r="A3977" s="225" t="s">
        <v>21</v>
      </c>
      <c r="B3977" s="226" t="s">
        <v>26</v>
      </c>
      <c r="C3977" s="225" t="s">
        <v>9</v>
      </c>
      <c r="D3977" s="225" t="s">
        <v>27</v>
      </c>
      <c r="E3977" s="292" t="s">
        <v>875</v>
      </c>
      <c r="F3977" s="292"/>
      <c r="G3977" s="227" t="s">
        <v>25</v>
      </c>
      <c r="H3977" s="228">
        <v>3.8800000000000001E-2</v>
      </c>
      <c r="I3977" s="229">
        <f>SUMIFS(J:J,A:A,"Composição",B:B,$B3977)</f>
        <v>25.11</v>
      </c>
      <c r="J3977" s="229">
        <f>TRUNC(H3977*I3977,2)</f>
        <v>0.97</v>
      </c>
      <c r="L3977" s="52">
        <f t="shared" si="625"/>
        <v>423</v>
      </c>
      <c r="M3977" s="86">
        <f t="shared" si="621"/>
        <v>0.97</v>
      </c>
      <c r="N3977" s="87" t="str">
        <f t="shared" si="622"/>
        <v/>
      </c>
      <c r="O3977" s="87">
        <f t="shared" si="623"/>
        <v>0.97</v>
      </c>
      <c r="P3977" s="88" t="str">
        <f t="shared" si="624"/>
        <v/>
      </c>
      <c r="Q3977" s="87" t="str">
        <f>IF(P3977&lt;&gt;"",SUMIF(L3977:L3991,L3977,N3977:N3991),"")</f>
        <v/>
      </c>
      <c r="R3977" s="87" t="str">
        <f>IF(P3977&lt;&gt;"",SUMIF(L3977:L3991,L3977,O3977:O3991),"")</f>
        <v/>
      </c>
    </row>
    <row r="3978" spans="1:18" ht="25.5" x14ac:dyDescent="0.2">
      <c r="A3978" s="225" t="s">
        <v>21</v>
      </c>
      <c r="B3978" s="226" t="s">
        <v>214</v>
      </c>
      <c r="C3978" s="225" t="s">
        <v>9</v>
      </c>
      <c r="D3978" s="225" t="s">
        <v>215</v>
      </c>
      <c r="E3978" s="292" t="s">
        <v>875</v>
      </c>
      <c r="F3978" s="292"/>
      <c r="G3978" s="227" t="s">
        <v>25</v>
      </c>
      <c r="H3978" s="228">
        <v>0.1232</v>
      </c>
      <c r="I3978" s="229">
        <f>SUMIFS(J:J,A:A,"Composição",B:B,$B3978)</f>
        <v>32.270000000000003</v>
      </c>
      <c r="J3978" s="229">
        <f>TRUNC(H3978*I3978,2)</f>
        <v>3.97</v>
      </c>
      <c r="L3978" s="52">
        <f t="shared" si="625"/>
        <v>423</v>
      </c>
      <c r="M3978" s="86">
        <f t="shared" si="621"/>
        <v>3.97</v>
      </c>
      <c r="N3978" s="87" t="str">
        <f t="shared" si="622"/>
        <v/>
      </c>
      <c r="O3978" s="87">
        <f t="shared" si="623"/>
        <v>3.97</v>
      </c>
      <c r="P3978" s="88" t="str">
        <f t="shared" si="624"/>
        <v/>
      </c>
      <c r="Q3978" s="87" t="str">
        <f>IF(P3978&lt;&gt;"",SUMIF(L3978:L3991,L3978,N3978:N3991),"")</f>
        <v/>
      </c>
      <c r="R3978" s="87" t="str">
        <f>IF(P3978&lt;&gt;"",SUMIF(L3978:L3991,L3978,O3978:O3991),"")</f>
        <v/>
      </c>
    </row>
    <row r="3979" spans="1:18" ht="25.5" x14ac:dyDescent="0.2">
      <c r="A3979" s="214" t="s">
        <v>28</v>
      </c>
      <c r="B3979" s="215" t="s">
        <v>2243</v>
      </c>
      <c r="C3979" s="214" t="str">
        <f>VLOOKUP(B3979,INSUMOS!$A:$I,2,FALSE)</f>
        <v>SINAPI</v>
      </c>
      <c r="D3979" s="214" t="str">
        <f>VLOOKUP(B3979,INSUMOS!$A:$I,3,FALSE)</f>
        <v>VALVULA EM PLASTICO BRANCO PARA TANQUE OU LAVATORIO 1", SEM UNHO E SEM LADRAO</v>
      </c>
      <c r="E3979" s="293" t="str">
        <f>VLOOKUP(B3979,INSUMOS!$A:$I,4,FALSE)</f>
        <v>Material</v>
      </c>
      <c r="F3979" s="293"/>
      <c r="G3979" s="216" t="str">
        <f>VLOOKUP(B3979,INSUMOS!$A:$I,5,FALSE)</f>
        <v>UN</v>
      </c>
      <c r="H3979" s="217">
        <v>1</v>
      </c>
      <c r="I3979" s="218">
        <f>VLOOKUP(B3979,INSUMOS!$A:$I,8,FALSE)</f>
        <v>4.97</v>
      </c>
      <c r="J3979" s="218">
        <f>TRUNC(H3979*I3979,2)</f>
        <v>4.97</v>
      </c>
      <c r="L3979" s="52">
        <f t="shared" si="625"/>
        <v>423</v>
      </c>
      <c r="M3979" s="86">
        <f t="shared" si="621"/>
        <v>4.97</v>
      </c>
      <c r="N3979" s="87" t="str">
        <f t="shared" si="622"/>
        <v/>
      </c>
      <c r="O3979" s="87">
        <f t="shared" si="623"/>
        <v>4.97</v>
      </c>
      <c r="P3979" s="88" t="str">
        <f t="shared" si="624"/>
        <v/>
      </c>
      <c r="Q3979" s="87" t="str">
        <f>IF(P3979&lt;&gt;"",SUMIF(L3979:L3991,L3979,N3979:N3991),"")</f>
        <v/>
      </c>
      <c r="R3979" s="87" t="str">
        <f>IF(P3979&lt;&gt;"",SUMIF(L3979:L3991,L3979,O3979:O3991),"")</f>
        <v/>
      </c>
    </row>
    <row r="3980" spans="1:18" x14ac:dyDescent="0.2">
      <c r="A3980" s="214" t="s">
        <v>28</v>
      </c>
      <c r="B3980" s="215" t="s">
        <v>566</v>
      </c>
      <c r="C3980" s="214" t="str">
        <f>VLOOKUP(B3980,INSUMOS!$A:$I,2,FALSE)</f>
        <v>SINAPI</v>
      </c>
      <c r="D3980" s="214" t="str">
        <f>VLOOKUP(B3980,INSUMOS!$A:$I,3,FALSE)</f>
        <v>FITA VEDA ROSCA, EM PTFE, ROLO DE 18 MM X 10 M (L X C)</v>
      </c>
      <c r="E3980" s="293" t="str">
        <f>VLOOKUP(B3980,INSUMOS!$A:$I,4,FALSE)</f>
        <v>Material</v>
      </c>
      <c r="F3980" s="293"/>
      <c r="G3980" s="216" t="str">
        <f>VLOOKUP(B3980,INSUMOS!$A:$I,5,FALSE)</f>
        <v>UN</v>
      </c>
      <c r="H3980" s="217">
        <v>3.32E-2</v>
      </c>
      <c r="I3980" s="218">
        <f>VLOOKUP(B3980,INSUMOS!$A:$I,8,FALSE)</f>
        <v>4</v>
      </c>
      <c r="J3980" s="218">
        <f>TRUNC(H3980*I3980,2)</f>
        <v>0.13</v>
      </c>
      <c r="L3980" s="52">
        <f t="shared" si="625"/>
        <v>423</v>
      </c>
      <c r="M3980" s="86">
        <f t="shared" si="621"/>
        <v>0.13</v>
      </c>
      <c r="N3980" s="87" t="str">
        <f t="shared" si="622"/>
        <v/>
      </c>
      <c r="O3980" s="87">
        <f t="shared" si="623"/>
        <v>0.13</v>
      </c>
      <c r="P3980" s="88" t="str">
        <f t="shared" si="624"/>
        <v/>
      </c>
      <c r="Q3980" s="87" t="str">
        <f>IF(P3980&lt;&gt;"",SUMIF(L3980:L3991,L3980,N3980:N3991),"")</f>
        <v/>
      </c>
      <c r="R3980" s="87" t="str">
        <f>IF(P3980&lt;&gt;"",SUMIF(L3980:L3991,L3980,O3980:O3991),"")</f>
        <v/>
      </c>
    </row>
    <row r="3981" spans="1:18" x14ac:dyDescent="0.2">
      <c r="A3981" s="219"/>
      <c r="B3981" s="219"/>
      <c r="C3981" s="219"/>
      <c r="D3981" s="219"/>
      <c r="E3981" s="219"/>
      <c r="F3981" s="220"/>
      <c r="G3981" s="219"/>
      <c r="H3981" s="220"/>
      <c r="I3981" s="219"/>
      <c r="J3981" s="220"/>
      <c r="L3981" s="52">
        <f t="shared" si="625"/>
        <v>423</v>
      </c>
      <c r="M3981" s="86" t="str">
        <f t="shared" si="621"/>
        <v/>
      </c>
      <c r="N3981" s="87" t="str">
        <f t="shared" si="622"/>
        <v/>
      </c>
      <c r="O3981" s="87" t="str">
        <f t="shared" si="623"/>
        <v/>
      </c>
      <c r="P3981" s="88" t="str">
        <f t="shared" si="624"/>
        <v/>
      </c>
      <c r="Q3981" s="87" t="str">
        <f>IF(P3981&lt;&gt;"",SUMIF(L3981:L3991,L3981,N3981:N3991),"")</f>
        <v/>
      </c>
      <c r="R3981" s="87" t="str">
        <f>IF(P3981&lt;&gt;"",SUMIF(L3981:L3991,L3981,O3981:O3991),"")</f>
        <v/>
      </c>
    </row>
    <row r="3982" spans="1:18" ht="15" thickBot="1" x14ac:dyDescent="0.25">
      <c r="A3982" s="219"/>
      <c r="B3982" s="219"/>
      <c r="C3982" s="219"/>
      <c r="D3982" s="219"/>
      <c r="E3982" s="219"/>
      <c r="F3982" s="220"/>
      <c r="G3982" s="219"/>
      <c r="H3982" s="294"/>
      <c r="I3982" s="294"/>
      <c r="J3982" s="220"/>
      <c r="L3982" s="52">
        <f t="shared" si="625"/>
        <v>423</v>
      </c>
      <c r="M3982" s="86" t="str">
        <f t="shared" si="621"/>
        <v/>
      </c>
      <c r="N3982" s="87" t="str">
        <f t="shared" si="622"/>
        <v/>
      </c>
      <c r="O3982" s="87" t="str">
        <f t="shared" si="623"/>
        <v/>
      </c>
      <c r="P3982" s="88" t="str">
        <f t="shared" si="624"/>
        <v/>
      </c>
      <c r="Q3982" s="87" t="str">
        <f>IF(P3982&lt;&gt;"",SUMIF(L3982:L3991,L3982,N3982:N3991),"")</f>
        <v/>
      </c>
      <c r="R3982" s="87" t="str">
        <f>IF(P3982&lt;&gt;"",SUMIF(L3982:L3991,L3982,O3982:O3991),"")</f>
        <v/>
      </c>
    </row>
    <row r="3983" spans="1:18" ht="15" thickTop="1" x14ac:dyDescent="0.2">
      <c r="A3983" s="224"/>
      <c r="B3983" s="224"/>
      <c r="C3983" s="224"/>
      <c r="D3983" s="224"/>
      <c r="E3983" s="224"/>
      <c r="F3983" s="224"/>
      <c r="G3983" s="224"/>
      <c r="H3983" s="224"/>
      <c r="I3983" s="224"/>
      <c r="J3983" s="224"/>
      <c r="L3983" s="52">
        <f t="shared" si="625"/>
        <v>423</v>
      </c>
      <c r="M3983" s="86" t="str">
        <f t="shared" si="621"/>
        <v/>
      </c>
      <c r="N3983" s="87" t="str">
        <f t="shared" si="622"/>
        <v/>
      </c>
      <c r="O3983" s="87" t="str">
        <f t="shared" si="623"/>
        <v/>
      </c>
      <c r="P3983" s="88" t="str">
        <f t="shared" si="624"/>
        <v/>
      </c>
      <c r="Q3983" s="87" t="str">
        <f>IF(P3983&lt;&gt;"",SUMIF(L3983:L3991,L3983,N3983:N3991),"")</f>
        <v/>
      </c>
      <c r="R3983" s="87" t="str">
        <f>IF(P3983&lt;&gt;"",SUMIF(L3983:L3991,L3983,O3983:O3991),"")</f>
        <v/>
      </c>
    </row>
    <row r="3984" spans="1:18" ht="15" x14ac:dyDescent="0.2">
      <c r="A3984" s="206"/>
      <c r="B3984" s="207" t="s">
        <v>1</v>
      </c>
      <c r="C3984" s="206" t="s">
        <v>2</v>
      </c>
      <c r="D3984" s="206" t="s">
        <v>3</v>
      </c>
      <c r="E3984" s="290" t="s">
        <v>18</v>
      </c>
      <c r="F3984" s="290"/>
      <c r="G3984" s="208" t="s">
        <v>4</v>
      </c>
      <c r="H3984" s="207" t="s">
        <v>5</v>
      </c>
      <c r="I3984" s="207" t="s">
        <v>6</v>
      </c>
      <c r="J3984" s="207" t="s">
        <v>7</v>
      </c>
      <c r="L3984" s="52">
        <f t="shared" si="625"/>
        <v>424</v>
      </c>
      <c r="M3984" s="86" t="str">
        <f t="shared" si="621"/>
        <v/>
      </c>
      <c r="N3984" s="87" t="str">
        <f t="shared" si="622"/>
        <v/>
      </c>
      <c r="O3984" s="87" t="str">
        <f t="shared" si="623"/>
        <v/>
      </c>
      <c r="P3984" s="88" t="str">
        <f t="shared" si="624"/>
        <v/>
      </c>
      <c r="Q3984" s="87" t="str">
        <f>IF(P3984&lt;&gt;"",SUMIF(L3984:L3991,L3984,N3984:N3991),"")</f>
        <v/>
      </c>
      <c r="R3984" s="87" t="str">
        <f>IF(P3984&lt;&gt;"",SUMIF(L3984:L3991,L3984,O3984:O3991),"")</f>
        <v/>
      </c>
    </row>
    <row r="3985" spans="1:18" ht="25.5" x14ac:dyDescent="0.2">
      <c r="A3985" s="209" t="s">
        <v>19</v>
      </c>
      <c r="B3985" s="210" t="s">
        <v>2014</v>
      </c>
      <c r="C3985" s="209" t="s">
        <v>9</v>
      </c>
      <c r="D3985" s="209" t="s">
        <v>2015</v>
      </c>
      <c r="E3985" s="291" t="s">
        <v>908</v>
      </c>
      <c r="F3985" s="291"/>
      <c r="G3985" s="211" t="s">
        <v>12</v>
      </c>
      <c r="H3985" s="212">
        <v>1</v>
      </c>
      <c r="I3985" s="213">
        <f>SUMIF(L:L,$L3985,M:M)</f>
        <v>25.450000000000003</v>
      </c>
      <c r="J3985" s="213">
        <f>TRUNC(H3985*I3985,2)</f>
        <v>25.45</v>
      </c>
      <c r="L3985" s="52">
        <f t="shared" si="625"/>
        <v>424</v>
      </c>
      <c r="M3985" s="86" t="str">
        <f t="shared" si="621"/>
        <v/>
      </c>
      <c r="N3985" s="87" t="str">
        <f t="shared" si="622"/>
        <v/>
      </c>
      <c r="O3985" s="87" t="str">
        <f t="shared" si="623"/>
        <v/>
      </c>
      <c r="P3985" s="88" t="str">
        <f t="shared" si="624"/>
        <v xml:space="preserve"> 86880 </v>
      </c>
      <c r="Q3985" s="87">
        <f>IF(P3985&lt;&gt;"",SUMIF(L3985:L3991,L3985,N3985:N3991),"")</f>
        <v>0</v>
      </c>
      <c r="R3985" s="87">
        <f>IF(P3985&lt;&gt;"",SUMIF(L3985:L3991,L3985,O3985:O3991),"")</f>
        <v>25.450000000000003</v>
      </c>
    </row>
    <row r="3986" spans="1:18" ht="25.5" customHeight="1" x14ac:dyDescent="0.2">
      <c r="A3986" s="225" t="s">
        <v>21</v>
      </c>
      <c r="B3986" s="226" t="s">
        <v>214</v>
      </c>
      <c r="C3986" s="225" t="s">
        <v>9</v>
      </c>
      <c r="D3986" s="225" t="s">
        <v>215</v>
      </c>
      <c r="E3986" s="292" t="s">
        <v>875</v>
      </c>
      <c r="F3986" s="292"/>
      <c r="G3986" s="227" t="s">
        <v>25</v>
      </c>
      <c r="H3986" s="228">
        <v>0.1232</v>
      </c>
      <c r="I3986" s="229">
        <f>SUMIFS(J:J,A:A,"Composição",B:B,$B3986)</f>
        <v>32.270000000000003</v>
      </c>
      <c r="J3986" s="229">
        <f>TRUNC(H3986*I3986,2)</f>
        <v>3.97</v>
      </c>
      <c r="L3986" s="52">
        <f t="shared" si="625"/>
        <v>424</v>
      </c>
      <c r="M3986" s="86">
        <f t="shared" si="621"/>
        <v>3.97</v>
      </c>
      <c r="N3986" s="87" t="str">
        <f t="shared" si="622"/>
        <v/>
      </c>
      <c r="O3986" s="87">
        <f t="shared" si="623"/>
        <v>3.97</v>
      </c>
      <c r="P3986" s="88" t="str">
        <f t="shared" si="624"/>
        <v/>
      </c>
      <c r="Q3986" s="87" t="str">
        <f>IF(P3986&lt;&gt;"",SUMIF(L3986:L3991,L3986,N3986:N3991),"")</f>
        <v/>
      </c>
      <c r="R3986" s="87" t="str">
        <f>IF(P3986&lt;&gt;"",SUMIF(L3986:L3991,L3986,O3986:O3991),"")</f>
        <v/>
      </c>
    </row>
    <row r="3987" spans="1:18" ht="25.5" customHeight="1" x14ac:dyDescent="0.2">
      <c r="A3987" s="225" t="s">
        <v>21</v>
      </c>
      <c r="B3987" s="226" t="s">
        <v>26</v>
      </c>
      <c r="C3987" s="225" t="s">
        <v>9</v>
      </c>
      <c r="D3987" s="225" t="s">
        <v>27</v>
      </c>
      <c r="E3987" s="292" t="s">
        <v>875</v>
      </c>
      <c r="F3987" s="292"/>
      <c r="G3987" s="227" t="s">
        <v>25</v>
      </c>
      <c r="H3987" s="228">
        <v>3.8800000000000001E-2</v>
      </c>
      <c r="I3987" s="229">
        <f>SUMIFS(J:J,A:A,"Composição",B:B,$B3987)</f>
        <v>25.11</v>
      </c>
      <c r="J3987" s="229">
        <f>TRUNC(H3987*I3987,2)</f>
        <v>0.97</v>
      </c>
      <c r="L3987" s="52">
        <f t="shared" si="625"/>
        <v>424</v>
      </c>
      <c r="M3987" s="86">
        <f t="shared" si="621"/>
        <v>0.97</v>
      </c>
      <c r="N3987" s="87" t="str">
        <f t="shared" si="622"/>
        <v/>
      </c>
      <c r="O3987" s="87">
        <f t="shared" si="623"/>
        <v>0.97</v>
      </c>
      <c r="P3987" s="88" t="str">
        <f t="shared" si="624"/>
        <v/>
      </c>
      <c r="Q3987" s="87" t="str">
        <f>IF(P3987&lt;&gt;"",SUMIF(L3987:L3991,L3987,N3987:N3991),"")</f>
        <v/>
      </c>
      <c r="R3987" s="87" t="str">
        <f>IF(P3987&lt;&gt;"",SUMIF(L3987:L3991,L3987,O3987:O3991),"")</f>
        <v/>
      </c>
    </row>
    <row r="3988" spans="1:18" x14ac:dyDescent="0.2">
      <c r="A3988" s="214" t="s">
        <v>28</v>
      </c>
      <c r="B3988" s="215" t="s">
        <v>566</v>
      </c>
      <c r="C3988" s="214" t="str">
        <f>VLOOKUP(B3988,INSUMOS!$A:$I,2,FALSE)</f>
        <v>SINAPI</v>
      </c>
      <c r="D3988" s="214" t="str">
        <f>VLOOKUP(B3988,INSUMOS!$A:$I,3,FALSE)</f>
        <v>FITA VEDA ROSCA, EM PTFE, ROLO DE 18 MM X 10 M (L X C)</v>
      </c>
      <c r="E3988" s="293" t="str">
        <f>VLOOKUP(B3988,INSUMOS!$A:$I,4,FALSE)</f>
        <v>Material</v>
      </c>
      <c r="F3988" s="293"/>
      <c r="G3988" s="216" t="str">
        <f>VLOOKUP(B3988,INSUMOS!$A:$I,5,FALSE)</f>
        <v>UN</v>
      </c>
      <c r="H3988" s="217">
        <v>4.8000000000000001E-2</v>
      </c>
      <c r="I3988" s="218">
        <f>VLOOKUP(B3988,INSUMOS!$A:$I,8,FALSE)</f>
        <v>4</v>
      </c>
      <c r="J3988" s="218">
        <f>TRUNC(H3988*I3988,2)</f>
        <v>0.19</v>
      </c>
      <c r="L3988" s="52">
        <f t="shared" si="625"/>
        <v>424</v>
      </c>
      <c r="M3988" s="86">
        <f t="shared" si="621"/>
        <v>0.19</v>
      </c>
      <c r="N3988" s="87" t="str">
        <f t="shared" si="622"/>
        <v/>
      </c>
      <c r="O3988" s="87">
        <f t="shared" si="623"/>
        <v>0.19</v>
      </c>
      <c r="P3988" s="88" t="str">
        <f t="shared" si="624"/>
        <v/>
      </c>
      <c r="Q3988" s="87" t="str">
        <f>IF(P3988&lt;&gt;"",SUMIF(L3988:L3991,L3988,N3988:N3991),"")</f>
        <v/>
      </c>
      <c r="R3988" s="87" t="str">
        <f>IF(P3988&lt;&gt;"",SUMIF(L3988:L3991,L3988,O3988:O3991),"")</f>
        <v/>
      </c>
    </row>
    <row r="3989" spans="1:18" ht="25.5" x14ac:dyDescent="0.2">
      <c r="A3989" s="214" t="s">
        <v>28</v>
      </c>
      <c r="B3989" s="215" t="s">
        <v>2245</v>
      </c>
      <c r="C3989" s="214" t="str">
        <f>VLOOKUP(B3989,INSUMOS!$A:$I,2,FALSE)</f>
        <v>SINAPI</v>
      </c>
      <c r="D3989" s="214" t="str">
        <f>VLOOKUP(B3989,INSUMOS!$A:$I,3,FALSE)</f>
        <v>VALVULA EM PLASTICO CROMADO TIPO AMERICANA PARA PIA DE COZINHA 3.1/2" X 1.1/2", SEM ADAPTADOR</v>
      </c>
      <c r="E3989" s="293" t="str">
        <f>VLOOKUP(B3989,INSUMOS!$A:$I,4,FALSE)</f>
        <v>Material</v>
      </c>
      <c r="F3989" s="293"/>
      <c r="G3989" s="216" t="str">
        <f>VLOOKUP(B3989,INSUMOS!$A:$I,5,FALSE)</f>
        <v>UN</v>
      </c>
      <c r="H3989" s="217">
        <v>1</v>
      </c>
      <c r="I3989" s="218">
        <f>VLOOKUP(B3989,INSUMOS!$A:$I,8,FALSE)</f>
        <v>20.32</v>
      </c>
      <c r="J3989" s="218">
        <f>TRUNC(H3989*I3989,2)</f>
        <v>20.32</v>
      </c>
      <c r="L3989" s="52">
        <f t="shared" si="625"/>
        <v>424</v>
      </c>
      <c r="M3989" s="86">
        <f t="shared" si="621"/>
        <v>20.32</v>
      </c>
      <c r="N3989" s="87" t="str">
        <f t="shared" si="622"/>
        <v/>
      </c>
      <c r="O3989" s="87">
        <f t="shared" si="623"/>
        <v>20.32</v>
      </c>
      <c r="P3989" s="88" t="str">
        <f t="shared" si="624"/>
        <v/>
      </c>
      <c r="Q3989" s="87" t="str">
        <f>IF(P3989&lt;&gt;"",SUMIF(L3989:L3991,L3989,N3989:N3991),"")</f>
        <v/>
      </c>
      <c r="R3989" s="87" t="str">
        <f>IF(P3989&lt;&gt;"",SUMIF(L3989:L3991,L3989,O3989:O3991),"")</f>
        <v/>
      </c>
    </row>
    <row r="3990" spans="1:18" x14ac:dyDescent="0.2">
      <c r="A3990" s="219"/>
      <c r="B3990" s="219"/>
      <c r="C3990" s="219"/>
      <c r="D3990" s="219"/>
      <c r="E3990" s="219"/>
      <c r="F3990" s="220"/>
      <c r="G3990" s="219"/>
      <c r="H3990" s="220"/>
      <c r="I3990" s="219"/>
      <c r="J3990" s="220"/>
      <c r="L3990" s="52">
        <f t="shared" si="625"/>
        <v>424</v>
      </c>
      <c r="M3990" s="86" t="str">
        <f t="shared" si="621"/>
        <v/>
      </c>
      <c r="N3990" s="87" t="str">
        <f t="shared" si="622"/>
        <v/>
      </c>
      <c r="O3990" s="87" t="str">
        <f t="shared" si="623"/>
        <v/>
      </c>
      <c r="P3990" s="88" t="str">
        <f t="shared" si="624"/>
        <v/>
      </c>
      <c r="Q3990" s="87" t="str">
        <f>IF(P3990&lt;&gt;"",SUMIF(L3990:L3991,L3990,N3990:N3991),"")</f>
        <v/>
      </c>
      <c r="R3990" s="87" t="str">
        <f>IF(P3990&lt;&gt;"",SUMIF(L3990:L3991,L3990,O3990:O3991),"")</f>
        <v/>
      </c>
    </row>
    <row r="3991" spans="1:18" x14ac:dyDescent="0.2">
      <c r="A3991" s="219"/>
      <c r="B3991" s="219"/>
      <c r="C3991" s="219"/>
      <c r="D3991" s="219"/>
      <c r="E3991" s="219"/>
      <c r="F3991" s="220"/>
      <c r="G3991" s="219"/>
      <c r="H3991" s="294"/>
      <c r="I3991" s="294"/>
      <c r="J3991" s="220"/>
      <c r="L3991" s="52" t="e">
        <f>IF(AND(#REF!&lt;&gt;"",A3991=""),L3990+1,L3990)</f>
        <v>#REF!</v>
      </c>
      <c r="M3991" s="86" t="str">
        <f t="shared" si="621"/>
        <v/>
      </c>
      <c r="N3991" s="87" t="str">
        <f t="shared" si="622"/>
        <v/>
      </c>
      <c r="O3991" s="87" t="str">
        <f t="shared" si="623"/>
        <v/>
      </c>
      <c r="P3991" s="88" t="str">
        <f t="shared" si="624"/>
        <v/>
      </c>
      <c r="Q3991" s="87" t="str">
        <f>IF(P3991&lt;&gt;"",SUMIF(L3991:L3991,L3991,N3991:N3991),"")</f>
        <v/>
      </c>
      <c r="R3991" s="87" t="str">
        <f>IF(P3991&lt;&gt;"",SUMIF(L3991:L3991,L3991,O3991:O3991),"")</f>
        <v/>
      </c>
    </row>
  </sheetData>
  <protectedRanges>
    <protectedRange sqref="H1:H1048576" name="Intervalo1"/>
  </protectedRanges>
  <mergeCells count="3152">
    <mergeCell ref="H3991:I3991"/>
    <mergeCell ref="E3830:F3830"/>
    <mergeCell ref="E3831:F3831"/>
    <mergeCell ref="H3833:I3833"/>
    <mergeCell ref="H3846:I3846"/>
    <mergeCell ref="E3848:F3848"/>
    <mergeCell ref="E3849:F3849"/>
    <mergeCell ref="H3854:I3854"/>
    <mergeCell ref="H3869:I3869"/>
    <mergeCell ref="E3871:F3871"/>
    <mergeCell ref="E3872:F3872"/>
    <mergeCell ref="H3878:I3878"/>
    <mergeCell ref="E3880:F3880"/>
    <mergeCell ref="E3894:F3894"/>
    <mergeCell ref="E3895:F3895"/>
    <mergeCell ref="E3896:F3896"/>
    <mergeCell ref="H3898:I3898"/>
    <mergeCell ref="E3902:F3902"/>
    <mergeCell ref="E3969:F3969"/>
    <mergeCell ref="E3790:F3790"/>
    <mergeCell ref="E3791:F3791"/>
    <mergeCell ref="E3792:F3792"/>
    <mergeCell ref="H3794:I3794"/>
    <mergeCell ref="E3796:F3796"/>
    <mergeCell ref="E3797:F3797"/>
    <mergeCell ref="E3798:F3798"/>
    <mergeCell ref="E3804:F3804"/>
    <mergeCell ref="H3806:I3806"/>
    <mergeCell ref="E3811:F3811"/>
    <mergeCell ref="E3812:F3812"/>
    <mergeCell ref="E3813:F3813"/>
    <mergeCell ref="H3815:I3815"/>
    <mergeCell ref="H3827:I3827"/>
    <mergeCell ref="E3829:F3829"/>
    <mergeCell ref="E3800:F3800"/>
    <mergeCell ref="E3801:F3801"/>
    <mergeCell ref="H3741:I3741"/>
    <mergeCell ref="E3743:F3743"/>
    <mergeCell ref="E3744:F3744"/>
    <mergeCell ref="H3750:I3750"/>
    <mergeCell ref="E3752:F3752"/>
    <mergeCell ref="E3753:F3753"/>
    <mergeCell ref="H3760:I3760"/>
    <mergeCell ref="E3762:F3762"/>
    <mergeCell ref="E3763:F3763"/>
    <mergeCell ref="E3764:F3764"/>
    <mergeCell ref="E3776:F3776"/>
    <mergeCell ref="E3777:F3777"/>
    <mergeCell ref="E3755:F3755"/>
    <mergeCell ref="E3756:F3756"/>
    <mergeCell ref="E3757:F3757"/>
    <mergeCell ref="E3765:F3765"/>
    <mergeCell ref="E3766:F3766"/>
    <mergeCell ref="H3770:I3770"/>
    <mergeCell ref="E3773:F3773"/>
    <mergeCell ref="E3774:F3774"/>
    <mergeCell ref="E3775:F3775"/>
    <mergeCell ref="H3689:I3689"/>
    <mergeCell ref="E3692:F3692"/>
    <mergeCell ref="E3693:F3693"/>
    <mergeCell ref="E3694:F3694"/>
    <mergeCell ref="H3698:I3698"/>
    <mergeCell ref="E3701:F3701"/>
    <mergeCell ref="E3702:F3702"/>
    <mergeCell ref="E3703:F3703"/>
    <mergeCell ref="H3711:I3711"/>
    <mergeCell ref="E3713:F3713"/>
    <mergeCell ref="E3714:F3714"/>
    <mergeCell ref="E3718:F3718"/>
    <mergeCell ref="E3719:F3719"/>
    <mergeCell ref="E3720:F3720"/>
    <mergeCell ref="H3723:I3723"/>
    <mergeCell ref="E3725:F3725"/>
    <mergeCell ref="E3726:F3726"/>
    <mergeCell ref="E3695:F3695"/>
    <mergeCell ref="E3700:F3700"/>
    <mergeCell ref="E3704:F3704"/>
    <mergeCell ref="E3691:F3691"/>
    <mergeCell ref="E3696:F3696"/>
    <mergeCell ref="E3705:F3705"/>
    <mergeCell ref="H3639:I3639"/>
    <mergeCell ref="E3641:F3641"/>
    <mergeCell ref="H3645:I3645"/>
    <mergeCell ref="H3657:I3657"/>
    <mergeCell ref="E3659:F3659"/>
    <mergeCell ref="E3660:F3660"/>
    <mergeCell ref="H3663:I3663"/>
    <mergeCell ref="E3668:F3668"/>
    <mergeCell ref="E3669:F3669"/>
    <mergeCell ref="E3670:F3670"/>
    <mergeCell ref="E3674:F3674"/>
    <mergeCell ref="H3676:I3676"/>
    <mergeCell ref="E3680:F3680"/>
    <mergeCell ref="E3681:F3681"/>
    <mergeCell ref="E3682:F3682"/>
    <mergeCell ref="E3686:F3686"/>
    <mergeCell ref="E3687:F3687"/>
    <mergeCell ref="E3684:F3684"/>
    <mergeCell ref="E3685:F3685"/>
    <mergeCell ref="H3540:I3540"/>
    <mergeCell ref="H3549:I3549"/>
    <mergeCell ref="H3557:I3557"/>
    <mergeCell ref="E3562:F3562"/>
    <mergeCell ref="E3563:F3563"/>
    <mergeCell ref="E3564:F3564"/>
    <mergeCell ref="H3567:I3567"/>
    <mergeCell ref="H3573:I3573"/>
    <mergeCell ref="H3579:I3579"/>
    <mergeCell ref="H3585:I3585"/>
    <mergeCell ref="H3591:I3591"/>
    <mergeCell ref="E3593:F3593"/>
    <mergeCell ref="E3594:F3594"/>
    <mergeCell ref="H3601:I3601"/>
    <mergeCell ref="H3611:I3611"/>
    <mergeCell ref="E3615:F3615"/>
    <mergeCell ref="E3616:F3616"/>
    <mergeCell ref="E3613:F3613"/>
    <mergeCell ref="E3581:F3581"/>
    <mergeCell ref="E3582:F3582"/>
    <mergeCell ref="E3583:F3583"/>
    <mergeCell ref="E3587:F3587"/>
    <mergeCell ref="E3565:F3565"/>
    <mergeCell ref="E3569:F3569"/>
    <mergeCell ref="E3570:F3570"/>
    <mergeCell ref="E3571:F3571"/>
    <mergeCell ref="E3542:F3542"/>
    <mergeCell ref="E3559:F3559"/>
    <mergeCell ref="E3575:F3575"/>
    <mergeCell ref="E3576:F3576"/>
    <mergeCell ref="E3577:F3577"/>
    <mergeCell ref="E3553:F3553"/>
    <mergeCell ref="H3467:I3467"/>
    <mergeCell ref="E3471:F3471"/>
    <mergeCell ref="E3472:F3472"/>
    <mergeCell ref="E3473:F3473"/>
    <mergeCell ref="H3478:I3478"/>
    <mergeCell ref="E3482:F3482"/>
    <mergeCell ref="E3483:F3483"/>
    <mergeCell ref="E3484:F3484"/>
    <mergeCell ref="H3486:I3486"/>
    <mergeCell ref="E3493:F3493"/>
    <mergeCell ref="H3495:I3495"/>
    <mergeCell ref="H3504:I3504"/>
    <mergeCell ref="E3506:F3506"/>
    <mergeCell ref="H3513:I3513"/>
    <mergeCell ref="E3515:F3515"/>
    <mergeCell ref="E3516:F3516"/>
    <mergeCell ref="E3517:F3517"/>
    <mergeCell ref="E3507:F3507"/>
    <mergeCell ref="E3508:F3508"/>
    <mergeCell ref="E3509:F3509"/>
    <mergeCell ref="E3497:F3497"/>
    <mergeCell ref="E3498:F3498"/>
    <mergeCell ref="E3499:F3499"/>
    <mergeCell ref="E3500:F3500"/>
    <mergeCell ref="E3501:F3501"/>
    <mergeCell ref="E3502:F3502"/>
    <mergeCell ref="E3510:F3510"/>
    <mergeCell ref="E3511:F3511"/>
    <mergeCell ref="E3432:F3432"/>
    <mergeCell ref="H3434:I3434"/>
    <mergeCell ref="E3440:F3440"/>
    <mergeCell ref="E3441:F3441"/>
    <mergeCell ref="E3442:F3442"/>
    <mergeCell ref="H3445:I3445"/>
    <mergeCell ref="E3449:F3449"/>
    <mergeCell ref="E3450:F3450"/>
    <mergeCell ref="E3451:F3451"/>
    <mergeCell ref="H3456:I3456"/>
    <mergeCell ref="E3458:F3458"/>
    <mergeCell ref="E3430:F3430"/>
    <mergeCell ref="E3443:F3443"/>
    <mergeCell ref="E3424:F3424"/>
    <mergeCell ref="E3425:F3425"/>
    <mergeCell ref="E3426:F3426"/>
    <mergeCell ref="E3447:F3447"/>
    <mergeCell ref="E3448:F3448"/>
    <mergeCell ref="E3436:F3436"/>
    <mergeCell ref="E3437:F3437"/>
    <mergeCell ref="E3438:F3438"/>
    <mergeCell ref="E3439:F3439"/>
    <mergeCell ref="E3359:F3359"/>
    <mergeCell ref="H3361:I3361"/>
    <mergeCell ref="E3364:F3364"/>
    <mergeCell ref="E3365:F3365"/>
    <mergeCell ref="E3366:F3366"/>
    <mergeCell ref="H3370:I3370"/>
    <mergeCell ref="E3372:F3372"/>
    <mergeCell ref="H3376:I3376"/>
    <mergeCell ref="H3388:I3388"/>
    <mergeCell ref="H3394:I3394"/>
    <mergeCell ref="E3396:F3396"/>
    <mergeCell ref="E3418:F3418"/>
    <mergeCell ref="E3419:F3419"/>
    <mergeCell ref="E3420:F3420"/>
    <mergeCell ref="H3422:I3422"/>
    <mergeCell ref="H3428:I3428"/>
    <mergeCell ref="E3431:F3431"/>
    <mergeCell ref="E3306:F3306"/>
    <mergeCell ref="E3316:F3316"/>
    <mergeCell ref="E3317:F3317"/>
    <mergeCell ref="E3318:F3318"/>
    <mergeCell ref="E3322:F3322"/>
    <mergeCell ref="E3323:F3323"/>
    <mergeCell ref="E3324:F3324"/>
    <mergeCell ref="E3328:F3328"/>
    <mergeCell ref="H3330:I3330"/>
    <mergeCell ref="E3334:F3334"/>
    <mergeCell ref="H3311:I3311"/>
    <mergeCell ref="E3347:F3347"/>
    <mergeCell ref="E3348:F3348"/>
    <mergeCell ref="H3351:I3351"/>
    <mergeCell ref="E3353:F3353"/>
    <mergeCell ref="E3354:F3354"/>
    <mergeCell ref="E3358:F3358"/>
    <mergeCell ref="E3245:F3245"/>
    <mergeCell ref="E3246:F3246"/>
    <mergeCell ref="E3250:F3250"/>
    <mergeCell ref="E3251:F3251"/>
    <mergeCell ref="H3253:I3253"/>
    <mergeCell ref="E3256:F3256"/>
    <mergeCell ref="E3257:F3257"/>
    <mergeCell ref="E3258:F3258"/>
    <mergeCell ref="E3262:F3262"/>
    <mergeCell ref="E3225:F3225"/>
    <mergeCell ref="H3292:I3292"/>
    <mergeCell ref="E3294:F3294"/>
    <mergeCell ref="E3298:F3298"/>
    <mergeCell ref="E3299:F3299"/>
    <mergeCell ref="E3300:F3300"/>
    <mergeCell ref="E3304:F3304"/>
    <mergeCell ref="E3305:F3305"/>
    <mergeCell ref="E3130:F3130"/>
    <mergeCell ref="H3132:I3132"/>
    <mergeCell ref="E3136:F3136"/>
    <mergeCell ref="E3137:F3137"/>
    <mergeCell ref="E3138:F3138"/>
    <mergeCell ref="E3142:F3142"/>
    <mergeCell ref="E3143:F3143"/>
    <mergeCell ref="H3145:I3145"/>
    <mergeCell ref="E3148:F3148"/>
    <mergeCell ref="E3149:F3149"/>
    <mergeCell ref="E3150:F3150"/>
    <mergeCell ref="E3154:F3154"/>
    <mergeCell ref="E3155:F3155"/>
    <mergeCell ref="E3156:F3156"/>
    <mergeCell ref="H3158:I3158"/>
    <mergeCell ref="E3160:F3160"/>
    <mergeCell ref="E3161:F3161"/>
    <mergeCell ref="E3134:F3134"/>
    <mergeCell ref="E3135:F3135"/>
    <mergeCell ref="E3141:F3141"/>
    <mergeCell ref="E3139:F3139"/>
    <mergeCell ref="E3140:F3140"/>
    <mergeCell ref="E3147:F3147"/>
    <mergeCell ref="E3044:F3044"/>
    <mergeCell ref="E3045:F3045"/>
    <mergeCell ref="E3046:F3046"/>
    <mergeCell ref="E3051:F3051"/>
    <mergeCell ref="H3053:I3053"/>
    <mergeCell ref="E3060:F3060"/>
    <mergeCell ref="E3061:F3061"/>
    <mergeCell ref="E3062:F3062"/>
    <mergeCell ref="H3066:I3066"/>
    <mergeCell ref="E3068:F3068"/>
    <mergeCell ref="E3069:F3069"/>
    <mergeCell ref="E3073:F3073"/>
    <mergeCell ref="E3074:F3074"/>
    <mergeCell ref="E3075:F3075"/>
    <mergeCell ref="H3079:I3079"/>
    <mergeCell ref="E3081:F3081"/>
    <mergeCell ref="E3082:F3082"/>
    <mergeCell ref="E3050:F3050"/>
    <mergeCell ref="E3070:F3070"/>
    <mergeCell ref="H3021:I3021"/>
    <mergeCell ref="E3023:F3023"/>
    <mergeCell ref="E3024:F3024"/>
    <mergeCell ref="E3025:F3025"/>
    <mergeCell ref="H3027:I3027"/>
    <mergeCell ref="E3035:F3035"/>
    <mergeCell ref="E3036:F3036"/>
    <mergeCell ref="E3037:F3037"/>
    <mergeCell ref="H3040:I3040"/>
    <mergeCell ref="E3029:F3029"/>
    <mergeCell ref="E3030:F3030"/>
    <mergeCell ref="E3034:F3034"/>
    <mergeCell ref="E3038:F3038"/>
    <mergeCell ref="E3018:F3018"/>
    <mergeCell ref="E3019:F3019"/>
    <mergeCell ref="E3031:F3031"/>
    <mergeCell ref="E3032:F3032"/>
    <mergeCell ref="E3033:F3033"/>
    <mergeCell ref="E2884:F2884"/>
    <mergeCell ref="E2885:F2885"/>
    <mergeCell ref="H2887:I2887"/>
    <mergeCell ref="E2889:F2889"/>
    <mergeCell ref="E2890:F2890"/>
    <mergeCell ref="E2891:F2891"/>
    <mergeCell ref="H2896:I2896"/>
    <mergeCell ref="E2902:F2902"/>
    <mergeCell ref="E2898:F2898"/>
    <mergeCell ref="E2899:F2899"/>
    <mergeCell ref="E2999:F2999"/>
    <mergeCell ref="E3000:F3000"/>
    <mergeCell ref="E3001:F3001"/>
    <mergeCell ref="H3003:I3003"/>
    <mergeCell ref="E3005:F3005"/>
    <mergeCell ref="E3006:F3006"/>
    <mergeCell ref="E3007:F3007"/>
    <mergeCell ref="E2610:F2610"/>
    <mergeCell ref="E2611:F2611"/>
    <mergeCell ref="H2617:I2617"/>
    <mergeCell ref="E2619:F2619"/>
    <mergeCell ref="E2628:F2628"/>
    <mergeCell ref="H2630:I2630"/>
    <mergeCell ref="H2648:I2648"/>
    <mergeCell ref="E2650:F2650"/>
    <mergeCell ref="E2651:F2651"/>
    <mergeCell ref="H2654:I2654"/>
    <mergeCell ref="H2666:I2666"/>
    <mergeCell ref="E2656:F2656"/>
    <mergeCell ref="E2662:F2662"/>
    <mergeCell ref="E2663:F2663"/>
    <mergeCell ref="E2642:F2642"/>
    <mergeCell ref="E2643:F2643"/>
    <mergeCell ref="E2644:F2644"/>
    <mergeCell ref="E2645:F2645"/>
    <mergeCell ref="E2646:F2646"/>
    <mergeCell ref="E2652:F2652"/>
    <mergeCell ref="E2657:F2657"/>
    <mergeCell ref="E2658:F2658"/>
    <mergeCell ref="H2660:I2660"/>
    <mergeCell ref="E2632:F2632"/>
    <mergeCell ref="E2633:F2633"/>
    <mergeCell ref="E2634:F2634"/>
    <mergeCell ref="E2519:F2519"/>
    <mergeCell ref="E2520:F2520"/>
    <mergeCell ref="E2521:F2521"/>
    <mergeCell ref="H2528:I2528"/>
    <mergeCell ref="E2532:F2532"/>
    <mergeCell ref="E2533:F2533"/>
    <mergeCell ref="E2534:F2534"/>
    <mergeCell ref="H2540:I2540"/>
    <mergeCell ref="E2545:F2545"/>
    <mergeCell ref="E2546:F2546"/>
    <mergeCell ref="E2547:F2547"/>
    <mergeCell ref="H2549:I2549"/>
    <mergeCell ref="E2558:F2558"/>
    <mergeCell ref="H2560:I2560"/>
    <mergeCell ref="H2571:I2571"/>
    <mergeCell ref="E2573:F2573"/>
    <mergeCell ref="H2582:I2582"/>
    <mergeCell ref="E2537:F2537"/>
    <mergeCell ref="E2538:F2538"/>
    <mergeCell ref="E2554:F2554"/>
    <mergeCell ref="E2562:F2562"/>
    <mergeCell ref="E2563:F2563"/>
    <mergeCell ref="E2543:F2543"/>
    <mergeCell ref="E2544:F2544"/>
    <mergeCell ref="E2551:F2551"/>
    <mergeCell ref="E2552:F2552"/>
    <mergeCell ref="E2553:F2553"/>
    <mergeCell ref="E2555:F2555"/>
    <mergeCell ref="E2556:F2556"/>
    <mergeCell ref="E2557:F2557"/>
    <mergeCell ref="E2471:F2471"/>
    <mergeCell ref="H2475:I2475"/>
    <mergeCell ref="H2491:I2491"/>
    <mergeCell ref="E2493:F2493"/>
    <mergeCell ref="E2500:F2500"/>
    <mergeCell ref="E2501:F2501"/>
    <mergeCell ref="H2503:I2503"/>
    <mergeCell ref="E2511:F2511"/>
    <mergeCell ref="E2512:F2512"/>
    <mergeCell ref="E2513:F2513"/>
    <mergeCell ref="H2515:I2515"/>
    <mergeCell ref="E2489:F2489"/>
    <mergeCell ref="E2494:F2494"/>
    <mergeCell ref="E2495:F2495"/>
    <mergeCell ref="E2496:F2496"/>
    <mergeCell ref="E2478:F2478"/>
    <mergeCell ref="E2479:F2479"/>
    <mergeCell ref="E2480:F2480"/>
    <mergeCell ref="E2481:F2481"/>
    <mergeCell ref="E2485:F2485"/>
    <mergeCell ref="H2413:I2413"/>
    <mergeCell ref="E2417:F2417"/>
    <mergeCell ref="E2418:F2418"/>
    <mergeCell ref="E2419:F2419"/>
    <mergeCell ref="H2426:I2426"/>
    <mergeCell ref="E2430:F2430"/>
    <mergeCell ref="E2431:F2431"/>
    <mergeCell ref="E2432:F2432"/>
    <mergeCell ref="H2434:I2434"/>
    <mergeCell ref="H2442:I2442"/>
    <mergeCell ref="E2409:F2409"/>
    <mergeCell ref="E2410:F2410"/>
    <mergeCell ref="E2411:F2411"/>
    <mergeCell ref="E2420:F2420"/>
    <mergeCell ref="E2421:F2421"/>
    <mergeCell ref="E2422:F2422"/>
    <mergeCell ref="E2423:F2423"/>
    <mergeCell ref="E2424:F2424"/>
    <mergeCell ref="E2428:F2428"/>
    <mergeCell ref="E2429:F2429"/>
    <mergeCell ref="E2415:F2415"/>
    <mergeCell ref="E2416:F2416"/>
    <mergeCell ref="E2340:F2340"/>
    <mergeCell ref="H2342:I2342"/>
    <mergeCell ref="E2347:F2347"/>
    <mergeCell ref="E2348:F2348"/>
    <mergeCell ref="H2350:I2350"/>
    <mergeCell ref="E2355:F2355"/>
    <mergeCell ref="E2356:F2356"/>
    <mergeCell ref="E2357:F2357"/>
    <mergeCell ref="H2360:I2360"/>
    <mergeCell ref="E2363:F2363"/>
    <mergeCell ref="E2364:F2364"/>
    <mergeCell ref="E2365:F2365"/>
    <mergeCell ref="H2369:I2369"/>
    <mergeCell ref="E2371:F2371"/>
    <mergeCell ref="E2372:F2372"/>
    <mergeCell ref="E2373:F2373"/>
    <mergeCell ref="H2375:I2375"/>
    <mergeCell ref="E2344:F2344"/>
    <mergeCell ref="E2345:F2345"/>
    <mergeCell ref="E2354:F2354"/>
    <mergeCell ref="E2366:F2366"/>
    <mergeCell ref="E2367:F2367"/>
    <mergeCell ref="E2358:F2358"/>
    <mergeCell ref="E2362:F2362"/>
    <mergeCell ref="E2346:F2346"/>
    <mergeCell ref="E2352:F2352"/>
    <mergeCell ref="E2353:F2353"/>
    <mergeCell ref="E2200:F2200"/>
    <mergeCell ref="E2198:F2198"/>
    <mergeCell ref="E2199:F2199"/>
    <mergeCell ref="E2272:F2272"/>
    <mergeCell ref="H2274:I2274"/>
    <mergeCell ref="H2280:I2280"/>
    <mergeCell ref="E2282:F2282"/>
    <mergeCell ref="E2283:F2283"/>
    <mergeCell ref="E2284:F2284"/>
    <mergeCell ref="H2286:I2286"/>
    <mergeCell ref="H2298:I2298"/>
    <mergeCell ref="E2300:F2300"/>
    <mergeCell ref="E2301:F2301"/>
    <mergeCell ref="H2304:I2304"/>
    <mergeCell ref="H2310:I2310"/>
    <mergeCell ref="E2314:F2314"/>
    <mergeCell ref="H2316:I2316"/>
    <mergeCell ref="E2302:F2302"/>
    <mergeCell ref="E2306:F2306"/>
    <mergeCell ref="E2307:F2307"/>
    <mergeCell ref="E2308:F2308"/>
    <mergeCell ref="E2313:F2313"/>
    <mergeCell ref="E2113:F2113"/>
    <mergeCell ref="H2118:I2118"/>
    <mergeCell ref="E2120:F2120"/>
    <mergeCell ref="E2121:F2121"/>
    <mergeCell ref="H2126:I2126"/>
    <mergeCell ref="E2128:F2128"/>
    <mergeCell ref="E2129:F2129"/>
    <mergeCell ref="H2134:I2134"/>
    <mergeCell ref="E2136:F2136"/>
    <mergeCell ref="E2137:F2137"/>
    <mergeCell ref="H2142:I2142"/>
    <mergeCell ref="E2144:F2144"/>
    <mergeCell ref="E2145:F2145"/>
    <mergeCell ref="E2138:F2138"/>
    <mergeCell ref="E2139:F2139"/>
    <mergeCell ref="E2140:F2140"/>
    <mergeCell ref="H2148:I2148"/>
    <mergeCell ref="E2060:F2060"/>
    <mergeCell ref="E2061:F2061"/>
    <mergeCell ref="E2062:F2062"/>
    <mergeCell ref="H2064:I2064"/>
    <mergeCell ref="H2040:I2040"/>
    <mergeCell ref="E2044:F2044"/>
    <mergeCell ref="E2056:F2056"/>
    <mergeCell ref="E2057:F2057"/>
    <mergeCell ref="E2058:F2058"/>
    <mergeCell ref="E2059:F2059"/>
    <mergeCell ref="E2042:F2042"/>
    <mergeCell ref="E2043:F2043"/>
    <mergeCell ref="E2050:F2050"/>
    <mergeCell ref="E2104:F2104"/>
    <mergeCell ref="H2109:I2109"/>
    <mergeCell ref="E2111:F2111"/>
    <mergeCell ref="E2112:F2112"/>
    <mergeCell ref="E1942:F1942"/>
    <mergeCell ref="E1943:F1943"/>
    <mergeCell ref="E1948:F1948"/>
    <mergeCell ref="E1949:F1949"/>
    <mergeCell ref="E2020:F2020"/>
    <mergeCell ref="E2024:F2024"/>
    <mergeCell ref="E2025:F2025"/>
    <mergeCell ref="E2026:F2026"/>
    <mergeCell ref="H2028:I2028"/>
    <mergeCell ref="E2032:F2032"/>
    <mergeCell ref="H2034:I2034"/>
    <mergeCell ref="H2046:I2046"/>
    <mergeCell ref="E2048:F2048"/>
    <mergeCell ref="E2049:F2049"/>
    <mergeCell ref="H2052:I2052"/>
    <mergeCell ref="E2054:F2054"/>
    <mergeCell ref="E2055:F2055"/>
    <mergeCell ref="E1966:F1966"/>
    <mergeCell ref="E1967:F1967"/>
    <mergeCell ref="E1968:F1968"/>
    <mergeCell ref="H1972:I1972"/>
    <mergeCell ref="E1974:F1974"/>
    <mergeCell ref="E1975:F1975"/>
    <mergeCell ref="E1976:F1976"/>
    <mergeCell ref="E1982:F1982"/>
    <mergeCell ref="E1983:F1983"/>
    <mergeCell ref="H1985:I1985"/>
    <mergeCell ref="E1969:F1969"/>
    <mergeCell ref="E1951:F1951"/>
    <mergeCell ref="E1956:F1956"/>
    <mergeCell ref="E1957:F1957"/>
    <mergeCell ref="H1953:I1953"/>
    <mergeCell ref="E1955:F1955"/>
    <mergeCell ref="E1963:F1963"/>
    <mergeCell ref="E1964:F1964"/>
    <mergeCell ref="E1965:F1965"/>
    <mergeCell ref="E1970:F1970"/>
    <mergeCell ref="E1779:F1779"/>
    <mergeCell ref="E1780:F1780"/>
    <mergeCell ref="H1786:I1786"/>
    <mergeCell ref="E1788:F1788"/>
    <mergeCell ref="E1789:F1789"/>
    <mergeCell ref="H1792:I1792"/>
    <mergeCell ref="E1796:F1796"/>
    <mergeCell ref="H1798:I1798"/>
    <mergeCell ref="H1804:I1804"/>
    <mergeCell ref="E1806:F1806"/>
    <mergeCell ref="H1810:I1810"/>
    <mergeCell ref="E1812:F1812"/>
    <mergeCell ref="E1813:F1813"/>
    <mergeCell ref="E1814:F1814"/>
    <mergeCell ref="H1819:I1819"/>
    <mergeCell ref="E1821:F1821"/>
    <mergeCell ref="E1835:F1835"/>
    <mergeCell ref="E1815:F1815"/>
    <mergeCell ref="E1816:F1816"/>
    <mergeCell ref="E1817:F1817"/>
    <mergeCell ref="E1822:F1822"/>
    <mergeCell ref="E1823:F1823"/>
    <mergeCell ref="E1824:F1824"/>
    <mergeCell ref="E1825:F1825"/>
    <mergeCell ref="E1826:F1826"/>
    <mergeCell ref="H1828:I1828"/>
    <mergeCell ref="E1832:F1832"/>
    <mergeCell ref="E1833:F1833"/>
    <mergeCell ref="E1834:F1834"/>
    <mergeCell ref="E1715:F1715"/>
    <mergeCell ref="H1721:I1721"/>
    <mergeCell ref="E1702:F1702"/>
    <mergeCell ref="E1703:F1703"/>
    <mergeCell ref="E1707:F1707"/>
    <mergeCell ref="E1711:F1711"/>
    <mergeCell ref="E1690:F1690"/>
    <mergeCell ref="E1691:F1691"/>
    <mergeCell ref="E1692:F1692"/>
    <mergeCell ref="E1698:F1698"/>
    <mergeCell ref="E1682:F1682"/>
    <mergeCell ref="E1683:F1683"/>
    <mergeCell ref="E1684:F1684"/>
    <mergeCell ref="E1685:F1685"/>
    <mergeCell ref="E1693:F1693"/>
    <mergeCell ref="E1694:F1694"/>
    <mergeCell ref="E1712:F1712"/>
    <mergeCell ref="E1618:F1618"/>
    <mergeCell ref="E1619:F1619"/>
    <mergeCell ref="H1625:I1625"/>
    <mergeCell ref="E1627:F1627"/>
    <mergeCell ref="E1628:F1628"/>
    <mergeCell ref="H1635:I1635"/>
    <mergeCell ref="E1637:F1637"/>
    <mergeCell ref="E1644:F1644"/>
    <mergeCell ref="E1645:F1645"/>
    <mergeCell ref="E1646:F1646"/>
    <mergeCell ref="H1648:I1648"/>
    <mergeCell ref="E1653:F1653"/>
    <mergeCell ref="E1654:F1654"/>
    <mergeCell ref="E1655:F1655"/>
    <mergeCell ref="H1661:I1661"/>
    <mergeCell ref="E1664:F1664"/>
    <mergeCell ref="E1665:F1665"/>
    <mergeCell ref="E1633:F1633"/>
    <mergeCell ref="E1641:F1641"/>
    <mergeCell ref="E1642:F1642"/>
    <mergeCell ref="E1643:F1643"/>
    <mergeCell ref="E1638:F1638"/>
    <mergeCell ref="E1639:F1639"/>
    <mergeCell ref="E1640:F1640"/>
    <mergeCell ref="E1622:F1622"/>
    <mergeCell ref="E1623:F1623"/>
    <mergeCell ref="E1631:F1631"/>
    <mergeCell ref="E1632:F1632"/>
    <mergeCell ref="E1566:F1566"/>
    <mergeCell ref="E1567:F1567"/>
    <mergeCell ref="E1590:F1590"/>
    <mergeCell ref="H1592:I1592"/>
    <mergeCell ref="E1599:F1599"/>
    <mergeCell ref="E1600:F1600"/>
    <mergeCell ref="H1602:I1602"/>
    <mergeCell ref="E1608:F1608"/>
    <mergeCell ref="E1594:F1594"/>
    <mergeCell ref="E1595:F1595"/>
    <mergeCell ref="E1596:F1596"/>
    <mergeCell ref="E1597:F1597"/>
    <mergeCell ref="E1598:F1598"/>
    <mergeCell ref="E1604:F1604"/>
    <mergeCell ref="E1605:F1605"/>
    <mergeCell ref="E1606:F1606"/>
    <mergeCell ref="E1570:F1570"/>
    <mergeCell ref="E1571:F1571"/>
    <mergeCell ref="E1572:F1572"/>
    <mergeCell ref="H1574:I1574"/>
    <mergeCell ref="H1582:I1582"/>
    <mergeCell ref="E1578:F1578"/>
    <mergeCell ref="E1579:F1579"/>
    <mergeCell ref="H1492:I1492"/>
    <mergeCell ref="E1494:F1494"/>
    <mergeCell ref="E1495:F1495"/>
    <mergeCell ref="E1496:F1496"/>
    <mergeCell ref="H1499:I1499"/>
    <mergeCell ref="H1515:I1515"/>
    <mergeCell ref="E1517:F1517"/>
    <mergeCell ref="H1524:I1524"/>
    <mergeCell ref="E1527:F1527"/>
    <mergeCell ref="E1528:F1528"/>
    <mergeCell ref="E1529:F1529"/>
    <mergeCell ref="E1518:F1518"/>
    <mergeCell ref="E1497:F1497"/>
    <mergeCell ref="E1501:F1501"/>
    <mergeCell ref="E1502:F1502"/>
    <mergeCell ref="E1503:F1503"/>
    <mergeCell ref="E1504:F1504"/>
    <mergeCell ref="E1513:F1513"/>
    <mergeCell ref="H1507:I1507"/>
    <mergeCell ref="H1311:I1311"/>
    <mergeCell ref="E1317:F1317"/>
    <mergeCell ref="H1319:I1319"/>
    <mergeCell ref="H1327:I1327"/>
    <mergeCell ref="E1329:F1329"/>
    <mergeCell ref="H1335:I1335"/>
    <mergeCell ref="E1338:F1338"/>
    <mergeCell ref="E1339:F1339"/>
    <mergeCell ref="E1340:F1340"/>
    <mergeCell ref="H1344:I1344"/>
    <mergeCell ref="E1348:F1348"/>
    <mergeCell ref="E1474:F1474"/>
    <mergeCell ref="E1475:F1475"/>
    <mergeCell ref="H1481:I1481"/>
    <mergeCell ref="E1484:F1484"/>
    <mergeCell ref="E1485:F1485"/>
    <mergeCell ref="E1486:F1486"/>
    <mergeCell ref="E1227:F1227"/>
    <mergeCell ref="H1232:I1232"/>
    <mergeCell ref="E1235:F1235"/>
    <mergeCell ref="E1236:F1236"/>
    <mergeCell ref="E1237:F1237"/>
    <mergeCell ref="H1241:I1241"/>
    <mergeCell ref="E1245:F1245"/>
    <mergeCell ref="E1246:F1246"/>
    <mergeCell ref="E1247:F1247"/>
    <mergeCell ref="H1250:I1250"/>
    <mergeCell ref="E1255:F1255"/>
    <mergeCell ref="E1256:F1256"/>
    <mergeCell ref="E1257:F1257"/>
    <mergeCell ref="H1259:I1259"/>
    <mergeCell ref="E1266:F1266"/>
    <mergeCell ref="H1268:I1268"/>
    <mergeCell ref="H1286:I1286"/>
    <mergeCell ref="E1270:F1270"/>
    <mergeCell ref="E1271:F1271"/>
    <mergeCell ref="E1272:F1272"/>
    <mergeCell ref="E1273:F1273"/>
    <mergeCell ref="E1262:F1262"/>
    <mergeCell ref="E1263:F1263"/>
    <mergeCell ref="E1186:F1186"/>
    <mergeCell ref="E1193:F1193"/>
    <mergeCell ref="E1194:F1194"/>
    <mergeCell ref="H1196:I1196"/>
    <mergeCell ref="E1204:F1204"/>
    <mergeCell ref="E1205:F1205"/>
    <mergeCell ref="H1207:I1207"/>
    <mergeCell ref="E1214:F1214"/>
    <mergeCell ref="H1216:I1216"/>
    <mergeCell ref="E1225:F1225"/>
    <mergeCell ref="E1226:F1226"/>
    <mergeCell ref="E1212:F1212"/>
    <mergeCell ref="E1213:F1213"/>
    <mergeCell ref="E1218:F1218"/>
    <mergeCell ref="E1219:F1219"/>
    <mergeCell ref="E1220:F1220"/>
    <mergeCell ref="E1221:F1221"/>
    <mergeCell ref="E1222:F1222"/>
    <mergeCell ref="E1201:F1201"/>
    <mergeCell ref="E1202:F1202"/>
    <mergeCell ref="E1203:F1203"/>
    <mergeCell ref="E1209:F1209"/>
    <mergeCell ref="E1210:F1210"/>
    <mergeCell ref="E1211:F1211"/>
    <mergeCell ref="E1190:F1190"/>
    <mergeCell ref="E1191:F1191"/>
    <mergeCell ref="H1136:I1136"/>
    <mergeCell ref="H1151:I1151"/>
    <mergeCell ref="E1153:F1153"/>
    <mergeCell ref="E1154:F1154"/>
    <mergeCell ref="E1155:F1155"/>
    <mergeCell ref="H1159:I1159"/>
    <mergeCell ref="E1162:F1162"/>
    <mergeCell ref="E1163:F1163"/>
    <mergeCell ref="E1164:F1164"/>
    <mergeCell ref="H1122:I1122"/>
    <mergeCell ref="H1143:I1143"/>
    <mergeCell ref="H1167:I1167"/>
    <mergeCell ref="E1172:F1172"/>
    <mergeCell ref="E1173:F1173"/>
    <mergeCell ref="H1175:I1175"/>
    <mergeCell ref="H1183:I1183"/>
    <mergeCell ref="E1185:F1185"/>
    <mergeCell ref="H1069:I1069"/>
    <mergeCell ref="E1071:F1071"/>
    <mergeCell ref="E1072:F1072"/>
    <mergeCell ref="H1079:I1079"/>
    <mergeCell ref="E1081:F1081"/>
    <mergeCell ref="E1066:F1066"/>
    <mergeCell ref="E1045:F1045"/>
    <mergeCell ref="E1046:F1046"/>
    <mergeCell ref="E1047:F1047"/>
    <mergeCell ref="E1053:F1053"/>
    <mergeCell ref="E1054:F1054"/>
    <mergeCell ref="E1055:F1055"/>
    <mergeCell ref="E1110:F1110"/>
    <mergeCell ref="E1111:F1111"/>
    <mergeCell ref="E1112:F1112"/>
    <mergeCell ref="H1114:I1114"/>
    <mergeCell ref="H1129:I1129"/>
    <mergeCell ref="E1000:F1000"/>
    <mergeCell ref="H1004:I1004"/>
    <mergeCell ref="E1007:F1007"/>
    <mergeCell ref="E1008:F1008"/>
    <mergeCell ref="E1009:F1009"/>
    <mergeCell ref="H1013:I1013"/>
    <mergeCell ref="E1016:F1016"/>
    <mergeCell ref="E1017:F1017"/>
    <mergeCell ref="E1018:F1018"/>
    <mergeCell ref="H1022:I1022"/>
    <mergeCell ref="E1028:F1028"/>
    <mergeCell ref="E1029:F1029"/>
    <mergeCell ref="H1031:I1031"/>
    <mergeCell ref="H1049:I1049"/>
    <mergeCell ref="E1051:F1051"/>
    <mergeCell ref="E1052:F1052"/>
    <mergeCell ref="H1059:I1059"/>
    <mergeCell ref="H928:I928"/>
    <mergeCell ref="E931:F931"/>
    <mergeCell ref="E932:F932"/>
    <mergeCell ref="E933:F933"/>
    <mergeCell ref="H936:I936"/>
    <mergeCell ref="E939:F939"/>
    <mergeCell ref="E940:F940"/>
    <mergeCell ref="E941:F941"/>
    <mergeCell ref="H945:I945"/>
    <mergeCell ref="E947:F947"/>
    <mergeCell ref="E948:F948"/>
    <mergeCell ref="H953:I953"/>
    <mergeCell ref="E955:F955"/>
    <mergeCell ref="E956:F956"/>
    <mergeCell ref="H962:I962"/>
    <mergeCell ref="E964:F964"/>
    <mergeCell ref="E981:F981"/>
    <mergeCell ref="H886:I886"/>
    <mergeCell ref="E889:F889"/>
    <mergeCell ref="E890:F890"/>
    <mergeCell ref="E891:F891"/>
    <mergeCell ref="H894:I894"/>
    <mergeCell ref="E898:F898"/>
    <mergeCell ref="E899:F899"/>
    <mergeCell ref="E900:F900"/>
    <mergeCell ref="H903:I903"/>
    <mergeCell ref="E907:F907"/>
    <mergeCell ref="E908:F908"/>
    <mergeCell ref="E909:F909"/>
    <mergeCell ref="H912:I912"/>
    <mergeCell ref="E918:F918"/>
    <mergeCell ref="H920:I920"/>
    <mergeCell ref="E924:F924"/>
    <mergeCell ref="E925:F925"/>
    <mergeCell ref="E892:F892"/>
    <mergeCell ref="E901:F901"/>
    <mergeCell ref="E922:F922"/>
    <mergeCell ref="E923:F923"/>
    <mergeCell ref="E888:F888"/>
    <mergeCell ref="E905:F905"/>
    <mergeCell ref="E906:F906"/>
    <mergeCell ref="E897:F897"/>
    <mergeCell ref="E815:F815"/>
    <mergeCell ref="E816:F816"/>
    <mergeCell ref="E817:F817"/>
    <mergeCell ref="E830:F830"/>
    <mergeCell ref="E831:F831"/>
    <mergeCell ref="H833:I833"/>
    <mergeCell ref="E840:F840"/>
    <mergeCell ref="H842:I842"/>
    <mergeCell ref="E847:F847"/>
    <mergeCell ref="E848:F848"/>
    <mergeCell ref="E849:F849"/>
    <mergeCell ref="H851:I851"/>
    <mergeCell ref="E855:F855"/>
    <mergeCell ref="H823:I823"/>
    <mergeCell ref="E825:F825"/>
    <mergeCell ref="E826:F826"/>
    <mergeCell ref="E839:F839"/>
    <mergeCell ref="E835:F835"/>
    <mergeCell ref="E837:F837"/>
    <mergeCell ref="E838:F838"/>
    <mergeCell ref="E780:F780"/>
    <mergeCell ref="E781:F781"/>
    <mergeCell ref="H786:I786"/>
    <mergeCell ref="E788:F788"/>
    <mergeCell ref="E789:F789"/>
    <mergeCell ref="E790:F790"/>
    <mergeCell ref="H795:I795"/>
    <mergeCell ref="E797:F797"/>
    <mergeCell ref="E798:F798"/>
    <mergeCell ref="E799:F799"/>
    <mergeCell ref="H804:I804"/>
    <mergeCell ref="E773:F773"/>
    <mergeCell ref="E774:F774"/>
    <mergeCell ref="E807:F807"/>
    <mergeCell ref="E808:F808"/>
    <mergeCell ref="E809:F809"/>
    <mergeCell ref="H813:I813"/>
    <mergeCell ref="E683:F683"/>
    <mergeCell ref="H685:I685"/>
    <mergeCell ref="E691:F691"/>
    <mergeCell ref="H693:I693"/>
    <mergeCell ref="E699:F699"/>
    <mergeCell ref="H701:I701"/>
    <mergeCell ref="E707:F707"/>
    <mergeCell ref="H709:I709"/>
    <mergeCell ref="E715:F715"/>
    <mergeCell ref="H717:I717"/>
    <mergeCell ref="H723:I723"/>
    <mergeCell ref="H765:I765"/>
    <mergeCell ref="E770:F770"/>
    <mergeCell ref="E771:F771"/>
    <mergeCell ref="E772:F772"/>
    <mergeCell ref="H776:I776"/>
    <mergeCell ref="E779:F779"/>
    <mergeCell ref="E543:F543"/>
    <mergeCell ref="H545:I545"/>
    <mergeCell ref="E553:F553"/>
    <mergeCell ref="H555:I555"/>
    <mergeCell ref="E563:F563"/>
    <mergeCell ref="E564:F564"/>
    <mergeCell ref="E565:F565"/>
    <mergeCell ref="H571:I571"/>
    <mergeCell ref="H579:I579"/>
    <mergeCell ref="E581:F581"/>
    <mergeCell ref="H590:I590"/>
    <mergeCell ref="E592:F592"/>
    <mergeCell ref="E593:F593"/>
    <mergeCell ref="H600:I600"/>
    <mergeCell ref="E602:F602"/>
    <mergeCell ref="H608:I608"/>
    <mergeCell ref="E610:F610"/>
    <mergeCell ref="E550:F550"/>
    <mergeCell ref="E551:F551"/>
    <mergeCell ref="E567:F567"/>
    <mergeCell ref="E566:F566"/>
    <mergeCell ref="E595:F595"/>
    <mergeCell ref="E596:F596"/>
    <mergeCell ref="E547:F547"/>
    <mergeCell ref="E548:F548"/>
    <mergeCell ref="E549:F549"/>
    <mergeCell ref="E552:F552"/>
    <mergeCell ref="E575:F575"/>
    <mergeCell ref="E576:F576"/>
    <mergeCell ref="E577:F577"/>
    <mergeCell ref="E582:F582"/>
    <mergeCell ref="E583:F583"/>
    <mergeCell ref="H531:I531"/>
    <mergeCell ref="E542:F542"/>
    <mergeCell ref="E538:F538"/>
    <mergeCell ref="E539:F539"/>
    <mergeCell ref="E536:F536"/>
    <mergeCell ref="E459:F459"/>
    <mergeCell ref="E460:F460"/>
    <mergeCell ref="E461:F461"/>
    <mergeCell ref="E465:F465"/>
    <mergeCell ref="E466:F466"/>
    <mergeCell ref="E537:F537"/>
    <mergeCell ref="E483:F483"/>
    <mergeCell ref="E507:F507"/>
    <mergeCell ref="E498:F498"/>
    <mergeCell ref="E487:F487"/>
    <mergeCell ref="E488:F488"/>
    <mergeCell ref="E489:F489"/>
    <mergeCell ref="H369:I369"/>
    <mergeCell ref="E372:F372"/>
    <mergeCell ref="E373:F373"/>
    <mergeCell ref="E374:F374"/>
    <mergeCell ref="H376:I376"/>
    <mergeCell ref="H383:I383"/>
    <mergeCell ref="H397:I397"/>
    <mergeCell ref="E399:F399"/>
    <mergeCell ref="H403:I403"/>
    <mergeCell ref="E406:F406"/>
    <mergeCell ref="E407:F407"/>
    <mergeCell ref="E408:F408"/>
    <mergeCell ref="H410:I410"/>
    <mergeCell ref="E415:F415"/>
    <mergeCell ref="H417:I417"/>
    <mergeCell ref="E424:F424"/>
    <mergeCell ref="E425:F425"/>
    <mergeCell ref="H312:I312"/>
    <mergeCell ref="E314:F314"/>
    <mergeCell ref="E315:F315"/>
    <mergeCell ref="H322:I322"/>
    <mergeCell ref="E324:F324"/>
    <mergeCell ref="E331:F331"/>
    <mergeCell ref="H333:I333"/>
    <mergeCell ref="E340:F340"/>
    <mergeCell ref="E341:F341"/>
    <mergeCell ref="E342:F342"/>
    <mergeCell ref="H348:I348"/>
    <mergeCell ref="E350:F350"/>
    <mergeCell ref="H355:I355"/>
    <mergeCell ref="E357:F357"/>
    <mergeCell ref="E358:F358"/>
    <mergeCell ref="H363:I363"/>
    <mergeCell ref="E365:F365"/>
    <mergeCell ref="E359:F359"/>
    <mergeCell ref="E360:F360"/>
    <mergeCell ref="E361:F361"/>
    <mergeCell ref="E243:F243"/>
    <mergeCell ref="E253:F253"/>
    <mergeCell ref="E254:F254"/>
    <mergeCell ref="E255:F255"/>
    <mergeCell ref="E265:F265"/>
    <mergeCell ref="E266:F266"/>
    <mergeCell ref="E267:F267"/>
    <mergeCell ref="E277:F277"/>
    <mergeCell ref="E278:F278"/>
    <mergeCell ref="E279:F279"/>
    <mergeCell ref="H283:I283"/>
    <mergeCell ref="E289:F289"/>
    <mergeCell ref="E290:F290"/>
    <mergeCell ref="E291:F291"/>
    <mergeCell ref="E301:F301"/>
    <mergeCell ref="E302:F302"/>
    <mergeCell ref="E303:F303"/>
    <mergeCell ref="E299:F299"/>
    <mergeCell ref="E300:F300"/>
    <mergeCell ref="E288:F288"/>
    <mergeCell ref="E295:F295"/>
    <mergeCell ref="E296:F296"/>
    <mergeCell ref="E280:F280"/>
    <mergeCell ref="E286:F286"/>
    <mergeCell ref="E287:F287"/>
    <mergeCell ref="E293:F293"/>
    <mergeCell ref="E273:F273"/>
    <mergeCell ref="E281:F281"/>
    <mergeCell ref="E261:F261"/>
    <mergeCell ref="E247:F247"/>
    <mergeCell ref="E248:F248"/>
    <mergeCell ref="E249:F249"/>
    <mergeCell ref="E205:F205"/>
    <mergeCell ref="E206:F206"/>
    <mergeCell ref="E211:F211"/>
    <mergeCell ref="E212:F212"/>
    <mergeCell ref="E213:F213"/>
    <mergeCell ref="E226:F226"/>
    <mergeCell ref="E227:F227"/>
    <mergeCell ref="E228:F228"/>
    <mergeCell ref="H236:I236"/>
    <mergeCell ref="E241:F241"/>
    <mergeCell ref="E242:F242"/>
    <mergeCell ref="E208:F208"/>
    <mergeCell ref="E207:F207"/>
    <mergeCell ref="E196:F196"/>
    <mergeCell ref="E234:F234"/>
    <mergeCell ref="E239:F239"/>
    <mergeCell ref="E224:F224"/>
    <mergeCell ref="E216:F216"/>
    <mergeCell ref="E225:F225"/>
    <mergeCell ref="E222:F222"/>
    <mergeCell ref="E214:F214"/>
    <mergeCell ref="E219:F219"/>
    <mergeCell ref="E220:F220"/>
    <mergeCell ref="E221:F221"/>
    <mergeCell ref="E215:F215"/>
    <mergeCell ref="E160:F160"/>
    <mergeCell ref="E165:F165"/>
    <mergeCell ref="E166:F166"/>
    <mergeCell ref="E167:F167"/>
    <mergeCell ref="E176:F176"/>
    <mergeCell ref="E177:F177"/>
    <mergeCell ref="E178:F178"/>
    <mergeCell ref="E183:F183"/>
    <mergeCell ref="E184:F184"/>
    <mergeCell ref="E185:F185"/>
    <mergeCell ref="E190:F190"/>
    <mergeCell ref="E191:F191"/>
    <mergeCell ref="E192:F192"/>
    <mergeCell ref="E197:F197"/>
    <mergeCell ref="E198:F198"/>
    <mergeCell ref="E199:F199"/>
    <mergeCell ref="E204:F204"/>
    <mergeCell ref="E133:F133"/>
    <mergeCell ref="E140:F140"/>
    <mergeCell ref="E108:F108"/>
    <mergeCell ref="E119:F119"/>
    <mergeCell ref="E128:F128"/>
    <mergeCell ref="E127:F127"/>
    <mergeCell ref="E120:F120"/>
    <mergeCell ref="E121:F121"/>
    <mergeCell ref="E122:F122"/>
    <mergeCell ref="E132:F132"/>
    <mergeCell ref="E106:F106"/>
    <mergeCell ref="E151:F151"/>
    <mergeCell ref="E152:F152"/>
    <mergeCell ref="E153:F153"/>
    <mergeCell ref="H155:I155"/>
    <mergeCell ref="E158:F158"/>
    <mergeCell ref="E159:F159"/>
    <mergeCell ref="H3940:I3940"/>
    <mergeCell ref="E3970:F3970"/>
    <mergeCell ref="E3985:F3985"/>
    <mergeCell ref="E3986:F3986"/>
    <mergeCell ref="E3987:F3987"/>
    <mergeCell ref="E3988:F3988"/>
    <mergeCell ref="E3978:F3978"/>
    <mergeCell ref="E3979:F3979"/>
    <mergeCell ref="E3980:F3980"/>
    <mergeCell ref="E3975:F3975"/>
    <mergeCell ref="E3976:F3976"/>
    <mergeCell ref="E3977:F3977"/>
    <mergeCell ref="E3989:F3989"/>
    <mergeCell ref="E3964:F3964"/>
    <mergeCell ref="E3965:F3965"/>
    <mergeCell ref="E3953:F3953"/>
    <mergeCell ref="E3957:F3957"/>
    <mergeCell ref="E3947:F3947"/>
    <mergeCell ref="E3963:F3963"/>
    <mergeCell ref="E3946:F3946"/>
    <mergeCell ref="H3949:I3949"/>
    <mergeCell ref="E3951:F3951"/>
    <mergeCell ref="E3952:F3952"/>
    <mergeCell ref="H3955:I3955"/>
    <mergeCell ref="E3958:F3958"/>
    <mergeCell ref="E3959:F3959"/>
    <mergeCell ref="H3961:I3961"/>
    <mergeCell ref="H3967:I3967"/>
    <mergeCell ref="E3971:F3971"/>
    <mergeCell ref="H3973:I3973"/>
    <mergeCell ref="H3982:I3982"/>
    <mergeCell ref="E3984:F3984"/>
    <mergeCell ref="E3945:F3945"/>
    <mergeCell ref="E3909:F3909"/>
    <mergeCell ref="E3910:F3910"/>
    <mergeCell ref="E3900:F3900"/>
    <mergeCell ref="E3901:F3901"/>
    <mergeCell ref="E3907:F3907"/>
    <mergeCell ref="E3908:F3908"/>
    <mergeCell ref="E3906:F3906"/>
    <mergeCell ref="E3911:F3911"/>
    <mergeCell ref="E3918:F3918"/>
    <mergeCell ref="E3919:F3919"/>
    <mergeCell ref="E3920:F3920"/>
    <mergeCell ref="H3904:I3904"/>
    <mergeCell ref="H3913:I3913"/>
    <mergeCell ref="E3915:F3915"/>
    <mergeCell ref="E3916:F3916"/>
    <mergeCell ref="E3917:F3917"/>
    <mergeCell ref="E3935:F3935"/>
    <mergeCell ref="E3936:F3936"/>
    <mergeCell ref="E3937:F3937"/>
    <mergeCell ref="E3942:F3942"/>
    <mergeCell ref="E3943:F3943"/>
    <mergeCell ref="E3928:F3928"/>
    <mergeCell ref="E3929:F3929"/>
    <mergeCell ref="E3930:F3930"/>
    <mergeCell ref="E3931:F3931"/>
    <mergeCell ref="H3933:I3933"/>
    <mergeCell ref="E3926:F3926"/>
    <mergeCell ref="E3927:F3927"/>
    <mergeCell ref="H3922:I3922"/>
    <mergeCell ref="E3924:F3924"/>
    <mergeCell ref="E3925:F3925"/>
    <mergeCell ref="E3851:F3851"/>
    <mergeCell ref="E3852:F3852"/>
    <mergeCell ref="E3856:F3856"/>
    <mergeCell ref="E3857:F3857"/>
    <mergeCell ref="E3858:F3858"/>
    <mergeCell ref="E3859:F3859"/>
    <mergeCell ref="E3885:F3885"/>
    <mergeCell ref="E3892:F3892"/>
    <mergeCell ref="E3893:F3893"/>
    <mergeCell ref="E3874:F3874"/>
    <mergeCell ref="E3875:F3875"/>
    <mergeCell ref="E3876:F3876"/>
    <mergeCell ref="E3883:F3883"/>
    <mergeCell ref="E3884:F3884"/>
    <mergeCell ref="E3881:F3881"/>
    <mergeCell ref="E3882:F3882"/>
    <mergeCell ref="E3944:F3944"/>
    <mergeCell ref="E3938:F3938"/>
    <mergeCell ref="H3887:I3887"/>
    <mergeCell ref="E3889:F3889"/>
    <mergeCell ref="E3890:F3890"/>
    <mergeCell ref="E3891:F3891"/>
    <mergeCell ref="E3864:F3864"/>
    <mergeCell ref="E3873:F3873"/>
    <mergeCell ref="E3865:F3865"/>
    <mergeCell ref="E3866:F3866"/>
    <mergeCell ref="E3867:F3867"/>
    <mergeCell ref="E3818:F3818"/>
    <mergeCell ref="E3819:F3819"/>
    <mergeCell ref="E3802:F3802"/>
    <mergeCell ref="E3803:F3803"/>
    <mergeCell ref="E3809:F3809"/>
    <mergeCell ref="E3810:F3810"/>
    <mergeCell ref="E3808:F3808"/>
    <mergeCell ref="E3817:F3817"/>
    <mergeCell ref="H3821:I3821"/>
    <mergeCell ref="E3823:F3823"/>
    <mergeCell ref="E3824:F3824"/>
    <mergeCell ref="E3825:F3825"/>
    <mergeCell ref="H3839:I3839"/>
    <mergeCell ref="E3841:F3841"/>
    <mergeCell ref="H3861:I3861"/>
    <mergeCell ref="E3863:F3863"/>
    <mergeCell ref="E3837:F3837"/>
    <mergeCell ref="E3842:F3842"/>
    <mergeCell ref="E3843:F3843"/>
    <mergeCell ref="E3844:F3844"/>
    <mergeCell ref="E3835:F3835"/>
    <mergeCell ref="E3836:F3836"/>
    <mergeCell ref="E3850:F3850"/>
    <mergeCell ref="E3799:F3799"/>
    <mergeCell ref="E3778:F3778"/>
    <mergeCell ref="H3781:I3781"/>
    <mergeCell ref="E3783:F3783"/>
    <mergeCell ref="E3706:F3706"/>
    <mergeCell ref="E3721:F3721"/>
    <mergeCell ref="E3708:F3708"/>
    <mergeCell ref="E3709:F3709"/>
    <mergeCell ref="E3717:F3717"/>
    <mergeCell ref="E3715:F3715"/>
    <mergeCell ref="E3716:F3716"/>
    <mergeCell ref="E3734:F3734"/>
    <mergeCell ref="E3735:F3735"/>
    <mergeCell ref="E3767:F3767"/>
    <mergeCell ref="E3768:F3768"/>
    <mergeCell ref="E3739:F3739"/>
    <mergeCell ref="E3747:F3747"/>
    <mergeCell ref="E3748:F3748"/>
    <mergeCell ref="E3727:F3727"/>
    <mergeCell ref="E3728:F3728"/>
    <mergeCell ref="E3707:F3707"/>
    <mergeCell ref="E3729:F3729"/>
    <mergeCell ref="E3745:F3745"/>
    <mergeCell ref="E3746:F3746"/>
    <mergeCell ref="E3772:F3772"/>
    <mergeCell ref="E3754:F3754"/>
    <mergeCell ref="E3758:F3758"/>
    <mergeCell ref="E3730:F3730"/>
    <mergeCell ref="H3732:I3732"/>
    <mergeCell ref="E3736:F3736"/>
    <mergeCell ref="E3737:F3737"/>
    <mergeCell ref="E3738:F3738"/>
    <mergeCell ref="E3673:F3673"/>
    <mergeCell ref="E3683:F3683"/>
    <mergeCell ref="E3665:F3665"/>
    <mergeCell ref="E3666:F3666"/>
    <mergeCell ref="E3667:F3667"/>
    <mergeCell ref="E3672:F3672"/>
    <mergeCell ref="E3637:F3637"/>
    <mergeCell ref="E3626:F3626"/>
    <mergeCell ref="E3627:F3627"/>
    <mergeCell ref="E3634:F3634"/>
    <mergeCell ref="E3678:F3678"/>
    <mergeCell ref="E3679:F3679"/>
    <mergeCell ref="E3779:F3779"/>
    <mergeCell ref="E3786:F3786"/>
    <mergeCell ref="E3787:F3787"/>
    <mergeCell ref="E3788:F3788"/>
    <mergeCell ref="E3789:F3789"/>
    <mergeCell ref="E3784:F3784"/>
    <mergeCell ref="E3785:F3785"/>
    <mergeCell ref="E3589:F3589"/>
    <mergeCell ref="E3596:F3596"/>
    <mergeCell ref="E3597:F3597"/>
    <mergeCell ref="E3598:F3598"/>
    <mergeCell ref="E3595:F3595"/>
    <mergeCell ref="E3607:F3607"/>
    <mergeCell ref="E3608:F3608"/>
    <mergeCell ref="E3609:F3609"/>
    <mergeCell ref="E3599:F3599"/>
    <mergeCell ref="E3603:F3603"/>
    <mergeCell ref="E3604:F3604"/>
    <mergeCell ref="E3635:F3635"/>
    <mergeCell ref="E3636:F3636"/>
    <mergeCell ref="E3649:F3649"/>
    <mergeCell ref="E3654:F3654"/>
    <mergeCell ref="E3655:F3655"/>
    <mergeCell ref="E3647:F3647"/>
    <mergeCell ref="E3648:F3648"/>
    <mergeCell ref="E3465:F3465"/>
    <mergeCell ref="E3469:F3469"/>
    <mergeCell ref="E3470:F3470"/>
    <mergeCell ref="E3452:F3452"/>
    <mergeCell ref="E3453:F3453"/>
    <mergeCell ref="E3461:F3461"/>
    <mergeCell ref="E3462:F3462"/>
    <mergeCell ref="E3488:F3488"/>
    <mergeCell ref="E3489:F3489"/>
    <mergeCell ref="E3490:F3490"/>
    <mergeCell ref="E3491:F3491"/>
    <mergeCell ref="E3492:F3492"/>
    <mergeCell ref="E3474:F3474"/>
    <mergeCell ref="E3475:F3475"/>
    <mergeCell ref="E3476:F3476"/>
    <mergeCell ref="E3480:F3480"/>
    <mergeCell ref="E3481:F3481"/>
    <mergeCell ref="E3459:F3459"/>
    <mergeCell ref="E3460:F3460"/>
    <mergeCell ref="E3454:F3454"/>
    <mergeCell ref="E3463:F3463"/>
    <mergeCell ref="E3464:F3464"/>
    <mergeCell ref="E3380:F3380"/>
    <mergeCell ref="H3382:I3382"/>
    <mergeCell ref="E3390:F3390"/>
    <mergeCell ref="E3384:F3384"/>
    <mergeCell ref="E3385:F3385"/>
    <mergeCell ref="E3397:F3397"/>
    <mergeCell ref="E3405:F3405"/>
    <mergeCell ref="E3406:F3406"/>
    <mergeCell ref="E3407:F3407"/>
    <mergeCell ref="E3386:F3386"/>
    <mergeCell ref="E3391:F3391"/>
    <mergeCell ref="E3392:F3392"/>
    <mergeCell ref="E3398:F3398"/>
    <mergeCell ref="E3399:F3399"/>
    <mergeCell ref="E3413:F3413"/>
    <mergeCell ref="E3414:F3414"/>
    <mergeCell ref="E3408:F3408"/>
    <mergeCell ref="H3401:I3401"/>
    <mergeCell ref="E3403:F3403"/>
    <mergeCell ref="E3404:F3404"/>
    <mergeCell ref="H3410:I3410"/>
    <mergeCell ref="E3412:F3412"/>
    <mergeCell ref="E3309:F3309"/>
    <mergeCell ref="E3313:F3313"/>
    <mergeCell ref="E3314:F3314"/>
    <mergeCell ref="E3315:F3315"/>
    <mergeCell ref="E3319:F3319"/>
    <mergeCell ref="E3301:F3301"/>
    <mergeCell ref="E3302:F3302"/>
    <mergeCell ref="E3303:F3303"/>
    <mergeCell ref="E3307:F3307"/>
    <mergeCell ref="E3308:F3308"/>
    <mergeCell ref="H3416:I3416"/>
    <mergeCell ref="E3332:F3332"/>
    <mergeCell ref="E3333:F3333"/>
    <mergeCell ref="E3337:F3337"/>
    <mergeCell ref="E3338:F3338"/>
    <mergeCell ref="E3339:F3339"/>
    <mergeCell ref="E3320:F3320"/>
    <mergeCell ref="E3321:F3321"/>
    <mergeCell ref="E3325:F3325"/>
    <mergeCell ref="E3326:F3326"/>
    <mergeCell ref="E3327:F3327"/>
    <mergeCell ref="E3357:F3357"/>
    <mergeCell ref="E3345:F3345"/>
    <mergeCell ref="E3349:F3349"/>
    <mergeCell ref="E3355:F3355"/>
    <mergeCell ref="E3356:F3356"/>
    <mergeCell ref="E3335:F3335"/>
    <mergeCell ref="E3336:F3336"/>
    <mergeCell ref="E3340:F3340"/>
    <mergeCell ref="E3341:F3341"/>
    <mergeCell ref="H3343:I3343"/>
    <mergeCell ref="E3346:F3346"/>
    <mergeCell ref="E3289:F3289"/>
    <mergeCell ref="E3263:F3263"/>
    <mergeCell ref="E3264:F3264"/>
    <mergeCell ref="H3266:I3266"/>
    <mergeCell ref="E3268:F3268"/>
    <mergeCell ref="E3269:F3269"/>
    <mergeCell ref="E3270:F3270"/>
    <mergeCell ref="E3274:F3274"/>
    <mergeCell ref="E3276:F3276"/>
    <mergeCell ref="H3279:I3279"/>
    <mergeCell ref="E3281:F3281"/>
    <mergeCell ref="E3282:F3282"/>
    <mergeCell ref="E3286:F3286"/>
    <mergeCell ref="E3287:F3287"/>
    <mergeCell ref="E3288:F3288"/>
    <mergeCell ref="E3290:F3290"/>
    <mergeCell ref="E3297:F3297"/>
    <mergeCell ref="E3277:F3277"/>
    <mergeCell ref="E3283:F3283"/>
    <mergeCell ref="E3284:F3284"/>
    <mergeCell ref="E3285:F3285"/>
    <mergeCell ref="E3295:F3295"/>
    <mergeCell ref="E3296:F3296"/>
    <mergeCell ref="E3207:F3207"/>
    <mergeCell ref="E3211:F3211"/>
    <mergeCell ref="E3218:F3218"/>
    <mergeCell ref="E3219:F3219"/>
    <mergeCell ref="E3247:F3247"/>
    <mergeCell ref="E3248:F3248"/>
    <mergeCell ref="E3249:F3249"/>
    <mergeCell ref="H3227:I3227"/>
    <mergeCell ref="E3229:F3229"/>
    <mergeCell ref="E3230:F3230"/>
    <mergeCell ref="E3231:F3231"/>
    <mergeCell ref="E3237:F3237"/>
    <mergeCell ref="E3235:F3235"/>
    <mergeCell ref="E3236:F3236"/>
    <mergeCell ref="E3242:F3242"/>
    <mergeCell ref="E3243:F3243"/>
    <mergeCell ref="E3275:F3275"/>
    <mergeCell ref="E3271:F3271"/>
    <mergeCell ref="E3272:F3272"/>
    <mergeCell ref="E3273:F3273"/>
    <mergeCell ref="E3255:F3255"/>
    <mergeCell ref="E3261:F3261"/>
    <mergeCell ref="E3259:F3259"/>
    <mergeCell ref="E3260:F3260"/>
    <mergeCell ref="E3221:F3221"/>
    <mergeCell ref="E3222:F3222"/>
    <mergeCell ref="E3232:F3232"/>
    <mergeCell ref="E3233:F3233"/>
    <mergeCell ref="E3234:F3234"/>
    <mergeCell ref="E3238:F3238"/>
    <mergeCell ref="H3240:I3240"/>
    <mergeCell ref="E3244:F3244"/>
    <mergeCell ref="E3204:F3204"/>
    <mergeCell ref="E3208:F3208"/>
    <mergeCell ref="E3201:F3201"/>
    <mergeCell ref="E3181:F3181"/>
    <mergeCell ref="E3182:F3182"/>
    <mergeCell ref="E3183:F3183"/>
    <mergeCell ref="E3189:F3189"/>
    <mergeCell ref="H3185:I3185"/>
    <mergeCell ref="E3187:F3187"/>
    <mergeCell ref="E3188:F3188"/>
    <mergeCell ref="E3194:F3194"/>
    <mergeCell ref="E3195:F3195"/>
    <mergeCell ref="E3217:F3217"/>
    <mergeCell ref="E3223:F3223"/>
    <mergeCell ref="E3224:F3224"/>
    <mergeCell ref="E3179:F3179"/>
    <mergeCell ref="E3180:F3180"/>
    <mergeCell ref="E3190:F3190"/>
    <mergeCell ref="E3191:F3191"/>
    <mergeCell ref="E3192:F3192"/>
    <mergeCell ref="E3196:F3196"/>
    <mergeCell ref="E3197:F3197"/>
    <mergeCell ref="H3199:I3199"/>
    <mergeCell ref="E3202:F3202"/>
    <mergeCell ref="E3209:F3209"/>
    <mergeCell ref="E3210:F3210"/>
    <mergeCell ref="H3213:I3213"/>
    <mergeCell ref="E3215:F3215"/>
    <mergeCell ref="E3216:F3216"/>
    <mergeCell ref="E3220:F3220"/>
    <mergeCell ref="E3205:F3205"/>
    <mergeCell ref="E3206:F3206"/>
    <mergeCell ref="E3165:F3165"/>
    <mergeCell ref="E3163:F3163"/>
    <mergeCell ref="E3164:F3164"/>
    <mergeCell ref="E3193:F3193"/>
    <mergeCell ref="E3162:F3162"/>
    <mergeCell ref="E3166:F3166"/>
    <mergeCell ref="E3167:F3167"/>
    <mergeCell ref="E3168:F3168"/>
    <mergeCell ref="H3171:I3171"/>
    <mergeCell ref="E3173:F3173"/>
    <mergeCell ref="E3174:F3174"/>
    <mergeCell ref="E3178:F3178"/>
    <mergeCell ref="E3151:F3151"/>
    <mergeCell ref="E3152:F3152"/>
    <mergeCell ref="E3153:F3153"/>
    <mergeCell ref="E3169:F3169"/>
    <mergeCell ref="E3203:F3203"/>
    <mergeCell ref="H3101:I3101"/>
    <mergeCell ref="E3121:F3121"/>
    <mergeCell ref="E3127:F3127"/>
    <mergeCell ref="E3128:F3128"/>
    <mergeCell ref="E3129:F3129"/>
    <mergeCell ref="H3107:I3107"/>
    <mergeCell ref="E3109:F3109"/>
    <mergeCell ref="E3110:F3110"/>
    <mergeCell ref="E3111:F3111"/>
    <mergeCell ref="E3117:F3117"/>
    <mergeCell ref="H3113:I3113"/>
    <mergeCell ref="E3115:F3115"/>
    <mergeCell ref="E3116:F3116"/>
    <mergeCell ref="H3119:I3119"/>
    <mergeCell ref="E3122:F3122"/>
    <mergeCell ref="E3123:F3123"/>
    <mergeCell ref="H3086:I3086"/>
    <mergeCell ref="E3088:F3088"/>
    <mergeCell ref="E3124:F3124"/>
    <mergeCell ref="E3125:F3125"/>
    <mergeCell ref="E3126:F3126"/>
    <mergeCell ref="E3089:F3089"/>
    <mergeCell ref="E3090:F3090"/>
    <mergeCell ref="H3095:I3095"/>
    <mergeCell ref="E2991:F2991"/>
    <mergeCell ref="E2992:F2992"/>
    <mergeCell ref="E2977:F2977"/>
    <mergeCell ref="E2978:F2978"/>
    <mergeCell ref="E2979:F2979"/>
    <mergeCell ref="E2980:F2980"/>
    <mergeCell ref="E3011:F3011"/>
    <mergeCell ref="E3012:F3012"/>
    <mergeCell ref="E3017:F3017"/>
    <mergeCell ref="E2998:F2998"/>
    <mergeCell ref="H2994:I2994"/>
    <mergeCell ref="E2996:F2996"/>
    <mergeCell ref="E2997:F2997"/>
    <mergeCell ref="E3013:F3013"/>
    <mergeCell ref="H3015:I3015"/>
    <mergeCell ref="H2975:I2975"/>
    <mergeCell ref="E2981:F2981"/>
    <mergeCell ref="E2982:F2982"/>
    <mergeCell ref="E2983:F2983"/>
    <mergeCell ref="H3009:I3009"/>
    <mergeCell ref="E2964:F2964"/>
    <mergeCell ref="E2969:F2969"/>
    <mergeCell ref="E2970:F2970"/>
    <mergeCell ref="E2971:F2971"/>
    <mergeCell ref="E2952:F2952"/>
    <mergeCell ref="E2958:F2958"/>
    <mergeCell ref="H2954:I2954"/>
    <mergeCell ref="E2956:F2956"/>
    <mergeCell ref="E2957:F2957"/>
    <mergeCell ref="E2968:F2968"/>
    <mergeCell ref="E2984:F2984"/>
    <mergeCell ref="E2985:F2985"/>
    <mergeCell ref="E2990:F2990"/>
    <mergeCell ref="E2959:F2959"/>
    <mergeCell ref="E2960:F2960"/>
    <mergeCell ref="H2962:I2962"/>
    <mergeCell ref="E2965:F2965"/>
    <mergeCell ref="E2966:F2966"/>
    <mergeCell ref="E2967:F2967"/>
    <mergeCell ref="E2972:F2972"/>
    <mergeCell ref="E2973:F2973"/>
    <mergeCell ref="H2987:I2987"/>
    <mergeCell ref="E2989:F2989"/>
    <mergeCell ref="E2946:F2946"/>
    <mergeCell ref="E2950:F2950"/>
    <mergeCell ref="E2951:F2951"/>
    <mergeCell ref="E2930:F2930"/>
    <mergeCell ref="H2932:I2932"/>
    <mergeCell ref="E2934:F2934"/>
    <mergeCell ref="E2935:F2935"/>
    <mergeCell ref="E2936:F2936"/>
    <mergeCell ref="E2937:F2937"/>
    <mergeCell ref="E2938:F2938"/>
    <mergeCell ref="E2939:F2939"/>
    <mergeCell ref="E2944:F2944"/>
    <mergeCell ref="E2945:F2945"/>
    <mergeCell ref="H2941:I2941"/>
    <mergeCell ref="E2943:F2943"/>
    <mergeCell ref="E2947:F2947"/>
    <mergeCell ref="E2948:F2948"/>
    <mergeCell ref="E2949:F2949"/>
    <mergeCell ref="E2919:F2919"/>
    <mergeCell ref="E2920:F2920"/>
    <mergeCell ref="E2926:F2926"/>
    <mergeCell ref="E2927:F2927"/>
    <mergeCell ref="E2928:F2928"/>
    <mergeCell ref="E2929:F2929"/>
    <mergeCell ref="E2908:F2908"/>
    <mergeCell ref="E2909:F2909"/>
    <mergeCell ref="E2914:F2914"/>
    <mergeCell ref="E2918:F2918"/>
    <mergeCell ref="E2910:F2910"/>
    <mergeCell ref="E2921:F2921"/>
    <mergeCell ref="H2912:I2912"/>
    <mergeCell ref="E2915:F2915"/>
    <mergeCell ref="E2916:F2916"/>
    <mergeCell ref="E2917:F2917"/>
    <mergeCell ref="H2923:I2923"/>
    <mergeCell ref="E2925:F2925"/>
    <mergeCell ref="E2906:F2906"/>
    <mergeCell ref="E2907:F2907"/>
    <mergeCell ref="E2892:F2892"/>
    <mergeCell ref="E2893:F2893"/>
    <mergeCell ref="E2894:F2894"/>
    <mergeCell ref="E2900:F2900"/>
    <mergeCell ref="E2901:F2901"/>
    <mergeCell ref="H2904:I2904"/>
    <mergeCell ref="E2861:F2861"/>
    <mergeCell ref="E2862:F2862"/>
    <mergeCell ref="E2845:F2845"/>
    <mergeCell ref="E2846:F2846"/>
    <mergeCell ref="E2847:F2847"/>
    <mergeCell ref="E2848:F2848"/>
    <mergeCell ref="E2875:F2875"/>
    <mergeCell ref="E2876:F2876"/>
    <mergeCell ref="E2881:F2881"/>
    <mergeCell ref="E2882:F2882"/>
    <mergeCell ref="E2866:F2866"/>
    <mergeCell ref="E2867:F2867"/>
    <mergeCell ref="E2873:F2873"/>
    <mergeCell ref="E2874:F2874"/>
    <mergeCell ref="H2859:I2859"/>
    <mergeCell ref="E2863:F2863"/>
    <mergeCell ref="E2864:F2864"/>
    <mergeCell ref="E2865:F2865"/>
    <mergeCell ref="H2869:I2869"/>
    <mergeCell ref="E2871:F2871"/>
    <mergeCell ref="E2872:F2872"/>
    <mergeCell ref="E2877:F2877"/>
    <mergeCell ref="H2879:I2879"/>
    <mergeCell ref="E2883:F2883"/>
    <mergeCell ref="H2843:I2843"/>
    <mergeCell ref="E2849:F2849"/>
    <mergeCell ref="H2851:I2851"/>
    <mergeCell ref="E2856:F2856"/>
    <mergeCell ref="E2857:F2857"/>
    <mergeCell ref="E2841:F2841"/>
    <mergeCell ref="E2821:F2821"/>
    <mergeCell ref="E2822:F2822"/>
    <mergeCell ref="E2828:F2828"/>
    <mergeCell ref="E2829:F2829"/>
    <mergeCell ref="E2830:F2830"/>
    <mergeCell ref="E2837:F2837"/>
    <mergeCell ref="E2853:F2853"/>
    <mergeCell ref="E2854:F2854"/>
    <mergeCell ref="E2855:F2855"/>
    <mergeCell ref="H2824:I2824"/>
    <mergeCell ref="E2826:F2826"/>
    <mergeCell ref="E2827:F2827"/>
    <mergeCell ref="E2832:F2832"/>
    <mergeCell ref="E2833:F2833"/>
    <mergeCell ref="H2835:I2835"/>
    <mergeCell ref="E2838:F2838"/>
    <mergeCell ref="E2839:F2839"/>
    <mergeCell ref="E2840:F2840"/>
    <mergeCell ref="E2817:F2817"/>
    <mergeCell ref="E2798:F2798"/>
    <mergeCell ref="E2799:F2799"/>
    <mergeCell ref="E2800:F2800"/>
    <mergeCell ref="E2801:F2801"/>
    <mergeCell ref="E2807:F2807"/>
    <mergeCell ref="E2808:F2808"/>
    <mergeCell ref="E2816:F2816"/>
    <mergeCell ref="E2831:F2831"/>
    <mergeCell ref="H2803:I2803"/>
    <mergeCell ref="E2805:F2805"/>
    <mergeCell ref="E2806:F2806"/>
    <mergeCell ref="E2811:F2811"/>
    <mergeCell ref="E2812:F2812"/>
    <mergeCell ref="H2814:I2814"/>
    <mergeCell ref="E2818:F2818"/>
    <mergeCell ref="E2819:F2819"/>
    <mergeCell ref="E2820:F2820"/>
    <mergeCell ref="E2790:F2790"/>
    <mergeCell ref="E2796:F2796"/>
    <mergeCell ref="E2797:F2797"/>
    <mergeCell ref="E2776:F2776"/>
    <mergeCell ref="E2777:F2777"/>
    <mergeCell ref="E2778:F2778"/>
    <mergeCell ref="E2782:F2782"/>
    <mergeCell ref="E2783:F2783"/>
    <mergeCell ref="E2809:F2809"/>
    <mergeCell ref="E2810:F2810"/>
    <mergeCell ref="H2780:I2780"/>
    <mergeCell ref="E2784:F2784"/>
    <mergeCell ref="E2785:F2785"/>
    <mergeCell ref="E2786:F2786"/>
    <mergeCell ref="H2792:I2792"/>
    <mergeCell ref="E2794:F2794"/>
    <mergeCell ref="E2795:F2795"/>
    <mergeCell ref="E2774:F2774"/>
    <mergeCell ref="E2775:F2775"/>
    <mergeCell ref="E2754:F2754"/>
    <mergeCell ref="E2758:F2758"/>
    <mergeCell ref="E2759:F2759"/>
    <mergeCell ref="E2760:F2760"/>
    <mergeCell ref="E2761:F2761"/>
    <mergeCell ref="H2763:I2763"/>
    <mergeCell ref="E2787:F2787"/>
    <mergeCell ref="E2788:F2788"/>
    <mergeCell ref="E2789:F2789"/>
    <mergeCell ref="H2756:I2756"/>
    <mergeCell ref="H2771:I2771"/>
    <mergeCell ref="E2773:F2773"/>
    <mergeCell ref="E2746:F2746"/>
    <mergeCell ref="E2752:F2752"/>
    <mergeCell ref="E2753:F2753"/>
    <mergeCell ref="E2751:F2751"/>
    <mergeCell ref="E2765:F2765"/>
    <mergeCell ref="E2766:F2766"/>
    <mergeCell ref="E2767:F2767"/>
    <mergeCell ref="E2768:F2768"/>
    <mergeCell ref="H2732:I2732"/>
    <mergeCell ref="E2734:F2734"/>
    <mergeCell ref="E2735:F2735"/>
    <mergeCell ref="E2739:F2739"/>
    <mergeCell ref="H2741:I2741"/>
    <mergeCell ref="H2748:I2748"/>
    <mergeCell ref="E2750:F2750"/>
    <mergeCell ref="E2711:F2711"/>
    <mergeCell ref="E2712:F2712"/>
    <mergeCell ref="E2713:F2713"/>
    <mergeCell ref="E2714:F2714"/>
    <mergeCell ref="E2769:F2769"/>
    <mergeCell ref="H2716:I2716"/>
    <mergeCell ref="E2718:F2718"/>
    <mergeCell ref="E2719:F2719"/>
    <mergeCell ref="E2720:F2720"/>
    <mergeCell ref="E2730:F2730"/>
    <mergeCell ref="E2743:F2743"/>
    <mergeCell ref="E2744:F2744"/>
    <mergeCell ref="E2745:F2745"/>
    <mergeCell ref="E2721:F2721"/>
    <mergeCell ref="H2723:I2723"/>
    <mergeCell ref="E2727:F2727"/>
    <mergeCell ref="E2728:F2728"/>
    <mergeCell ref="E2729:F2729"/>
    <mergeCell ref="E2702:F2702"/>
    <mergeCell ref="E2703:F2703"/>
    <mergeCell ref="E2704:F2704"/>
    <mergeCell ref="E2705:F2705"/>
    <mergeCell ref="E2736:F2736"/>
    <mergeCell ref="E2737:F2737"/>
    <mergeCell ref="E2738:F2738"/>
    <mergeCell ref="E2691:F2691"/>
    <mergeCell ref="E2692:F2692"/>
    <mergeCell ref="E2696:F2696"/>
    <mergeCell ref="E2690:F2690"/>
    <mergeCell ref="E2698:F2698"/>
    <mergeCell ref="H2700:I2700"/>
    <mergeCell ref="H2707:I2707"/>
    <mergeCell ref="E2725:F2725"/>
    <mergeCell ref="E2726:F2726"/>
    <mergeCell ref="H2687:I2687"/>
    <mergeCell ref="E2689:F2689"/>
    <mergeCell ref="E2693:F2693"/>
    <mergeCell ref="E2694:F2694"/>
    <mergeCell ref="E2695:F2695"/>
    <mergeCell ref="E2684:F2684"/>
    <mergeCell ref="E2685:F2685"/>
    <mergeCell ref="E2664:F2664"/>
    <mergeCell ref="E2670:F2670"/>
    <mergeCell ref="E2674:F2674"/>
    <mergeCell ref="E2669:F2669"/>
    <mergeCell ref="E2697:F2697"/>
    <mergeCell ref="E2668:F2668"/>
    <mergeCell ref="H2672:I2672"/>
    <mergeCell ref="E2675:F2675"/>
    <mergeCell ref="E2676:F2676"/>
    <mergeCell ref="E2677:F2677"/>
    <mergeCell ref="H2679:I2679"/>
    <mergeCell ref="E2681:F2681"/>
    <mergeCell ref="E2682:F2682"/>
    <mergeCell ref="E2683:F2683"/>
    <mergeCell ref="E2709:F2709"/>
    <mergeCell ref="E2710:F2710"/>
    <mergeCell ref="E2636:F2636"/>
    <mergeCell ref="H2638:I2638"/>
    <mergeCell ref="E2640:F2640"/>
    <mergeCell ref="E2641:F2641"/>
    <mergeCell ref="E2620:F2620"/>
    <mergeCell ref="E2621:F2621"/>
    <mergeCell ref="E2622:F2622"/>
    <mergeCell ref="E2623:F2623"/>
    <mergeCell ref="E2624:F2624"/>
    <mergeCell ref="E2625:F2625"/>
    <mergeCell ref="E2626:F2626"/>
    <mergeCell ref="E2627:F2627"/>
    <mergeCell ref="E2564:F2564"/>
    <mergeCell ref="E2565:F2565"/>
    <mergeCell ref="E2578:F2578"/>
    <mergeCell ref="E2579:F2579"/>
    <mergeCell ref="E2580:F2580"/>
    <mergeCell ref="E2587:F2587"/>
    <mergeCell ref="E2588:F2588"/>
    <mergeCell ref="E2567:F2567"/>
    <mergeCell ref="E2568:F2568"/>
    <mergeCell ref="E2569:F2569"/>
    <mergeCell ref="E2574:F2574"/>
    <mergeCell ref="E2600:F2600"/>
    <mergeCell ref="E2595:F2595"/>
    <mergeCell ref="E2596:F2596"/>
    <mergeCell ref="E2584:F2584"/>
    <mergeCell ref="E2585:F2585"/>
    <mergeCell ref="E2586:F2586"/>
    <mergeCell ref="H2590:I2590"/>
    <mergeCell ref="E2604:F2604"/>
    <mergeCell ref="H2606:I2606"/>
    <mergeCell ref="H2483:I2483"/>
    <mergeCell ref="E2486:F2486"/>
    <mergeCell ref="E2487:F2487"/>
    <mergeCell ref="E2488:F2488"/>
    <mergeCell ref="E2497:F2497"/>
    <mergeCell ref="E2498:F2498"/>
    <mergeCell ref="E2499:F2499"/>
    <mergeCell ref="E2452:F2452"/>
    <mergeCell ref="E2436:F2436"/>
    <mergeCell ref="E2437:F2437"/>
    <mergeCell ref="E2438:F2438"/>
    <mergeCell ref="E2439:F2439"/>
    <mergeCell ref="E2440:F2440"/>
    <mergeCell ref="E2468:F2468"/>
    <mergeCell ref="E2472:F2472"/>
    <mergeCell ref="E2473:F2473"/>
    <mergeCell ref="E2460:F2460"/>
    <mergeCell ref="E2461:F2461"/>
    <mergeCell ref="E2462:F2462"/>
    <mergeCell ref="E2463:F2463"/>
    <mergeCell ref="E2444:F2444"/>
    <mergeCell ref="E2445:F2445"/>
    <mergeCell ref="E2453:F2453"/>
    <mergeCell ref="E2454:F2454"/>
    <mergeCell ref="E2455:F2455"/>
    <mergeCell ref="E2464:F2464"/>
    <mergeCell ref="H2450:I2450"/>
    <mergeCell ref="E2456:F2456"/>
    <mergeCell ref="H2458:I2458"/>
    <mergeCell ref="H2466:I2466"/>
    <mergeCell ref="E2469:F2469"/>
    <mergeCell ref="E2470:F2470"/>
    <mergeCell ref="E2383:F2383"/>
    <mergeCell ref="E2384:F2384"/>
    <mergeCell ref="E2385:F2385"/>
    <mergeCell ref="E2377:F2377"/>
    <mergeCell ref="E2378:F2378"/>
    <mergeCell ref="E2401:F2401"/>
    <mergeCell ref="E2402:F2402"/>
    <mergeCell ref="E2407:F2407"/>
    <mergeCell ref="E2408:F2408"/>
    <mergeCell ref="E2390:F2390"/>
    <mergeCell ref="E2391:F2391"/>
    <mergeCell ref="E2398:F2398"/>
    <mergeCell ref="E2399:F2399"/>
    <mergeCell ref="E2400:F2400"/>
    <mergeCell ref="H2404:I2404"/>
    <mergeCell ref="E2379:F2379"/>
    <mergeCell ref="H2381:I2381"/>
    <mergeCell ref="H2387:I2387"/>
    <mergeCell ref="E2389:F2389"/>
    <mergeCell ref="H2393:I2393"/>
    <mergeCell ref="E2395:F2395"/>
    <mergeCell ref="E2396:F2396"/>
    <mergeCell ref="E2397:F2397"/>
    <mergeCell ref="E2406:F2406"/>
    <mergeCell ref="E2336:F2336"/>
    <mergeCell ref="E2337:F2337"/>
    <mergeCell ref="E2338:F2338"/>
    <mergeCell ref="E2325:F2325"/>
    <mergeCell ref="E2326:F2326"/>
    <mergeCell ref="E2330:F2330"/>
    <mergeCell ref="E2331:F2331"/>
    <mergeCell ref="E2332:F2332"/>
    <mergeCell ref="H2334:I2334"/>
    <mergeCell ref="E2339:F2339"/>
    <mergeCell ref="E2265:F2265"/>
    <mergeCell ref="E2270:F2270"/>
    <mergeCell ref="E2271:F2271"/>
    <mergeCell ref="E2258:F2258"/>
    <mergeCell ref="E2259:F2259"/>
    <mergeCell ref="E2260:F2260"/>
    <mergeCell ref="E2266:F2266"/>
    <mergeCell ref="E2294:F2294"/>
    <mergeCell ref="E2295:F2295"/>
    <mergeCell ref="E2296:F2296"/>
    <mergeCell ref="E2312:F2312"/>
    <mergeCell ref="H2322:I2322"/>
    <mergeCell ref="E2324:F2324"/>
    <mergeCell ref="H2328:I2328"/>
    <mergeCell ref="E2318:F2318"/>
    <mergeCell ref="E2319:F2319"/>
    <mergeCell ref="E2320:F2320"/>
    <mergeCell ref="H2262:I2262"/>
    <mergeCell ref="E2264:F2264"/>
    <mergeCell ref="H2268:I2268"/>
    <mergeCell ref="E2240:F2240"/>
    <mergeCell ref="E2241:F2241"/>
    <mergeCell ref="E2242:F2242"/>
    <mergeCell ref="E2247:F2247"/>
    <mergeCell ref="E2248:F2248"/>
    <mergeCell ref="E2234:F2234"/>
    <mergeCell ref="E2235:F2235"/>
    <mergeCell ref="H2226:I2226"/>
    <mergeCell ref="E2228:F2228"/>
    <mergeCell ref="E2229:F2229"/>
    <mergeCell ref="E2230:F2230"/>
    <mergeCell ref="H2232:I2232"/>
    <mergeCell ref="E2236:F2236"/>
    <mergeCell ref="H2238:I2238"/>
    <mergeCell ref="H2244:I2244"/>
    <mergeCell ref="E2246:F2246"/>
    <mergeCell ref="H2214:I2214"/>
    <mergeCell ref="E2146:F2146"/>
    <mergeCell ref="E2181:F2181"/>
    <mergeCell ref="E2182:F2182"/>
    <mergeCell ref="E2188:F2188"/>
    <mergeCell ref="H2160:I2160"/>
    <mergeCell ref="E2162:F2162"/>
    <mergeCell ref="E2170:F2170"/>
    <mergeCell ref="E2180:F2180"/>
    <mergeCell ref="H2184:I2184"/>
    <mergeCell ref="E2186:F2186"/>
    <mergeCell ref="E2187:F2187"/>
    <mergeCell ref="H2250:I2250"/>
    <mergeCell ref="E2252:F2252"/>
    <mergeCell ref="E2253:F2253"/>
    <mergeCell ref="E2254:F2254"/>
    <mergeCell ref="H2256:I2256"/>
    <mergeCell ref="E2151:F2151"/>
    <mergeCell ref="E2152:F2152"/>
    <mergeCell ref="H2154:I2154"/>
    <mergeCell ref="H2166:I2166"/>
    <mergeCell ref="E2168:F2168"/>
    <mergeCell ref="E2169:F2169"/>
    <mergeCell ref="H2172:I2172"/>
    <mergeCell ref="E2175:F2175"/>
    <mergeCell ref="E2176:F2176"/>
    <mergeCell ref="H2178:I2178"/>
    <mergeCell ref="H2190:I2190"/>
    <mergeCell ref="E2192:F2192"/>
    <mergeCell ref="E2193:F2193"/>
    <mergeCell ref="E2194:F2194"/>
    <mergeCell ref="H2196:I2196"/>
    <mergeCell ref="E2030:F2030"/>
    <mergeCell ref="E2031:F2031"/>
    <mergeCell ref="E2038:F2038"/>
    <mergeCell ref="E2021:F2021"/>
    <mergeCell ref="E2022:F2022"/>
    <mergeCell ref="E2023:F2023"/>
    <mergeCell ref="E2036:F2036"/>
    <mergeCell ref="E2037:F2037"/>
    <mergeCell ref="E1995:F1995"/>
    <mergeCell ref="E1996:F1996"/>
    <mergeCell ref="E2069:F2069"/>
    <mergeCell ref="E2070:F2070"/>
    <mergeCell ref="E2101:F2101"/>
    <mergeCell ref="E2105:F2105"/>
    <mergeCell ref="E2094:F2094"/>
    <mergeCell ref="E2095:F2095"/>
    <mergeCell ref="E2122:F2122"/>
    <mergeCell ref="E2114:F2114"/>
    <mergeCell ref="E2115:F2115"/>
    <mergeCell ref="E2116:F2116"/>
    <mergeCell ref="E2066:F2066"/>
    <mergeCell ref="E2067:F2067"/>
    <mergeCell ref="E2068:F2068"/>
    <mergeCell ref="E2073:F2073"/>
    <mergeCell ref="E2074:F2074"/>
    <mergeCell ref="E2080:F2080"/>
    <mergeCell ref="E2081:F2081"/>
    <mergeCell ref="E2082:F2082"/>
    <mergeCell ref="E2071:F2071"/>
    <mergeCell ref="E2072:F2072"/>
    <mergeCell ref="E2083:F2083"/>
    <mergeCell ref="E2091:F2091"/>
    <mergeCell ref="H2001:I2001"/>
    <mergeCell ref="E2003:F2003"/>
    <mergeCell ref="E2004:F2004"/>
    <mergeCell ref="H2009:I2009"/>
    <mergeCell ref="E2011:F2011"/>
    <mergeCell ref="E2012:F2012"/>
    <mergeCell ref="H2018:I2018"/>
    <mergeCell ref="E1991:F1991"/>
    <mergeCell ref="E1977:F1977"/>
    <mergeCell ref="E1978:F1978"/>
    <mergeCell ref="E1979:F1979"/>
    <mergeCell ref="E1980:F1980"/>
    <mergeCell ref="E1981:F1981"/>
    <mergeCell ref="E1987:F1987"/>
    <mergeCell ref="E2006:F2006"/>
    <mergeCell ref="E2007:F2007"/>
    <mergeCell ref="E2013:F2013"/>
    <mergeCell ref="E1988:F1988"/>
    <mergeCell ref="E1989:F1989"/>
    <mergeCell ref="E1990:F1990"/>
    <mergeCell ref="H1993:I1993"/>
    <mergeCell ref="E2014:F2014"/>
    <mergeCell ref="E2015:F2015"/>
    <mergeCell ref="E2016:F2016"/>
    <mergeCell ref="E1997:F1997"/>
    <mergeCell ref="E1998:F1998"/>
    <mergeCell ref="E1999:F1999"/>
    <mergeCell ref="E2005:F2005"/>
    <mergeCell ref="E1950:F1950"/>
    <mergeCell ref="E1934:F1934"/>
    <mergeCell ref="E1935:F1935"/>
    <mergeCell ref="E1936:F1936"/>
    <mergeCell ref="E1944:F1944"/>
    <mergeCell ref="H1946:I1946"/>
    <mergeCell ref="E1962:F1962"/>
    <mergeCell ref="E1928:F1928"/>
    <mergeCell ref="E1907:F1907"/>
    <mergeCell ref="E1911:F1911"/>
    <mergeCell ref="E1912:F1912"/>
    <mergeCell ref="H1905:I1905"/>
    <mergeCell ref="E1908:F1908"/>
    <mergeCell ref="E1909:F1909"/>
    <mergeCell ref="E1910:F1910"/>
    <mergeCell ref="H1914:I1914"/>
    <mergeCell ref="E1916:F1916"/>
    <mergeCell ref="E1917:F1917"/>
    <mergeCell ref="E1918:F1918"/>
    <mergeCell ref="E1927:F1927"/>
    <mergeCell ref="E1921:F1921"/>
    <mergeCell ref="E1922:F1922"/>
    <mergeCell ref="E1923:F1923"/>
    <mergeCell ref="H1925:I1925"/>
    <mergeCell ref="E1929:F1929"/>
    <mergeCell ref="E1930:F1930"/>
    <mergeCell ref="H1932:I1932"/>
    <mergeCell ref="E1937:F1937"/>
    <mergeCell ref="H1939:I1939"/>
    <mergeCell ref="H1959:I1959"/>
    <mergeCell ref="E1961:F1961"/>
    <mergeCell ref="E1941:F1941"/>
    <mergeCell ref="E1903:F1903"/>
    <mergeCell ref="E1884:F1884"/>
    <mergeCell ref="E1885:F1885"/>
    <mergeCell ref="E1892:F1892"/>
    <mergeCell ref="E1882:F1882"/>
    <mergeCell ref="E1883:F1883"/>
    <mergeCell ref="E1889:F1889"/>
    <mergeCell ref="E1890:F1890"/>
    <mergeCell ref="E1891:F1891"/>
    <mergeCell ref="E1900:F1900"/>
    <mergeCell ref="E1901:F1901"/>
    <mergeCell ref="E1902:F1902"/>
    <mergeCell ref="E1919:F1919"/>
    <mergeCell ref="E1920:F1920"/>
    <mergeCell ref="E1886:F1886"/>
    <mergeCell ref="E1887:F1887"/>
    <mergeCell ref="E1888:F1888"/>
    <mergeCell ref="H1894:I1894"/>
    <mergeCell ref="E1896:F1896"/>
    <mergeCell ref="E1897:F1897"/>
    <mergeCell ref="E1878:F1878"/>
    <mergeCell ref="E1859:F1859"/>
    <mergeCell ref="E1860:F1860"/>
    <mergeCell ref="E1867:F1867"/>
    <mergeCell ref="E1868:F1868"/>
    <mergeCell ref="E1869:F1869"/>
    <mergeCell ref="H1862:I1862"/>
    <mergeCell ref="E1864:F1864"/>
    <mergeCell ref="E1865:F1865"/>
    <mergeCell ref="E1866:F1866"/>
    <mergeCell ref="E1898:F1898"/>
    <mergeCell ref="E1899:F1899"/>
    <mergeCell ref="E1870:F1870"/>
    <mergeCell ref="E1871:F1871"/>
    <mergeCell ref="E1872:F1872"/>
    <mergeCell ref="H1874:I1874"/>
    <mergeCell ref="E1879:F1879"/>
    <mergeCell ref="E1880:F1880"/>
    <mergeCell ref="E1881:F1881"/>
    <mergeCell ref="E1856:F1856"/>
    <mergeCell ref="E1857:F1857"/>
    <mergeCell ref="E1858:F1858"/>
    <mergeCell ref="E1839:F1839"/>
    <mergeCell ref="E1840:F1840"/>
    <mergeCell ref="E1841:F1841"/>
    <mergeCell ref="E1842:F1842"/>
    <mergeCell ref="E1848:F1848"/>
    <mergeCell ref="E1849:F1849"/>
    <mergeCell ref="E1850:F1850"/>
    <mergeCell ref="E1876:F1876"/>
    <mergeCell ref="E1877:F1877"/>
    <mergeCell ref="E1843:F1843"/>
    <mergeCell ref="E1844:F1844"/>
    <mergeCell ref="H1846:I1846"/>
    <mergeCell ref="E1852:F1852"/>
    <mergeCell ref="H1854:I1854"/>
    <mergeCell ref="E1851:F1851"/>
    <mergeCell ref="H1837:I1837"/>
    <mergeCell ref="E1754:F1754"/>
    <mergeCell ref="E1749:F1749"/>
    <mergeCell ref="E1750:F1750"/>
    <mergeCell ref="E1760:F1760"/>
    <mergeCell ref="E1766:F1766"/>
    <mergeCell ref="E1767:F1767"/>
    <mergeCell ref="E1781:F1781"/>
    <mergeCell ref="E1773:F1773"/>
    <mergeCell ref="H1746:I1746"/>
    <mergeCell ref="E1748:F1748"/>
    <mergeCell ref="H1752:I1752"/>
    <mergeCell ref="E1755:F1755"/>
    <mergeCell ref="E1756:F1756"/>
    <mergeCell ref="H1758:I1758"/>
    <mergeCell ref="E1761:F1761"/>
    <mergeCell ref="E1762:F1762"/>
    <mergeCell ref="H1764:I1764"/>
    <mergeCell ref="H1770:I1770"/>
    <mergeCell ref="E1772:F1772"/>
    <mergeCell ref="H1777:I1777"/>
    <mergeCell ref="E1784:F1784"/>
    <mergeCell ref="E1790:F1790"/>
    <mergeCell ref="E1800:F1800"/>
    <mergeCell ref="E1801:F1801"/>
    <mergeCell ref="E1807:F1807"/>
    <mergeCell ref="E1808:F1808"/>
    <mergeCell ref="E1794:F1794"/>
    <mergeCell ref="E1795:F1795"/>
    <mergeCell ref="E1802:F1802"/>
    <mergeCell ref="E1830:F1830"/>
    <mergeCell ref="E1831:F1831"/>
    <mergeCell ref="E1744:F1744"/>
    <mergeCell ref="E1724:F1724"/>
    <mergeCell ref="E1725:F1725"/>
    <mergeCell ref="E1726:F1726"/>
    <mergeCell ref="E1727:F1727"/>
    <mergeCell ref="E1728:F1728"/>
    <mergeCell ref="H1730:I1730"/>
    <mergeCell ref="E1732:F1732"/>
    <mergeCell ref="E1733:F1733"/>
    <mergeCell ref="H1737:I1737"/>
    <mergeCell ref="E1739:F1739"/>
    <mergeCell ref="E1740:F1740"/>
    <mergeCell ref="E1716:F1716"/>
    <mergeCell ref="E1717:F1717"/>
    <mergeCell ref="E1718:F1718"/>
    <mergeCell ref="E1719:F1719"/>
    <mergeCell ref="E1734:F1734"/>
    <mergeCell ref="E1723:F1723"/>
    <mergeCell ref="E1663:F1663"/>
    <mergeCell ref="E1667:F1667"/>
    <mergeCell ref="E1656:F1656"/>
    <mergeCell ref="E1657:F1657"/>
    <mergeCell ref="E1658:F1658"/>
    <mergeCell ref="E1666:F1666"/>
    <mergeCell ref="E1670:F1670"/>
    <mergeCell ref="E1671:F1671"/>
    <mergeCell ref="E1672:F1672"/>
    <mergeCell ref="H1674:I1674"/>
    <mergeCell ref="E1650:F1650"/>
    <mergeCell ref="E1651:F1651"/>
    <mergeCell ref="E1652:F1652"/>
    <mergeCell ref="E1735:F1735"/>
    <mergeCell ref="E1741:F1741"/>
    <mergeCell ref="E1742:F1742"/>
    <mergeCell ref="E1743:F1743"/>
    <mergeCell ref="E1679:F1679"/>
    <mergeCell ref="E1680:F1680"/>
    <mergeCell ref="E1681:F1681"/>
    <mergeCell ref="H1687:I1687"/>
    <mergeCell ref="E1689:F1689"/>
    <mergeCell ref="E1695:F1695"/>
    <mergeCell ref="E1696:F1696"/>
    <mergeCell ref="E1697:F1697"/>
    <mergeCell ref="H1700:I1700"/>
    <mergeCell ref="E1704:F1704"/>
    <mergeCell ref="E1705:F1705"/>
    <mergeCell ref="E1706:F1706"/>
    <mergeCell ref="H1709:I1709"/>
    <mergeCell ref="E1713:F1713"/>
    <mergeCell ref="E1714:F1714"/>
    <mergeCell ref="H1615:I1615"/>
    <mergeCell ref="E1617:F1617"/>
    <mergeCell ref="E1519:F1519"/>
    <mergeCell ref="E1526:F1526"/>
    <mergeCell ref="E1531:F1531"/>
    <mergeCell ref="E1520:F1520"/>
    <mergeCell ref="E1521:F1521"/>
    <mergeCell ref="E1522:F1522"/>
    <mergeCell ref="E1530:F1530"/>
    <mergeCell ref="E1556:F1556"/>
    <mergeCell ref="E1546:F1546"/>
    <mergeCell ref="E1555:F1555"/>
    <mergeCell ref="E1544:F1544"/>
    <mergeCell ref="E1545:F1545"/>
    <mergeCell ref="E1550:F1550"/>
    <mergeCell ref="E1551:F1551"/>
    <mergeCell ref="E1560:F1560"/>
    <mergeCell ref="E1561:F1561"/>
    <mergeCell ref="E1562:F1562"/>
    <mergeCell ref="H1533:I1533"/>
    <mergeCell ref="E1536:F1536"/>
    <mergeCell ref="E1535:F1535"/>
    <mergeCell ref="E1539:F1539"/>
    <mergeCell ref="H1542:I1542"/>
    <mergeCell ref="E1547:F1547"/>
    <mergeCell ref="E1548:F1548"/>
    <mergeCell ref="E1549:F1549"/>
    <mergeCell ref="H1553:I1553"/>
    <mergeCell ref="E1557:F1557"/>
    <mergeCell ref="E1558:F1558"/>
    <mergeCell ref="E1559:F1559"/>
    <mergeCell ref="H1564:I1564"/>
    <mergeCell ref="E1540:F1540"/>
    <mergeCell ref="E1537:F1537"/>
    <mergeCell ref="E1538:F1538"/>
    <mergeCell ref="E1461:F1461"/>
    <mergeCell ref="E1465:F1465"/>
    <mergeCell ref="E1466:F1466"/>
    <mergeCell ref="E1467:F1467"/>
    <mergeCell ref="E1468:F1468"/>
    <mergeCell ref="E1448:F1448"/>
    <mergeCell ref="E1449:F1449"/>
    <mergeCell ref="E1450:F1450"/>
    <mergeCell ref="E1457:F1457"/>
    <mergeCell ref="E1454:F1454"/>
    <mergeCell ref="E1455:F1455"/>
    <mergeCell ref="E1456:F1456"/>
    <mergeCell ref="E1451:F1451"/>
    <mergeCell ref="E1452:F1452"/>
    <mergeCell ref="E1453:F1453"/>
    <mergeCell ref="E1477:F1477"/>
    <mergeCell ref="E1478:F1478"/>
    <mergeCell ref="E1505:F1505"/>
    <mergeCell ref="E1512:F1512"/>
    <mergeCell ref="E1483:F1483"/>
    <mergeCell ref="E1487:F1487"/>
    <mergeCell ref="E1488:F1488"/>
    <mergeCell ref="E1489:F1489"/>
    <mergeCell ref="E1490:F1490"/>
    <mergeCell ref="E1479:F1479"/>
    <mergeCell ref="E1509:F1509"/>
    <mergeCell ref="E1510:F1510"/>
    <mergeCell ref="E1511:F1511"/>
    <mergeCell ref="H1459:I1459"/>
    <mergeCell ref="E1462:F1462"/>
    <mergeCell ref="E1463:F1463"/>
    <mergeCell ref="E1464:F1464"/>
    <mergeCell ref="E1437:F1437"/>
    <mergeCell ref="E1438:F1438"/>
    <mergeCell ref="E1439:F1439"/>
    <mergeCell ref="E1440:F1440"/>
    <mergeCell ref="E1426:F1426"/>
    <mergeCell ref="E1427:F1427"/>
    <mergeCell ref="E1428:F1428"/>
    <mergeCell ref="E1429:F1429"/>
    <mergeCell ref="E1430:F1430"/>
    <mergeCell ref="E1431:F1431"/>
    <mergeCell ref="H1433:I1433"/>
    <mergeCell ref="E1435:F1435"/>
    <mergeCell ref="E1444:F1444"/>
    <mergeCell ref="E1441:F1441"/>
    <mergeCell ref="E1442:F1442"/>
    <mergeCell ref="E1443:F1443"/>
    <mergeCell ref="H1446:I1446"/>
    <mergeCell ref="E1424:F1424"/>
    <mergeCell ref="E1425:F1425"/>
    <mergeCell ref="E1355:F1355"/>
    <mergeCell ref="E1373:F1373"/>
    <mergeCell ref="E1374:F1374"/>
    <mergeCell ref="E1375:F1375"/>
    <mergeCell ref="E1357:F1357"/>
    <mergeCell ref="E1358:F1358"/>
    <mergeCell ref="E1364:F1364"/>
    <mergeCell ref="E1365:F1365"/>
    <mergeCell ref="E1366:F1366"/>
    <mergeCell ref="E1367:F1367"/>
    <mergeCell ref="E1394:F1394"/>
    <mergeCell ref="E1395:F1395"/>
    <mergeCell ref="E1384:F1384"/>
    <mergeCell ref="E1385:F1385"/>
    <mergeCell ref="E1386:F1386"/>
    <mergeCell ref="E1387:F1387"/>
    <mergeCell ref="E1356:F1356"/>
    <mergeCell ref="E1359:F1359"/>
    <mergeCell ref="E1360:F1360"/>
    <mergeCell ref="E1382:F1382"/>
    <mergeCell ref="E1383:F1383"/>
    <mergeCell ref="E1391:F1391"/>
    <mergeCell ref="E1392:F1392"/>
    <mergeCell ref="E1393:F1393"/>
    <mergeCell ref="E1346:F1346"/>
    <mergeCell ref="E1351:F1351"/>
    <mergeCell ref="E1331:F1331"/>
    <mergeCell ref="E1332:F1332"/>
    <mergeCell ref="E1337:F1337"/>
    <mergeCell ref="E1333:F1333"/>
    <mergeCell ref="E1341:F1341"/>
    <mergeCell ref="E1342:F1342"/>
    <mergeCell ref="E1347:F1347"/>
    <mergeCell ref="E1349:F1349"/>
    <mergeCell ref="E1350:F1350"/>
    <mergeCell ref="E1368:F1368"/>
    <mergeCell ref="E1369:F1369"/>
    <mergeCell ref="H1353:I1353"/>
    <mergeCell ref="E1300:F1300"/>
    <mergeCell ref="E1301:F1301"/>
    <mergeCell ref="E1302:F1302"/>
    <mergeCell ref="E1321:F1321"/>
    <mergeCell ref="E1322:F1322"/>
    <mergeCell ref="E1323:F1323"/>
    <mergeCell ref="E1324:F1324"/>
    <mergeCell ref="E1325:F1325"/>
    <mergeCell ref="E1330:F1330"/>
    <mergeCell ref="E1309:F1309"/>
    <mergeCell ref="E1316:F1316"/>
    <mergeCell ref="E1313:F1313"/>
    <mergeCell ref="E1314:F1314"/>
    <mergeCell ref="E1315:F1315"/>
    <mergeCell ref="E1281:F1281"/>
    <mergeCell ref="E1282:F1282"/>
    <mergeCell ref="E1283:F1283"/>
    <mergeCell ref="E1284:F1284"/>
    <mergeCell ref="E1298:F1298"/>
    <mergeCell ref="E1299:F1299"/>
    <mergeCell ref="E1290:F1290"/>
    <mergeCell ref="E1291:F1291"/>
    <mergeCell ref="E1292:F1292"/>
    <mergeCell ref="E1293:F1293"/>
    <mergeCell ref="E1288:F1288"/>
    <mergeCell ref="H1295:I1295"/>
    <mergeCell ref="E1297:F1297"/>
    <mergeCell ref="H1304:I1304"/>
    <mergeCell ref="E1306:F1306"/>
    <mergeCell ref="E1307:F1307"/>
    <mergeCell ref="E1308:F1308"/>
    <mergeCell ref="E1199:F1199"/>
    <mergeCell ref="E1200:F1200"/>
    <mergeCell ref="E1179:F1179"/>
    <mergeCell ref="E1180:F1180"/>
    <mergeCell ref="E1181:F1181"/>
    <mergeCell ref="E1187:F1187"/>
    <mergeCell ref="E1188:F1188"/>
    <mergeCell ref="E1189:F1189"/>
    <mergeCell ref="E1124:F1124"/>
    <mergeCell ref="E1125:F1125"/>
    <mergeCell ref="E1126:F1126"/>
    <mergeCell ref="E1134:F1134"/>
    <mergeCell ref="E1116:F1116"/>
    <mergeCell ref="E1117:F1117"/>
    <mergeCell ref="E1118:F1118"/>
    <mergeCell ref="E1119:F1119"/>
    <mergeCell ref="E1120:F1120"/>
    <mergeCell ref="E1146:F1146"/>
    <mergeCell ref="E1147:F1147"/>
    <mergeCell ref="E1148:F1148"/>
    <mergeCell ref="E1149:F1149"/>
    <mergeCell ref="E1138:F1138"/>
    <mergeCell ref="E1145:F1145"/>
    <mergeCell ref="E1127:F1127"/>
    <mergeCell ref="E1139:F1139"/>
    <mergeCell ref="E1140:F1140"/>
    <mergeCell ref="E1141:F1141"/>
    <mergeCell ref="E1165:F1165"/>
    <mergeCell ref="E1156:F1156"/>
    <mergeCell ref="E1131:F1131"/>
    <mergeCell ref="E1132:F1132"/>
    <mergeCell ref="E1133:F1133"/>
    <mergeCell ref="E1086:F1086"/>
    <mergeCell ref="E1102:F1102"/>
    <mergeCell ref="E1103:F1103"/>
    <mergeCell ref="E1108:F1108"/>
    <mergeCell ref="E1109:F1109"/>
    <mergeCell ref="E1091:F1091"/>
    <mergeCell ref="E1092:F1092"/>
    <mergeCell ref="E1098:F1098"/>
    <mergeCell ref="E1093:F1093"/>
    <mergeCell ref="E1094:F1094"/>
    <mergeCell ref="E1107:F1107"/>
    <mergeCell ref="H1088:I1088"/>
    <mergeCell ref="E1090:F1090"/>
    <mergeCell ref="H1096:I1096"/>
    <mergeCell ref="E1099:F1099"/>
    <mergeCell ref="E1100:F1100"/>
    <mergeCell ref="E1101:F1101"/>
    <mergeCell ref="H1105:I1105"/>
    <mergeCell ref="E1082:F1082"/>
    <mergeCell ref="E1083:F1083"/>
    <mergeCell ref="E1084:F1084"/>
    <mergeCell ref="E1085:F1085"/>
    <mergeCell ref="E1067:F1067"/>
    <mergeCell ref="E1073:F1073"/>
    <mergeCell ref="E1074:F1074"/>
    <mergeCell ref="E1075:F1075"/>
    <mergeCell ref="E1076:F1076"/>
    <mergeCell ref="E1077:F1077"/>
    <mergeCell ref="E1036:F1036"/>
    <mergeCell ref="E1037:F1037"/>
    <mergeCell ref="E1038:F1038"/>
    <mergeCell ref="E1042:F1042"/>
    <mergeCell ref="E1043:F1043"/>
    <mergeCell ref="E1044:F1044"/>
    <mergeCell ref="E1024:F1024"/>
    <mergeCell ref="E1025:F1025"/>
    <mergeCell ref="E1056:F1056"/>
    <mergeCell ref="E1057:F1057"/>
    <mergeCell ref="E1064:F1064"/>
    <mergeCell ref="E1065:F1065"/>
    <mergeCell ref="E1061:F1061"/>
    <mergeCell ref="E1062:F1062"/>
    <mergeCell ref="E1063:F1063"/>
    <mergeCell ref="E574:F574"/>
    <mergeCell ref="E585:F585"/>
    <mergeCell ref="E586:F586"/>
    <mergeCell ref="E587:F587"/>
    <mergeCell ref="E588:F588"/>
    <mergeCell ref="E649:F649"/>
    <mergeCell ref="E650:F650"/>
    <mergeCell ref="E720:F720"/>
    <mergeCell ref="E721:F721"/>
    <mergeCell ref="E739:F739"/>
    <mergeCell ref="E714:F714"/>
    <mergeCell ref="E611:F611"/>
    <mergeCell ref="E612:F612"/>
    <mergeCell ref="E618:F618"/>
    <mergeCell ref="E619:F619"/>
    <mergeCell ref="E874:F874"/>
    <mergeCell ref="E896:F896"/>
    <mergeCell ref="E879:F879"/>
    <mergeCell ref="E742:F742"/>
    <mergeCell ref="E752:F752"/>
    <mergeCell ref="E753:F753"/>
    <mergeCell ref="E760:F760"/>
    <mergeCell ref="E761:F761"/>
    <mergeCell ref="E762:F762"/>
    <mergeCell ref="E792:F792"/>
    <mergeCell ref="E784:F784"/>
    <mergeCell ref="E793:F793"/>
    <mergeCell ref="E791:F791"/>
    <mergeCell ref="E800:F800"/>
    <mergeCell ref="E801:F801"/>
    <mergeCell ref="E810:F810"/>
    <mergeCell ref="E662:F662"/>
    <mergeCell ref="E327:F327"/>
    <mergeCell ref="E338:F338"/>
    <mergeCell ref="E381:F381"/>
    <mergeCell ref="E385:F385"/>
    <mergeCell ref="E328:F328"/>
    <mergeCell ref="E343:F343"/>
    <mergeCell ref="E482:F482"/>
    <mergeCell ref="E427:F427"/>
    <mergeCell ref="E449:F449"/>
    <mergeCell ref="E490:F490"/>
    <mergeCell ref="E491:F491"/>
    <mergeCell ref="E412:F412"/>
    <mergeCell ref="E366:F366"/>
    <mergeCell ref="E426:F426"/>
    <mergeCell ref="E439:F439"/>
    <mergeCell ref="E440:F440"/>
    <mergeCell ref="E441:F441"/>
    <mergeCell ref="E450:F450"/>
    <mergeCell ref="E451:F451"/>
    <mergeCell ref="E452:F452"/>
    <mergeCell ref="E329:F329"/>
    <mergeCell ref="E330:F330"/>
    <mergeCell ref="E352:F352"/>
    <mergeCell ref="E353:F353"/>
    <mergeCell ref="E476:F476"/>
    <mergeCell ref="E477:F477"/>
    <mergeCell ref="E478:F478"/>
    <mergeCell ref="E484:F484"/>
    <mergeCell ref="E485:F485"/>
    <mergeCell ref="E486:F486"/>
    <mergeCell ref="E623:F623"/>
    <mergeCell ref="E651:F651"/>
    <mergeCell ref="E597:F597"/>
    <mergeCell ref="E615:F615"/>
    <mergeCell ref="E634:F634"/>
    <mergeCell ref="E635:F635"/>
    <mergeCell ref="E640:F640"/>
    <mergeCell ref="E603:F603"/>
    <mergeCell ref="E617:F617"/>
    <mergeCell ref="E672:F672"/>
    <mergeCell ref="E778:F778"/>
    <mergeCell ref="E719:F719"/>
    <mergeCell ref="E729:F729"/>
    <mergeCell ref="E728:F728"/>
    <mergeCell ref="E730:F730"/>
    <mergeCell ref="E681:F681"/>
    <mergeCell ref="E682:F682"/>
    <mergeCell ref="E703:F703"/>
    <mergeCell ref="E768:F768"/>
    <mergeCell ref="E759:F759"/>
    <mergeCell ref="E663:F663"/>
    <mergeCell ref="E664:F664"/>
    <mergeCell ref="E665:F665"/>
    <mergeCell ref="E620:F620"/>
    <mergeCell ref="E639:F639"/>
    <mergeCell ref="E643:F643"/>
    <mergeCell ref="E725:F725"/>
    <mergeCell ref="E726:F726"/>
    <mergeCell ref="E727:F727"/>
    <mergeCell ref="E734:F734"/>
    <mergeCell ref="E735:F735"/>
    <mergeCell ref="E736:F736"/>
    <mergeCell ref="E367:F367"/>
    <mergeCell ref="E378:F378"/>
    <mergeCell ref="E386:F386"/>
    <mergeCell ref="E455:F455"/>
    <mergeCell ref="E462:F462"/>
    <mergeCell ref="E431:F431"/>
    <mergeCell ref="E432:F432"/>
    <mergeCell ref="E472:F472"/>
    <mergeCell ref="E335:F335"/>
    <mergeCell ref="E336:F336"/>
    <mergeCell ref="E337:F337"/>
    <mergeCell ref="E339:F339"/>
    <mergeCell ref="E344:F344"/>
    <mergeCell ref="E345:F345"/>
    <mergeCell ref="E346:F346"/>
    <mergeCell ref="E371:F371"/>
    <mergeCell ref="E351:F351"/>
    <mergeCell ref="E446:F446"/>
    <mergeCell ref="E464:F464"/>
    <mergeCell ref="E447:F447"/>
    <mergeCell ref="E463:F463"/>
    <mergeCell ref="E429:F429"/>
    <mergeCell ref="E430:F430"/>
    <mergeCell ref="E230:F230"/>
    <mergeCell ref="E231:F231"/>
    <mergeCell ref="E232:F232"/>
    <mergeCell ref="E238:F238"/>
    <mergeCell ref="E246:F246"/>
    <mergeCell ref="E256:F256"/>
    <mergeCell ref="E229:F229"/>
    <mergeCell ref="E182:F182"/>
    <mergeCell ref="E189:F189"/>
    <mergeCell ref="E200:F200"/>
    <mergeCell ref="E201:F201"/>
    <mergeCell ref="E202:F202"/>
    <mergeCell ref="E174:F174"/>
    <mergeCell ref="E175:F175"/>
    <mergeCell ref="E194:F194"/>
    <mergeCell ref="E195:F195"/>
    <mergeCell ref="E107:F107"/>
    <mergeCell ref="E147:F147"/>
    <mergeCell ref="E171:F171"/>
    <mergeCell ref="E172:F172"/>
    <mergeCell ref="E161:F161"/>
    <mergeCell ref="E169:F169"/>
    <mergeCell ref="E170:F170"/>
    <mergeCell ref="E143:F143"/>
    <mergeCell ref="E116:F116"/>
    <mergeCell ref="E131:F131"/>
    <mergeCell ref="E130:F130"/>
    <mergeCell ref="E112:F112"/>
    <mergeCell ref="E113:F113"/>
    <mergeCell ref="E114:F114"/>
    <mergeCell ref="E123:F123"/>
    <mergeCell ref="E124:F124"/>
    <mergeCell ref="E307:F307"/>
    <mergeCell ref="E308:F308"/>
    <mergeCell ref="E316:F316"/>
    <mergeCell ref="E858:F858"/>
    <mergeCell ref="E802:F802"/>
    <mergeCell ref="E763:F763"/>
    <mergeCell ref="E740:F740"/>
    <mergeCell ref="E741:F741"/>
    <mergeCell ref="E747:F747"/>
    <mergeCell ref="E748:F748"/>
    <mergeCell ref="E767:F767"/>
    <mergeCell ref="E737:F737"/>
    <mergeCell ref="E738:F738"/>
    <mergeCell ref="E695:F695"/>
    <mergeCell ref="E696:F696"/>
    <mergeCell ref="E687:F687"/>
    <mergeCell ref="E525:F525"/>
    <mergeCell ref="E557:F557"/>
    <mergeCell ref="E533:F533"/>
    <mergeCell ref="E534:F534"/>
    <mergeCell ref="E535:F535"/>
    <mergeCell ref="E540:F540"/>
    <mergeCell ref="E541:F541"/>
    <mergeCell ref="E561:F561"/>
    <mergeCell ref="E562:F562"/>
    <mergeCell ref="E806:F806"/>
    <mergeCell ref="E811:F811"/>
    <mergeCell ref="E769:F769"/>
    <mergeCell ref="E782:F782"/>
    <mergeCell ref="E746:F746"/>
    <mergeCell ref="E828:F828"/>
    <mergeCell ref="E829:F829"/>
    <mergeCell ref="P1:Q1"/>
    <mergeCell ref="W1:X1"/>
    <mergeCell ref="A1:J1"/>
    <mergeCell ref="A2:J2"/>
    <mergeCell ref="A3:J3"/>
    <mergeCell ref="A4:J4"/>
    <mergeCell ref="A5:J5"/>
    <mergeCell ref="A6:J6"/>
    <mergeCell ref="E8:I8"/>
    <mergeCell ref="P3:Q3"/>
    <mergeCell ref="P5:Q5"/>
    <mergeCell ref="X15:Y15"/>
    <mergeCell ref="X16:Y16"/>
    <mergeCell ref="X17:Y17"/>
    <mergeCell ref="E42:F42"/>
    <mergeCell ref="E9:I9"/>
    <mergeCell ref="E10:I10"/>
    <mergeCell ref="E12:F12"/>
    <mergeCell ref="A13:J13"/>
    <mergeCell ref="A11:J11"/>
    <mergeCell ref="E22:F22"/>
    <mergeCell ref="E34:F34"/>
    <mergeCell ref="E35:F35"/>
    <mergeCell ref="E41:F41"/>
    <mergeCell ref="E16:F16"/>
    <mergeCell ref="E15:F15"/>
    <mergeCell ref="E30:F30"/>
    <mergeCell ref="H32:I32"/>
    <mergeCell ref="E36:F36"/>
    <mergeCell ref="A14:J14"/>
    <mergeCell ref="E29:F29"/>
    <mergeCell ref="E17:F17"/>
    <mergeCell ref="E21:F21"/>
    <mergeCell ref="E28:F28"/>
    <mergeCell ref="E47:F47"/>
    <mergeCell ref="E126:F126"/>
    <mergeCell ref="E73:F73"/>
    <mergeCell ref="E74:F74"/>
    <mergeCell ref="E72:F72"/>
    <mergeCell ref="E87:F87"/>
    <mergeCell ref="E88:F88"/>
    <mergeCell ref="E81:F81"/>
    <mergeCell ref="E82:F82"/>
    <mergeCell ref="E96:F96"/>
    <mergeCell ref="E97:F97"/>
    <mergeCell ref="E98:F98"/>
    <mergeCell ref="E63:F63"/>
    <mergeCell ref="E90:F90"/>
    <mergeCell ref="E91:F91"/>
    <mergeCell ref="E104:F104"/>
    <mergeCell ref="E99:F99"/>
    <mergeCell ref="E64:F64"/>
    <mergeCell ref="E65:F65"/>
    <mergeCell ref="E66:F66"/>
    <mergeCell ref="E115:F115"/>
    <mergeCell ref="E92:F92"/>
    <mergeCell ref="E78:F78"/>
    <mergeCell ref="E79:F79"/>
    <mergeCell ref="E83:F83"/>
    <mergeCell ref="E84:F84"/>
    <mergeCell ref="E85:F85"/>
    <mergeCell ref="E125:F125"/>
    <mergeCell ref="E186:F186"/>
    <mergeCell ref="E187:F187"/>
    <mergeCell ref="E93:F93"/>
    <mergeCell ref="E110:F110"/>
    <mergeCell ref="E111:F111"/>
    <mergeCell ref="E148:F148"/>
    <mergeCell ref="E117:F117"/>
    <mergeCell ref="E118:F118"/>
    <mergeCell ref="E71:F71"/>
    <mergeCell ref="E105:F105"/>
    <mergeCell ref="E179:F179"/>
    <mergeCell ref="E168:F168"/>
    <mergeCell ref="E53:F53"/>
    <mergeCell ref="H55:I55"/>
    <mergeCell ref="E59:F59"/>
    <mergeCell ref="H61:I61"/>
    <mergeCell ref="E67:F67"/>
    <mergeCell ref="H69:I69"/>
    <mergeCell ref="H76:I76"/>
    <mergeCell ref="E141:F141"/>
    <mergeCell ref="E142:F142"/>
    <mergeCell ref="E149:F149"/>
    <mergeCell ref="E134:F134"/>
    <mergeCell ref="E135:F135"/>
    <mergeCell ref="E136:F136"/>
    <mergeCell ref="E137:F137"/>
    <mergeCell ref="E138:F138"/>
    <mergeCell ref="E139:F139"/>
    <mergeCell ref="E144:F144"/>
    <mergeCell ref="E145:F145"/>
    <mergeCell ref="E146:F146"/>
    <mergeCell ref="E129:F129"/>
    <mergeCell ref="E304:F304"/>
    <mergeCell ref="E522:F522"/>
    <mergeCell ref="E523:F523"/>
    <mergeCell ref="E524:F524"/>
    <mergeCell ref="E270:F270"/>
    <mergeCell ref="E271:F271"/>
    <mergeCell ref="E272:F272"/>
    <mergeCell ref="E318:F318"/>
    <mergeCell ref="E319:F319"/>
    <mergeCell ref="E320:F320"/>
    <mergeCell ref="E309:F309"/>
    <mergeCell ref="E405:F405"/>
    <mergeCell ref="E400:F400"/>
    <mergeCell ref="E401:F401"/>
    <mergeCell ref="E414:F414"/>
    <mergeCell ref="E428:F428"/>
    <mergeCell ref="E48:F48"/>
    <mergeCell ref="E80:F80"/>
    <mergeCell ref="E86:F86"/>
    <mergeCell ref="E109:F109"/>
    <mergeCell ref="E89:F89"/>
    <mergeCell ref="E100:F100"/>
    <mergeCell ref="E101:F101"/>
    <mergeCell ref="E94:F94"/>
    <mergeCell ref="E95:F95"/>
    <mergeCell ref="E102:F102"/>
    <mergeCell ref="E103:F103"/>
    <mergeCell ref="E188:F188"/>
    <mergeCell ref="E193:F193"/>
    <mergeCell ref="E49:F49"/>
    <mergeCell ref="E150:F150"/>
    <mergeCell ref="E157:F157"/>
    <mergeCell ref="E250:F250"/>
    <mergeCell ref="E251:F251"/>
    <mergeCell ref="E240:F240"/>
    <mergeCell ref="E252:F252"/>
    <mergeCell ref="E217:F217"/>
    <mergeCell ref="E218:F218"/>
    <mergeCell ref="E203:F203"/>
    <mergeCell ref="E209:F209"/>
    <mergeCell ref="E210:F210"/>
    <mergeCell ref="H19:I19"/>
    <mergeCell ref="E23:F23"/>
    <mergeCell ref="E24:F24"/>
    <mergeCell ref="H26:I26"/>
    <mergeCell ref="H38:I38"/>
    <mergeCell ref="E40:F40"/>
    <mergeCell ref="H44:I44"/>
    <mergeCell ref="E46:F46"/>
    <mergeCell ref="E50:F50"/>
    <mergeCell ref="E51:F51"/>
    <mergeCell ref="E52:F52"/>
    <mergeCell ref="E57:F57"/>
    <mergeCell ref="E58:F58"/>
    <mergeCell ref="E233:F233"/>
    <mergeCell ref="E162:F162"/>
    <mergeCell ref="E163:F163"/>
    <mergeCell ref="E164:F164"/>
    <mergeCell ref="E244:F244"/>
    <mergeCell ref="E245:F245"/>
    <mergeCell ref="E173:F173"/>
    <mergeCell ref="E180:F180"/>
    <mergeCell ref="E181:F181"/>
    <mergeCell ref="E223:F223"/>
    <mergeCell ref="E257:F257"/>
    <mergeCell ref="E274:F274"/>
    <mergeCell ref="E275:F275"/>
    <mergeCell ref="E276:F276"/>
    <mergeCell ref="E262:F262"/>
    <mergeCell ref="E263:F263"/>
    <mergeCell ref="E264:F264"/>
    <mergeCell ref="E269:F269"/>
    <mergeCell ref="E310:F310"/>
    <mergeCell ref="E317:F317"/>
    <mergeCell ref="E325:F325"/>
    <mergeCell ref="E326:F326"/>
    <mergeCell ref="E387:F387"/>
    <mergeCell ref="E388:F388"/>
    <mergeCell ref="H390:I390"/>
    <mergeCell ref="E394:F394"/>
    <mergeCell ref="E395:F395"/>
    <mergeCell ref="E393:F393"/>
    <mergeCell ref="E392:F392"/>
    <mergeCell ref="E380:F380"/>
    <mergeCell ref="E379:F379"/>
    <mergeCell ref="E305:F305"/>
    <mergeCell ref="E292:F292"/>
    <mergeCell ref="E306:F306"/>
    <mergeCell ref="E268:F268"/>
    <mergeCell ref="E258:F258"/>
    <mergeCell ref="E259:F259"/>
    <mergeCell ref="E260:F260"/>
    <mergeCell ref="E285:F285"/>
    <mergeCell ref="E298:F298"/>
    <mergeCell ref="E294:F294"/>
    <mergeCell ref="E297:F297"/>
    <mergeCell ref="H434:I434"/>
    <mergeCell ref="E436:F436"/>
    <mergeCell ref="E437:F437"/>
    <mergeCell ref="E453:F453"/>
    <mergeCell ref="E454:F454"/>
    <mergeCell ref="E413:F413"/>
    <mergeCell ref="E423:F423"/>
    <mergeCell ref="E419:F419"/>
    <mergeCell ref="E420:F420"/>
    <mergeCell ref="E438:F438"/>
    <mergeCell ref="E442:F442"/>
    <mergeCell ref="E448:F448"/>
    <mergeCell ref="H444:I444"/>
    <mergeCell ref="E467:F467"/>
    <mergeCell ref="H469:I469"/>
    <mergeCell ref="E474:F474"/>
    <mergeCell ref="E475:F475"/>
    <mergeCell ref="E421:F421"/>
    <mergeCell ref="E422:F422"/>
    <mergeCell ref="H457:I457"/>
    <mergeCell ref="H493:I493"/>
    <mergeCell ref="E495:F495"/>
    <mergeCell ref="E496:F496"/>
    <mergeCell ref="E497:F497"/>
    <mergeCell ref="H503:I503"/>
    <mergeCell ref="E505:F505"/>
    <mergeCell ref="E501:F501"/>
    <mergeCell ref="E499:F499"/>
    <mergeCell ref="E500:F500"/>
    <mergeCell ref="E506:F506"/>
    <mergeCell ref="E510:F510"/>
    <mergeCell ref="E471:F471"/>
    <mergeCell ref="E508:F508"/>
    <mergeCell ref="E509:F509"/>
    <mergeCell ref="E473:F473"/>
    <mergeCell ref="E568:F568"/>
    <mergeCell ref="E569:F569"/>
    <mergeCell ref="E520:F520"/>
    <mergeCell ref="E521:F521"/>
    <mergeCell ref="E526:F526"/>
    <mergeCell ref="E527:F527"/>
    <mergeCell ref="E560:F560"/>
    <mergeCell ref="E558:F558"/>
    <mergeCell ref="E559:F559"/>
    <mergeCell ref="H480:I480"/>
    <mergeCell ref="H512:I512"/>
    <mergeCell ref="E514:F514"/>
    <mergeCell ref="E515:F515"/>
    <mergeCell ref="E516:F516"/>
    <mergeCell ref="H518:I518"/>
    <mergeCell ref="E528:F528"/>
    <mergeCell ref="E529:F529"/>
    <mergeCell ref="E584:F584"/>
    <mergeCell ref="E594:F594"/>
    <mergeCell ref="E598:F598"/>
    <mergeCell ref="E604:F604"/>
    <mergeCell ref="E605:F605"/>
    <mergeCell ref="E573:F573"/>
    <mergeCell ref="E606:F606"/>
    <mergeCell ref="E621:F621"/>
    <mergeCell ref="H627:I627"/>
    <mergeCell ref="E629:F629"/>
    <mergeCell ref="E630:F630"/>
    <mergeCell ref="E646:F646"/>
    <mergeCell ref="E647:F647"/>
    <mergeCell ref="E648:F648"/>
    <mergeCell ref="E655:F655"/>
    <mergeCell ref="E656:F656"/>
    <mergeCell ref="E657:F657"/>
    <mergeCell ref="E616:F616"/>
    <mergeCell ref="E622:F622"/>
    <mergeCell ref="E633:F633"/>
    <mergeCell ref="H637:I637"/>
    <mergeCell ref="E644:F644"/>
    <mergeCell ref="E645:F645"/>
    <mergeCell ref="H653:I653"/>
    <mergeCell ref="E613:F613"/>
    <mergeCell ref="E614:F614"/>
    <mergeCell ref="E642:F642"/>
    <mergeCell ref="E624:F624"/>
    <mergeCell ref="E625:F625"/>
    <mergeCell ref="E631:F631"/>
    <mergeCell ref="E632:F632"/>
    <mergeCell ref="E641:F641"/>
    <mergeCell ref="H659:I659"/>
    <mergeCell ref="E661:F661"/>
    <mergeCell ref="E670:F670"/>
    <mergeCell ref="E679:F679"/>
    <mergeCell ref="E680:F680"/>
    <mergeCell ref="E688:F688"/>
    <mergeCell ref="E689:F689"/>
    <mergeCell ref="E690:F690"/>
    <mergeCell ref="E698:F698"/>
    <mergeCell ref="E704:F704"/>
    <mergeCell ref="E705:F705"/>
    <mergeCell ref="E706:F706"/>
    <mergeCell ref="E712:F712"/>
    <mergeCell ref="E673:F673"/>
    <mergeCell ref="E671:F671"/>
    <mergeCell ref="E711:F711"/>
    <mergeCell ref="E783:F783"/>
    <mergeCell ref="H732:I732"/>
    <mergeCell ref="E749:F749"/>
    <mergeCell ref="E750:F750"/>
    <mergeCell ref="E751:F751"/>
    <mergeCell ref="H755:I755"/>
    <mergeCell ref="E757:F757"/>
    <mergeCell ref="E758:F758"/>
    <mergeCell ref="E697:F697"/>
    <mergeCell ref="E713:F713"/>
    <mergeCell ref="H744:I744"/>
    <mergeCell ref="E666:F666"/>
    <mergeCell ref="H668:I668"/>
    <mergeCell ref="E674:F674"/>
    <mergeCell ref="E675:F675"/>
    <mergeCell ref="H677:I677"/>
    <mergeCell ref="E856:F856"/>
    <mergeCell ref="E857:F857"/>
    <mergeCell ref="H860:I860"/>
    <mergeCell ref="E821:F821"/>
    <mergeCell ref="E845:F845"/>
    <mergeCell ref="E844:F844"/>
    <mergeCell ref="E853:F853"/>
    <mergeCell ref="E854:F854"/>
    <mergeCell ref="E820:F820"/>
    <mergeCell ref="E818:F818"/>
    <mergeCell ref="E819:F819"/>
    <mergeCell ref="E827:F827"/>
    <mergeCell ref="E836:F836"/>
    <mergeCell ref="E846:F846"/>
    <mergeCell ref="E883:F883"/>
    <mergeCell ref="E866:F866"/>
    <mergeCell ref="E867:F867"/>
    <mergeCell ref="E865:F865"/>
    <mergeCell ref="E862:F862"/>
    <mergeCell ref="E863:F863"/>
    <mergeCell ref="E864:F864"/>
    <mergeCell ref="H869:I869"/>
    <mergeCell ref="E871:F871"/>
    <mergeCell ref="E872:F872"/>
    <mergeCell ref="E873:F873"/>
    <mergeCell ref="H877:I877"/>
    <mergeCell ref="E880:F880"/>
    <mergeCell ref="E881:F881"/>
    <mergeCell ref="E875:F875"/>
    <mergeCell ref="E884:F884"/>
    <mergeCell ref="E915:F915"/>
    <mergeCell ref="E916:F916"/>
    <mergeCell ref="E917:F917"/>
    <mergeCell ref="E882:F882"/>
    <mergeCell ref="E938:F938"/>
    <mergeCell ref="E957:F957"/>
    <mergeCell ref="E958:F958"/>
    <mergeCell ref="E966:F966"/>
    <mergeCell ref="E967:F967"/>
    <mergeCell ref="E968:F968"/>
    <mergeCell ref="E976:F976"/>
    <mergeCell ref="E965:F965"/>
    <mergeCell ref="E949:F949"/>
    <mergeCell ref="E950:F950"/>
    <mergeCell ref="E951:F951"/>
    <mergeCell ref="E942:F942"/>
    <mergeCell ref="E943:F943"/>
    <mergeCell ref="E973:F973"/>
    <mergeCell ref="E974:F974"/>
    <mergeCell ref="E975:F975"/>
    <mergeCell ref="E930:F930"/>
    <mergeCell ref="E934:F934"/>
    <mergeCell ref="E914:F914"/>
    <mergeCell ref="E910:F910"/>
    <mergeCell ref="E959:F959"/>
    <mergeCell ref="E960:F960"/>
    <mergeCell ref="E926:F926"/>
    <mergeCell ref="H970:I970"/>
    <mergeCell ref="E972:F972"/>
    <mergeCell ref="H978:I978"/>
    <mergeCell ref="E980:F980"/>
    <mergeCell ref="E988:F988"/>
    <mergeCell ref="E997:F997"/>
    <mergeCell ref="E1019:F1019"/>
    <mergeCell ref="E1026:F1026"/>
    <mergeCell ref="E1027:F1027"/>
    <mergeCell ref="E1033:F1033"/>
    <mergeCell ref="E1034:F1034"/>
    <mergeCell ref="E1035:F1035"/>
    <mergeCell ref="H1040:I1040"/>
    <mergeCell ref="E1015:F1015"/>
    <mergeCell ref="E1020:F1020"/>
    <mergeCell ref="E1006:F1006"/>
    <mergeCell ref="E1010:F1010"/>
    <mergeCell ref="E1011:F1011"/>
    <mergeCell ref="E992:F992"/>
    <mergeCell ref="E993:F993"/>
    <mergeCell ref="E1001:F1001"/>
    <mergeCell ref="E1002:F1002"/>
    <mergeCell ref="E983:F983"/>
    <mergeCell ref="E984:F984"/>
    <mergeCell ref="E982:F982"/>
    <mergeCell ref="H986:I986"/>
    <mergeCell ref="E989:F989"/>
    <mergeCell ref="E990:F990"/>
    <mergeCell ref="E991:F991"/>
    <mergeCell ref="H995:I995"/>
    <mergeCell ref="E998:F998"/>
    <mergeCell ref="E999:F999"/>
    <mergeCell ref="E1223:F1223"/>
    <mergeCell ref="E1224:F1224"/>
    <mergeCell ref="E1248:F1248"/>
    <mergeCell ref="E1261:F1261"/>
    <mergeCell ref="E1169:F1169"/>
    <mergeCell ref="E1170:F1170"/>
    <mergeCell ref="E1171:F1171"/>
    <mergeCell ref="E1177:F1177"/>
    <mergeCell ref="E1178:F1178"/>
    <mergeCell ref="E1157:F1157"/>
    <mergeCell ref="E1161:F1161"/>
    <mergeCell ref="E1274:F1274"/>
    <mergeCell ref="E1275:F1275"/>
    <mergeCell ref="H1277:I1277"/>
    <mergeCell ref="E1289:F1289"/>
    <mergeCell ref="E1234:F1234"/>
    <mergeCell ref="E1238:F1238"/>
    <mergeCell ref="E1239:F1239"/>
    <mergeCell ref="E1243:F1243"/>
    <mergeCell ref="E1244:F1244"/>
    <mergeCell ref="E1228:F1228"/>
    <mergeCell ref="E1229:F1229"/>
    <mergeCell ref="E1230:F1230"/>
    <mergeCell ref="E1264:F1264"/>
    <mergeCell ref="E1265:F1265"/>
    <mergeCell ref="E1252:F1252"/>
    <mergeCell ref="E1253:F1253"/>
    <mergeCell ref="E1254:F1254"/>
    <mergeCell ref="E1279:F1279"/>
    <mergeCell ref="E1280:F1280"/>
    <mergeCell ref="E1192:F1192"/>
    <mergeCell ref="E1198:F1198"/>
    <mergeCell ref="H1371:I1371"/>
    <mergeCell ref="E1376:F1376"/>
    <mergeCell ref="E1377:F1377"/>
    <mergeCell ref="E1378:F1378"/>
    <mergeCell ref="E1400:F1400"/>
    <mergeCell ref="E1401:F1401"/>
    <mergeCell ref="E1410:F1410"/>
    <mergeCell ref="E1399:F1399"/>
    <mergeCell ref="H1362:I1362"/>
    <mergeCell ref="H1380:I1380"/>
    <mergeCell ref="H1389:I1389"/>
    <mergeCell ref="H1397:I1397"/>
    <mergeCell ref="E1402:F1402"/>
    <mergeCell ref="E1403:F1403"/>
    <mergeCell ref="E1469:F1469"/>
    <mergeCell ref="E1470:F1470"/>
    <mergeCell ref="E1476:F1476"/>
    <mergeCell ref="H1472:I1472"/>
    <mergeCell ref="E1416:F1416"/>
    <mergeCell ref="E1417:F1417"/>
    <mergeCell ref="E1418:F1418"/>
    <mergeCell ref="E1419:F1419"/>
    <mergeCell ref="E1420:F1420"/>
    <mergeCell ref="E1408:F1408"/>
    <mergeCell ref="E1409:F1409"/>
    <mergeCell ref="E1411:F1411"/>
    <mergeCell ref="E1436:F1436"/>
    <mergeCell ref="H1405:I1405"/>
    <mergeCell ref="A1407:J1407"/>
    <mergeCell ref="E1412:F1412"/>
    <mergeCell ref="H1414:I1414"/>
    <mergeCell ref="H1422:I1422"/>
    <mergeCell ref="E1580:F1580"/>
    <mergeCell ref="E1768:F1768"/>
    <mergeCell ref="E1774:F1774"/>
    <mergeCell ref="E1775:F1775"/>
    <mergeCell ref="E1782:F1782"/>
    <mergeCell ref="E1783:F1783"/>
    <mergeCell ref="E1585:F1585"/>
    <mergeCell ref="E1586:F1586"/>
    <mergeCell ref="E1587:F1587"/>
    <mergeCell ref="E1588:F1588"/>
    <mergeCell ref="E1568:F1568"/>
    <mergeCell ref="E1569:F1569"/>
    <mergeCell ref="E1576:F1576"/>
    <mergeCell ref="E1577:F1577"/>
    <mergeCell ref="E1584:F1584"/>
    <mergeCell ref="E1607:F1607"/>
    <mergeCell ref="E1589:F1589"/>
    <mergeCell ref="E1611:F1611"/>
    <mergeCell ref="E1612:F1612"/>
    <mergeCell ref="E1613:F1613"/>
    <mergeCell ref="E1621:F1621"/>
    <mergeCell ref="E1620:F1620"/>
    <mergeCell ref="E1629:F1629"/>
    <mergeCell ref="E1630:F1630"/>
    <mergeCell ref="E1609:F1609"/>
    <mergeCell ref="E1610:F1610"/>
    <mergeCell ref="E1668:F1668"/>
    <mergeCell ref="E1669:F1669"/>
    <mergeCell ref="E1676:F1676"/>
    <mergeCell ref="E1677:F1677"/>
    <mergeCell ref="E1678:F1678"/>
    <mergeCell ref="E1659:F1659"/>
    <mergeCell ref="E2078:F2078"/>
    <mergeCell ref="E2079:F2079"/>
    <mergeCell ref="E2084:F2084"/>
    <mergeCell ref="E2085:F2085"/>
    <mergeCell ref="E2086:F2086"/>
    <mergeCell ref="H2076:I2076"/>
    <mergeCell ref="H2088:I2088"/>
    <mergeCell ref="E2090:F2090"/>
    <mergeCell ref="E2102:F2102"/>
    <mergeCell ref="E2103:F2103"/>
    <mergeCell ref="E2289:F2289"/>
    <mergeCell ref="H2292:I2292"/>
    <mergeCell ref="E2290:F2290"/>
    <mergeCell ref="E2150:F2150"/>
    <mergeCell ref="E2156:F2156"/>
    <mergeCell ref="E2174:F2174"/>
    <mergeCell ref="E2157:F2157"/>
    <mergeCell ref="E2158:F2158"/>
    <mergeCell ref="E2163:F2163"/>
    <mergeCell ref="E2164:F2164"/>
    <mergeCell ref="E2276:F2276"/>
    <mergeCell ref="E2277:F2277"/>
    <mergeCell ref="E2278:F2278"/>
    <mergeCell ref="E2288:F2288"/>
    <mergeCell ref="E2123:F2123"/>
    <mergeCell ref="E2130:F2130"/>
    <mergeCell ref="E2131:F2131"/>
    <mergeCell ref="E2132:F2132"/>
    <mergeCell ref="E2124:F2124"/>
    <mergeCell ref="E2092:F2092"/>
    <mergeCell ref="E2093:F2093"/>
    <mergeCell ref="E2218:F2218"/>
    <mergeCell ref="H2598:I2598"/>
    <mergeCell ref="E2602:F2602"/>
    <mergeCell ref="E2603:F2603"/>
    <mergeCell ref="E2535:F2535"/>
    <mergeCell ref="E2536:F2536"/>
    <mergeCell ref="E2542:F2542"/>
    <mergeCell ref="E2522:F2522"/>
    <mergeCell ref="E2523:F2523"/>
    <mergeCell ref="E2524:F2524"/>
    <mergeCell ref="E2525:F2525"/>
    <mergeCell ref="E2526:F2526"/>
    <mergeCell ref="E2531:F2531"/>
    <mergeCell ref="E2530:F2530"/>
    <mergeCell ref="H2097:I2097"/>
    <mergeCell ref="E2099:F2099"/>
    <mergeCell ref="E2100:F2100"/>
    <mergeCell ref="E2106:F2106"/>
    <mergeCell ref="E2107:F2107"/>
    <mergeCell ref="E2222:F2222"/>
    <mergeCell ref="E2223:F2223"/>
    <mergeCell ref="E2224:F2224"/>
    <mergeCell ref="E2204:F2204"/>
    <mergeCell ref="E2205:F2205"/>
    <mergeCell ref="E2206:F2206"/>
    <mergeCell ref="E2211:F2211"/>
    <mergeCell ref="E2212:F2212"/>
    <mergeCell ref="E2216:F2216"/>
    <mergeCell ref="E2217:F2217"/>
    <mergeCell ref="H2220:I2220"/>
    <mergeCell ref="H2202:I2202"/>
    <mergeCell ref="H2208:I2208"/>
    <mergeCell ref="E2210:F2210"/>
    <mergeCell ref="E2612:F2612"/>
    <mergeCell ref="E2601:F2601"/>
    <mergeCell ref="E2608:F2608"/>
    <mergeCell ref="E2609:F2609"/>
    <mergeCell ref="E3042:F3042"/>
    <mergeCell ref="E3049:F3049"/>
    <mergeCell ref="E3043:F3043"/>
    <mergeCell ref="E3047:F3047"/>
    <mergeCell ref="E3048:F3048"/>
    <mergeCell ref="E2613:F2613"/>
    <mergeCell ref="E2614:F2614"/>
    <mergeCell ref="E2615:F2615"/>
    <mergeCell ref="E2446:F2446"/>
    <mergeCell ref="E2447:F2447"/>
    <mergeCell ref="E2448:F2448"/>
    <mergeCell ref="E2508:F2508"/>
    <mergeCell ref="E2509:F2509"/>
    <mergeCell ref="E2510:F2510"/>
    <mergeCell ref="E2566:F2566"/>
    <mergeCell ref="E2575:F2575"/>
    <mergeCell ref="E2576:F2576"/>
    <mergeCell ref="E2577:F2577"/>
    <mergeCell ref="E2592:F2592"/>
    <mergeCell ref="E2593:F2593"/>
    <mergeCell ref="E2594:F2594"/>
    <mergeCell ref="E2517:F2517"/>
    <mergeCell ref="E2518:F2518"/>
    <mergeCell ref="E2505:F2505"/>
    <mergeCell ref="E2506:F2506"/>
    <mergeCell ref="E2507:F2507"/>
    <mergeCell ref="E2477:F2477"/>
    <mergeCell ref="E2635:F2635"/>
    <mergeCell ref="E3097:F3097"/>
    <mergeCell ref="E3098:F3098"/>
    <mergeCell ref="E3055:F3055"/>
    <mergeCell ref="E3056:F3056"/>
    <mergeCell ref="E3057:F3057"/>
    <mergeCell ref="E3058:F3058"/>
    <mergeCell ref="E3059:F3059"/>
    <mergeCell ref="E3063:F3063"/>
    <mergeCell ref="E3076:F3076"/>
    <mergeCell ref="E3077:F3077"/>
    <mergeCell ref="E3083:F3083"/>
    <mergeCell ref="E3064:F3064"/>
    <mergeCell ref="E3071:F3071"/>
    <mergeCell ref="E3072:F3072"/>
    <mergeCell ref="E3363:F3363"/>
    <mergeCell ref="E3378:F3378"/>
    <mergeCell ref="E3379:F3379"/>
    <mergeCell ref="E3367:F3367"/>
    <mergeCell ref="E3368:F3368"/>
    <mergeCell ref="E3373:F3373"/>
    <mergeCell ref="E3374:F3374"/>
    <mergeCell ref="E3103:F3103"/>
    <mergeCell ref="E3104:F3104"/>
    <mergeCell ref="E3105:F3105"/>
    <mergeCell ref="E3084:F3084"/>
    <mergeCell ref="E3091:F3091"/>
    <mergeCell ref="E3092:F3092"/>
    <mergeCell ref="E3093:F3093"/>
    <mergeCell ref="E3099:F3099"/>
    <mergeCell ref="E3175:F3175"/>
    <mergeCell ref="E3176:F3176"/>
    <mergeCell ref="E3177:F3177"/>
    <mergeCell ref="E3518:F3518"/>
    <mergeCell ref="E3519:F3519"/>
    <mergeCell ref="E3520:F3520"/>
    <mergeCell ref="H3524:I3524"/>
    <mergeCell ref="E3526:F3526"/>
    <mergeCell ref="E3527:F3527"/>
    <mergeCell ref="E3528:F3528"/>
    <mergeCell ref="E3533:F3533"/>
    <mergeCell ref="E3534:F3534"/>
    <mergeCell ref="E3535:F3535"/>
    <mergeCell ref="E3536:F3536"/>
    <mergeCell ref="E3521:F3521"/>
    <mergeCell ref="E3522:F3522"/>
    <mergeCell ref="E3529:F3529"/>
    <mergeCell ref="H3531:I3531"/>
    <mergeCell ref="E3537:F3537"/>
    <mergeCell ref="E3538:F3538"/>
    <mergeCell ref="E3554:F3554"/>
    <mergeCell ref="E3555:F3555"/>
    <mergeCell ref="E3560:F3560"/>
    <mergeCell ref="E3561:F3561"/>
    <mergeCell ref="E3543:F3543"/>
    <mergeCell ref="E3544:F3544"/>
    <mergeCell ref="E3545:F3545"/>
    <mergeCell ref="E3546:F3546"/>
    <mergeCell ref="E3547:F3547"/>
    <mergeCell ref="E3551:F3551"/>
    <mergeCell ref="E3552:F3552"/>
    <mergeCell ref="E3642:F3642"/>
    <mergeCell ref="E3643:F3643"/>
    <mergeCell ref="H3651:I3651"/>
    <mergeCell ref="E3653:F3653"/>
    <mergeCell ref="E3661:F3661"/>
    <mergeCell ref="E3671:F3671"/>
    <mergeCell ref="E3618:F3618"/>
    <mergeCell ref="E3619:F3619"/>
    <mergeCell ref="E3614:F3614"/>
    <mergeCell ref="E3617:F3617"/>
    <mergeCell ref="H3621:I3621"/>
    <mergeCell ref="E3623:F3623"/>
    <mergeCell ref="E3624:F3624"/>
    <mergeCell ref="E3625:F3625"/>
    <mergeCell ref="H3629:I3629"/>
    <mergeCell ref="E3631:F3631"/>
    <mergeCell ref="E3632:F3632"/>
    <mergeCell ref="E3633:F3633"/>
    <mergeCell ref="E3605:F3605"/>
    <mergeCell ref="E3606:F3606"/>
    <mergeCell ref="E3588:F3588"/>
  </mergeCells>
  <conditionalFormatting sqref="P1">
    <cfRule type="dataBar" priority="4">
      <dataBar>
        <cfvo type="num" val="0"/>
        <cfvo type="num" val="1"/>
        <color rgb="FF638EC6"/>
      </dataBar>
      <extLst>
        <ext xmlns:x14="http://schemas.microsoft.com/office/spreadsheetml/2009/9/main" uri="{B025F937-C7B1-47D3-B67F-A62EFF666E3E}">
          <x14:id>{2BA0BF01-11BD-45CB-95F0-4523757D78E1}</x14:id>
        </ext>
      </extLst>
    </cfRule>
  </conditionalFormatting>
  <conditionalFormatting sqref="P3">
    <cfRule type="dataBar" priority="3">
      <dataBar>
        <cfvo type="num" val="0"/>
        <cfvo type="num" val="1"/>
        <color rgb="FF638EC6"/>
      </dataBar>
      <extLst>
        <ext xmlns:x14="http://schemas.microsoft.com/office/spreadsheetml/2009/9/main" uri="{B025F937-C7B1-47D3-B67F-A62EFF666E3E}">
          <x14:id>{EB8C104E-D622-4498-A449-13F33E3F8106}</x14:id>
        </ext>
      </extLst>
    </cfRule>
  </conditionalFormatting>
  <conditionalFormatting sqref="P5">
    <cfRule type="dataBar" priority="2">
      <dataBar>
        <cfvo type="num" val="0"/>
        <cfvo type="num" val="1"/>
        <color rgb="FF638EC6"/>
      </dataBar>
      <extLst>
        <ext xmlns:x14="http://schemas.microsoft.com/office/spreadsheetml/2009/9/main" uri="{B025F937-C7B1-47D3-B67F-A62EFF666E3E}">
          <x14:id>{ABB8B5AD-21CA-42DE-8A37-AAC8B7DB62D9}</x14:id>
        </ext>
      </extLst>
    </cfRule>
  </conditionalFormatting>
  <conditionalFormatting sqref="W1">
    <cfRule type="dataBar" priority="1">
      <dataBar>
        <cfvo type="num" val="0"/>
        <cfvo type="num" val="1"/>
        <color rgb="FF638EC6"/>
      </dataBar>
      <extLst>
        <ext xmlns:x14="http://schemas.microsoft.com/office/spreadsheetml/2009/9/main" uri="{B025F937-C7B1-47D3-B67F-A62EFF666E3E}">
          <x14:id>{D1241D16-220B-41AA-843B-B52DFBF5B094}</x14:id>
        </ext>
      </extLst>
    </cfRule>
  </conditionalFormatting>
  <pageMargins left="0.7" right="0.7" top="0.75" bottom="0.75" header="0.3" footer="0.3"/>
  <pageSetup paperSize="9" scale="52" fitToHeight="0" orientation="portrait" r:id="rId1"/>
  <headerFooter>
    <oddFooter>&amp;R&amp;P de &amp;N</oddFooter>
  </headerFooter>
  <drawing r:id="rId2"/>
  <extLst>
    <ext xmlns:x14="http://schemas.microsoft.com/office/spreadsheetml/2009/9/main" uri="{78C0D931-6437-407d-A8EE-F0AAD7539E65}">
      <x14:conditionalFormattings>
        <x14:conditionalFormatting xmlns:xm="http://schemas.microsoft.com/office/excel/2006/main">
          <x14:cfRule type="dataBar" id="{2BA0BF01-11BD-45CB-95F0-4523757D78E1}">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P1</xm:sqref>
        </x14:conditionalFormatting>
        <x14:conditionalFormatting xmlns:xm="http://schemas.microsoft.com/office/excel/2006/main">
          <x14:cfRule type="dataBar" id="{EB8C104E-D622-4498-A449-13F33E3F8106}">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P3</xm:sqref>
        </x14:conditionalFormatting>
        <x14:conditionalFormatting xmlns:xm="http://schemas.microsoft.com/office/excel/2006/main">
          <x14:cfRule type="dataBar" id="{ABB8B5AD-21CA-42DE-8A37-AAC8B7DB62D9}">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P5</xm:sqref>
        </x14:conditionalFormatting>
        <x14:conditionalFormatting xmlns:xm="http://schemas.microsoft.com/office/excel/2006/main">
          <x14:cfRule type="dataBar" id="{D1241D16-220B-41AA-843B-B52DFBF5B094}">
            <x14:dataBar minLength="0" maxLength="100" border="1" gradient="0" negativeBarBorderColorSameAsPositive="0">
              <x14:cfvo type="num">
                <xm:f>0</xm:f>
              </x14:cfvo>
              <x14:cfvo type="num">
                <xm:f>1</xm:f>
              </x14:cfvo>
              <x14:borderColor rgb="FF638EC6"/>
              <x14:negativeFillColor rgb="FFFF0000"/>
              <x14:negativeBorderColor rgb="FFFF0000"/>
              <x14:axisColor rgb="FF000000"/>
            </x14:dataBar>
          </x14:cfRule>
          <xm:sqref>W1</xm:sqref>
        </x14:conditionalFormatting>
      </x14:conditionalFormattings>
    </ext>
  </extLst>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5">
    <pageSetUpPr fitToPage="1"/>
  </sheetPr>
  <dimension ref="A1:K403"/>
  <sheetViews>
    <sheetView showGridLines="0" showOutlineSymbols="0" showWhiteSpace="0" view="pageBreakPreview" zoomScale="70" zoomScaleNormal="100" zoomScaleSheetLayoutView="70" workbookViewId="0">
      <selection activeCell="A7" sqref="A7:I7"/>
    </sheetView>
  </sheetViews>
  <sheetFormatPr defaultRowHeight="14.25" x14ac:dyDescent="0.2"/>
  <cols>
    <col min="1" max="1" width="15.125" style="103" bestFit="1" customWidth="1"/>
    <col min="2" max="2" width="10.5" style="103" bestFit="1" customWidth="1"/>
    <col min="3" max="3" width="60.625" customWidth="1"/>
    <col min="4" max="4" width="14.625" style="103" customWidth="1"/>
    <col min="5" max="5" width="8" style="103" bestFit="1" customWidth="1"/>
    <col min="6" max="6" width="9" style="132" bestFit="1" customWidth="1"/>
    <col min="7" max="7" width="13" style="103" customWidth="1"/>
    <col min="8" max="8" width="13.875" style="132" customWidth="1"/>
    <col min="9" max="9" width="5.625" style="103" bestFit="1" customWidth="1"/>
    <col min="11" max="11" width="11.125" style="21" hidden="1" customWidth="1"/>
  </cols>
  <sheetData>
    <row r="1" spans="1:11" ht="15" customHeight="1" x14ac:dyDescent="0.2">
      <c r="A1" s="317"/>
      <c r="B1" s="317"/>
      <c r="C1" s="317"/>
      <c r="D1" s="317"/>
      <c r="E1" s="317"/>
      <c r="F1" s="317"/>
      <c r="G1" s="317"/>
      <c r="H1" s="317"/>
      <c r="I1" s="317"/>
    </row>
    <row r="2" spans="1:11" ht="15" customHeight="1" x14ac:dyDescent="0.25">
      <c r="A2" s="318" t="str">
        <f>'ANALÍTICA AUXILIARES'!A2:J2</f>
        <v xml:space="preserve">INSTITUTO DE GESTÃO ESTRATÉGICA DE SAÚDE </v>
      </c>
      <c r="B2" s="318"/>
      <c r="C2" s="318"/>
      <c r="D2" s="318"/>
      <c r="E2" s="318"/>
      <c r="F2" s="318"/>
      <c r="G2" s="318"/>
      <c r="H2" s="318"/>
      <c r="I2" s="318"/>
    </row>
    <row r="3" spans="1:11" ht="15" customHeight="1" x14ac:dyDescent="0.25">
      <c r="A3" s="318" t="str">
        <f>'ANALÍTICA AUXILIARES'!A3:J3</f>
        <v>IGES-DF</v>
      </c>
      <c r="B3" s="318"/>
      <c r="C3" s="318"/>
      <c r="D3" s="318"/>
      <c r="E3" s="318"/>
      <c r="F3" s="318"/>
      <c r="G3" s="318"/>
      <c r="H3" s="318"/>
      <c r="I3" s="318"/>
    </row>
    <row r="4" spans="1:11" ht="15" customHeight="1" x14ac:dyDescent="0.2">
      <c r="A4" s="317"/>
      <c r="B4" s="317"/>
      <c r="C4" s="317"/>
      <c r="D4" s="317"/>
      <c r="E4" s="317"/>
      <c r="F4" s="317"/>
      <c r="G4" s="317"/>
      <c r="H4" s="317"/>
      <c r="I4" s="317"/>
    </row>
    <row r="5" spans="1:11" ht="15" customHeight="1" x14ac:dyDescent="0.25">
      <c r="A5" s="319" t="str">
        <f>'ANALÍTICA AUXILIARES'!A5:J5</f>
        <v>OBRA: REFORMA - GAMA CÂMARA MEDICINA NUCLEAR HBDF - NÃO DESONERADO - R00</v>
      </c>
      <c r="B5" s="319"/>
      <c r="C5" s="319"/>
      <c r="D5" s="319"/>
      <c r="E5" s="319"/>
      <c r="F5" s="319"/>
      <c r="G5" s="319"/>
      <c r="H5" s="319"/>
      <c r="I5" s="319"/>
    </row>
    <row r="6" spans="1:11" s="21" customFormat="1" ht="24.95" customHeight="1" x14ac:dyDescent="0.2">
      <c r="A6" s="305" t="s">
        <v>165</v>
      </c>
      <c r="B6" s="305"/>
      <c r="C6" s="305"/>
      <c r="D6" s="305"/>
      <c r="E6" s="305"/>
      <c r="F6" s="305"/>
      <c r="G6" s="305"/>
      <c r="H6" s="305"/>
      <c r="I6" s="305"/>
    </row>
    <row r="7" spans="1:11" ht="15" customHeight="1" x14ac:dyDescent="0.2">
      <c r="A7" s="316" t="str">
        <f>SINTÉTICA!E11</f>
        <v>REFERÊNCIA: SINAPI - DF - 01/22 (NÃO DESONERADA)</v>
      </c>
      <c r="B7" s="316"/>
      <c r="C7" s="316"/>
      <c r="D7" s="316"/>
      <c r="E7" s="316"/>
      <c r="F7" s="316"/>
      <c r="G7" s="316"/>
      <c r="H7" s="316"/>
      <c r="I7" s="316"/>
    </row>
    <row r="8" spans="1:11" ht="15" customHeight="1" x14ac:dyDescent="0.2">
      <c r="A8" s="315"/>
      <c r="B8" s="315"/>
      <c r="C8" s="315"/>
      <c r="D8" s="315"/>
      <c r="E8" s="315"/>
      <c r="F8" s="315"/>
      <c r="G8" s="315"/>
      <c r="H8" s="315"/>
      <c r="I8" s="315"/>
    </row>
    <row r="9" spans="1:11" ht="51" x14ac:dyDescent="0.2">
      <c r="A9" s="25" t="s">
        <v>146</v>
      </c>
      <c r="B9" s="25" t="s">
        <v>147</v>
      </c>
      <c r="C9" s="25" t="s">
        <v>141</v>
      </c>
      <c r="D9" s="25" t="s">
        <v>158</v>
      </c>
      <c r="E9" s="25" t="s">
        <v>148</v>
      </c>
      <c r="F9" s="131" t="s">
        <v>149</v>
      </c>
      <c r="G9" s="25" t="s">
        <v>171</v>
      </c>
      <c r="H9" s="131" t="s">
        <v>169</v>
      </c>
      <c r="I9" s="25" t="s">
        <v>159</v>
      </c>
    </row>
    <row r="10" spans="1:11" ht="15" customHeight="1" x14ac:dyDescent="0.2">
      <c r="A10" s="303"/>
      <c r="B10" s="303"/>
      <c r="C10" s="303"/>
      <c r="D10" s="303"/>
      <c r="E10" s="303"/>
      <c r="F10" s="303"/>
      <c r="G10" s="303"/>
      <c r="H10" s="303"/>
      <c r="I10" s="303"/>
    </row>
    <row r="11" spans="1:11" ht="63.75" x14ac:dyDescent="0.2">
      <c r="A11" s="235" t="s">
        <v>1874</v>
      </c>
      <c r="B11" s="236" t="s">
        <v>11</v>
      </c>
      <c r="C11" s="236" t="s">
        <v>1875</v>
      </c>
      <c r="D11" s="236" t="s">
        <v>326</v>
      </c>
      <c r="E11" s="237" t="s">
        <v>12</v>
      </c>
      <c r="F11" s="235">
        <v>1</v>
      </c>
      <c r="G11" s="251">
        <v>191003.75</v>
      </c>
      <c r="H11" s="195">
        <f>TRUNC(G11*(1-(SINTÉTICA!$I$226)),2)</f>
        <v>191003.75</v>
      </c>
      <c r="I11" s="190">
        <f t="shared" ref="I11:I74" si="0">F11*H11/(SUM($K:$K))</f>
        <v>0.11201675364591596</v>
      </c>
      <c r="K11" s="137">
        <f t="shared" ref="K11:K74" si="1">F11*H11</f>
        <v>191003.75</v>
      </c>
    </row>
    <row r="12" spans="1:11" ht="38.25" x14ac:dyDescent="0.2">
      <c r="A12" s="235" t="s">
        <v>1864</v>
      </c>
      <c r="B12" s="236" t="s">
        <v>11</v>
      </c>
      <c r="C12" s="236" t="s">
        <v>1865</v>
      </c>
      <c r="D12" s="236" t="s">
        <v>326</v>
      </c>
      <c r="E12" s="237" t="s">
        <v>12</v>
      </c>
      <c r="F12" s="235">
        <v>2</v>
      </c>
      <c r="G12" s="251">
        <v>94109.88</v>
      </c>
      <c r="H12" s="195">
        <f>TRUNC(G12*(1-(SINTÉTICA!$I$226)),2)</f>
        <v>94109.88</v>
      </c>
      <c r="I12" s="190">
        <f t="shared" si="0"/>
        <v>0.11038404474892995</v>
      </c>
      <c r="K12" s="137">
        <f t="shared" si="1"/>
        <v>188219.76</v>
      </c>
    </row>
    <row r="13" spans="1:11" ht="25.5" x14ac:dyDescent="0.2">
      <c r="A13" s="235" t="s">
        <v>1723</v>
      </c>
      <c r="B13" s="236" t="s">
        <v>11</v>
      </c>
      <c r="C13" s="236" t="s">
        <v>1161</v>
      </c>
      <c r="D13" s="236" t="s">
        <v>30</v>
      </c>
      <c r="E13" s="237" t="s">
        <v>10</v>
      </c>
      <c r="F13" s="235">
        <v>184.8</v>
      </c>
      <c r="G13" s="251">
        <v>453.95</v>
      </c>
      <c r="H13" s="195">
        <f>TRUNC(G13*(1-(SINTÉTICA!$I$226)),2)</f>
        <v>453.95</v>
      </c>
      <c r="I13" s="190">
        <f t="shared" si="0"/>
        <v>4.9198410935312763E-2</v>
      </c>
      <c r="K13" s="137">
        <f t="shared" si="1"/>
        <v>83889.96</v>
      </c>
    </row>
    <row r="14" spans="1:11" ht="25.5" x14ac:dyDescent="0.2">
      <c r="A14" s="235" t="s">
        <v>79</v>
      </c>
      <c r="B14" s="236" t="s">
        <v>9</v>
      </c>
      <c r="C14" s="236" t="s">
        <v>327</v>
      </c>
      <c r="D14" s="236" t="s">
        <v>1978</v>
      </c>
      <c r="E14" s="237" t="s">
        <v>25</v>
      </c>
      <c r="F14" s="235">
        <v>16628.201283957529</v>
      </c>
      <c r="G14" s="251">
        <v>4.29</v>
      </c>
      <c r="H14" s="195">
        <f>TRUNC(G14*(1-(SINTÉTICA!$I$226)),2)</f>
        <v>4.29</v>
      </c>
      <c r="I14" s="190">
        <f t="shared" si="0"/>
        <v>4.1835373776541195E-2</v>
      </c>
      <c r="K14" s="137">
        <f t="shared" si="1"/>
        <v>71334.9835081778</v>
      </c>
    </row>
    <row r="15" spans="1:11" x14ac:dyDescent="0.2">
      <c r="A15" s="235" t="s">
        <v>331</v>
      </c>
      <c r="B15" s="236" t="s">
        <v>9</v>
      </c>
      <c r="C15" s="236" t="s">
        <v>332</v>
      </c>
      <c r="D15" s="236" t="s">
        <v>51</v>
      </c>
      <c r="E15" s="237" t="s">
        <v>13</v>
      </c>
      <c r="F15" s="235">
        <v>2.5</v>
      </c>
      <c r="G15" s="251">
        <v>27711.53</v>
      </c>
      <c r="H15" s="195">
        <f>TRUNC(G15*(1-(SINTÉTICA!$I$226)),2)</f>
        <v>27711.53</v>
      </c>
      <c r="I15" s="190">
        <f t="shared" si="0"/>
        <v>4.062951158238267E-2</v>
      </c>
      <c r="K15" s="137">
        <f t="shared" si="1"/>
        <v>69278.824999999997</v>
      </c>
    </row>
    <row r="16" spans="1:11" x14ac:dyDescent="0.2">
      <c r="A16" s="235" t="s">
        <v>108</v>
      </c>
      <c r="B16" s="236" t="s">
        <v>9</v>
      </c>
      <c r="C16" s="236" t="s">
        <v>330</v>
      </c>
      <c r="D16" s="236" t="s">
        <v>51</v>
      </c>
      <c r="E16" s="237" t="s">
        <v>25</v>
      </c>
      <c r="F16" s="235">
        <v>4057.8860898301778</v>
      </c>
      <c r="G16" s="251">
        <v>15.65</v>
      </c>
      <c r="H16" s="195">
        <f>TRUNC(G16*(1-(SINTÉTICA!$I$226)),2)</f>
        <v>15.65</v>
      </c>
      <c r="I16" s="190">
        <f t="shared" si="0"/>
        <v>3.7243911147851527E-2</v>
      </c>
      <c r="K16" s="137">
        <f t="shared" si="1"/>
        <v>63505.917305842282</v>
      </c>
    </row>
    <row r="17" spans="1:11" ht="25.5" x14ac:dyDescent="0.2">
      <c r="A17" s="235" t="s">
        <v>328</v>
      </c>
      <c r="B17" s="236" t="s">
        <v>329</v>
      </c>
      <c r="C17" s="236" t="s">
        <v>1706</v>
      </c>
      <c r="D17" s="236" t="s">
        <v>30</v>
      </c>
      <c r="E17" s="237" t="s">
        <v>10</v>
      </c>
      <c r="F17" s="235">
        <v>250.239</v>
      </c>
      <c r="G17" s="251">
        <v>215.21</v>
      </c>
      <c r="H17" s="195">
        <f>TRUNC(G17*(1-(SINTÉTICA!$I$226)),2)</f>
        <v>215.21</v>
      </c>
      <c r="I17" s="190">
        <f t="shared" si="0"/>
        <v>3.1583374625060265E-2</v>
      </c>
      <c r="K17" s="137">
        <f t="shared" si="1"/>
        <v>53853.935190000004</v>
      </c>
    </row>
    <row r="18" spans="1:11" x14ac:dyDescent="0.2">
      <c r="A18" s="235" t="s">
        <v>343</v>
      </c>
      <c r="B18" s="236" t="s">
        <v>9</v>
      </c>
      <c r="C18" s="236" t="s">
        <v>344</v>
      </c>
      <c r="D18" s="236" t="s">
        <v>51</v>
      </c>
      <c r="E18" s="237" t="s">
        <v>13</v>
      </c>
      <c r="F18" s="235">
        <v>5</v>
      </c>
      <c r="G18" s="251">
        <v>8892.19</v>
      </c>
      <c r="H18" s="195">
        <f>TRUNC(G18*(1-(SINTÉTICA!$I$226)),2)</f>
        <v>8892.19</v>
      </c>
      <c r="I18" s="190">
        <f t="shared" si="0"/>
        <v>2.607473038101811E-2</v>
      </c>
      <c r="K18" s="137">
        <f t="shared" si="1"/>
        <v>44460.950000000004</v>
      </c>
    </row>
    <row r="19" spans="1:11" x14ac:dyDescent="0.2">
      <c r="A19" s="235" t="s">
        <v>360</v>
      </c>
      <c r="B19" s="236" t="s">
        <v>9</v>
      </c>
      <c r="C19" s="236" t="s">
        <v>361</v>
      </c>
      <c r="D19" s="236" t="s">
        <v>51</v>
      </c>
      <c r="E19" s="237" t="s">
        <v>25</v>
      </c>
      <c r="F19" s="235">
        <v>1807.3031425920001</v>
      </c>
      <c r="G19" s="251">
        <v>23.15</v>
      </c>
      <c r="H19" s="195">
        <f>TRUNC(G19*(1-(SINTÉTICA!$I$226)),2)</f>
        <v>23.15</v>
      </c>
      <c r="I19" s="190">
        <f t="shared" si="0"/>
        <v>2.4537091785051819E-2</v>
      </c>
      <c r="K19" s="137">
        <f t="shared" si="1"/>
        <v>41839.067751004797</v>
      </c>
    </row>
    <row r="20" spans="1:11" x14ac:dyDescent="0.2">
      <c r="A20" s="235" t="s">
        <v>261</v>
      </c>
      <c r="B20" s="236" t="s">
        <v>9</v>
      </c>
      <c r="C20" s="236" t="s">
        <v>262</v>
      </c>
      <c r="D20" s="236" t="s">
        <v>51</v>
      </c>
      <c r="E20" s="237" t="s">
        <v>25</v>
      </c>
      <c r="F20" s="235">
        <v>2061.1187796228</v>
      </c>
      <c r="G20" s="251">
        <v>18.649999999999999</v>
      </c>
      <c r="H20" s="195">
        <f>TRUNC(G20*(1-(SINTÉTICA!$I$226)),2)</f>
        <v>18.649999999999999</v>
      </c>
      <c r="I20" s="190">
        <f t="shared" si="0"/>
        <v>2.2543583122150178E-2</v>
      </c>
      <c r="K20" s="137">
        <f t="shared" si="1"/>
        <v>38439.86523996522</v>
      </c>
    </row>
    <row r="21" spans="1:11" x14ac:dyDescent="0.2">
      <c r="A21" s="235" t="s">
        <v>106</v>
      </c>
      <c r="B21" s="236" t="s">
        <v>9</v>
      </c>
      <c r="C21" s="236" t="s">
        <v>334</v>
      </c>
      <c r="D21" s="236" t="s">
        <v>51</v>
      </c>
      <c r="E21" s="237" t="s">
        <v>25</v>
      </c>
      <c r="F21" s="235">
        <v>1405.8182200556041</v>
      </c>
      <c r="G21" s="251">
        <v>23.15</v>
      </c>
      <c r="H21" s="195">
        <f>TRUNC(G21*(1-(SINTÉTICA!$I$226)),2)</f>
        <v>23.15</v>
      </c>
      <c r="I21" s="191">
        <f t="shared" si="0"/>
        <v>1.9086278270468174E-2</v>
      </c>
      <c r="K21" s="137">
        <f t="shared" si="1"/>
        <v>32544.691794287231</v>
      </c>
    </row>
    <row r="22" spans="1:11" ht="38.25" x14ac:dyDescent="0.2">
      <c r="A22" s="235" t="s">
        <v>1758</v>
      </c>
      <c r="B22" s="236" t="s">
        <v>9</v>
      </c>
      <c r="C22" s="236" t="s">
        <v>1759</v>
      </c>
      <c r="D22" s="236" t="s">
        <v>30</v>
      </c>
      <c r="E22" s="237" t="s">
        <v>17</v>
      </c>
      <c r="F22" s="235">
        <v>59.445804000000003</v>
      </c>
      <c r="G22" s="251">
        <v>530</v>
      </c>
      <c r="H22" s="195">
        <f>TRUNC(G22*(1-(SINTÉTICA!$I$226)),2)</f>
        <v>530</v>
      </c>
      <c r="I22" s="191">
        <f t="shared" si="0"/>
        <v>1.8477285238819894E-2</v>
      </c>
      <c r="K22" s="137">
        <f t="shared" si="1"/>
        <v>31506.276120000002</v>
      </c>
    </row>
    <row r="23" spans="1:11" x14ac:dyDescent="0.2">
      <c r="A23" s="235" t="s">
        <v>172</v>
      </c>
      <c r="B23" s="236" t="s">
        <v>9</v>
      </c>
      <c r="C23" s="236" t="s">
        <v>349</v>
      </c>
      <c r="D23" s="236" t="s">
        <v>51</v>
      </c>
      <c r="E23" s="237" t="s">
        <v>25</v>
      </c>
      <c r="F23" s="235">
        <v>1350.2823638919297</v>
      </c>
      <c r="G23" s="251">
        <v>23.15</v>
      </c>
      <c r="H23" s="195">
        <f>TRUNC(G23*(1-(SINTÉTICA!$I$226)),2)</f>
        <v>23.15</v>
      </c>
      <c r="I23" s="191">
        <f t="shared" si="0"/>
        <v>1.8332288323825812E-2</v>
      </c>
      <c r="K23" s="137">
        <f t="shared" si="1"/>
        <v>31259.036724098169</v>
      </c>
    </row>
    <row r="24" spans="1:11" x14ac:dyDescent="0.2">
      <c r="A24" s="235" t="s">
        <v>1637</v>
      </c>
      <c r="B24" s="236" t="s">
        <v>329</v>
      </c>
      <c r="C24" s="236" t="s">
        <v>1638</v>
      </c>
      <c r="D24" s="236" t="s">
        <v>30</v>
      </c>
      <c r="E24" s="237" t="s">
        <v>34</v>
      </c>
      <c r="F24" s="235">
        <v>3275.5888</v>
      </c>
      <c r="G24" s="251">
        <v>9.48</v>
      </c>
      <c r="H24" s="195">
        <f>TRUNC(G24*(1-(SINTÉTICA!$I$226)),2)</f>
        <v>9.48</v>
      </c>
      <c r="I24" s="191">
        <f t="shared" si="0"/>
        <v>1.82112100325185E-2</v>
      </c>
      <c r="K24" s="137">
        <f t="shared" si="1"/>
        <v>31052.581824000001</v>
      </c>
    </row>
    <row r="25" spans="1:11" x14ac:dyDescent="0.2">
      <c r="A25" s="235" t="s">
        <v>1649</v>
      </c>
      <c r="B25" s="236" t="s">
        <v>329</v>
      </c>
      <c r="C25" s="236" t="s">
        <v>1650</v>
      </c>
      <c r="D25" s="236" t="s">
        <v>30</v>
      </c>
      <c r="E25" s="237" t="s">
        <v>34</v>
      </c>
      <c r="F25" s="235">
        <v>2211.0224400000002</v>
      </c>
      <c r="G25" s="251">
        <v>12.48</v>
      </c>
      <c r="H25" s="195">
        <f>TRUNC(G25*(1-(SINTÉTICA!$I$226)),2)</f>
        <v>12.48</v>
      </c>
      <c r="I25" s="191">
        <f t="shared" si="0"/>
        <v>1.6182619547883529E-2</v>
      </c>
      <c r="K25" s="137">
        <f t="shared" si="1"/>
        <v>27593.560051200002</v>
      </c>
    </row>
    <row r="26" spans="1:11" ht="25.5" x14ac:dyDescent="0.2">
      <c r="A26" s="235" t="s">
        <v>1664</v>
      </c>
      <c r="B26" s="236" t="s">
        <v>341</v>
      </c>
      <c r="C26" s="236" t="s">
        <v>1665</v>
      </c>
      <c r="D26" s="236" t="s">
        <v>30</v>
      </c>
      <c r="E26" s="237" t="s">
        <v>10</v>
      </c>
      <c r="F26" s="235">
        <v>111.15</v>
      </c>
      <c r="G26" s="251">
        <v>241.19</v>
      </c>
      <c r="H26" s="195">
        <f>TRUNC(G26*(1-(SINTÉTICA!$I$226)),2)</f>
        <v>241.19</v>
      </c>
      <c r="I26" s="191">
        <f t="shared" si="0"/>
        <v>1.5722074609729228E-2</v>
      </c>
      <c r="K26" s="137">
        <f t="shared" si="1"/>
        <v>26808.268500000002</v>
      </c>
    </row>
    <row r="27" spans="1:11" ht="25.5" x14ac:dyDescent="0.2">
      <c r="A27" s="235" t="s">
        <v>84</v>
      </c>
      <c r="B27" s="236" t="s">
        <v>9</v>
      </c>
      <c r="C27" s="236" t="s">
        <v>337</v>
      </c>
      <c r="D27" s="236" t="s">
        <v>1978</v>
      </c>
      <c r="E27" s="237" t="s">
        <v>25</v>
      </c>
      <c r="F27" s="235">
        <v>16628.201283957529</v>
      </c>
      <c r="G27" s="251">
        <v>1.52</v>
      </c>
      <c r="H27" s="195">
        <f>TRUNC(G27*(1-(SINTÉTICA!$I$226)),2)</f>
        <v>1.52</v>
      </c>
      <c r="I27" s="191">
        <f t="shared" si="0"/>
        <v>1.4822789776303641E-2</v>
      </c>
      <c r="K27" s="137">
        <f t="shared" si="1"/>
        <v>25274.865951615444</v>
      </c>
    </row>
    <row r="28" spans="1:11" x14ac:dyDescent="0.2">
      <c r="A28" s="235" t="s">
        <v>256</v>
      </c>
      <c r="B28" s="236" t="s">
        <v>9</v>
      </c>
      <c r="C28" s="236" t="s">
        <v>440</v>
      </c>
      <c r="D28" s="236" t="s">
        <v>51</v>
      </c>
      <c r="E28" s="237" t="s">
        <v>25</v>
      </c>
      <c r="F28" s="235">
        <v>1435.781342733</v>
      </c>
      <c r="G28" s="251">
        <v>16.489999999999998</v>
      </c>
      <c r="H28" s="195">
        <f>TRUNC(G28*(1-(SINTÉTICA!$I$226)),2)</f>
        <v>16.489999999999998</v>
      </c>
      <c r="I28" s="191">
        <f t="shared" si="0"/>
        <v>1.3885133177556866E-2</v>
      </c>
      <c r="K28" s="137">
        <f t="shared" si="1"/>
        <v>23676.034341667168</v>
      </c>
    </row>
    <row r="29" spans="1:11" ht="25.5" x14ac:dyDescent="0.2">
      <c r="A29" s="235" t="s">
        <v>81</v>
      </c>
      <c r="B29" s="236" t="s">
        <v>9</v>
      </c>
      <c r="C29" s="236" t="s">
        <v>340</v>
      </c>
      <c r="D29" s="236" t="s">
        <v>1978</v>
      </c>
      <c r="E29" s="237" t="s">
        <v>25</v>
      </c>
      <c r="F29" s="235">
        <v>16661.188783957528</v>
      </c>
      <c r="G29" s="251">
        <v>1.31</v>
      </c>
      <c r="H29" s="195">
        <f>TRUNC(G29*(1-(SINTÉTICA!$I$226)),2)</f>
        <v>1.31</v>
      </c>
      <c r="I29" s="191">
        <f t="shared" si="0"/>
        <v>1.2800247566309436E-2</v>
      </c>
      <c r="K29" s="137">
        <f t="shared" si="1"/>
        <v>21826.157306984362</v>
      </c>
    </row>
    <row r="30" spans="1:11" x14ac:dyDescent="0.2">
      <c r="A30" s="235" t="s">
        <v>1641</v>
      </c>
      <c r="B30" s="236" t="s">
        <v>329</v>
      </c>
      <c r="C30" s="236" t="s">
        <v>1642</v>
      </c>
      <c r="D30" s="236" t="s">
        <v>30</v>
      </c>
      <c r="E30" s="237" t="s">
        <v>34</v>
      </c>
      <c r="F30" s="235">
        <v>2702.36076</v>
      </c>
      <c r="G30" s="251">
        <v>8.0399999999999991</v>
      </c>
      <c r="H30" s="195">
        <f>TRUNC(G30*(1-(SINTÉTICA!$I$226)),2)</f>
        <v>8.0399999999999991</v>
      </c>
      <c r="I30" s="191">
        <f t="shared" si="0"/>
        <v>1.2742083981613419E-2</v>
      </c>
      <c r="K30" s="137">
        <f t="shared" si="1"/>
        <v>21726.980510399997</v>
      </c>
    </row>
    <row r="31" spans="1:11" ht="25.5" x14ac:dyDescent="0.2">
      <c r="A31" s="235" t="s">
        <v>86</v>
      </c>
      <c r="B31" s="236" t="s">
        <v>9</v>
      </c>
      <c r="C31" s="236" t="s">
        <v>54</v>
      </c>
      <c r="D31" s="236" t="s">
        <v>30</v>
      </c>
      <c r="E31" s="237" t="s">
        <v>17</v>
      </c>
      <c r="F31" s="235">
        <v>98.056645119471199</v>
      </c>
      <c r="G31" s="251">
        <v>210.23</v>
      </c>
      <c r="H31" s="195">
        <f>TRUNC(G31*(1-(SINTÉTICA!$I$226)),2)</f>
        <v>210.23</v>
      </c>
      <c r="I31" s="191">
        <f t="shared" si="0"/>
        <v>1.2089624416061045E-2</v>
      </c>
      <c r="K31" s="137">
        <f t="shared" si="1"/>
        <v>20614.448503466429</v>
      </c>
    </row>
    <row r="32" spans="1:11" x14ac:dyDescent="0.2">
      <c r="A32" s="235" t="s">
        <v>236</v>
      </c>
      <c r="B32" s="236" t="s">
        <v>9</v>
      </c>
      <c r="C32" s="236" t="s">
        <v>237</v>
      </c>
      <c r="D32" s="236" t="s">
        <v>51</v>
      </c>
      <c r="E32" s="237" t="s">
        <v>13</v>
      </c>
      <c r="F32" s="235">
        <v>5</v>
      </c>
      <c r="G32" s="251">
        <v>4120.0200000000004</v>
      </c>
      <c r="H32" s="195">
        <f>TRUNC(G32*(1-(SINTÉTICA!$I$226)),2)</f>
        <v>4120.0200000000004</v>
      </c>
      <c r="I32" s="191">
        <f t="shared" si="0"/>
        <v>1.2081209540552128E-2</v>
      </c>
      <c r="K32" s="137">
        <f t="shared" si="1"/>
        <v>20600.100000000002</v>
      </c>
    </row>
    <row r="33" spans="1:11" x14ac:dyDescent="0.2">
      <c r="A33" s="235" t="s">
        <v>87</v>
      </c>
      <c r="B33" s="236" t="s">
        <v>9</v>
      </c>
      <c r="C33" s="236" t="s">
        <v>52</v>
      </c>
      <c r="D33" s="236" t="s">
        <v>30</v>
      </c>
      <c r="E33" s="237" t="s">
        <v>34</v>
      </c>
      <c r="F33" s="235">
        <v>29749.598424947082</v>
      </c>
      <c r="G33" s="251">
        <v>0.68</v>
      </c>
      <c r="H33" s="195">
        <f>TRUNC(G33*(1-(SINTÉTICA!$I$226)),2)</f>
        <v>0.68</v>
      </c>
      <c r="I33" s="191">
        <f t="shared" si="0"/>
        <v>1.1863999202769131E-2</v>
      </c>
      <c r="K33" s="137">
        <f t="shared" si="1"/>
        <v>20229.726928964017</v>
      </c>
    </row>
    <row r="34" spans="1:11" ht="25.5" x14ac:dyDescent="0.2">
      <c r="A34" s="235" t="s">
        <v>898</v>
      </c>
      <c r="B34" s="236" t="s">
        <v>341</v>
      </c>
      <c r="C34" s="236" t="s">
        <v>1677</v>
      </c>
      <c r="D34" s="236" t="s">
        <v>30</v>
      </c>
      <c r="E34" s="237" t="s">
        <v>10</v>
      </c>
      <c r="F34" s="235">
        <v>291.72000000000003</v>
      </c>
      <c r="G34" s="251">
        <v>67.89</v>
      </c>
      <c r="H34" s="195">
        <f>TRUNC(G34*(1-(SINTÉTICA!$I$226)),2)</f>
        <v>67.89</v>
      </c>
      <c r="I34" s="191">
        <f t="shared" si="0"/>
        <v>1.1614836532752863E-2</v>
      </c>
      <c r="K34" s="137">
        <f t="shared" si="1"/>
        <v>19804.870800000001</v>
      </c>
    </row>
    <row r="35" spans="1:11" x14ac:dyDescent="0.2">
      <c r="A35" s="235" t="s">
        <v>173</v>
      </c>
      <c r="B35" s="236" t="s">
        <v>9</v>
      </c>
      <c r="C35" s="236" t="s">
        <v>354</v>
      </c>
      <c r="D35" s="236" t="s">
        <v>51</v>
      </c>
      <c r="E35" s="237" t="s">
        <v>25</v>
      </c>
      <c r="F35" s="235">
        <v>1069.0845615999297</v>
      </c>
      <c r="G35" s="251">
        <v>16.57</v>
      </c>
      <c r="H35" s="195">
        <f>TRUNC(G35*(1-(SINTÉTICA!$I$226)),2)</f>
        <v>16.57</v>
      </c>
      <c r="I35" s="191">
        <f t="shared" si="0"/>
        <v>1.0389045655561188E-2</v>
      </c>
      <c r="K35" s="137">
        <f t="shared" si="1"/>
        <v>17714.731185710836</v>
      </c>
    </row>
    <row r="36" spans="1:11" x14ac:dyDescent="0.2">
      <c r="A36" s="235" t="s">
        <v>974</v>
      </c>
      <c r="B36" s="236" t="s">
        <v>188</v>
      </c>
      <c r="C36" s="236" t="s">
        <v>975</v>
      </c>
      <c r="D36" s="236" t="s">
        <v>30</v>
      </c>
      <c r="E36" s="237" t="s">
        <v>10</v>
      </c>
      <c r="F36" s="235">
        <v>247.4188101</v>
      </c>
      <c r="G36" s="251">
        <v>70.25</v>
      </c>
      <c r="H36" s="195">
        <f>TRUNC(G36*(1-(SINTÉTICA!$I$226)),2)</f>
        <v>70.25</v>
      </c>
      <c r="I36" s="191">
        <f t="shared" si="0"/>
        <v>1.0193424976515904E-2</v>
      </c>
      <c r="K36" s="137">
        <f t="shared" si="1"/>
        <v>17381.171409524999</v>
      </c>
    </row>
    <row r="37" spans="1:11" x14ac:dyDescent="0.2">
      <c r="A37" s="235" t="s">
        <v>104</v>
      </c>
      <c r="B37" s="236" t="s">
        <v>9</v>
      </c>
      <c r="C37" s="236" t="s">
        <v>335</v>
      </c>
      <c r="D37" s="236" t="s">
        <v>51</v>
      </c>
      <c r="E37" s="237" t="s">
        <v>25</v>
      </c>
      <c r="F37" s="235">
        <v>659.65569939049897</v>
      </c>
      <c r="G37" s="251">
        <v>23.15</v>
      </c>
      <c r="H37" s="195">
        <f>TRUNC(G37*(1-(SINTÉTICA!$I$226)),2)</f>
        <v>23.15</v>
      </c>
      <c r="I37" s="191">
        <f t="shared" si="0"/>
        <v>8.9559034458732371E-3</v>
      </c>
      <c r="K37" s="137">
        <f t="shared" si="1"/>
        <v>15271.02944089005</v>
      </c>
    </row>
    <row r="38" spans="1:11" x14ac:dyDescent="0.2">
      <c r="A38" s="235" t="s">
        <v>1645</v>
      </c>
      <c r="B38" s="236" t="s">
        <v>329</v>
      </c>
      <c r="C38" s="236" t="s">
        <v>1646</v>
      </c>
      <c r="D38" s="236" t="s">
        <v>30</v>
      </c>
      <c r="E38" s="237" t="s">
        <v>34</v>
      </c>
      <c r="F38" s="235">
        <v>372.226</v>
      </c>
      <c r="G38" s="251">
        <v>37.229999999999997</v>
      </c>
      <c r="H38" s="195">
        <f>TRUNC(G38*(1-(SINTÉTICA!$I$226)),2)</f>
        <v>37.229999999999997</v>
      </c>
      <c r="I38" s="191">
        <f t="shared" si="0"/>
        <v>8.127197802918389E-3</v>
      </c>
      <c r="K38" s="137">
        <f t="shared" si="1"/>
        <v>13857.973979999999</v>
      </c>
    </row>
    <row r="39" spans="1:11" ht="89.25" x14ac:dyDescent="0.2">
      <c r="A39" s="235" t="s">
        <v>1923</v>
      </c>
      <c r="B39" s="236" t="s">
        <v>11</v>
      </c>
      <c r="C39" s="236" t="s">
        <v>1924</v>
      </c>
      <c r="D39" s="236" t="s">
        <v>30</v>
      </c>
      <c r="E39" s="237" t="s">
        <v>12</v>
      </c>
      <c r="F39" s="235">
        <v>14</v>
      </c>
      <c r="G39" s="251">
        <v>946.49</v>
      </c>
      <c r="H39" s="195">
        <f>TRUNC(G39*(1-(SINTÉTICA!$I$226)),2)</f>
        <v>946.49</v>
      </c>
      <c r="I39" s="191">
        <f t="shared" si="0"/>
        <v>7.7711475309595861E-3</v>
      </c>
      <c r="K39" s="137">
        <f t="shared" si="1"/>
        <v>13250.86</v>
      </c>
    </row>
    <row r="40" spans="1:11" ht="63.75" x14ac:dyDescent="0.2">
      <c r="A40" s="235" t="s">
        <v>1927</v>
      </c>
      <c r="B40" s="236" t="s">
        <v>11</v>
      </c>
      <c r="C40" s="236" t="s">
        <v>1928</v>
      </c>
      <c r="D40" s="236" t="s">
        <v>326</v>
      </c>
      <c r="E40" s="237" t="s">
        <v>12</v>
      </c>
      <c r="F40" s="235">
        <v>5</v>
      </c>
      <c r="G40" s="251">
        <v>2346.2199999999998</v>
      </c>
      <c r="H40" s="195">
        <f>TRUNC(G40*(1-(SINTÉTICA!$I$226)),2)</f>
        <v>2346.2199999999998</v>
      </c>
      <c r="I40" s="191">
        <f t="shared" si="0"/>
        <v>6.8798635560590017E-3</v>
      </c>
      <c r="K40" s="137">
        <f t="shared" si="1"/>
        <v>11731.099999999999</v>
      </c>
    </row>
    <row r="41" spans="1:11" x14ac:dyDescent="0.2">
      <c r="A41" s="235" t="s">
        <v>1643</v>
      </c>
      <c r="B41" s="236" t="s">
        <v>329</v>
      </c>
      <c r="C41" s="236" t="s">
        <v>1644</v>
      </c>
      <c r="D41" s="236" t="s">
        <v>30</v>
      </c>
      <c r="E41" s="237" t="s">
        <v>34</v>
      </c>
      <c r="F41" s="235">
        <v>111.6678</v>
      </c>
      <c r="G41" s="251">
        <v>104.5</v>
      </c>
      <c r="H41" s="195">
        <f>TRUNC(G41*(1-(SINTÉTICA!$I$226)),2)</f>
        <v>104.5</v>
      </c>
      <c r="I41" s="191">
        <f t="shared" si="0"/>
        <v>6.843611365068265E-3</v>
      </c>
      <c r="K41" s="137">
        <f t="shared" si="1"/>
        <v>11669.285099999999</v>
      </c>
    </row>
    <row r="42" spans="1:11" ht="25.5" x14ac:dyDescent="0.2">
      <c r="A42" s="235" t="s">
        <v>263</v>
      </c>
      <c r="B42" s="236" t="s">
        <v>9</v>
      </c>
      <c r="C42" s="236" t="s">
        <v>264</v>
      </c>
      <c r="D42" s="236" t="s">
        <v>30</v>
      </c>
      <c r="E42" s="237" t="s">
        <v>14</v>
      </c>
      <c r="F42" s="235">
        <v>454.98</v>
      </c>
      <c r="G42" s="251">
        <v>25</v>
      </c>
      <c r="H42" s="195">
        <f>TRUNC(G42*(1-(SINTÉTICA!$I$226)),2)</f>
        <v>25</v>
      </c>
      <c r="I42" s="191">
        <f t="shared" si="0"/>
        <v>6.6707306235896996E-3</v>
      </c>
      <c r="K42" s="137">
        <f t="shared" si="1"/>
        <v>11374.5</v>
      </c>
    </row>
    <row r="43" spans="1:11" ht="25.5" x14ac:dyDescent="0.2">
      <c r="A43" s="235" t="s">
        <v>352</v>
      </c>
      <c r="B43" s="236" t="s">
        <v>9</v>
      </c>
      <c r="C43" s="236" t="s">
        <v>353</v>
      </c>
      <c r="D43" s="236" t="s">
        <v>30</v>
      </c>
      <c r="E43" s="237" t="s">
        <v>10</v>
      </c>
      <c r="F43" s="235">
        <v>582.61500000000001</v>
      </c>
      <c r="G43" s="251">
        <v>18.96</v>
      </c>
      <c r="H43" s="195">
        <f>TRUNC(G43*(1-(SINTÉTICA!$I$226)),2)</f>
        <v>18.96</v>
      </c>
      <c r="I43" s="191">
        <f t="shared" si="0"/>
        <v>6.4783004100488848E-3</v>
      </c>
      <c r="K43" s="137">
        <f t="shared" si="1"/>
        <v>11046.3804</v>
      </c>
    </row>
    <row r="44" spans="1:11" x14ac:dyDescent="0.2">
      <c r="A44" s="235" t="s">
        <v>1657</v>
      </c>
      <c r="B44" s="236" t="s">
        <v>9</v>
      </c>
      <c r="C44" s="236" t="s">
        <v>1658</v>
      </c>
      <c r="D44" s="236" t="s">
        <v>30</v>
      </c>
      <c r="E44" s="237" t="s">
        <v>49</v>
      </c>
      <c r="F44" s="235">
        <v>225.06041500000001</v>
      </c>
      <c r="G44" s="251">
        <v>48.46</v>
      </c>
      <c r="H44" s="195">
        <f>TRUNC(G44*(1-(SINTÉTICA!$I$226)),2)</f>
        <v>48.46</v>
      </c>
      <c r="I44" s="192">
        <f t="shared" si="0"/>
        <v>6.3962232471816739E-3</v>
      </c>
      <c r="K44" s="137">
        <f t="shared" si="1"/>
        <v>10906.427710900001</v>
      </c>
    </row>
    <row r="45" spans="1:11" ht="25.5" x14ac:dyDescent="0.2">
      <c r="A45" s="235" t="s">
        <v>1672</v>
      </c>
      <c r="B45" s="236" t="s">
        <v>341</v>
      </c>
      <c r="C45" s="236" t="s">
        <v>1673</v>
      </c>
      <c r="D45" s="236" t="s">
        <v>30</v>
      </c>
      <c r="E45" s="237" t="s">
        <v>1674</v>
      </c>
      <c r="F45" s="235">
        <v>229.41922500000001</v>
      </c>
      <c r="G45" s="251">
        <v>47.37</v>
      </c>
      <c r="H45" s="195">
        <f>TRUNC(G45*(1-(SINTÉTICA!$I$226)),2)</f>
        <v>47.37</v>
      </c>
      <c r="I45" s="192">
        <f t="shared" si="0"/>
        <v>6.3734455727536407E-3</v>
      </c>
      <c r="K45" s="137">
        <f t="shared" si="1"/>
        <v>10867.58868825</v>
      </c>
    </row>
    <row r="46" spans="1:11" ht="38.25" x14ac:dyDescent="0.2">
      <c r="A46" s="235" t="s">
        <v>2009</v>
      </c>
      <c r="B46" s="236" t="s">
        <v>9</v>
      </c>
      <c r="C46" s="236" t="s">
        <v>2010</v>
      </c>
      <c r="D46" s="236" t="s">
        <v>30</v>
      </c>
      <c r="E46" s="237" t="s">
        <v>10</v>
      </c>
      <c r="F46" s="235">
        <v>455.95087999999998</v>
      </c>
      <c r="G46" s="251">
        <v>23.46</v>
      </c>
      <c r="H46" s="195">
        <f>TRUNC(G46*(1-(SINTÉTICA!$I$226)),2)</f>
        <v>23.46</v>
      </c>
      <c r="I46" s="192">
        <f t="shared" si="0"/>
        <v>6.2731714083863951E-3</v>
      </c>
      <c r="K46" s="137">
        <f t="shared" si="1"/>
        <v>10696.6076448</v>
      </c>
    </row>
    <row r="47" spans="1:11" x14ac:dyDescent="0.2">
      <c r="A47" s="235" t="s">
        <v>345</v>
      </c>
      <c r="B47" s="236" t="s">
        <v>9</v>
      </c>
      <c r="C47" s="236" t="s">
        <v>346</v>
      </c>
      <c r="D47" s="236" t="s">
        <v>51</v>
      </c>
      <c r="E47" s="237" t="s">
        <v>25</v>
      </c>
      <c r="F47" s="235">
        <v>489.31269501644988</v>
      </c>
      <c r="G47" s="251">
        <v>21.78</v>
      </c>
      <c r="H47" s="195">
        <f>TRUNC(G47*(1-(SINTÉTICA!$I$226)),2)</f>
        <v>21.78</v>
      </c>
      <c r="I47" s="192">
        <f t="shared" si="0"/>
        <v>6.2500781433952289E-3</v>
      </c>
      <c r="K47" s="137">
        <f t="shared" si="1"/>
        <v>10657.230497458278</v>
      </c>
    </row>
    <row r="48" spans="1:11" x14ac:dyDescent="0.2">
      <c r="A48" s="235" t="s">
        <v>1639</v>
      </c>
      <c r="B48" s="236" t="s">
        <v>329</v>
      </c>
      <c r="C48" s="236" t="s">
        <v>1640</v>
      </c>
      <c r="D48" s="236" t="s">
        <v>30</v>
      </c>
      <c r="E48" s="237" t="s">
        <v>17</v>
      </c>
      <c r="F48" s="235">
        <v>446.6712</v>
      </c>
      <c r="G48" s="251">
        <v>22.9</v>
      </c>
      <c r="H48" s="195">
        <f>TRUNC(G48*(1-(SINTÉTICA!$I$226)),2)</f>
        <v>22.9</v>
      </c>
      <c r="I48" s="192">
        <f t="shared" si="0"/>
        <v>5.9988019238301736E-3</v>
      </c>
      <c r="K48" s="137">
        <f t="shared" si="1"/>
        <v>10228.770479999999</v>
      </c>
    </row>
    <row r="49" spans="1:11" x14ac:dyDescent="0.2">
      <c r="A49" s="235" t="s">
        <v>358</v>
      </c>
      <c r="B49" s="236" t="s">
        <v>9</v>
      </c>
      <c r="C49" s="236" t="s">
        <v>359</v>
      </c>
      <c r="D49" s="236" t="s">
        <v>30</v>
      </c>
      <c r="E49" s="237" t="s">
        <v>49</v>
      </c>
      <c r="F49" s="235">
        <v>305.7405862</v>
      </c>
      <c r="G49" s="251">
        <v>32.619999999999997</v>
      </c>
      <c r="H49" s="195">
        <f>TRUNC(G49*(1-(SINTÉTICA!$I$226)),2)</f>
        <v>32.619999999999997</v>
      </c>
      <c r="I49" s="192">
        <f t="shared" si="0"/>
        <v>5.8489531000222713E-3</v>
      </c>
      <c r="K49" s="137">
        <f t="shared" si="1"/>
        <v>9973.2579218439987</v>
      </c>
    </row>
    <row r="50" spans="1:11" ht="25.5" x14ac:dyDescent="0.2">
      <c r="A50" s="235" t="s">
        <v>1813</v>
      </c>
      <c r="B50" s="236" t="s">
        <v>900</v>
      </c>
      <c r="C50" s="236" t="s">
        <v>1814</v>
      </c>
      <c r="D50" s="236" t="s">
        <v>30</v>
      </c>
      <c r="E50" s="237" t="s">
        <v>16</v>
      </c>
      <c r="F50" s="235">
        <v>155.142</v>
      </c>
      <c r="G50" s="251">
        <v>61.85</v>
      </c>
      <c r="H50" s="195">
        <f>TRUNC(G50*(1-(SINTÉTICA!$I$226)),2)</f>
        <v>61.85</v>
      </c>
      <c r="I50" s="192">
        <f t="shared" si="0"/>
        <v>5.627430993146631E-3</v>
      </c>
      <c r="K50" s="137">
        <f t="shared" si="1"/>
        <v>9595.5326999999997</v>
      </c>
    </row>
    <row r="51" spans="1:11" ht="25.5" x14ac:dyDescent="0.2">
      <c r="A51" s="235" t="s">
        <v>350</v>
      </c>
      <c r="B51" s="236" t="s">
        <v>9</v>
      </c>
      <c r="C51" s="236" t="s">
        <v>351</v>
      </c>
      <c r="D51" s="236" t="s">
        <v>30</v>
      </c>
      <c r="E51" s="237" t="s">
        <v>14</v>
      </c>
      <c r="F51" s="235">
        <v>2039.6821500000001</v>
      </c>
      <c r="G51" s="251">
        <v>4.67</v>
      </c>
      <c r="H51" s="195">
        <f>TRUNC(G51*(1-(SINTÉTICA!$I$226)),2)</f>
        <v>4.67</v>
      </c>
      <c r="I51" s="192">
        <f t="shared" si="0"/>
        <v>5.5862512411482953E-3</v>
      </c>
      <c r="K51" s="137">
        <f t="shared" si="1"/>
        <v>9525.3156405000009</v>
      </c>
    </row>
    <row r="52" spans="1:11" x14ac:dyDescent="0.2">
      <c r="A52" s="235" t="s">
        <v>99</v>
      </c>
      <c r="B52" s="236" t="s">
        <v>9</v>
      </c>
      <c r="C52" s="236" t="s">
        <v>2049</v>
      </c>
      <c r="D52" s="236" t="s">
        <v>51</v>
      </c>
      <c r="E52" s="237" t="s">
        <v>25</v>
      </c>
      <c r="F52" s="235">
        <v>408.63593368103523</v>
      </c>
      <c r="G52" s="251">
        <v>23.15</v>
      </c>
      <c r="H52" s="195">
        <f>TRUNC(G52*(1-(SINTÉTICA!$I$226)),2)</f>
        <v>23.15</v>
      </c>
      <c r="I52" s="192">
        <f t="shared" si="0"/>
        <v>5.5479001696537482E-3</v>
      </c>
      <c r="K52" s="137">
        <f t="shared" si="1"/>
        <v>9459.9218647159651</v>
      </c>
    </row>
    <row r="53" spans="1:11" ht="25.5" x14ac:dyDescent="0.2">
      <c r="A53" s="235" t="s">
        <v>2103</v>
      </c>
      <c r="B53" s="236" t="s">
        <v>9</v>
      </c>
      <c r="C53" s="236" t="s">
        <v>2104</v>
      </c>
      <c r="D53" s="236" t="s">
        <v>1978</v>
      </c>
      <c r="E53" s="237" t="s">
        <v>13</v>
      </c>
      <c r="F53" s="235">
        <v>12.5</v>
      </c>
      <c r="G53" s="251">
        <v>730.76</v>
      </c>
      <c r="H53" s="195">
        <f>TRUNC(G53*(1-(SINTÉTICA!$I$226)),2)</f>
        <v>730.76</v>
      </c>
      <c r="I53" s="192">
        <f t="shared" si="0"/>
        <v>5.3570520797556033E-3</v>
      </c>
      <c r="K53" s="137">
        <f t="shared" si="1"/>
        <v>9134.5</v>
      </c>
    </row>
    <row r="54" spans="1:11" x14ac:dyDescent="0.2">
      <c r="A54" s="238" t="s">
        <v>184</v>
      </c>
      <c r="B54" s="239" t="s">
        <v>9</v>
      </c>
      <c r="C54" s="239" t="s">
        <v>333</v>
      </c>
      <c r="D54" s="239" t="s">
        <v>51</v>
      </c>
      <c r="E54" s="240" t="s">
        <v>25</v>
      </c>
      <c r="F54" s="238">
        <v>362.68124076025299</v>
      </c>
      <c r="G54" s="252">
        <v>23.15</v>
      </c>
      <c r="H54" s="195">
        <f>TRUNC(G54*(1-(SINTÉTICA!$I$226)),2)</f>
        <v>23.15</v>
      </c>
      <c r="I54" s="192">
        <f t="shared" si="0"/>
        <v>4.9239901616547968E-3</v>
      </c>
      <c r="K54" s="137">
        <f t="shared" si="1"/>
        <v>8396.0707235998561</v>
      </c>
    </row>
    <row r="55" spans="1:11" ht="25.5" x14ac:dyDescent="0.2">
      <c r="A55" s="238" t="s">
        <v>1732</v>
      </c>
      <c r="B55" s="239" t="s">
        <v>9</v>
      </c>
      <c r="C55" s="239" t="s">
        <v>1733</v>
      </c>
      <c r="D55" s="239" t="s">
        <v>30</v>
      </c>
      <c r="E55" s="240" t="s">
        <v>10</v>
      </c>
      <c r="F55" s="238">
        <v>135.828</v>
      </c>
      <c r="G55" s="252">
        <v>60.03</v>
      </c>
      <c r="H55" s="195">
        <f>TRUNC(G55*(1-(SINTÉTICA!$I$226)),2)</f>
        <v>60.03</v>
      </c>
      <c r="I55" s="192">
        <f t="shared" si="0"/>
        <v>4.7818807075854525E-3</v>
      </c>
      <c r="K55" s="137">
        <f t="shared" si="1"/>
        <v>8153.7548400000005</v>
      </c>
    </row>
    <row r="56" spans="1:11" x14ac:dyDescent="0.2">
      <c r="A56" s="238" t="s">
        <v>1670</v>
      </c>
      <c r="B56" s="239" t="s">
        <v>341</v>
      </c>
      <c r="C56" s="239" t="s">
        <v>1671</v>
      </c>
      <c r="D56" s="239" t="s">
        <v>30</v>
      </c>
      <c r="E56" s="240" t="s">
        <v>402</v>
      </c>
      <c r="F56" s="238">
        <v>212.33924999999999</v>
      </c>
      <c r="G56" s="252">
        <v>37.08</v>
      </c>
      <c r="H56" s="195">
        <f>TRUNC(G56*(1-(SINTÉTICA!$I$226)),2)</f>
        <v>37.08</v>
      </c>
      <c r="I56" s="192">
        <f t="shared" si="0"/>
        <v>4.6175445360158917E-3</v>
      </c>
      <c r="K56" s="137">
        <f t="shared" si="1"/>
        <v>7873.539389999999</v>
      </c>
    </row>
    <row r="57" spans="1:11" x14ac:dyDescent="0.2">
      <c r="A57" s="238" t="s">
        <v>371</v>
      </c>
      <c r="B57" s="239" t="s">
        <v>188</v>
      </c>
      <c r="C57" s="239" t="s">
        <v>372</v>
      </c>
      <c r="D57" s="239" t="s">
        <v>30</v>
      </c>
      <c r="E57" s="240" t="s">
        <v>16</v>
      </c>
      <c r="F57" s="238">
        <v>280</v>
      </c>
      <c r="G57" s="252">
        <v>25.86</v>
      </c>
      <c r="H57" s="195">
        <f>TRUNC(G57*(1-(SINTÉTICA!$I$226)),2)</f>
        <v>25.86</v>
      </c>
      <c r="I57" s="192">
        <f t="shared" si="0"/>
        <v>4.246465892943716E-3</v>
      </c>
      <c r="K57" s="137">
        <f t="shared" si="1"/>
        <v>7240.8</v>
      </c>
    </row>
    <row r="58" spans="1:11" ht="25.5" x14ac:dyDescent="0.2">
      <c r="A58" s="238" t="s">
        <v>113</v>
      </c>
      <c r="B58" s="239" t="s">
        <v>9</v>
      </c>
      <c r="C58" s="239" t="s">
        <v>53</v>
      </c>
      <c r="D58" s="239" t="s">
        <v>1978</v>
      </c>
      <c r="E58" s="240" t="s">
        <v>25</v>
      </c>
      <c r="F58" s="238">
        <v>5393.0462696535233</v>
      </c>
      <c r="G58" s="252">
        <v>1.32</v>
      </c>
      <c r="H58" s="195">
        <f>TRUNC(G58*(1-(SINTÉTICA!$I$226)),2)</f>
        <v>1.32</v>
      </c>
      <c r="I58" s="192">
        <f t="shared" si="0"/>
        <v>4.174929689669561E-3</v>
      </c>
      <c r="K58" s="137">
        <f t="shared" si="1"/>
        <v>7118.8210759426511</v>
      </c>
    </row>
    <row r="59" spans="1:11" x14ac:dyDescent="0.2">
      <c r="A59" s="238" t="s">
        <v>102</v>
      </c>
      <c r="B59" s="239" t="s">
        <v>9</v>
      </c>
      <c r="C59" s="239" t="s">
        <v>369</v>
      </c>
      <c r="D59" s="239" t="s">
        <v>51</v>
      </c>
      <c r="E59" s="240" t="s">
        <v>25</v>
      </c>
      <c r="F59" s="238">
        <v>338.95846422176606</v>
      </c>
      <c r="G59" s="252">
        <v>19.09</v>
      </c>
      <c r="H59" s="195">
        <f>TRUNC(G59*(1-(SINTÉTICA!$I$226)),2)</f>
        <v>19.09</v>
      </c>
      <c r="I59" s="192">
        <f t="shared" si="0"/>
        <v>3.794840265105202E-3</v>
      </c>
      <c r="K59" s="137">
        <f t="shared" si="1"/>
        <v>6470.7170819935145</v>
      </c>
    </row>
    <row r="60" spans="1:11" x14ac:dyDescent="0.2">
      <c r="A60" s="238" t="s">
        <v>2067</v>
      </c>
      <c r="B60" s="239" t="s">
        <v>9</v>
      </c>
      <c r="C60" s="239" t="s">
        <v>2068</v>
      </c>
      <c r="D60" s="239" t="s">
        <v>51</v>
      </c>
      <c r="E60" s="240" t="s">
        <v>25</v>
      </c>
      <c r="F60" s="238">
        <v>274.6027224</v>
      </c>
      <c r="G60" s="252">
        <v>23.15</v>
      </c>
      <c r="H60" s="195">
        <f>TRUNC(G60*(1-(SINTÉTICA!$I$226)),2)</f>
        <v>23.15</v>
      </c>
      <c r="I60" s="192">
        <f t="shared" si="0"/>
        <v>3.7281804281546604E-3</v>
      </c>
      <c r="K60" s="137">
        <f t="shared" si="1"/>
        <v>6357.0530235599999</v>
      </c>
    </row>
    <row r="61" spans="1:11" x14ac:dyDescent="0.2">
      <c r="A61" s="238" t="s">
        <v>377</v>
      </c>
      <c r="B61" s="239" t="s">
        <v>9</v>
      </c>
      <c r="C61" s="239" t="s">
        <v>378</v>
      </c>
      <c r="D61" s="239" t="s">
        <v>30</v>
      </c>
      <c r="E61" s="240" t="s">
        <v>34</v>
      </c>
      <c r="F61" s="238">
        <v>1612.0355999999999</v>
      </c>
      <c r="G61" s="252">
        <v>3.76</v>
      </c>
      <c r="H61" s="195">
        <f>TRUNC(G61*(1-(SINTÉTICA!$I$226)),2)</f>
        <v>3.76</v>
      </c>
      <c r="I61" s="192">
        <f t="shared" si="0"/>
        <v>3.5547049729280711E-3</v>
      </c>
      <c r="K61" s="137">
        <f t="shared" si="1"/>
        <v>6061.2538559999994</v>
      </c>
    </row>
    <row r="62" spans="1:11" ht="25.5" x14ac:dyDescent="0.2">
      <c r="A62" s="238" t="s">
        <v>1858</v>
      </c>
      <c r="B62" s="239" t="s">
        <v>11</v>
      </c>
      <c r="C62" s="239" t="s">
        <v>1334</v>
      </c>
      <c r="D62" s="239" t="s">
        <v>30</v>
      </c>
      <c r="E62" s="240" t="s">
        <v>12</v>
      </c>
      <c r="F62" s="238">
        <v>24</v>
      </c>
      <c r="G62" s="252">
        <v>248.9</v>
      </c>
      <c r="H62" s="195">
        <f>TRUNC(G62*(1-(SINTÉTICA!$I$226)),2)</f>
        <v>248.9</v>
      </c>
      <c r="I62" s="192">
        <f t="shared" si="0"/>
        <v>3.5032991738604274E-3</v>
      </c>
      <c r="K62" s="137">
        <f t="shared" si="1"/>
        <v>5973.6</v>
      </c>
    </row>
    <row r="63" spans="1:11" ht="25.5" x14ac:dyDescent="0.2">
      <c r="A63" s="238" t="s">
        <v>1825</v>
      </c>
      <c r="B63" s="239" t="s">
        <v>9</v>
      </c>
      <c r="C63" s="239" t="s">
        <v>1826</v>
      </c>
      <c r="D63" s="239" t="s">
        <v>30</v>
      </c>
      <c r="E63" s="240" t="s">
        <v>14</v>
      </c>
      <c r="F63" s="238">
        <v>902.58406000000002</v>
      </c>
      <c r="G63" s="252">
        <v>6.61</v>
      </c>
      <c r="H63" s="195">
        <f>TRUNC(G63*(1-(SINTÉTICA!$I$226)),2)</f>
        <v>6.61</v>
      </c>
      <c r="I63" s="192">
        <f t="shared" si="0"/>
        <v>3.4988893406631637E-3</v>
      </c>
      <c r="K63" s="137">
        <f t="shared" si="1"/>
        <v>5966.0806366000006</v>
      </c>
    </row>
    <row r="64" spans="1:11" ht="25.5" x14ac:dyDescent="0.2">
      <c r="A64" s="238" t="s">
        <v>1666</v>
      </c>
      <c r="B64" s="239" t="s">
        <v>341</v>
      </c>
      <c r="C64" s="239" t="s">
        <v>1667</v>
      </c>
      <c r="D64" s="239" t="s">
        <v>30</v>
      </c>
      <c r="E64" s="240" t="s">
        <v>402</v>
      </c>
      <c r="F64" s="238">
        <v>128.71170000000001</v>
      </c>
      <c r="G64" s="252">
        <v>44.96</v>
      </c>
      <c r="H64" s="195">
        <f>TRUNC(G64*(1-(SINTÉTICA!$I$226)),2)</f>
        <v>44.96</v>
      </c>
      <c r="I64" s="192">
        <f t="shared" si="0"/>
        <v>3.3937935296532505E-3</v>
      </c>
      <c r="K64" s="137">
        <f t="shared" si="1"/>
        <v>5786.8780320000005</v>
      </c>
    </row>
    <row r="65" spans="1:11" x14ac:dyDescent="0.2">
      <c r="A65" s="238" t="s">
        <v>1696</v>
      </c>
      <c r="B65" s="239" t="s">
        <v>410</v>
      </c>
      <c r="C65" s="239" t="s">
        <v>1697</v>
      </c>
      <c r="D65" s="239" t="s">
        <v>30</v>
      </c>
      <c r="E65" s="240" t="s">
        <v>10</v>
      </c>
      <c r="F65" s="238">
        <v>11.52</v>
      </c>
      <c r="G65" s="252">
        <v>492.31</v>
      </c>
      <c r="H65" s="195">
        <f>TRUNC(G65*(1-(SINTÉTICA!$I$226)),2)</f>
        <v>492.31</v>
      </c>
      <c r="I65" s="192">
        <f t="shared" si="0"/>
        <v>3.3260764315626713E-3</v>
      </c>
      <c r="K65" s="137">
        <f t="shared" si="1"/>
        <v>5671.4111999999996</v>
      </c>
    </row>
    <row r="66" spans="1:11" ht="25.5" x14ac:dyDescent="0.2">
      <c r="A66" s="238" t="s">
        <v>1708</v>
      </c>
      <c r="B66" s="239" t="s">
        <v>9</v>
      </c>
      <c r="C66" s="239" t="s">
        <v>1709</v>
      </c>
      <c r="D66" s="239" t="s">
        <v>30</v>
      </c>
      <c r="E66" s="240" t="s">
        <v>14</v>
      </c>
      <c r="F66" s="238">
        <v>62.265000000000001</v>
      </c>
      <c r="G66" s="252">
        <v>88.12</v>
      </c>
      <c r="H66" s="195">
        <f>TRUNC(G66*(1-(SINTÉTICA!$I$226)),2)</f>
        <v>88.12</v>
      </c>
      <c r="I66" s="192">
        <f t="shared" si="0"/>
        <v>3.2178038670289551E-3</v>
      </c>
      <c r="K66" s="137">
        <f t="shared" si="1"/>
        <v>5486.7918</v>
      </c>
    </row>
    <row r="67" spans="1:11" ht="38.25" x14ac:dyDescent="0.2">
      <c r="A67" s="238" t="s">
        <v>382</v>
      </c>
      <c r="B67" s="239" t="s">
        <v>9</v>
      </c>
      <c r="C67" s="239" t="s">
        <v>383</v>
      </c>
      <c r="D67" s="239" t="s">
        <v>30</v>
      </c>
      <c r="E67" s="240" t="s">
        <v>10</v>
      </c>
      <c r="F67" s="238">
        <v>217.96520797919999</v>
      </c>
      <c r="G67" s="252">
        <v>24.79</v>
      </c>
      <c r="H67" s="195">
        <f>TRUNC(G67*(1-(SINTÉTICA!$I$226)),2)</f>
        <v>24.79</v>
      </c>
      <c r="I67" s="192">
        <f t="shared" si="0"/>
        <v>3.168872687517909E-3</v>
      </c>
      <c r="K67" s="137">
        <f t="shared" si="1"/>
        <v>5403.357505804368</v>
      </c>
    </row>
    <row r="68" spans="1:11" x14ac:dyDescent="0.2">
      <c r="A68" s="238" t="s">
        <v>1647</v>
      </c>
      <c r="B68" s="239" t="s">
        <v>329</v>
      </c>
      <c r="C68" s="239" t="s">
        <v>1648</v>
      </c>
      <c r="D68" s="239" t="s">
        <v>30</v>
      </c>
      <c r="E68" s="240" t="s">
        <v>25</v>
      </c>
      <c r="F68" s="238">
        <v>3722.26</v>
      </c>
      <c r="G68" s="252">
        <v>1.45</v>
      </c>
      <c r="H68" s="195">
        <f>TRUNC(G68*(1-(SINTÉTICA!$I$226)),2)</f>
        <v>1.45</v>
      </c>
      <c r="I68" s="192">
        <f t="shared" si="0"/>
        <v>3.1653066919773479E-3</v>
      </c>
      <c r="K68" s="137">
        <f t="shared" si="1"/>
        <v>5397.277</v>
      </c>
    </row>
    <row r="69" spans="1:11" ht="25.5" x14ac:dyDescent="0.2">
      <c r="A69" s="238" t="s">
        <v>1912</v>
      </c>
      <c r="B69" s="239" t="s">
        <v>329</v>
      </c>
      <c r="C69" s="239" t="s">
        <v>1913</v>
      </c>
      <c r="D69" s="239" t="s">
        <v>30</v>
      </c>
      <c r="E69" s="240" t="s">
        <v>12</v>
      </c>
      <c r="F69" s="238">
        <v>11.52</v>
      </c>
      <c r="G69" s="252">
        <v>456.9</v>
      </c>
      <c r="H69" s="195">
        <f>TRUNC(G69*(1-(SINTÉTICA!$I$226)),2)</f>
        <v>456.9</v>
      </c>
      <c r="I69" s="192">
        <f t="shared" si="0"/>
        <v>3.0868443086286778E-3</v>
      </c>
      <c r="K69" s="137">
        <f t="shared" si="1"/>
        <v>5263.4879999999994</v>
      </c>
    </row>
    <row r="70" spans="1:11" ht="25.5" x14ac:dyDescent="0.2">
      <c r="A70" s="238" t="s">
        <v>1837</v>
      </c>
      <c r="B70" s="239" t="s">
        <v>9</v>
      </c>
      <c r="C70" s="239" t="s">
        <v>1838</v>
      </c>
      <c r="D70" s="239" t="s">
        <v>30</v>
      </c>
      <c r="E70" s="240" t="s">
        <v>14</v>
      </c>
      <c r="F70" s="238">
        <v>185.136</v>
      </c>
      <c r="G70" s="252">
        <v>28.27</v>
      </c>
      <c r="H70" s="195">
        <f>TRUNC(G70*(1-(SINTÉTICA!$I$226)),2)</f>
        <v>28.27</v>
      </c>
      <c r="I70" s="192">
        <f t="shared" si="0"/>
        <v>3.0694302796857951E-3</v>
      </c>
      <c r="K70" s="137">
        <f t="shared" si="1"/>
        <v>5233.7947199999999</v>
      </c>
    </row>
    <row r="71" spans="1:11" x14ac:dyDescent="0.2">
      <c r="A71" s="238" t="s">
        <v>1718</v>
      </c>
      <c r="B71" s="239" t="s">
        <v>1719</v>
      </c>
      <c r="C71" s="239" t="s">
        <v>1720</v>
      </c>
      <c r="D71" s="239" t="s">
        <v>30</v>
      </c>
      <c r="E71" s="240" t="s">
        <v>586</v>
      </c>
      <c r="F71" s="238">
        <v>88</v>
      </c>
      <c r="G71" s="252">
        <v>58.25</v>
      </c>
      <c r="H71" s="195">
        <f>TRUNC(G71*(1-(SINTÉTICA!$I$226)),2)</f>
        <v>58.25</v>
      </c>
      <c r="I71" s="192">
        <f t="shared" si="0"/>
        <v>3.0062125962917754E-3</v>
      </c>
      <c r="K71" s="137">
        <f t="shared" si="1"/>
        <v>5126</v>
      </c>
    </row>
    <row r="72" spans="1:11" x14ac:dyDescent="0.2">
      <c r="A72" s="238" t="s">
        <v>347</v>
      </c>
      <c r="B72" s="239" t="s">
        <v>9</v>
      </c>
      <c r="C72" s="239" t="s">
        <v>348</v>
      </c>
      <c r="D72" s="239" t="s">
        <v>30</v>
      </c>
      <c r="E72" s="240" t="s">
        <v>34</v>
      </c>
      <c r="F72" s="238">
        <v>3198.1093393800002</v>
      </c>
      <c r="G72" s="252">
        <v>1.6</v>
      </c>
      <c r="H72" s="195">
        <f>TRUNC(G72*(1-(SINTÉTICA!$I$226)),2)</f>
        <v>1.6</v>
      </c>
      <c r="I72" s="192">
        <f t="shared" si="0"/>
        <v>3.0009197285563874E-3</v>
      </c>
      <c r="K72" s="137">
        <f t="shared" si="1"/>
        <v>5116.974943008001</v>
      </c>
    </row>
    <row r="73" spans="1:11" x14ac:dyDescent="0.2">
      <c r="A73" s="238" t="s">
        <v>1622</v>
      </c>
      <c r="B73" s="239" t="s">
        <v>9</v>
      </c>
      <c r="C73" s="239" t="s">
        <v>1623</v>
      </c>
      <c r="D73" s="239" t="s">
        <v>30</v>
      </c>
      <c r="E73" s="240" t="s">
        <v>34</v>
      </c>
      <c r="F73" s="238">
        <v>413.62700000000001</v>
      </c>
      <c r="G73" s="252">
        <v>12.04</v>
      </c>
      <c r="H73" s="195">
        <f>TRUNC(G73*(1-(SINTÉTICA!$I$226)),2)</f>
        <v>12.04</v>
      </c>
      <c r="I73" s="192">
        <f t="shared" si="0"/>
        <v>2.9206294183962531E-3</v>
      </c>
      <c r="K73" s="137">
        <f t="shared" si="1"/>
        <v>4980.0690800000002</v>
      </c>
    </row>
    <row r="74" spans="1:11" ht="25.5" x14ac:dyDescent="0.2">
      <c r="A74" s="238" t="s">
        <v>1687</v>
      </c>
      <c r="B74" s="239" t="s">
        <v>9</v>
      </c>
      <c r="C74" s="239" t="s">
        <v>1688</v>
      </c>
      <c r="D74" s="239" t="s">
        <v>30</v>
      </c>
      <c r="E74" s="240" t="s">
        <v>12</v>
      </c>
      <c r="F74" s="238">
        <v>1360</v>
      </c>
      <c r="G74" s="252">
        <v>3.43</v>
      </c>
      <c r="H74" s="195">
        <f>TRUNC(G74*(1-(SINTÉTICA!$I$226)),2)</f>
        <v>3.43</v>
      </c>
      <c r="I74" s="192">
        <f t="shared" si="0"/>
        <v>2.7357355675345055E-3</v>
      </c>
      <c r="K74" s="137">
        <f t="shared" si="1"/>
        <v>4664.8</v>
      </c>
    </row>
    <row r="75" spans="1:11" ht="38.25" x14ac:dyDescent="0.2">
      <c r="A75" s="238" t="s">
        <v>484</v>
      </c>
      <c r="B75" s="239" t="s">
        <v>9</v>
      </c>
      <c r="C75" s="239" t="s">
        <v>2206</v>
      </c>
      <c r="D75" s="239" t="s">
        <v>30</v>
      </c>
      <c r="E75" s="240" t="s">
        <v>12</v>
      </c>
      <c r="F75" s="238">
        <v>6.36750712</v>
      </c>
      <c r="G75" s="252">
        <v>727.97</v>
      </c>
      <c r="H75" s="195">
        <f>TRUNC(G75*(1-(SINTÉTICA!$I$226)),2)</f>
        <v>727.97</v>
      </c>
      <c r="I75" s="192">
        <f t="shared" ref="I75:I138" si="2">F75*H75/(SUM($K:$K))</f>
        <v>2.7184666520665562E-3</v>
      </c>
      <c r="K75" s="137">
        <f t="shared" ref="K75:K120" si="3">F75*H75</f>
        <v>4635.3541581464006</v>
      </c>
    </row>
    <row r="76" spans="1:11" ht="25.5" x14ac:dyDescent="0.2">
      <c r="A76" s="238" t="s">
        <v>1791</v>
      </c>
      <c r="B76" s="239" t="s">
        <v>9</v>
      </c>
      <c r="C76" s="239" t="s">
        <v>1792</v>
      </c>
      <c r="D76" s="239" t="s">
        <v>30</v>
      </c>
      <c r="E76" s="240" t="s">
        <v>14</v>
      </c>
      <c r="F76" s="238">
        <v>69.365099999999998</v>
      </c>
      <c r="G76" s="252">
        <v>66.31</v>
      </c>
      <c r="H76" s="195">
        <f>TRUNC(G76*(1-(SINTÉTICA!$I$226)),2)</f>
        <v>66.31</v>
      </c>
      <c r="I76" s="192">
        <f t="shared" si="2"/>
        <v>2.6974980100552266E-3</v>
      </c>
      <c r="K76" s="137">
        <f t="shared" si="3"/>
        <v>4599.5997809999999</v>
      </c>
    </row>
    <row r="77" spans="1:11" x14ac:dyDescent="0.2">
      <c r="A77" s="238" t="s">
        <v>1678</v>
      </c>
      <c r="B77" s="239" t="s">
        <v>341</v>
      </c>
      <c r="C77" s="239" t="s">
        <v>1679</v>
      </c>
      <c r="D77" s="239" t="s">
        <v>30</v>
      </c>
      <c r="E77" s="240" t="s">
        <v>402</v>
      </c>
      <c r="F77" s="238">
        <v>530.4</v>
      </c>
      <c r="G77" s="252">
        <v>8.64</v>
      </c>
      <c r="H77" s="195">
        <f>TRUNC(G77*(1-(SINTÉTICA!$I$226)),2)</f>
        <v>8.64</v>
      </c>
      <c r="I77" s="192">
        <f t="shared" si="2"/>
        <v>2.687561098648475E-3</v>
      </c>
      <c r="K77" s="137">
        <f t="shared" si="3"/>
        <v>4582.6559999999999</v>
      </c>
    </row>
    <row r="78" spans="1:11" ht="25.5" x14ac:dyDescent="0.2">
      <c r="A78" s="238" t="s">
        <v>1775</v>
      </c>
      <c r="B78" s="239" t="s">
        <v>9</v>
      </c>
      <c r="C78" s="239" t="s">
        <v>1776</v>
      </c>
      <c r="D78" s="239" t="s">
        <v>30</v>
      </c>
      <c r="E78" s="240" t="s">
        <v>34</v>
      </c>
      <c r="F78" s="238">
        <v>583.00580741199997</v>
      </c>
      <c r="G78" s="252">
        <v>7.78</v>
      </c>
      <c r="H78" s="195">
        <f>TRUNC(G78*(1-(SINTÉTICA!$I$226)),2)</f>
        <v>7.78</v>
      </c>
      <c r="I78" s="192">
        <f t="shared" si="2"/>
        <v>2.6600730681225096E-3</v>
      </c>
      <c r="K78" s="137">
        <f t="shared" si="3"/>
        <v>4535.7851816653601</v>
      </c>
    </row>
    <row r="79" spans="1:11" ht="25.5" x14ac:dyDescent="0.2">
      <c r="A79" s="238" t="s">
        <v>90</v>
      </c>
      <c r="B79" s="239" t="s">
        <v>9</v>
      </c>
      <c r="C79" s="239" t="s">
        <v>57</v>
      </c>
      <c r="D79" s="239" t="s">
        <v>1978</v>
      </c>
      <c r="E79" s="240" t="s">
        <v>25</v>
      </c>
      <c r="F79" s="238">
        <v>3560.3188696249886</v>
      </c>
      <c r="G79" s="252">
        <v>1.26</v>
      </c>
      <c r="H79" s="195">
        <f>TRUNC(G79*(1-(SINTÉTICA!$I$226)),2)</f>
        <v>1.26</v>
      </c>
      <c r="I79" s="192">
        <f t="shared" si="2"/>
        <v>2.6308769108816308E-3</v>
      </c>
      <c r="K79" s="137">
        <f t="shared" si="3"/>
        <v>4486.0017757274854</v>
      </c>
    </row>
    <row r="80" spans="1:11" x14ac:dyDescent="0.2">
      <c r="A80" s="238" t="s">
        <v>186</v>
      </c>
      <c r="B80" s="239" t="s">
        <v>9</v>
      </c>
      <c r="C80" s="239" t="s">
        <v>336</v>
      </c>
      <c r="D80" s="239" t="s">
        <v>51</v>
      </c>
      <c r="E80" s="240" t="s">
        <v>25</v>
      </c>
      <c r="F80" s="238">
        <v>270.20953237879064</v>
      </c>
      <c r="G80" s="252">
        <v>16.57</v>
      </c>
      <c r="H80" s="195">
        <f>TRUNC(G80*(1-(SINTÉTICA!$I$226)),2)</f>
        <v>16.57</v>
      </c>
      <c r="I80" s="192">
        <f t="shared" si="2"/>
        <v>2.6258158327999563E-3</v>
      </c>
      <c r="K80" s="137">
        <f t="shared" si="3"/>
        <v>4477.3719515165612</v>
      </c>
    </row>
    <row r="81" spans="1:11" ht="25.5" x14ac:dyDescent="0.2">
      <c r="A81" s="238" t="s">
        <v>415</v>
      </c>
      <c r="B81" s="239" t="s">
        <v>9</v>
      </c>
      <c r="C81" s="239" t="s">
        <v>416</v>
      </c>
      <c r="D81" s="239" t="s">
        <v>30</v>
      </c>
      <c r="E81" s="240" t="s">
        <v>10</v>
      </c>
      <c r="F81" s="238">
        <v>194.01707500000001</v>
      </c>
      <c r="G81" s="252">
        <v>23.01</v>
      </c>
      <c r="H81" s="195">
        <f>TRUNC(G81*(1-(SINTÉTICA!$I$226)),2)</f>
        <v>23.01</v>
      </c>
      <c r="I81" s="192">
        <f t="shared" si="2"/>
        <v>2.6181689007497835E-3</v>
      </c>
      <c r="K81" s="137">
        <f t="shared" si="3"/>
        <v>4464.3328957500007</v>
      </c>
    </row>
    <row r="82" spans="1:11" ht="38.25" x14ac:dyDescent="0.2">
      <c r="A82" s="238" t="s">
        <v>1866</v>
      </c>
      <c r="B82" s="239" t="s">
        <v>11</v>
      </c>
      <c r="C82" s="239" t="s">
        <v>1356</v>
      </c>
      <c r="D82" s="239" t="s">
        <v>326</v>
      </c>
      <c r="E82" s="240" t="s">
        <v>12</v>
      </c>
      <c r="F82" s="238">
        <v>1</v>
      </c>
      <c r="G82" s="252">
        <v>4357</v>
      </c>
      <c r="H82" s="195">
        <f>TRUNC(G82*(1-(SINTÉTICA!$I$226)),2)</f>
        <v>4357</v>
      </c>
      <c r="I82" s="192">
        <f t="shared" si="2"/>
        <v>2.5552220604844449E-3</v>
      </c>
      <c r="K82" s="137">
        <f t="shared" si="3"/>
        <v>4357</v>
      </c>
    </row>
    <row r="83" spans="1:11" ht="38.25" x14ac:dyDescent="0.2">
      <c r="A83" s="238" t="s">
        <v>1868</v>
      </c>
      <c r="B83" s="239" t="s">
        <v>11</v>
      </c>
      <c r="C83" s="239" t="s">
        <v>1362</v>
      </c>
      <c r="D83" s="239" t="s">
        <v>326</v>
      </c>
      <c r="E83" s="240" t="s">
        <v>12</v>
      </c>
      <c r="F83" s="238">
        <v>1</v>
      </c>
      <c r="G83" s="252">
        <v>4357</v>
      </c>
      <c r="H83" s="195">
        <f>TRUNC(G83*(1-(SINTÉTICA!$I$226)),2)</f>
        <v>4357</v>
      </c>
      <c r="I83" s="192">
        <f t="shared" si="2"/>
        <v>2.5552220604844449E-3</v>
      </c>
      <c r="K83" s="137">
        <f t="shared" si="3"/>
        <v>4357</v>
      </c>
    </row>
    <row r="84" spans="1:11" ht="38.25" x14ac:dyDescent="0.2">
      <c r="A84" s="238" t="s">
        <v>1870</v>
      </c>
      <c r="B84" s="239" t="s">
        <v>11</v>
      </c>
      <c r="C84" s="239" t="s">
        <v>1367</v>
      </c>
      <c r="D84" s="239" t="s">
        <v>326</v>
      </c>
      <c r="E84" s="240" t="s">
        <v>12</v>
      </c>
      <c r="F84" s="238">
        <v>2</v>
      </c>
      <c r="G84" s="252">
        <v>2089.0100000000002</v>
      </c>
      <c r="H84" s="195">
        <f>TRUNC(G84*(1-(SINTÉTICA!$I$226)),2)</f>
        <v>2089.0100000000002</v>
      </c>
      <c r="I84" s="192">
        <f t="shared" si="2"/>
        <v>2.4502567989775586E-3</v>
      </c>
      <c r="K84" s="137">
        <f t="shared" si="3"/>
        <v>4178.0200000000004</v>
      </c>
    </row>
    <row r="85" spans="1:11" ht="25.5" x14ac:dyDescent="0.2">
      <c r="A85" s="238" t="s">
        <v>1899</v>
      </c>
      <c r="B85" s="239" t="s">
        <v>9</v>
      </c>
      <c r="C85" s="239" t="s">
        <v>1900</v>
      </c>
      <c r="D85" s="239" t="s">
        <v>30</v>
      </c>
      <c r="E85" s="240" t="s">
        <v>14</v>
      </c>
      <c r="F85" s="238">
        <v>41.217288000000003</v>
      </c>
      <c r="G85" s="252">
        <v>96.38</v>
      </c>
      <c r="H85" s="195">
        <f>TRUNC(G85*(1-(SINTÉTICA!$I$226)),2)</f>
        <v>96.38</v>
      </c>
      <c r="I85" s="192">
        <f t="shared" si="2"/>
        <v>2.329739822301417E-3</v>
      </c>
      <c r="K85" s="137">
        <f t="shared" si="3"/>
        <v>3972.5222174400001</v>
      </c>
    </row>
    <row r="86" spans="1:11" ht="38.25" x14ac:dyDescent="0.2">
      <c r="A86" s="238" t="s">
        <v>1931</v>
      </c>
      <c r="B86" s="239" t="s">
        <v>11</v>
      </c>
      <c r="C86" s="239" t="s">
        <v>1932</v>
      </c>
      <c r="D86" s="239" t="s">
        <v>326</v>
      </c>
      <c r="E86" s="240" t="s">
        <v>12</v>
      </c>
      <c r="F86" s="238">
        <v>5</v>
      </c>
      <c r="G86" s="252">
        <v>763.98</v>
      </c>
      <c r="H86" s="195">
        <f>TRUNC(G86*(1-(SINTÉTICA!$I$226)),2)</f>
        <v>763.98</v>
      </c>
      <c r="I86" s="192">
        <f t="shared" si="2"/>
        <v>2.2402324417820823E-3</v>
      </c>
      <c r="K86" s="137">
        <f t="shared" si="3"/>
        <v>3819.9</v>
      </c>
    </row>
    <row r="87" spans="1:11" ht="25.5" x14ac:dyDescent="0.2">
      <c r="A87" s="238" t="s">
        <v>1558</v>
      </c>
      <c r="B87" s="239" t="s">
        <v>9</v>
      </c>
      <c r="C87" s="239" t="s">
        <v>1559</v>
      </c>
      <c r="D87" s="239" t="s">
        <v>30</v>
      </c>
      <c r="E87" s="240" t="s">
        <v>10</v>
      </c>
      <c r="F87" s="238">
        <v>43.46</v>
      </c>
      <c r="G87" s="252">
        <v>87.12</v>
      </c>
      <c r="H87" s="195">
        <f>TRUNC(G87*(1-(SINTÉTICA!$I$226)),2)</f>
        <v>87.12</v>
      </c>
      <c r="I87" s="192">
        <f t="shared" si="2"/>
        <v>2.2204892607809814E-3</v>
      </c>
      <c r="K87" s="137">
        <f t="shared" si="3"/>
        <v>3786.2352000000001</v>
      </c>
    </row>
    <row r="88" spans="1:11" x14ac:dyDescent="0.2">
      <c r="A88" s="238" t="s">
        <v>1651</v>
      </c>
      <c r="B88" s="239" t="s">
        <v>329</v>
      </c>
      <c r="C88" s="239" t="s">
        <v>1652</v>
      </c>
      <c r="D88" s="239" t="s">
        <v>30</v>
      </c>
      <c r="E88" s="240" t="s">
        <v>25</v>
      </c>
      <c r="F88" s="238">
        <v>1675.0170000000001</v>
      </c>
      <c r="G88" s="252">
        <v>2.1800000000000002</v>
      </c>
      <c r="H88" s="195">
        <f>TRUNC(G88*(1-(SINTÉTICA!$I$226)),2)</f>
        <v>2.1800000000000002</v>
      </c>
      <c r="I88" s="192">
        <f t="shared" si="2"/>
        <v>2.1414936998826058E-3</v>
      </c>
      <c r="K88" s="137">
        <f t="shared" si="3"/>
        <v>3651.5370600000006</v>
      </c>
    </row>
    <row r="89" spans="1:11" x14ac:dyDescent="0.2">
      <c r="A89" s="238" t="s">
        <v>365</v>
      </c>
      <c r="B89" s="239" t="s">
        <v>9</v>
      </c>
      <c r="C89" s="239" t="s">
        <v>366</v>
      </c>
      <c r="D89" s="239" t="s">
        <v>51</v>
      </c>
      <c r="E89" s="240" t="s">
        <v>25</v>
      </c>
      <c r="F89" s="238">
        <v>216.7263268716535</v>
      </c>
      <c r="G89" s="252">
        <v>16.57</v>
      </c>
      <c r="H89" s="195">
        <f>TRUNC(G89*(1-(SINTÉTICA!$I$226)),2)</f>
        <v>16.57</v>
      </c>
      <c r="I89" s="192">
        <f t="shared" si="2"/>
        <v>2.1060819560073927E-3</v>
      </c>
      <c r="K89" s="137">
        <f t="shared" si="3"/>
        <v>3591.1552362632983</v>
      </c>
    </row>
    <row r="90" spans="1:11" ht="25.5" x14ac:dyDescent="0.2">
      <c r="A90" s="238" t="s">
        <v>1735</v>
      </c>
      <c r="B90" s="239" t="s">
        <v>9</v>
      </c>
      <c r="C90" s="239" t="s">
        <v>1736</v>
      </c>
      <c r="D90" s="239" t="s">
        <v>30</v>
      </c>
      <c r="E90" s="240" t="s">
        <v>34</v>
      </c>
      <c r="F90" s="238">
        <v>899.99</v>
      </c>
      <c r="G90" s="252">
        <v>3.85</v>
      </c>
      <c r="H90" s="195">
        <f>TRUNC(G90*(1-(SINTÉTICA!$I$226)),2)</f>
        <v>3.85</v>
      </c>
      <c r="I90" s="192">
        <f t="shared" si="2"/>
        <v>2.0320739186433954E-3</v>
      </c>
    </row>
    <row r="91" spans="1:11" ht="25.5" x14ac:dyDescent="0.2">
      <c r="A91" s="238" t="s">
        <v>432</v>
      </c>
      <c r="B91" s="239" t="s">
        <v>9</v>
      </c>
      <c r="C91" s="239" t="s">
        <v>433</v>
      </c>
      <c r="D91" s="239" t="s">
        <v>1978</v>
      </c>
      <c r="E91" s="240" t="s">
        <v>25</v>
      </c>
      <c r="F91" s="238">
        <v>1786.6848</v>
      </c>
      <c r="G91" s="252">
        <v>1.92</v>
      </c>
      <c r="H91" s="195">
        <f>TRUNC(G91*(1-(SINTÉTICA!$I$226)),2)</f>
        <v>1.92</v>
      </c>
      <c r="I91" s="192">
        <f t="shared" si="2"/>
        <v>2.0118252740181542E-3</v>
      </c>
      <c r="K91" s="137">
        <f t="shared" si="3"/>
        <v>3430.434816</v>
      </c>
    </row>
    <row r="92" spans="1:11" ht="38.25" x14ac:dyDescent="0.2">
      <c r="A92" s="238" t="s">
        <v>1867</v>
      </c>
      <c r="B92" s="239" t="s">
        <v>11</v>
      </c>
      <c r="C92" s="239" t="s">
        <v>1359</v>
      </c>
      <c r="D92" s="239" t="s">
        <v>326</v>
      </c>
      <c r="E92" s="240" t="s">
        <v>12</v>
      </c>
      <c r="F92" s="238">
        <v>1</v>
      </c>
      <c r="G92" s="252">
        <v>3234</v>
      </c>
      <c r="H92" s="195">
        <f>TRUNC(G92*(1-(SINTÉTICA!$I$226)),2)</f>
        <v>3234</v>
      </c>
      <c r="I92" s="192">
        <f t="shared" si="2"/>
        <v>1.8966233976604764E-3</v>
      </c>
      <c r="K92" s="137">
        <f t="shared" si="3"/>
        <v>3234</v>
      </c>
    </row>
    <row r="93" spans="1:11" x14ac:dyDescent="0.2">
      <c r="A93" s="238" t="s">
        <v>2024</v>
      </c>
      <c r="B93" s="239" t="s">
        <v>9</v>
      </c>
      <c r="C93" s="239" t="s">
        <v>2025</v>
      </c>
      <c r="D93" s="239" t="s">
        <v>30</v>
      </c>
      <c r="E93" s="240" t="s">
        <v>34</v>
      </c>
      <c r="F93" s="238">
        <v>307.428</v>
      </c>
      <c r="G93" s="252">
        <v>10.220000000000001</v>
      </c>
      <c r="H93" s="195">
        <f>TRUNC(G93*(1-(SINTÉTICA!$I$226)),2)</f>
        <v>10.220000000000001</v>
      </c>
      <c r="I93" s="192">
        <f t="shared" si="2"/>
        <v>1.8426184011430928E-3</v>
      </c>
      <c r="K93" s="137">
        <f t="shared" si="3"/>
        <v>3141.9141600000003</v>
      </c>
    </row>
    <row r="94" spans="1:11" ht="25.5" x14ac:dyDescent="0.2">
      <c r="A94" s="238" t="s">
        <v>114</v>
      </c>
      <c r="B94" s="239" t="s">
        <v>9</v>
      </c>
      <c r="C94" s="239" t="s">
        <v>58</v>
      </c>
      <c r="D94" s="239" t="s">
        <v>1978</v>
      </c>
      <c r="E94" s="240" t="s">
        <v>25</v>
      </c>
      <c r="F94" s="238">
        <v>5393.0462696535233</v>
      </c>
      <c r="G94" s="252">
        <v>0.57999999999999996</v>
      </c>
      <c r="H94" s="195">
        <f>TRUNC(G94*(1-(SINTÉTICA!$I$226)),2)</f>
        <v>0.57999999999999996</v>
      </c>
      <c r="I94" s="192">
        <f t="shared" si="2"/>
        <v>1.8344388030366249E-3</v>
      </c>
      <c r="K94" s="137">
        <f t="shared" si="3"/>
        <v>3127.9668363990431</v>
      </c>
    </row>
    <row r="95" spans="1:11" ht="25.5" x14ac:dyDescent="0.2">
      <c r="A95" s="238" t="s">
        <v>31</v>
      </c>
      <c r="B95" s="239" t="s">
        <v>9</v>
      </c>
      <c r="C95" s="239" t="s">
        <v>281</v>
      </c>
      <c r="D95" s="239" t="s">
        <v>30</v>
      </c>
      <c r="E95" s="240" t="s">
        <v>14</v>
      </c>
      <c r="F95" s="238">
        <v>377.50743982</v>
      </c>
      <c r="G95" s="252">
        <v>7.6</v>
      </c>
      <c r="H95" s="195">
        <f>TRUNC(G95*(1-(SINTÉTICA!$I$226)),2)</f>
        <v>7.6</v>
      </c>
      <c r="I95" s="192">
        <f t="shared" si="2"/>
        <v>1.682597330849327E-3</v>
      </c>
      <c r="K95" s="137">
        <f t="shared" si="3"/>
        <v>2869.0565426319999</v>
      </c>
    </row>
    <row r="96" spans="1:11" ht="25.5" x14ac:dyDescent="0.2">
      <c r="A96" s="238" t="s">
        <v>443</v>
      </c>
      <c r="B96" s="239" t="s">
        <v>9</v>
      </c>
      <c r="C96" s="239" t="s">
        <v>444</v>
      </c>
      <c r="D96" s="239" t="s">
        <v>30</v>
      </c>
      <c r="E96" s="240" t="s">
        <v>12</v>
      </c>
      <c r="F96" s="238">
        <v>16.475762400000001</v>
      </c>
      <c r="G96" s="252">
        <v>171.7</v>
      </c>
      <c r="H96" s="195">
        <f>TRUNC(G96*(1-(SINTÉTICA!$I$226)),2)</f>
        <v>171.7</v>
      </c>
      <c r="I96" s="192">
        <f t="shared" si="2"/>
        <v>1.6590401782772208E-3</v>
      </c>
      <c r="K96" s="137">
        <f t="shared" si="3"/>
        <v>2828.8884040799999</v>
      </c>
    </row>
    <row r="97" spans="1:11" ht="38.25" x14ac:dyDescent="0.2">
      <c r="A97" s="238" t="s">
        <v>2007</v>
      </c>
      <c r="B97" s="239" t="s">
        <v>9</v>
      </c>
      <c r="C97" s="239" t="s">
        <v>2008</v>
      </c>
      <c r="D97" s="239" t="s">
        <v>30</v>
      </c>
      <c r="E97" s="240" t="s">
        <v>14</v>
      </c>
      <c r="F97" s="238">
        <v>524.13169335999999</v>
      </c>
      <c r="G97" s="252">
        <v>5.35</v>
      </c>
      <c r="H97" s="195">
        <f>TRUNC(G97*(1-(SINTÉTICA!$I$226)),2)</f>
        <v>5.35</v>
      </c>
      <c r="I97" s="192">
        <f t="shared" si="2"/>
        <v>1.6445053546656166E-3</v>
      </c>
      <c r="K97" s="137">
        <f t="shared" si="3"/>
        <v>2804.1045594759998</v>
      </c>
    </row>
    <row r="98" spans="1:11" x14ac:dyDescent="0.2">
      <c r="A98" s="238" t="s">
        <v>374</v>
      </c>
      <c r="B98" s="239" t="s">
        <v>11</v>
      </c>
      <c r="C98" s="239" t="s">
        <v>375</v>
      </c>
      <c r="D98" s="239" t="s">
        <v>30</v>
      </c>
      <c r="E98" s="240" t="s">
        <v>12</v>
      </c>
      <c r="F98" s="238">
        <v>8</v>
      </c>
      <c r="G98" s="252">
        <v>350</v>
      </c>
      <c r="H98" s="195">
        <f>TRUNC(G98*(1-(SINTÉTICA!$I$226)),2)</f>
        <v>350</v>
      </c>
      <c r="I98" s="192">
        <f t="shared" si="2"/>
        <v>1.6420981797926203E-3</v>
      </c>
      <c r="K98" s="137">
        <f t="shared" si="3"/>
        <v>2800</v>
      </c>
    </row>
    <row r="99" spans="1:11" ht="25.5" x14ac:dyDescent="0.2">
      <c r="A99" s="238" t="s">
        <v>240</v>
      </c>
      <c r="B99" s="239" t="s">
        <v>9</v>
      </c>
      <c r="C99" s="239" t="s">
        <v>376</v>
      </c>
      <c r="D99" s="239" t="s">
        <v>1978</v>
      </c>
      <c r="E99" s="240" t="s">
        <v>13</v>
      </c>
      <c r="F99" s="238">
        <v>12.5</v>
      </c>
      <c r="G99" s="252">
        <v>222.54</v>
      </c>
      <c r="H99" s="195">
        <f>TRUNC(G99*(1-(SINTÉTICA!$I$226)),2)</f>
        <v>222.54</v>
      </c>
      <c r="I99" s="192">
        <f t="shared" si="2"/>
        <v>1.6313952184421861E-3</v>
      </c>
      <c r="K99" s="137">
        <f t="shared" si="3"/>
        <v>2781.75</v>
      </c>
    </row>
    <row r="100" spans="1:11" ht="25.5" x14ac:dyDescent="0.2">
      <c r="A100" s="238" t="s">
        <v>112</v>
      </c>
      <c r="B100" s="239" t="s">
        <v>9</v>
      </c>
      <c r="C100" s="239" t="s">
        <v>56</v>
      </c>
      <c r="D100" s="239" t="s">
        <v>1978</v>
      </c>
      <c r="E100" s="240" t="s">
        <v>25</v>
      </c>
      <c r="F100" s="238">
        <v>1385.3701565450001</v>
      </c>
      <c r="G100" s="252">
        <v>1.99</v>
      </c>
      <c r="H100" s="195">
        <f>TRUNC(G100*(1-(SINTÉTICA!$I$226)),2)</f>
        <v>1.99</v>
      </c>
      <c r="I100" s="192">
        <f t="shared" si="2"/>
        <v>1.6168137452425386E-3</v>
      </c>
      <c r="K100" s="137">
        <f t="shared" si="3"/>
        <v>2756.8866115245501</v>
      </c>
    </row>
    <row r="101" spans="1:11" x14ac:dyDescent="0.2">
      <c r="A101" s="238" t="s">
        <v>185</v>
      </c>
      <c r="B101" s="239" t="s">
        <v>9</v>
      </c>
      <c r="C101" s="239" t="s">
        <v>342</v>
      </c>
      <c r="D101" s="239" t="s">
        <v>51</v>
      </c>
      <c r="E101" s="240" t="s">
        <v>25</v>
      </c>
      <c r="F101" s="238">
        <v>115.75341292843298</v>
      </c>
      <c r="G101" s="252">
        <v>23.15</v>
      </c>
      <c r="H101" s="195">
        <f>TRUNC(G101*(1-(SINTÉTICA!$I$226)),2)</f>
        <v>23.15</v>
      </c>
      <c r="I101" s="192">
        <f t="shared" si="2"/>
        <v>1.5715416249343361E-3</v>
      </c>
      <c r="K101" s="137">
        <f t="shared" si="3"/>
        <v>2679.6915092932231</v>
      </c>
    </row>
    <row r="102" spans="1:11" ht="38.25" x14ac:dyDescent="0.2">
      <c r="A102" s="238" t="s">
        <v>438</v>
      </c>
      <c r="B102" s="239" t="s">
        <v>9</v>
      </c>
      <c r="C102" s="239" t="s">
        <v>439</v>
      </c>
      <c r="D102" s="239" t="s">
        <v>30</v>
      </c>
      <c r="E102" s="240" t="s">
        <v>14</v>
      </c>
      <c r="F102" s="238">
        <v>90.619956979999998</v>
      </c>
      <c r="G102" s="252">
        <v>28.89</v>
      </c>
      <c r="H102" s="195">
        <f>TRUNC(G102*(1-(SINTÉTICA!$I$226)),2)</f>
        <v>28.89</v>
      </c>
      <c r="I102" s="192">
        <f t="shared" si="2"/>
        <v>1.5353679894919612E-3</v>
      </c>
      <c r="K102" s="137">
        <f t="shared" si="3"/>
        <v>2618.0105571521999</v>
      </c>
    </row>
    <row r="103" spans="1:11" ht="38.25" x14ac:dyDescent="0.2">
      <c r="A103" s="238" t="s">
        <v>446</v>
      </c>
      <c r="B103" s="239" t="s">
        <v>9</v>
      </c>
      <c r="C103" s="239" t="s">
        <v>447</v>
      </c>
      <c r="D103" s="239" t="s">
        <v>30</v>
      </c>
      <c r="E103" s="240" t="s">
        <v>14</v>
      </c>
      <c r="F103" s="238">
        <v>81.993965759999995</v>
      </c>
      <c r="G103" s="252">
        <v>31.69</v>
      </c>
      <c r="H103" s="195">
        <f>TRUNC(G103*(1-(SINTÉTICA!$I$226)),2)</f>
        <v>31.69</v>
      </c>
      <c r="I103" s="192">
        <f t="shared" si="2"/>
        <v>1.5238605277547695E-3</v>
      </c>
      <c r="K103" s="137">
        <f t="shared" si="3"/>
        <v>2598.3887749343999</v>
      </c>
    </row>
    <row r="104" spans="1:11" ht="25.5" x14ac:dyDescent="0.2">
      <c r="A104" s="238" t="s">
        <v>2105</v>
      </c>
      <c r="B104" s="239" t="s">
        <v>9</v>
      </c>
      <c r="C104" s="239" t="s">
        <v>2106</v>
      </c>
      <c r="D104" s="239" t="s">
        <v>1978</v>
      </c>
      <c r="E104" s="240" t="s">
        <v>13</v>
      </c>
      <c r="F104" s="238">
        <v>10</v>
      </c>
      <c r="G104" s="252">
        <v>259.55</v>
      </c>
      <c r="H104" s="195">
        <f>TRUNC(G104*(1-(SINTÉTICA!$I$226)),2)</f>
        <v>259.55</v>
      </c>
      <c r="I104" s="192">
        <f t="shared" si="2"/>
        <v>1.522166366304195E-3</v>
      </c>
      <c r="K104" s="137">
        <f t="shared" si="3"/>
        <v>2595.5</v>
      </c>
    </row>
    <row r="105" spans="1:11" ht="25.5" x14ac:dyDescent="0.2">
      <c r="A105" s="238" t="s">
        <v>91</v>
      </c>
      <c r="B105" s="239" t="s">
        <v>9</v>
      </c>
      <c r="C105" s="239" t="s">
        <v>59</v>
      </c>
      <c r="D105" s="239" t="s">
        <v>1978</v>
      </c>
      <c r="E105" s="240" t="s">
        <v>25</v>
      </c>
      <c r="F105" s="238">
        <v>3560.3188696249886</v>
      </c>
      <c r="G105" s="252">
        <v>0.71</v>
      </c>
      <c r="H105" s="195">
        <f>TRUNC(G105*(1-(SINTÉTICA!$I$226)),2)</f>
        <v>0.71</v>
      </c>
      <c r="I105" s="192">
        <f t="shared" si="2"/>
        <v>1.4824782593063158E-3</v>
      </c>
      <c r="K105" s="137">
        <f t="shared" si="3"/>
        <v>2527.8263974337419</v>
      </c>
    </row>
    <row r="106" spans="1:11" ht="38.25" x14ac:dyDescent="0.2">
      <c r="A106" s="238" t="s">
        <v>1919</v>
      </c>
      <c r="B106" s="239" t="s">
        <v>11</v>
      </c>
      <c r="C106" s="239" t="s">
        <v>1920</v>
      </c>
      <c r="D106" s="239" t="s">
        <v>30</v>
      </c>
      <c r="E106" s="240" t="s">
        <v>12</v>
      </c>
      <c r="F106" s="238">
        <v>6</v>
      </c>
      <c r="G106" s="252">
        <v>416.22</v>
      </c>
      <c r="H106" s="195">
        <f>TRUNC(G106*(1-(SINTÉTICA!$I$226)),2)</f>
        <v>416.22</v>
      </c>
      <c r="I106" s="192">
        <f t="shared" si="2"/>
        <v>1.464587366557038E-3</v>
      </c>
      <c r="K106" s="137">
        <f t="shared" si="3"/>
        <v>2497.3200000000002</v>
      </c>
    </row>
    <row r="107" spans="1:11" ht="25.5" x14ac:dyDescent="0.2">
      <c r="A107" s="238" t="s">
        <v>1712</v>
      </c>
      <c r="B107" s="239" t="s">
        <v>9</v>
      </c>
      <c r="C107" s="239" t="s">
        <v>1713</v>
      </c>
      <c r="D107" s="239" t="s">
        <v>30</v>
      </c>
      <c r="E107" s="240" t="s">
        <v>14</v>
      </c>
      <c r="F107" s="238">
        <v>91.494</v>
      </c>
      <c r="G107" s="252">
        <v>26.82</v>
      </c>
      <c r="H107" s="195">
        <f>TRUNC(G107*(1-(SINTÉTICA!$I$226)),2)</f>
        <v>26.82</v>
      </c>
      <c r="I107" s="192">
        <f t="shared" si="2"/>
        <v>1.4391049820419255E-3</v>
      </c>
      <c r="K107" s="137">
        <f t="shared" si="3"/>
        <v>2453.8690799999999</v>
      </c>
    </row>
    <row r="108" spans="1:11" ht="38.25" x14ac:dyDescent="0.2">
      <c r="A108" s="238" t="s">
        <v>493</v>
      </c>
      <c r="B108" s="239" t="s">
        <v>9</v>
      </c>
      <c r="C108" s="239" t="s">
        <v>494</v>
      </c>
      <c r="D108" s="239" t="s">
        <v>30</v>
      </c>
      <c r="E108" s="240" t="s">
        <v>14</v>
      </c>
      <c r="F108" s="238">
        <v>79.700293759999994</v>
      </c>
      <c r="G108" s="252">
        <v>29.87</v>
      </c>
      <c r="H108" s="195">
        <f>TRUNC(G108*(1-(SINTÉTICA!$I$226)),2)</f>
        <v>29.87</v>
      </c>
      <c r="I108" s="192">
        <f t="shared" si="2"/>
        <v>1.396163349077287E-3</v>
      </c>
      <c r="K108" s="137">
        <f t="shared" si="3"/>
        <v>2380.6477746112</v>
      </c>
    </row>
    <row r="109" spans="1:11" x14ac:dyDescent="0.2">
      <c r="A109" s="238" t="s">
        <v>380</v>
      </c>
      <c r="B109" s="239" t="s">
        <v>9</v>
      </c>
      <c r="C109" s="239" t="s">
        <v>381</v>
      </c>
      <c r="D109" s="239" t="s">
        <v>51</v>
      </c>
      <c r="E109" s="240" t="s">
        <v>25</v>
      </c>
      <c r="F109" s="238">
        <v>102.17863257763716</v>
      </c>
      <c r="G109" s="252">
        <v>23.15</v>
      </c>
      <c r="H109" s="195">
        <f>TRUNC(G109*(1-(SINTÉTICA!$I$226)),2)</f>
        <v>23.15</v>
      </c>
      <c r="I109" s="192">
        <f t="shared" si="2"/>
        <v>1.3872418118151659E-3</v>
      </c>
      <c r="K109" s="137">
        <f t="shared" si="3"/>
        <v>2365.4353441723001</v>
      </c>
    </row>
    <row r="110" spans="1:11" x14ac:dyDescent="0.2">
      <c r="A110" s="238" t="s">
        <v>266</v>
      </c>
      <c r="B110" s="239" t="s">
        <v>9</v>
      </c>
      <c r="C110" s="239" t="s">
        <v>267</v>
      </c>
      <c r="D110" s="239" t="s">
        <v>30</v>
      </c>
      <c r="E110" s="240" t="s">
        <v>34</v>
      </c>
      <c r="F110" s="238">
        <v>10.673999999999999</v>
      </c>
      <c r="G110" s="252">
        <v>214.12</v>
      </c>
      <c r="H110" s="195">
        <f>TRUNC(G110*(1-(SINTÉTICA!$I$226)),2)</f>
        <v>214.12</v>
      </c>
      <c r="I110" s="192">
        <f t="shared" si="2"/>
        <v>1.340372538761896E-3</v>
      </c>
      <c r="K110" s="137">
        <f t="shared" si="3"/>
        <v>2285.5168800000001</v>
      </c>
    </row>
    <row r="111" spans="1:11" x14ac:dyDescent="0.2">
      <c r="A111" s="238" t="s">
        <v>404</v>
      </c>
      <c r="B111" s="239" t="s">
        <v>9</v>
      </c>
      <c r="C111" s="239" t="s">
        <v>405</v>
      </c>
      <c r="D111" s="239" t="s">
        <v>30</v>
      </c>
      <c r="E111" s="240" t="s">
        <v>49</v>
      </c>
      <c r="F111" s="238">
        <v>180.90804</v>
      </c>
      <c r="G111" s="252">
        <v>12.45</v>
      </c>
      <c r="H111" s="195">
        <f>TRUNC(G111*(1-(SINTÉTICA!$I$226)),2)</f>
        <v>12.45</v>
      </c>
      <c r="I111" s="192">
        <f t="shared" si="2"/>
        <v>1.3208950363440854E-3</v>
      </c>
      <c r="K111" s="137">
        <f t="shared" si="3"/>
        <v>2252.3050979999998</v>
      </c>
    </row>
    <row r="112" spans="1:11" x14ac:dyDescent="0.2">
      <c r="A112" s="238" t="s">
        <v>429</v>
      </c>
      <c r="B112" s="239" t="s">
        <v>9</v>
      </c>
      <c r="C112" s="239" t="s">
        <v>430</v>
      </c>
      <c r="D112" s="239" t="s">
        <v>51</v>
      </c>
      <c r="E112" s="240" t="s">
        <v>25</v>
      </c>
      <c r="F112" s="238">
        <v>96.340678167171504</v>
      </c>
      <c r="G112" s="252">
        <v>23.15</v>
      </c>
      <c r="H112" s="195">
        <f>TRUNC(G112*(1-(SINTÉTICA!$I$226)),2)</f>
        <v>23.15</v>
      </c>
      <c r="I112" s="192">
        <f t="shared" si="2"/>
        <v>1.3079820463498646E-3</v>
      </c>
      <c r="K112" s="137">
        <f t="shared" si="3"/>
        <v>2230.2866995700201</v>
      </c>
    </row>
    <row r="113" spans="1:11" ht="25.5" x14ac:dyDescent="0.2">
      <c r="A113" s="238" t="s">
        <v>111</v>
      </c>
      <c r="B113" s="239" t="s">
        <v>9</v>
      </c>
      <c r="C113" s="239" t="s">
        <v>55</v>
      </c>
      <c r="D113" s="239" t="s">
        <v>1978</v>
      </c>
      <c r="E113" s="240" t="s">
        <v>25</v>
      </c>
      <c r="F113" s="238">
        <v>1385.3701565450001</v>
      </c>
      <c r="G113" s="252">
        <v>1.6</v>
      </c>
      <c r="H113" s="195">
        <f>TRUNC(G113*(1-(SINTÉTICA!$I$226)),2)</f>
        <v>1.6</v>
      </c>
      <c r="I113" s="192">
        <f t="shared" si="2"/>
        <v>1.2999507499437497E-3</v>
      </c>
      <c r="K113" s="137">
        <f t="shared" si="3"/>
        <v>2216.5922504720002</v>
      </c>
    </row>
    <row r="114" spans="1:11" ht="25.5" x14ac:dyDescent="0.2">
      <c r="A114" s="238" t="s">
        <v>449</v>
      </c>
      <c r="B114" s="239" t="s">
        <v>9</v>
      </c>
      <c r="C114" s="239" t="s">
        <v>450</v>
      </c>
      <c r="D114" s="239" t="s">
        <v>1978</v>
      </c>
      <c r="E114" s="240" t="s">
        <v>25</v>
      </c>
      <c r="F114" s="238">
        <v>1786.6848</v>
      </c>
      <c r="G114" s="252">
        <v>1.19</v>
      </c>
      <c r="H114" s="195">
        <f>TRUNC(G114*(1-(SINTÉTICA!$I$226)),2)</f>
        <v>1.19</v>
      </c>
      <c r="I114" s="192">
        <f t="shared" si="2"/>
        <v>1.2469125396258353E-3</v>
      </c>
      <c r="K114" s="137">
        <f t="shared" si="3"/>
        <v>2126.154912</v>
      </c>
    </row>
    <row r="115" spans="1:11" x14ac:dyDescent="0.2">
      <c r="A115" s="238" t="s">
        <v>1879</v>
      </c>
      <c r="B115" s="239" t="s">
        <v>329</v>
      </c>
      <c r="C115" s="239" t="s">
        <v>1880</v>
      </c>
      <c r="D115" s="239" t="s">
        <v>30</v>
      </c>
      <c r="E115" s="240" t="s">
        <v>10</v>
      </c>
      <c r="F115" s="238">
        <v>34.020000000000003</v>
      </c>
      <c r="G115" s="252">
        <v>61.97</v>
      </c>
      <c r="H115" s="195">
        <f>TRUNC(G115*(1-(SINTÉTICA!$I$226)),2)</f>
        <v>61.97</v>
      </c>
      <c r="I115" s="192">
        <f t="shared" si="2"/>
        <v>1.2363940140512463E-3</v>
      </c>
      <c r="K115" s="137">
        <f t="shared" si="3"/>
        <v>2108.2194</v>
      </c>
    </row>
    <row r="116" spans="1:11" ht="25.5" x14ac:dyDescent="0.2">
      <c r="A116" s="238" t="s">
        <v>1885</v>
      </c>
      <c r="B116" s="239" t="s">
        <v>329</v>
      </c>
      <c r="C116" s="239" t="s">
        <v>1886</v>
      </c>
      <c r="D116" s="239" t="s">
        <v>30</v>
      </c>
      <c r="E116" s="240" t="s">
        <v>14</v>
      </c>
      <c r="F116" s="238">
        <v>56.7</v>
      </c>
      <c r="G116" s="252">
        <v>36.630000000000003</v>
      </c>
      <c r="H116" s="195">
        <f>TRUNC(G116*(1-(SINTÉTICA!$I$226)),2)</f>
        <v>36.630000000000003</v>
      </c>
      <c r="I116" s="192">
        <f t="shared" si="2"/>
        <v>1.2180386405975247E-3</v>
      </c>
      <c r="K116" s="137">
        <f t="shared" si="3"/>
        <v>2076.9210000000003</v>
      </c>
    </row>
    <row r="117" spans="1:11" ht="25.5" x14ac:dyDescent="0.2">
      <c r="A117" s="238" t="s">
        <v>1828</v>
      </c>
      <c r="B117" s="239" t="s">
        <v>9</v>
      </c>
      <c r="C117" s="239" t="s">
        <v>1829</v>
      </c>
      <c r="D117" s="239" t="s">
        <v>30</v>
      </c>
      <c r="E117" s="240" t="s">
        <v>14</v>
      </c>
      <c r="F117" s="238">
        <v>162.2637</v>
      </c>
      <c r="G117" s="252">
        <v>12.64</v>
      </c>
      <c r="H117" s="195">
        <f>TRUNC(G117*(1-(SINTÉTICA!$I$226)),2)</f>
        <v>12.64</v>
      </c>
      <c r="I117" s="192">
        <f t="shared" si="2"/>
        <v>1.2028446392512485E-3</v>
      </c>
      <c r="K117" s="137">
        <f t="shared" si="3"/>
        <v>2051.013168</v>
      </c>
    </row>
    <row r="118" spans="1:11" ht="25.5" x14ac:dyDescent="0.2">
      <c r="A118" s="238" t="s">
        <v>1760</v>
      </c>
      <c r="B118" s="239" t="s">
        <v>9</v>
      </c>
      <c r="C118" s="239" t="s">
        <v>1761</v>
      </c>
      <c r="D118" s="239" t="s">
        <v>30</v>
      </c>
      <c r="E118" s="240" t="s">
        <v>34</v>
      </c>
      <c r="F118" s="238">
        <v>149.6</v>
      </c>
      <c r="G118" s="252">
        <v>13.67</v>
      </c>
      <c r="H118" s="195">
        <f>TRUNC(G118*(1-(SINTÉTICA!$I$226)),2)</f>
        <v>13.67</v>
      </c>
      <c r="I118" s="192">
        <f t="shared" si="2"/>
        <v>1.1993369017205934E-3</v>
      </c>
      <c r="K118" s="137">
        <f t="shared" si="3"/>
        <v>2045.0319999999999</v>
      </c>
    </row>
    <row r="119" spans="1:11" ht="51" x14ac:dyDescent="0.2">
      <c r="A119" s="238" t="s">
        <v>362</v>
      </c>
      <c r="B119" s="239" t="s">
        <v>9</v>
      </c>
      <c r="C119" s="239" t="s">
        <v>363</v>
      </c>
      <c r="D119" s="239" t="s">
        <v>40</v>
      </c>
      <c r="E119" s="240" t="s">
        <v>364</v>
      </c>
      <c r="F119" s="238">
        <v>90</v>
      </c>
      <c r="G119" s="252">
        <v>22.5</v>
      </c>
      <c r="H119" s="195">
        <f>TRUNC(G119*(1-(SINTÉTICA!$I$226)),2)</f>
        <v>22.5</v>
      </c>
      <c r="I119" s="192">
        <f t="shared" si="2"/>
        <v>1.1875888621714487E-3</v>
      </c>
      <c r="K119" s="137">
        <f t="shared" si="3"/>
        <v>2025</v>
      </c>
    </row>
    <row r="120" spans="1:11" ht="25.5" x14ac:dyDescent="0.2">
      <c r="A120" s="238" t="s">
        <v>384</v>
      </c>
      <c r="B120" s="239" t="s">
        <v>9</v>
      </c>
      <c r="C120" s="239" t="s">
        <v>385</v>
      </c>
      <c r="D120" s="239" t="s">
        <v>30</v>
      </c>
      <c r="E120" s="240" t="s">
        <v>14</v>
      </c>
      <c r="F120" s="238">
        <v>762.43117500000005</v>
      </c>
      <c r="G120" s="252">
        <v>2.62</v>
      </c>
      <c r="H120" s="195">
        <f>TRUNC(G120*(1-(SINTÉTICA!$I$226)),2)</f>
        <v>2.62</v>
      </c>
      <c r="I120" s="192">
        <f t="shared" si="2"/>
        <v>1.1715019760977785E-3</v>
      </c>
      <c r="K120" s="137">
        <f t="shared" si="3"/>
        <v>1997.5696785000002</v>
      </c>
    </row>
    <row r="121" spans="1:11" ht="25.5" x14ac:dyDescent="0.2">
      <c r="A121" s="238" t="s">
        <v>390</v>
      </c>
      <c r="B121" s="239" t="s">
        <v>329</v>
      </c>
      <c r="C121" s="239" t="s">
        <v>1705</v>
      </c>
      <c r="D121" s="239" t="s">
        <v>30</v>
      </c>
      <c r="E121" s="240" t="s">
        <v>12</v>
      </c>
      <c r="F121" s="238">
        <v>535.96644000000003</v>
      </c>
      <c r="G121" s="252">
        <v>3.7</v>
      </c>
      <c r="H121" s="195">
        <f>TRUNC(G121*(1-(SINTÉTICA!$I$226)),2)</f>
        <v>3.7</v>
      </c>
      <c r="I121" s="192">
        <f t="shared" si="2"/>
        <v>1.1630018598391227E-3</v>
      </c>
      <c r="K121" s="137">
        <f>F121*H121</f>
        <v>1983.0758280000002</v>
      </c>
    </row>
    <row r="122" spans="1:11" ht="25.5" x14ac:dyDescent="0.2">
      <c r="A122" s="241" t="s">
        <v>451</v>
      </c>
      <c r="B122" s="242" t="s">
        <v>9</v>
      </c>
      <c r="C122" s="242" t="s">
        <v>452</v>
      </c>
      <c r="D122" s="242" t="s">
        <v>30</v>
      </c>
      <c r="E122" s="243" t="s">
        <v>12</v>
      </c>
      <c r="F122" s="241">
        <v>386.59328599999998</v>
      </c>
      <c r="G122" s="253">
        <v>5.0199999999999996</v>
      </c>
      <c r="H122" s="195">
        <f>TRUNC(G122*(1-(SINTÉTICA!$I$226)),2)</f>
        <v>5.0199999999999996</v>
      </c>
      <c r="I122" s="192">
        <f t="shared" si="2"/>
        <v>1.1381489781887328E-3</v>
      </c>
      <c r="K122" s="137">
        <f t="shared" ref="K122:K127" si="4">F122*H122</f>
        <v>1940.6982957199998</v>
      </c>
    </row>
    <row r="123" spans="1:11" ht="51" x14ac:dyDescent="0.2">
      <c r="A123" s="241" t="s">
        <v>1921</v>
      </c>
      <c r="B123" s="242" t="s">
        <v>11</v>
      </c>
      <c r="C123" s="242" t="s">
        <v>1922</v>
      </c>
      <c r="D123" s="242" t="s">
        <v>30</v>
      </c>
      <c r="E123" s="243" t="s">
        <v>12</v>
      </c>
      <c r="F123" s="241">
        <v>4</v>
      </c>
      <c r="G123" s="253">
        <v>484.79</v>
      </c>
      <c r="H123" s="195">
        <f>TRUNC(G123*(1-(SINTÉTICA!$I$226)),2)</f>
        <v>484.79</v>
      </c>
      <c r="I123" s="192">
        <f t="shared" si="2"/>
        <v>1.1372468236880921E-3</v>
      </c>
      <c r="K123" s="137">
        <f t="shared" si="4"/>
        <v>1939.16</v>
      </c>
    </row>
    <row r="124" spans="1:11" ht="25.5" x14ac:dyDescent="0.2">
      <c r="A124" s="241" t="s">
        <v>109</v>
      </c>
      <c r="B124" s="242" t="s">
        <v>9</v>
      </c>
      <c r="C124" s="242" t="s">
        <v>62</v>
      </c>
      <c r="D124" s="242" t="s">
        <v>1978</v>
      </c>
      <c r="E124" s="243" t="s">
        <v>25</v>
      </c>
      <c r="F124" s="241">
        <v>2432.2477128940141</v>
      </c>
      <c r="G124" s="253">
        <v>0.79</v>
      </c>
      <c r="H124" s="195">
        <f>TRUNC(G124*(1-(SINTÉTICA!$I$226)),2)</f>
        <v>0.79</v>
      </c>
      <c r="I124" s="192">
        <f t="shared" si="2"/>
        <v>1.1268756208203355E-3</v>
      </c>
      <c r="K124" s="137">
        <f t="shared" si="4"/>
        <v>1921.4756931862712</v>
      </c>
    </row>
    <row r="125" spans="1:11" ht="25.5" x14ac:dyDescent="0.2">
      <c r="A125" s="241" t="s">
        <v>238</v>
      </c>
      <c r="B125" s="242" t="s">
        <v>9</v>
      </c>
      <c r="C125" s="242" t="s">
        <v>239</v>
      </c>
      <c r="D125" s="242" t="s">
        <v>1978</v>
      </c>
      <c r="E125" s="243" t="s">
        <v>13</v>
      </c>
      <c r="F125" s="241">
        <v>10</v>
      </c>
      <c r="G125" s="253">
        <v>187.04</v>
      </c>
      <c r="H125" s="195">
        <f>TRUNC(G125*(1-(SINTÉTICA!$I$226)),2)</f>
        <v>187.04</v>
      </c>
      <c r="I125" s="192">
        <f t="shared" si="2"/>
        <v>1.0969215841014701E-3</v>
      </c>
      <c r="K125" s="137">
        <f t="shared" si="4"/>
        <v>1870.3999999999999</v>
      </c>
    </row>
    <row r="126" spans="1:11" ht="25.5" x14ac:dyDescent="0.2">
      <c r="A126" s="241" t="s">
        <v>83</v>
      </c>
      <c r="B126" s="242" t="s">
        <v>9</v>
      </c>
      <c r="C126" s="242" t="s">
        <v>419</v>
      </c>
      <c r="D126" s="242" t="s">
        <v>1978</v>
      </c>
      <c r="E126" s="243" t="s">
        <v>25</v>
      </c>
      <c r="F126" s="241">
        <v>16661.188783957528</v>
      </c>
      <c r="G126" s="253">
        <v>0.11</v>
      </c>
      <c r="H126" s="195">
        <f>TRUNC(G126*(1-(SINTÉTICA!$I$226)),2)</f>
        <v>0.11</v>
      </c>
      <c r="I126" s="192">
        <f t="shared" si="2"/>
        <v>1.0748299483160594E-3</v>
      </c>
      <c r="K126" s="137">
        <f t="shared" si="4"/>
        <v>1832.730766235328</v>
      </c>
    </row>
    <row r="127" spans="1:11" x14ac:dyDescent="0.2">
      <c r="A127" s="241" t="s">
        <v>187</v>
      </c>
      <c r="B127" s="242" t="s">
        <v>9</v>
      </c>
      <c r="C127" s="242" t="s">
        <v>355</v>
      </c>
      <c r="D127" s="242" t="s">
        <v>51</v>
      </c>
      <c r="E127" s="243" t="s">
        <v>25</v>
      </c>
      <c r="F127" s="241">
        <v>109.71122272340671</v>
      </c>
      <c r="G127" s="253">
        <v>16.57</v>
      </c>
      <c r="H127" s="195">
        <f>TRUNC(G127*(1-(SINTÉTICA!$I$226)),2)</f>
        <v>16.57</v>
      </c>
      <c r="I127" s="192">
        <f t="shared" si="2"/>
        <v>1.0661410170353257E-3</v>
      </c>
      <c r="K127" s="137">
        <f t="shared" si="4"/>
        <v>1817.9149605268492</v>
      </c>
    </row>
    <row r="128" spans="1:11" ht="25.5" x14ac:dyDescent="0.2">
      <c r="A128" s="241" t="s">
        <v>970</v>
      </c>
      <c r="B128" s="242" t="s">
        <v>9</v>
      </c>
      <c r="C128" s="242" t="s">
        <v>971</v>
      </c>
      <c r="D128" s="242" t="s">
        <v>30</v>
      </c>
      <c r="E128" s="243" t="s">
        <v>12</v>
      </c>
      <c r="F128" s="241">
        <v>1111.04784</v>
      </c>
      <c r="G128" s="253">
        <v>1.63</v>
      </c>
      <c r="H128" s="195">
        <f>TRUNC(G128*(1-(SINTÉTICA!$I$226)),2)</f>
        <v>1.63</v>
      </c>
      <c r="I128" s="192">
        <f t="shared" si="2"/>
        <v>1.0620903236550827E-3</v>
      </c>
    </row>
    <row r="129" spans="1:9" x14ac:dyDescent="0.2">
      <c r="A129" s="241" t="s">
        <v>1653</v>
      </c>
      <c r="B129" s="242" t="s">
        <v>329</v>
      </c>
      <c r="C129" s="242" t="s">
        <v>1654</v>
      </c>
      <c r="D129" s="242" t="s">
        <v>30</v>
      </c>
      <c r="E129" s="243" t="s">
        <v>442</v>
      </c>
      <c r="F129" s="241">
        <v>1675.0170000000001</v>
      </c>
      <c r="G129" s="253">
        <v>0.96</v>
      </c>
      <c r="H129" s="195">
        <f>TRUNC(G129*(1-(SINTÉTICA!$I$226)),2)</f>
        <v>0.96</v>
      </c>
      <c r="I129" s="192">
        <f t="shared" si="2"/>
        <v>9.4304309719600978E-4</v>
      </c>
    </row>
    <row r="130" spans="1:9" ht="25.5" x14ac:dyDescent="0.2">
      <c r="A130" s="241" t="s">
        <v>1816</v>
      </c>
      <c r="B130" s="242" t="s">
        <v>900</v>
      </c>
      <c r="C130" s="242" t="s">
        <v>1288</v>
      </c>
      <c r="D130" s="242" t="s">
        <v>30</v>
      </c>
      <c r="E130" s="243" t="s">
        <v>16</v>
      </c>
      <c r="F130" s="241">
        <v>112.812</v>
      </c>
      <c r="G130" s="253">
        <v>14.02</v>
      </c>
      <c r="H130" s="195">
        <f>TRUNC(G130*(1-(SINTÉTICA!$I$226)),2)</f>
        <v>14.02</v>
      </c>
      <c r="I130" s="192">
        <f t="shared" si="2"/>
        <v>9.2756510200710219E-4</v>
      </c>
    </row>
    <row r="131" spans="1:9" ht="38.25" x14ac:dyDescent="0.2">
      <c r="A131" s="241" t="s">
        <v>457</v>
      </c>
      <c r="B131" s="242" t="s">
        <v>9</v>
      </c>
      <c r="C131" s="242" t="s">
        <v>458</v>
      </c>
      <c r="D131" s="242" t="s">
        <v>30</v>
      </c>
      <c r="E131" s="243" t="s">
        <v>14</v>
      </c>
      <c r="F131" s="241">
        <v>58.420836799999996</v>
      </c>
      <c r="G131" s="253">
        <v>26.71</v>
      </c>
      <c r="H131" s="195">
        <f>TRUNC(G131*(1-(SINTÉTICA!$I$226)),2)</f>
        <v>26.71</v>
      </c>
      <c r="I131" s="192">
        <f t="shared" si="2"/>
        <v>9.1512990942495232E-4</v>
      </c>
    </row>
    <row r="132" spans="1:9" ht="25.5" x14ac:dyDescent="0.2">
      <c r="A132" s="241" t="s">
        <v>406</v>
      </c>
      <c r="B132" s="242" t="s">
        <v>9</v>
      </c>
      <c r="C132" s="242" t="s">
        <v>407</v>
      </c>
      <c r="D132" s="242" t="s">
        <v>30</v>
      </c>
      <c r="E132" s="243" t="s">
        <v>14</v>
      </c>
      <c r="F132" s="241">
        <v>286.75024797999998</v>
      </c>
      <c r="G132" s="253">
        <v>5.42</v>
      </c>
      <c r="H132" s="195">
        <f>TRUNC(G132*(1-(SINTÉTICA!$I$226)),2)</f>
        <v>5.42</v>
      </c>
      <c r="I132" s="192">
        <f t="shared" si="2"/>
        <v>9.1147377379488547E-4</v>
      </c>
    </row>
    <row r="133" spans="1:9" x14ac:dyDescent="0.2">
      <c r="A133" s="241" t="s">
        <v>272</v>
      </c>
      <c r="B133" s="242" t="s">
        <v>9</v>
      </c>
      <c r="C133" s="242" t="s">
        <v>391</v>
      </c>
      <c r="D133" s="242" t="s">
        <v>51</v>
      </c>
      <c r="E133" s="243" t="s">
        <v>25</v>
      </c>
      <c r="F133" s="241">
        <v>60.552220949999999</v>
      </c>
      <c r="G133" s="253">
        <v>24.74</v>
      </c>
      <c r="H133" s="195">
        <f>TRUNC(G133*(1-(SINTÉTICA!$I$226)),2)</f>
        <v>24.74</v>
      </c>
      <c r="I133" s="192">
        <f t="shared" si="2"/>
        <v>8.7855885544312355E-4</v>
      </c>
    </row>
    <row r="134" spans="1:9" x14ac:dyDescent="0.2">
      <c r="A134" s="241" t="s">
        <v>1905</v>
      </c>
      <c r="B134" s="242" t="s">
        <v>188</v>
      </c>
      <c r="C134" s="242" t="s">
        <v>1906</v>
      </c>
      <c r="D134" s="242" t="s">
        <v>30</v>
      </c>
      <c r="E134" s="243" t="s">
        <v>16</v>
      </c>
      <c r="F134" s="241">
        <v>39.3294</v>
      </c>
      <c r="G134" s="253">
        <v>37.99</v>
      </c>
      <c r="H134" s="195">
        <f>TRUNC(G134*(1-(SINTÉTICA!$I$226)),2)</f>
        <v>37.99</v>
      </c>
      <c r="I134" s="192">
        <f t="shared" si="2"/>
        <v>8.7624933800972856E-4</v>
      </c>
    </row>
    <row r="135" spans="1:9" x14ac:dyDescent="0.2">
      <c r="A135" s="241" t="s">
        <v>204</v>
      </c>
      <c r="B135" s="242" t="s">
        <v>9</v>
      </c>
      <c r="C135" s="242" t="s">
        <v>276</v>
      </c>
      <c r="D135" s="242" t="s">
        <v>30</v>
      </c>
      <c r="E135" s="243" t="s">
        <v>49</v>
      </c>
      <c r="F135" s="241">
        <v>80.246247999999994</v>
      </c>
      <c r="G135" s="253">
        <v>18.41</v>
      </c>
      <c r="H135" s="195">
        <f>TRUNC(G135*(1-(SINTÉTICA!$I$226)),2)</f>
        <v>18.41</v>
      </c>
      <c r="I135" s="192">
        <f t="shared" si="2"/>
        <v>8.6640233187711569E-4</v>
      </c>
    </row>
    <row r="136" spans="1:9" x14ac:dyDescent="0.2">
      <c r="A136" s="241" t="s">
        <v>1849</v>
      </c>
      <c r="B136" s="242" t="s">
        <v>329</v>
      </c>
      <c r="C136" s="242" t="s">
        <v>1850</v>
      </c>
      <c r="D136" s="242" t="s">
        <v>30</v>
      </c>
      <c r="E136" s="243" t="s">
        <v>14</v>
      </c>
      <c r="F136" s="241">
        <v>22.44</v>
      </c>
      <c r="G136" s="253">
        <v>64.33</v>
      </c>
      <c r="H136" s="195">
        <f>TRUNC(G136*(1-(SINTÉTICA!$I$226)),2)</f>
        <v>64.33</v>
      </c>
      <c r="I136" s="192">
        <f t="shared" si="2"/>
        <v>8.4659849547570349E-4</v>
      </c>
    </row>
    <row r="137" spans="1:9" ht="25.5" x14ac:dyDescent="0.2">
      <c r="A137" s="241" t="s">
        <v>80</v>
      </c>
      <c r="B137" s="242" t="s">
        <v>9</v>
      </c>
      <c r="C137" s="242" t="s">
        <v>60</v>
      </c>
      <c r="D137" s="242" t="s">
        <v>1978</v>
      </c>
      <c r="E137" s="243" t="s">
        <v>25</v>
      </c>
      <c r="F137" s="241">
        <v>1150.0070374707441</v>
      </c>
      <c r="G137" s="253">
        <v>1.24</v>
      </c>
      <c r="H137" s="195">
        <f>TRUNC(G137*(1-(SINTÉTICA!$I$226)),2)</f>
        <v>1.24</v>
      </c>
      <c r="I137" s="192">
        <f t="shared" si="2"/>
        <v>8.3630226217659698E-4</v>
      </c>
    </row>
    <row r="138" spans="1:9" ht="25.5" x14ac:dyDescent="0.2">
      <c r="A138" s="241" t="s">
        <v>899</v>
      </c>
      <c r="B138" s="242" t="s">
        <v>900</v>
      </c>
      <c r="C138" s="242" t="s">
        <v>901</v>
      </c>
      <c r="D138" s="242" t="s">
        <v>30</v>
      </c>
      <c r="E138" s="243" t="s">
        <v>586</v>
      </c>
      <c r="F138" s="241">
        <v>275.52393000000001</v>
      </c>
      <c r="G138" s="253">
        <v>4.95</v>
      </c>
      <c r="H138" s="195">
        <f>TRUNC(G138*(1-(SINTÉTICA!$I$226)),2)</f>
        <v>4.95</v>
      </c>
      <c r="I138" s="192">
        <f t="shared" si="2"/>
        <v>7.9984459018372543E-4</v>
      </c>
    </row>
    <row r="139" spans="1:9" ht="25.5" x14ac:dyDescent="0.2">
      <c r="A139" s="241" t="s">
        <v>1730</v>
      </c>
      <c r="B139" s="242" t="s">
        <v>9</v>
      </c>
      <c r="C139" s="242" t="s">
        <v>1731</v>
      </c>
      <c r="D139" s="242" t="s">
        <v>30</v>
      </c>
      <c r="E139" s="243" t="s">
        <v>49</v>
      </c>
      <c r="F139" s="241">
        <v>70.463999999999999</v>
      </c>
      <c r="G139" s="253">
        <v>19.28</v>
      </c>
      <c r="H139" s="195">
        <f>TRUNC(G139*(1-(SINTÉTICA!$I$226)),2)</f>
        <v>19.28</v>
      </c>
      <c r="I139" s="192">
        <f t="shared" ref="I139:I202" si="5">F139*H139/(SUM($K:$K))</f>
        <v>7.9673777942738954E-4</v>
      </c>
    </row>
    <row r="140" spans="1:9" x14ac:dyDescent="0.2">
      <c r="A140" s="241" t="s">
        <v>1659</v>
      </c>
      <c r="B140" s="242" t="s">
        <v>9</v>
      </c>
      <c r="C140" s="242" t="s">
        <v>1660</v>
      </c>
      <c r="D140" s="242" t="s">
        <v>30</v>
      </c>
      <c r="E140" s="243" t="s">
        <v>12</v>
      </c>
      <c r="F140" s="241">
        <v>346.2</v>
      </c>
      <c r="G140" s="253">
        <v>3.79</v>
      </c>
      <c r="H140" s="195">
        <f>TRUNC(G140*(1-(SINTÉTICA!$I$226)),2)</f>
        <v>3.79</v>
      </c>
      <c r="I140" s="192">
        <f t="shared" si="5"/>
        <v>7.6949776339626337E-4</v>
      </c>
    </row>
    <row r="141" spans="1:9" ht="38.25" x14ac:dyDescent="0.2">
      <c r="A141" s="241" t="s">
        <v>392</v>
      </c>
      <c r="B141" s="242" t="s">
        <v>9</v>
      </c>
      <c r="C141" s="242" t="s">
        <v>393</v>
      </c>
      <c r="D141" s="242" t="s">
        <v>30</v>
      </c>
      <c r="E141" s="243" t="s">
        <v>12</v>
      </c>
      <c r="F141" s="241">
        <v>702.58072500000003</v>
      </c>
      <c r="G141" s="253">
        <v>1.76</v>
      </c>
      <c r="H141" s="195">
        <f>TRUNC(G141*(1-(SINTÉTICA!$I$226)),2)</f>
        <v>1.76</v>
      </c>
      <c r="I141" s="192">
        <f t="shared" si="5"/>
        <v>7.2518696151306703E-4</v>
      </c>
    </row>
    <row r="142" spans="1:9" ht="25.5" x14ac:dyDescent="0.2">
      <c r="A142" s="241" t="s">
        <v>929</v>
      </c>
      <c r="B142" s="242" t="s">
        <v>9</v>
      </c>
      <c r="C142" s="242" t="s">
        <v>930</v>
      </c>
      <c r="D142" s="242" t="s">
        <v>30</v>
      </c>
      <c r="E142" s="243" t="s">
        <v>12</v>
      </c>
      <c r="F142" s="241">
        <v>2</v>
      </c>
      <c r="G142" s="253">
        <v>612.04</v>
      </c>
      <c r="H142" s="195">
        <f>TRUNC(G142*(1-(SINTÉTICA!$I$226)),2)</f>
        <v>612.04</v>
      </c>
      <c r="I142" s="192">
        <f t="shared" si="5"/>
        <v>7.1787840711448234E-4</v>
      </c>
    </row>
    <row r="143" spans="1:9" ht="25.5" x14ac:dyDescent="0.2">
      <c r="A143" s="241" t="s">
        <v>568</v>
      </c>
      <c r="B143" s="242" t="s">
        <v>9</v>
      </c>
      <c r="C143" s="242" t="s">
        <v>569</v>
      </c>
      <c r="D143" s="242" t="s">
        <v>30</v>
      </c>
      <c r="E143" s="243" t="s">
        <v>49</v>
      </c>
      <c r="F143" s="241">
        <v>79.8</v>
      </c>
      <c r="G143" s="253">
        <v>15.3</v>
      </c>
      <c r="H143" s="195">
        <f>TRUNC(G143*(1-(SINTÉTICA!$I$226)),2)</f>
        <v>15.3</v>
      </c>
      <c r="I143" s="192">
        <f t="shared" si="5"/>
        <v>7.1603691129857206E-4</v>
      </c>
    </row>
    <row r="144" spans="1:9" x14ac:dyDescent="0.2">
      <c r="A144" s="241" t="s">
        <v>933</v>
      </c>
      <c r="B144" s="242" t="s">
        <v>188</v>
      </c>
      <c r="C144" s="242" t="s">
        <v>932</v>
      </c>
      <c r="D144" s="242" t="s">
        <v>30</v>
      </c>
      <c r="E144" s="243" t="s">
        <v>189</v>
      </c>
      <c r="F144" s="241">
        <v>2</v>
      </c>
      <c r="G144" s="253">
        <v>610.28</v>
      </c>
      <c r="H144" s="195">
        <f>TRUNC(G144*(1-(SINTÉTICA!$I$226)),2)</f>
        <v>610.28</v>
      </c>
      <c r="I144" s="192">
        <f t="shared" si="5"/>
        <v>7.1581405511702873E-4</v>
      </c>
    </row>
    <row r="145" spans="1:9" ht="25.5" x14ac:dyDescent="0.2">
      <c r="A145" s="241" t="s">
        <v>100</v>
      </c>
      <c r="B145" s="242" t="s">
        <v>9</v>
      </c>
      <c r="C145" s="242" t="s">
        <v>289</v>
      </c>
      <c r="D145" s="242" t="s">
        <v>30</v>
      </c>
      <c r="E145" s="243" t="s">
        <v>17</v>
      </c>
      <c r="F145" s="241">
        <v>6.5516088572936004</v>
      </c>
      <c r="G145" s="253">
        <v>185.74</v>
      </c>
      <c r="H145" s="195">
        <f>TRUNC(G145*(1-(SINTÉTICA!$I$226)),2)</f>
        <v>185.74</v>
      </c>
      <c r="I145" s="192">
        <f t="shared" si="5"/>
        <v>7.1366515216090859E-4</v>
      </c>
    </row>
    <row r="146" spans="1:9" ht="25.5" x14ac:dyDescent="0.2">
      <c r="A146" s="241" t="s">
        <v>1802</v>
      </c>
      <c r="B146" s="242" t="s">
        <v>9</v>
      </c>
      <c r="C146" s="242" t="s">
        <v>1803</v>
      </c>
      <c r="D146" s="242" t="s">
        <v>30</v>
      </c>
      <c r="E146" s="243" t="s">
        <v>12</v>
      </c>
      <c r="F146" s="241">
        <v>1</v>
      </c>
      <c r="G146" s="253">
        <v>1188.27</v>
      </c>
      <c r="H146" s="195">
        <f>TRUNC(G146*(1-(SINTÉTICA!$I$226)),2)</f>
        <v>1188.27</v>
      </c>
      <c r="I146" s="192">
        <f t="shared" si="5"/>
        <v>6.9687714432220603E-4</v>
      </c>
    </row>
    <row r="147" spans="1:9" ht="25.5" x14ac:dyDescent="0.2">
      <c r="A147" s="241" t="s">
        <v>1831</v>
      </c>
      <c r="B147" s="242" t="s">
        <v>9</v>
      </c>
      <c r="C147" s="242" t="s">
        <v>1832</v>
      </c>
      <c r="D147" s="242" t="s">
        <v>30</v>
      </c>
      <c r="E147" s="243" t="s">
        <v>14</v>
      </c>
      <c r="F147" s="241">
        <v>65.087986799999996</v>
      </c>
      <c r="G147" s="253">
        <v>18.059999999999999</v>
      </c>
      <c r="H147" s="195">
        <f>TRUNC(G147*(1-(SINTÉTICA!$I$226)),2)</f>
        <v>18.059999999999999</v>
      </c>
      <c r="I147" s="192">
        <f t="shared" si="5"/>
        <v>6.8938157699666711E-4</v>
      </c>
    </row>
    <row r="148" spans="1:9" x14ac:dyDescent="0.2">
      <c r="A148" s="241" t="s">
        <v>268</v>
      </c>
      <c r="B148" s="242" t="s">
        <v>9</v>
      </c>
      <c r="C148" s="242" t="s">
        <v>431</v>
      </c>
      <c r="D148" s="242" t="s">
        <v>51</v>
      </c>
      <c r="E148" s="243" t="s">
        <v>25</v>
      </c>
      <c r="F148" s="241">
        <v>50.843540789999999</v>
      </c>
      <c r="G148" s="253">
        <v>22.85</v>
      </c>
      <c r="H148" s="195">
        <f>TRUNC(G148*(1-(SINTÉTICA!$I$226)),2)</f>
        <v>22.85</v>
      </c>
      <c r="I148" s="192">
        <f t="shared" si="5"/>
        <v>6.8133873578500321E-4</v>
      </c>
    </row>
    <row r="149" spans="1:9" ht="25.5" x14ac:dyDescent="0.2">
      <c r="A149" s="241" t="s">
        <v>1811</v>
      </c>
      <c r="B149" s="242" t="s">
        <v>900</v>
      </c>
      <c r="C149" s="242" t="s">
        <v>1812</v>
      </c>
      <c r="D149" s="242" t="s">
        <v>30</v>
      </c>
      <c r="E149" s="243" t="s">
        <v>16</v>
      </c>
      <c r="F149" s="241">
        <v>38.76</v>
      </c>
      <c r="G149" s="253">
        <v>29.83</v>
      </c>
      <c r="H149" s="195">
        <f>TRUNC(G149*(1-(SINTÉTICA!$I$226)),2)</f>
        <v>29.83</v>
      </c>
      <c r="I149" s="192">
        <f t="shared" si="5"/>
        <v>6.7807558933448897E-4</v>
      </c>
    </row>
    <row r="150" spans="1:9" ht="25.5" x14ac:dyDescent="0.2">
      <c r="A150" s="241" t="s">
        <v>1800</v>
      </c>
      <c r="B150" s="242" t="s">
        <v>9</v>
      </c>
      <c r="C150" s="242" t="s">
        <v>1801</v>
      </c>
      <c r="D150" s="242" t="s">
        <v>30</v>
      </c>
      <c r="E150" s="243" t="s">
        <v>12</v>
      </c>
      <c r="F150" s="241">
        <v>2</v>
      </c>
      <c r="G150" s="253">
        <v>562.79999999999995</v>
      </c>
      <c r="H150" s="195">
        <f>TRUNC(G150*(1-(SINTÉTICA!$I$226)),2)</f>
        <v>562.79999999999995</v>
      </c>
      <c r="I150" s="192">
        <f t="shared" si="5"/>
        <v>6.6012346827663327E-4</v>
      </c>
    </row>
    <row r="151" spans="1:9" ht="25.5" x14ac:dyDescent="0.2">
      <c r="A151" s="241" t="s">
        <v>1908</v>
      </c>
      <c r="B151" s="242" t="s">
        <v>329</v>
      </c>
      <c r="C151" s="242" t="s">
        <v>1909</v>
      </c>
      <c r="D151" s="242" t="s">
        <v>30</v>
      </c>
      <c r="E151" s="243" t="s">
        <v>12</v>
      </c>
      <c r="F151" s="241">
        <v>5.36</v>
      </c>
      <c r="G151" s="253">
        <v>204.88</v>
      </c>
      <c r="H151" s="195">
        <f>TRUNC(G151*(1-(SINTÉTICA!$I$226)),2)</f>
        <v>204.88</v>
      </c>
      <c r="I151" s="192">
        <f t="shared" si="5"/>
        <v>6.4402902943103157E-4</v>
      </c>
    </row>
    <row r="152" spans="1:9" ht="25.5" x14ac:dyDescent="0.2">
      <c r="A152" s="241" t="s">
        <v>269</v>
      </c>
      <c r="B152" s="242" t="s">
        <v>9</v>
      </c>
      <c r="C152" s="242" t="s">
        <v>270</v>
      </c>
      <c r="D152" s="242" t="s">
        <v>30</v>
      </c>
      <c r="E152" s="243" t="s">
        <v>271</v>
      </c>
      <c r="F152" s="241">
        <v>27.138831759999999</v>
      </c>
      <c r="G152" s="253">
        <v>40.24</v>
      </c>
      <c r="H152" s="195">
        <f>TRUNC(G152*(1-(SINTÉTICA!$I$226)),2)</f>
        <v>40.24</v>
      </c>
      <c r="I152" s="192">
        <f t="shared" si="5"/>
        <v>6.4045734274575602E-4</v>
      </c>
    </row>
    <row r="153" spans="1:9" ht="63.75" x14ac:dyDescent="0.2">
      <c r="A153" s="241" t="s">
        <v>2121</v>
      </c>
      <c r="B153" s="242" t="s">
        <v>9</v>
      </c>
      <c r="C153" s="242" t="s">
        <v>2122</v>
      </c>
      <c r="D153" s="242" t="s">
        <v>30</v>
      </c>
      <c r="E153" s="243" t="s">
        <v>10</v>
      </c>
      <c r="F153" s="241">
        <v>1.7352000000000001</v>
      </c>
      <c r="G153" s="253">
        <v>603.86</v>
      </c>
      <c r="H153" s="195">
        <f>TRUNC(G153*(1-(SINTÉTICA!$I$226)),2)</f>
        <v>603.86</v>
      </c>
      <c r="I153" s="192">
        <f t="shared" si="5"/>
        <v>6.1450707870192034E-4</v>
      </c>
    </row>
    <row r="154" spans="1:9" ht="38.25" x14ac:dyDescent="0.2">
      <c r="A154" s="241" t="s">
        <v>538</v>
      </c>
      <c r="B154" s="242" t="s">
        <v>9</v>
      </c>
      <c r="C154" s="242" t="s">
        <v>539</v>
      </c>
      <c r="D154" s="242" t="s">
        <v>326</v>
      </c>
      <c r="E154" s="243" t="s">
        <v>12</v>
      </c>
      <c r="F154" s="241">
        <v>1.7493000000000001E-3</v>
      </c>
      <c r="G154" s="253">
        <v>591575.65</v>
      </c>
      <c r="H154" s="195">
        <f>TRUNC(G154*(1-(SINTÉTICA!$I$226)),2)</f>
        <v>591575.65</v>
      </c>
      <c r="I154" s="192">
        <f t="shared" si="5"/>
        <v>6.0689795497212906E-4</v>
      </c>
    </row>
    <row r="155" spans="1:9" ht="38.25" x14ac:dyDescent="0.2">
      <c r="A155" s="241" t="s">
        <v>978</v>
      </c>
      <c r="B155" s="242" t="s">
        <v>9</v>
      </c>
      <c r="C155" s="242" t="s">
        <v>979</v>
      </c>
      <c r="D155" s="242" t="s">
        <v>30</v>
      </c>
      <c r="E155" s="243" t="s">
        <v>12</v>
      </c>
      <c r="F155" s="241">
        <v>703.1</v>
      </c>
      <c r="G155" s="253">
        <v>1.43</v>
      </c>
      <c r="H155" s="195">
        <f>TRUNC(G155*(1-(SINTÉTICA!$I$226)),2)</f>
        <v>1.43</v>
      </c>
      <c r="I155" s="192">
        <f t="shared" si="5"/>
        <v>5.8964989257265482E-4</v>
      </c>
    </row>
    <row r="156" spans="1:9" x14ac:dyDescent="0.2">
      <c r="A156" s="241" t="s">
        <v>467</v>
      </c>
      <c r="B156" s="242" t="s">
        <v>9</v>
      </c>
      <c r="C156" s="242" t="s">
        <v>468</v>
      </c>
      <c r="D156" s="242" t="s">
        <v>30</v>
      </c>
      <c r="E156" s="243" t="s">
        <v>34</v>
      </c>
      <c r="F156" s="241">
        <v>270</v>
      </c>
      <c r="G156" s="253">
        <v>3.62</v>
      </c>
      <c r="H156" s="195">
        <f>TRUNC(G156*(1-(SINTÉTICA!$I$226)),2)</f>
        <v>3.62</v>
      </c>
      <c r="I156" s="192">
        <f t="shared" si="5"/>
        <v>5.7320955747475254E-4</v>
      </c>
    </row>
    <row r="157" spans="1:9" x14ac:dyDescent="0.2">
      <c r="A157" s="241" t="s">
        <v>1985</v>
      </c>
      <c r="B157" s="242" t="s">
        <v>9</v>
      </c>
      <c r="C157" s="242" t="s">
        <v>1986</v>
      </c>
      <c r="D157" s="242" t="s">
        <v>30</v>
      </c>
      <c r="E157" s="243" t="s">
        <v>10</v>
      </c>
      <c r="F157" s="241">
        <v>421.87200000000001</v>
      </c>
      <c r="G157" s="253">
        <v>2.2200000000000002</v>
      </c>
      <c r="H157" s="195">
        <f>TRUNC(G157*(1-(SINTÉTICA!$I$226)),2)</f>
        <v>2.2200000000000002</v>
      </c>
      <c r="I157" s="192">
        <f t="shared" si="5"/>
        <v>5.4925594290648164E-4</v>
      </c>
    </row>
    <row r="158" spans="1:9" ht="38.25" x14ac:dyDescent="0.2">
      <c r="A158" s="241" t="s">
        <v>1840</v>
      </c>
      <c r="B158" s="242" t="s">
        <v>9</v>
      </c>
      <c r="C158" s="242" t="s">
        <v>1841</v>
      </c>
      <c r="D158" s="242" t="s">
        <v>30</v>
      </c>
      <c r="E158" s="243" t="s">
        <v>14</v>
      </c>
      <c r="F158" s="241">
        <v>50.573</v>
      </c>
      <c r="G158" s="253">
        <v>18.46</v>
      </c>
      <c r="H158" s="195">
        <f>TRUNC(G158*(1-(SINTÉTICA!$I$226)),2)</f>
        <v>18.46</v>
      </c>
      <c r="I158" s="192">
        <f t="shared" si="5"/>
        <v>5.4750930171899978E-4</v>
      </c>
    </row>
    <row r="159" spans="1:9" ht="25.5" x14ac:dyDescent="0.2">
      <c r="A159" s="241" t="s">
        <v>1620</v>
      </c>
      <c r="B159" s="242" t="s">
        <v>9</v>
      </c>
      <c r="C159" s="242" t="s">
        <v>1621</v>
      </c>
      <c r="D159" s="242" t="s">
        <v>30</v>
      </c>
      <c r="E159" s="243" t="s">
        <v>34</v>
      </c>
      <c r="F159" s="241">
        <v>101.15</v>
      </c>
      <c r="G159" s="253">
        <v>9.1199999999999992</v>
      </c>
      <c r="H159" s="195">
        <f>TRUNC(G159*(1-(SINTÉTICA!$I$226)),2)</f>
        <v>9.1199999999999992</v>
      </c>
      <c r="I159" s="192">
        <f t="shared" si="5"/>
        <v>5.4100566631447658E-4</v>
      </c>
    </row>
    <row r="160" spans="1:9" x14ac:dyDescent="0.2">
      <c r="A160" s="241" t="s">
        <v>1698</v>
      </c>
      <c r="B160" s="242" t="s">
        <v>410</v>
      </c>
      <c r="C160" s="242" t="s">
        <v>1699</v>
      </c>
      <c r="D160" s="242" t="s">
        <v>30</v>
      </c>
      <c r="E160" s="243" t="s">
        <v>12</v>
      </c>
      <c r="F160" s="241">
        <v>11.52</v>
      </c>
      <c r="G160" s="253">
        <v>77.569999999999993</v>
      </c>
      <c r="H160" s="195">
        <f>TRUNC(G160*(1-(SINTÉTICA!$I$226)),2)</f>
        <v>77.569999999999993</v>
      </c>
      <c r="I160" s="192">
        <f t="shared" si="5"/>
        <v>5.2406765817537002E-4</v>
      </c>
    </row>
    <row r="161" spans="1:9" ht="25.5" x14ac:dyDescent="0.2">
      <c r="A161" s="241" t="s">
        <v>2059</v>
      </c>
      <c r="B161" s="242" t="s">
        <v>9</v>
      </c>
      <c r="C161" s="242" t="s">
        <v>2060</v>
      </c>
      <c r="D161" s="242" t="s">
        <v>30</v>
      </c>
      <c r="E161" s="243" t="s">
        <v>34</v>
      </c>
      <c r="F161" s="241">
        <v>105.45</v>
      </c>
      <c r="G161" s="253">
        <v>8.33</v>
      </c>
      <c r="H161" s="195">
        <f>TRUNC(G161*(1-(SINTÉTICA!$I$226)),2)</f>
        <v>8.33</v>
      </c>
      <c r="I161" s="192">
        <f t="shared" si="5"/>
        <v>5.1514877785091714E-4</v>
      </c>
    </row>
    <row r="162" spans="1:9" ht="38.25" x14ac:dyDescent="0.2">
      <c r="A162" s="241" t="s">
        <v>1834</v>
      </c>
      <c r="B162" s="242" t="s">
        <v>9</v>
      </c>
      <c r="C162" s="242" t="s">
        <v>1835</v>
      </c>
      <c r="D162" s="242" t="s">
        <v>30</v>
      </c>
      <c r="E162" s="243" t="s">
        <v>14</v>
      </c>
      <c r="F162" s="241">
        <v>45.085299999999997</v>
      </c>
      <c r="G162" s="253">
        <v>19.190000000000001</v>
      </c>
      <c r="H162" s="195">
        <f>TRUNC(G162*(1-(SINTÉTICA!$I$226)),2)</f>
        <v>19.190000000000001</v>
      </c>
      <c r="I162" s="192">
        <f t="shared" si="5"/>
        <v>5.0740065898753823E-4</v>
      </c>
    </row>
    <row r="163" spans="1:9" ht="25.5" x14ac:dyDescent="0.2">
      <c r="A163" s="241" t="s">
        <v>29</v>
      </c>
      <c r="B163" s="242" t="s">
        <v>9</v>
      </c>
      <c r="C163" s="242" t="s">
        <v>275</v>
      </c>
      <c r="D163" s="242" t="s">
        <v>30</v>
      </c>
      <c r="E163" s="243" t="s">
        <v>10</v>
      </c>
      <c r="F163" s="241">
        <v>2.1</v>
      </c>
      <c r="G163" s="253">
        <v>400</v>
      </c>
      <c r="H163" s="195">
        <f>TRUNC(G163*(1-(SINTÉTICA!$I$226)),2)</f>
        <v>400</v>
      </c>
      <c r="I163" s="192">
        <f t="shared" si="5"/>
        <v>4.9262945393778609E-4</v>
      </c>
    </row>
    <row r="164" spans="1:9" ht="25.5" x14ac:dyDescent="0.2">
      <c r="A164" s="241" t="s">
        <v>192</v>
      </c>
      <c r="B164" s="242" t="s">
        <v>9</v>
      </c>
      <c r="C164" s="242" t="s">
        <v>193</v>
      </c>
      <c r="D164" s="242" t="s">
        <v>1978</v>
      </c>
      <c r="E164" s="243" t="s">
        <v>25</v>
      </c>
      <c r="F164" s="241">
        <v>699.04405535325998</v>
      </c>
      <c r="G164" s="253">
        <v>1.18</v>
      </c>
      <c r="H164" s="195">
        <f>TRUNC(G164*(1-(SINTÉTICA!$I$226)),2)</f>
        <v>1.18</v>
      </c>
      <c r="I164" s="192">
        <f t="shared" si="5"/>
        <v>4.8375742344668535E-4</v>
      </c>
    </row>
    <row r="165" spans="1:9" x14ac:dyDescent="0.2">
      <c r="A165" s="241" t="s">
        <v>2111</v>
      </c>
      <c r="B165" s="242" t="s">
        <v>188</v>
      </c>
      <c r="C165" s="242" t="s">
        <v>2112</v>
      </c>
      <c r="D165" s="242" t="s">
        <v>30</v>
      </c>
      <c r="E165" s="243" t="s">
        <v>402</v>
      </c>
      <c r="F165" s="241">
        <v>21.20732658</v>
      </c>
      <c r="G165" s="253">
        <v>38.81</v>
      </c>
      <c r="H165" s="195">
        <f>TRUNC(G165*(1-(SINTÉTICA!$I$226)),2)</f>
        <v>38.81</v>
      </c>
      <c r="I165" s="192">
        <f t="shared" si="5"/>
        <v>4.8269261617315585E-4</v>
      </c>
    </row>
    <row r="166" spans="1:9" x14ac:dyDescent="0.2">
      <c r="A166" s="241" t="s">
        <v>1883</v>
      </c>
      <c r="B166" s="242" t="s">
        <v>329</v>
      </c>
      <c r="C166" s="242" t="s">
        <v>1884</v>
      </c>
      <c r="D166" s="242" t="s">
        <v>30</v>
      </c>
      <c r="E166" s="243" t="s">
        <v>34</v>
      </c>
      <c r="F166" s="241">
        <v>77.962500000000006</v>
      </c>
      <c r="G166" s="253">
        <v>10.29</v>
      </c>
      <c r="H166" s="195">
        <f>TRUNC(G166*(1-(SINTÉTICA!$I$226)),2)</f>
        <v>10.29</v>
      </c>
      <c r="I166" s="192">
        <f t="shared" si="5"/>
        <v>4.704811415821519E-4</v>
      </c>
    </row>
    <row r="167" spans="1:9" x14ac:dyDescent="0.2">
      <c r="A167" s="241" t="s">
        <v>514</v>
      </c>
      <c r="B167" s="242" t="s">
        <v>11</v>
      </c>
      <c r="C167" s="242" t="s">
        <v>515</v>
      </c>
      <c r="D167" s="242" t="s">
        <v>39</v>
      </c>
      <c r="E167" s="243" t="s">
        <v>12</v>
      </c>
      <c r="F167" s="241">
        <v>3</v>
      </c>
      <c r="G167" s="253">
        <v>262.55</v>
      </c>
      <c r="H167" s="195">
        <f>TRUNC(G167*(1-(SINTÉTICA!$I$226)),2)</f>
        <v>262.55</v>
      </c>
      <c r="I167" s="192">
        <f t="shared" si="5"/>
        <v>4.6192808261202054E-4</v>
      </c>
    </row>
    <row r="168" spans="1:9" x14ac:dyDescent="0.2">
      <c r="A168" s="241" t="s">
        <v>967</v>
      </c>
      <c r="B168" s="242" t="s">
        <v>188</v>
      </c>
      <c r="C168" s="242" t="s">
        <v>968</v>
      </c>
      <c r="D168" s="242" t="s">
        <v>30</v>
      </c>
      <c r="E168" s="243" t="s">
        <v>189</v>
      </c>
      <c r="F168" s="241">
        <v>13.3162168098</v>
      </c>
      <c r="G168" s="253">
        <v>56.2</v>
      </c>
      <c r="H168" s="195">
        <f>TRUNC(G168*(1-(SINTÉTICA!$I$226)),2)</f>
        <v>56.2</v>
      </c>
      <c r="I168" s="192">
        <f t="shared" si="5"/>
        <v>4.3889260308657918E-4</v>
      </c>
    </row>
    <row r="169" spans="1:9" ht="38.25" x14ac:dyDescent="0.2">
      <c r="A169" s="241" t="s">
        <v>465</v>
      </c>
      <c r="B169" s="242" t="s">
        <v>9</v>
      </c>
      <c r="C169" s="242" t="s">
        <v>466</v>
      </c>
      <c r="D169" s="242" t="s">
        <v>30</v>
      </c>
      <c r="E169" s="243" t="s">
        <v>12</v>
      </c>
      <c r="F169" s="241">
        <v>8.5695999999999994</v>
      </c>
      <c r="G169" s="253">
        <v>82.27</v>
      </c>
      <c r="H169" s="195">
        <f>TRUNC(G169*(1-(SINTÉTICA!$I$226)),2)</f>
        <v>82.27</v>
      </c>
      <c r="I169" s="192">
        <f t="shared" si="5"/>
        <v>4.1346917417099546E-4</v>
      </c>
    </row>
    <row r="170" spans="1:9" ht="25.5" x14ac:dyDescent="0.2">
      <c r="A170" s="241" t="s">
        <v>485</v>
      </c>
      <c r="B170" s="242" t="s">
        <v>9</v>
      </c>
      <c r="C170" s="242" t="s">
        <v>486</v>
      </c>
      <c r="D170" s="242" t="s">
        <v>30</v>
      </c>
      <c r="E170" s="243" t="s">
        <v>12</v>
      </c>
      <c r="F170" s="241">
        <v>180.14850000000001</v>
      </c>
      <c r="G170" s="253">
        <v>3.91</v>
      </c>
      <c r="H170" s="195">
        <f>TRUNC(G170*(1-(SINTÉTICA!$I$226)),2)</f>
        <v>3.91</v>
      </c>
      <c r="I170" s="192">
        <f t="shared" si="5"/>
        <v>4.1309362807666794E-4</v>
      </c>
    </row>
    <row r="171" spans="1:9" x14ac:dyDescent="0.2">
      <c r="A171" s="241" t="s">
        <v>408</v>
      </c>
      <c r="B171" s="242" t="s">
        <v>9</v>
      </c>
      <c r="C171" s="242" t="s">
        <v>409</v>
      </c>
      <c r="D171" s="242" t="s">
        <v>51</v>
      </c>
      <c r="E171" s="243" t="s">
        <v>25</v>
      </c>
      <c r="F171" s="241">
        <v>30.017818512000002</v>
      </c>
      <c r="G171" s="253">
        <v>23.15</v>
      </c>
      <c r="H171" s="195">
        <f>TRUNC(G171*(1-(SINTÉTICA!$I$226)),2)</f>
        <v>23.15</v>
      </c>
      <c r="I171" s="192">
        <f t="shared" si="5"/>
        <v>4.0754091035310525E-4</v>
      </c>
    </row>
    <row r="172" spans="1:9" ht="25.5" x14ac:dyDescent="0.2">
      <c r="A172" s="241" t="s">
        <v>1933</v>
      </c>
      <c r="B172" s="242" t="s">
        <v>1934</v>
      </c>
      <c r="C172" s="242" t="s">
        <v>1935</v>
      </c>
      <c r="D172" s="242" t="s">
        <v>30</v>
      </c>
      <c r="E172" s="243" t="s">
        <v>12</v>
      </c>
      <c r="F172" s="241">
        <v>2</v>
      </c>
      <c r="G172" s="253">
        <v>330.64</v>
      </c>
      <c r="H172" s="195">
        <f>TRUNC(G172*(1-(SINTÉTICA!$I$226)),2)</f>
        <v>330.64</v>
      </c>
      <c r="I172" s="192">
        <f t="shared" si="5"/>
        <v>3.8781667297616565E-4</v>
      </c>
    </row>
    <row r="173" spans="1:9" x14ac:dyDescent="0.2">
      <c r="A173" s="241" t="s">
        <v>980</v>
      </c>
      <c r="B173" s="242" t="s">
        <v>9</v>
      </c>
      <c r="C173" s="242" t="s">
        <v>981</v>
      </c>
      <c r="D173" s="242" t="s">
        <v>30</v>
      </c>
      <c r="E173" s="243" t="s">
        <v>14</v>
      </c>
      <c r="F173" s="241">
        <v>49.65</v>
      </c>
      <c r="G173" s="253">
        <v>13.27</v>
      </c>
      <c r="H173" s="195">
        <f>TRUNC(G173*(1-(SINTÉTICA!$I$226)),2)</f>
        <v>13.27</v>
      </c>
      <c r="I173" s="192">
        <f t="shared" si="5"/>
        <v>3.8639479189155599E-4</v>
      </c>
    </row>
    <row r="174" spans="1:9" ht="38.25" x14ac:dyDescent="0.2">
      <c r="A174" s="241" t="s">
        <v>1844</v>
      </c>
      <c r="B174" s="242" t="s">
        <v>9</v>
      </c>
      <c r="C174" s="242" t="s">
        <v>1845</v>
      </c>
      <c r="D174" s="242" t="s">
        <v>30</v>
      </c>
      <c r="E174" s="243" t="s">
        <v>14</v>
      </c>
      <c r="F174" s="241">
        <v>47.369799999999998</v>
      </c>
      <c r="G174" s="253">
        <v>13.84</v>
      </c>
      <c r="H174" s="195">
        <f>TRUNC(G174*(1-(SINTÉTICA!$I$226)),2)</f>
        <v>13.84</v>
      </c>
      <c r="I174" s="192">
        <f t="shared" si="5"/>
        <v>3.8448440536529427E-4</v>
      </c>
    </row>
    <row r="175" spans="1:9" ht="38.25" x14ac:dyDescent="0.2">
      <c r="A175" s="241" t="s">
        <v>1822</v>
      </c>
      <c r="B175" s="242" t="s">
        <v>9</v>
      </c>
      <c r="C175" s="242" t="s">
        <v>1823</v>
      </c>
      <c r="D175" s="242" t="s">
        <v>30</v>
      </c>
      <c r="E175" s="243" t="s">
        <v>14</v>
      </c>
      <c r="F175" s="241">
        <v>7.3079999999999998</v>
      </c>
      <c r="G175" s="253">
        <v>86.98</v>
      </c>
      <c r="H175" s="195">
        <f>TRUNC(G175*(1-(SINTÉTICA!$I$226)),2)</f>
        <v>86.98</v>
      </c>
      <c r="I175" s="192">
        <f t="shared" si="5"/>
        <v>3.7278551616052512E-4</v>
      </c>
    </row>
    <row r="176" spans="1:9" ht="25.5" x14ac:dyDescent="0.2">
      <c r="A176" s="241" t="s">
        <v>2231</v>
      </c>
      <c r="B176" s="242" t="s">
        <v>9</v>
      </c>
      <c r="C176" s="242" t="s">
        <v>2232</v>
      </c>
      <c r="D176" s="242" t="s">
        <v>30</v>
      </c>
      <c r="E176" s="243" t="s">
        <v>12</v>
      </c>
      <c r="F176" s="241">
        <v>1.6326000000000001</v>
      </c>
      <c r="G176" s="253">
        <v>383</v>
      </c>
      <c r="H176" s="195">
        <f>TRUNC(G176*(1-(SINTÉTICA!$I$226)),2)</f>
        <v>383</v>
      </c>
      <c r="I176" s="192">
        <f t="shared" si="5"/>
        <v>3.6670738358220444E-4</v>
      </c>
    </row>
    <row r="177" spans="1:9" ht="38.25" x14ac:dyDescent="0.2">
      <c r="A177" s="241" t="s">
        <v>1607</v>
      </c>
      <c r="B177" s="242" t="s">
        <v>9</v>
      </c>
      <c r="C177" s="242" t="s">
        <v>1608</v>
      </c>
      <c r="D177" s="242" t="s">
        <v>30</v>
      </c>
      <c r="E177" s="243" t="s">
        <v>14</v>
      </c>
      <c r="F177" s="241">
        <v>31.76923008</v>
      </c>
      <c r="G177" s="253">
        <v>19.3</v>
      </c>
      <c r="H177" s="195">
        <f>TRUNC(G177*(1-(SINTÉTICA!$I$226)),2)</f>
        <v>19.3</v>
      </c>
      <c r="I177" s="192">
        <f t="shared" si="5"/>
        <v>3.5958791476220449E-4</v>
      </c>
    </row>
    <row r="178" spans="1:9" x14ac:dyDescent="0.2">
      <c r="A178" s="241" t="s">
        <v>940</v>
      </c>
      <c r="B178" s="242" t="s">
        <v>188</v>
      </c>
      <c r="C178" s="242" t="s">
        <v>941</v>
      </c>
      <c r="D178" s="242" t="s">
        <v>30</v>
      </c>
      <c r="E178" s="243" t="s">
        <v>189</v>
      </c>
      <c r="F178" s="241">
        <v>8</v>
      </c>
      <c r="G178" s="253">
        <v>75.2</v>
      </c>
      <c r="H178" s="195">
        <f>TRUNC(G178*(1-(SINTÉTICA!$I$226)),2)</f>
        <v>75.2</v>
      </c>
      <c r="I178" s="192">
        <f t="shared" si="5"/>
        <v>3.5281652320115725E-4</v>
      </c>
    </row>
    <row r="179" spans="1:9" x14ac:dyDescent="0.2">
      <c r="A179" s="241" t="s">
        <v>274</v>
      </c>
      <c r="B179" s="242" t="s">
        <v>9</v>
      </c>
      <c r="C179" s="242" t="s">
        <v>537</v>
      </c>
      <c r="D179" s="242" t="s">
        <v>51</v>
      </c>
      <c r="E179" s="243" t="s">
        <v>25</v>
      </c>
      <c r="F179" s="241">
        <v>30.926100000000002</v>
      </c>
      <c r="G179" s="253">
        <v>19.09</v>
      </c>
      <c r="H179" s="195">
        <f>TRUNC(G179*(1-(SINTÉTICA!$I$226)),2)</f>
        <v>19.09</v>
      </c>
      <c r="I179" s="192">
        <f t="shared" si="5"/>
        <v>3.4623596077508365E-4</v>
      </c>
    </row>
    <row r="180" spans="1:9" ht="25.5" x14ac:dyDescent="0.2">
      <c r="A180" s="241" t="s">
        <v>196</v>
      </c>
      <c r="B180" s="242" t="s">
        <v>9</v>
      </c>
      <c r="C180" s="242" t="s">
        <v>197</v>
      </c>
      <c r="D180" s="242" t="s">
        <v>1978</v>
      </c>
      <c r="E180" s="243" t="s">
        <v>25</v>
      </c>
      <c r="F180" s="241">
        <v>699.04405535325998</v>
      </c>
      <c r="G180" s="253">
        <v>0.83</v>
      </c>
      <c r="H180" s="195">
        <f>TRUNC(G180*(1-(SINTÉTICA!$I$226)),2)</f>
        <v>0.83</v>
      </c>
      <c r="I180" s="192">
        <f t="shared" si="5"/>
        <v>3.4027005208538038E-4</v>
      </c>
    </row>
    <row r="181" spans="1:9" x14ac:dyDescent="0.2">
      <c r="A181" s="241" t="s">
        <v>1798</v>
      </c>
      <c r="B181" s="242" t="s">
        <v>9</v>
      </c>
      <c r="C181" s="242" t="s">
        <v>1799</v>
      </c>
      <c r="D181" s="242" t="s">
        <v>30</v>
      </c>
      <c r="E181" s="243" t="s">
        <v>12</v>
      </c>
      <c r="F181" s="241">
        <v>6</v>
      </c>
      <c r="G181" s="253">
        <v>86.2</v>
      </c>
      <c r="H181" s="195">
        <f>TRUNC(G181*(1-(SINTÉTICA!$I$226)),2)</f>
        <v>86.2</v>
      </c>
      <c r="I181" s="192">
        <f t="shared" si="5"/>
        <v>3.0331899235312259E-4</v>
      </c>
    </row>
    <row r="182" spans="1:9" ht="25.5" x14ac:dyDescent="0.2">
      <c r="A182" s="241" t="s">
        <v>1610</v>
      </c>
      <c r="B182" s="242" t="s">
        <v>9</v>
      </c>
      <c r="C182" s="242" t="s">
        <v>1611</v>
      </c>
      <c r="D182" s="242" t="s">
        <v>30</v>
      </c>
      <c r="E182" s="243" t="s">
        <v>14</v>
      </c>
      <c r="F182" s="241">
        <v>40.5</v>
      </c>
      <c r="G182" s="253">
        <v>12.6</v>
      </c>
      <c r="H182" s="195">
        <f>TRUNC(G182*(1-(SINTÉTICA!$I$226)),2)</f>
        <v>12.6</v>
      </c>
      <c r="I182" s="192">
        <f t="shared" si="5"/>
        <v>2.9927239326720505E-4</v>
      </c>
    </row>
    <row r="183" spans="1:9" ht="25.5" x14ac:dyDescent="0.2">
      <c r="A183" s="241" t="s">
        <v>411</v>
      </c>
      <c r="B183" s="242" t="s">
        <v>329</v>
      </c>
      <c r="C183" s="242" t="s">
        <v>412</v>
      </c>
      <c r="D183" s="242" t="s">
        <v>30</v>
      </c>
      <c r="E183" s="243" t="s">
        <v>12</v>
      </c>
      <c r="F183" s="241">
        <v>11.374499999999999</v>
      </c>
      <c r="G183" s="253">
        <v>44.01</v>
      </c>
      <c r="H183" s="195">
        <f>TRUNC(G183*(1-(SINTÉTICA!$I$226)),2)</f>
        <v>44.01</v>
      </c>
      <c r="I183" s="192">
        <f t="shared" si="5"/>
        <v>2.9357885474418267E-4</v>
      </c>
    </row>
    <row r="184" spans="1:9" ht="25.5" x14ac:dyDescent="0.2">
      <c r="A184" s="241" t="s">
        <v>937</v>
      </c>
      <c r="B184" s="242" t="s">
        <v>9</v>
      </c>
      <c r="C184" s="242" t="s">
        <v>938</v>
      </c>
      <c r="D184" s="242" t="s">
        <v>30</v>
      </c>
      <c r="E184" s="243" t="s">
        <v>12</v>
      </c>
      <c r="F184" s="241">
        <v>5</v>
      </c>
      <c r="G184" s="253">
        <v>98.91</v>
      </c>
      <c r="H184" s="195">
        <f>TRUNC(G184*(1-(SINTÉTICA!$I$226)),2)</f>
        <v>98.91</v>
      </c>
      <c r="I184" s="192">
        <f t="shared" si="5"/>
        <v>2.9003559100587153E-4</v>
      </c>
    </row>
    <row r="185" spans="1:9" ht="38.25" x14ac:dyDescent="0.2">
      <c r="A185" s="241" t="s">
        <v>1983</v>
      </c>
      <c r="B185" s="242" t="s">
        <v>9</v>
      </c>
      <c r="C185" s="242" t="s">
        <v>1984</v>
      </c>
      <c r="D185" s="242" t="s">
        <v>30</v>
      </c>
      <c r="E185" s="243" t="s">
        <v>34</v>
      </c>
      <c r="F185" s="241">
        <v>10.927158</v>
      </c>
      <c r="G185" s="253">
        <v>44.46</v>
      </c>
      <c r="H185" s="195">
        <f>TRUNC(G185*(1-(SINTÉTICA!$I$226)),2)</f>
        <v>44.46</v>
      </c>
      <c r="I185" s="192">
        <f t="shared" si="5"/>
        <v>2.8491661071901753E-4</v>
      </c>
    </row>
    <row r="186" spans="1:9" ht="38.25" x14ac:dyDescent="0.2">
      <c r="A186" s="241" t="s">
        <v>386</v>
      </c>
      <c r="B186" s="242" t="s">
        <v>9</v>
      </c>
      <c r="C186" s="242" t="s">
        <v>387</v>
      </c>
      <c r="D186" s="242" t="s">
        <v>30</v>
      </c>
      <c r="E186" s="243" t="s">
        <v>12</v>
      </c>
      <c r="F186" s="241">
        <v>1.6668000000000001</v>
      </c>
      <c r="G186" s="253">
        <v>268.39999999999998</v>
      </c>
      <c r="H186" s="195">
        <f>TRUNC(G186*(1-(SINTÉTICA!$I$226)),2)</f>
        <v>268.39999999999998</v>
      </c>
      <c r="I186" s="192">
        <f t="shared" si="5"/>
        <v>2.6236572058836651E-4</v>
      </c>
    </row>
    <row r="187" spans="1:9" ht="25.5" x14ac:dyDescent="0.2">
      <c r="A187" s="241" t="s">
        <v>388</v>
      </c>
      <c r="B187" s="242" t="s">
        <v>9</v>
      </c>
      <c r="C187" s="242" t="s">
        <v>389</v>
      </c>
      <c r="D187" s="242" t="s">
        <v>51</v>
      </c>
      <c r="E187" s="243" t="s">
        <v>25</v>
      </c>
      <c r="F187" s="241">
        <v>23.343557490313394</v>
      </c>
      <c r="G187" s="253">
        <v>19.09</v>
      </c>
      <c r="H187" s="195">
        <f>TRUNC(G187*(1-(SINTÉTICA!$I$226)),2)</f>
        <v>19.09</v>
      </c>
      <c r="I187" s="192">
        <f t="shared" si="5"/>
        <v>2.6134491757987774E-4</v>
      </c>
    </row>
    <row r="188" spans="1:9" x14ac:dyDescent="0.2">
      <c r="A188" s="241" t="s">
        <v>2063</v>
      </c>
      <c r="B188" s="242" t="s">
        <v>9</v>
      </c>
      <c r="C188" s="242" t="s">
        <v>2064</v>
      </c>
      <c r="D188" s="242" t="s">
        <v>51</v>
      </c>
      <c r="E188" s="243" t="s">
        <v>25</v>
      </c>
      <c r="F188" s="241">
        <v>18.001608609600002</v>
      </c>
      <c r="G188" s="253">
        <v>23.15</v>
      </c>
      <c r="H188" s="195">
        <f>TRUNC(G188*(1-(SINTÉTICA!$I$226)),2)</f>
        <v>23.15</v>
      </c>
      <c r="I188" s="192">
        <f t="shared" si="5"/>
        <v>2.4440123647372536E-4</v>
      </c>
    </row>
    <row r="189" spans="1:9" x14ac:dyDescent="0.2">
      <c r="A189" s="241" t="s">
        <v>396</v>
      </c>
      <c r="B189" s="242" t="s">
        <v>9</v>
      </c>
      <c r="C189" s="242" t="s">
        <v>397</v>
      </c>
      <c r="D189" s="242" t="s">
        <v>30</v>
      </c>
      <c r="E189" s="243" t="s">
        <v>14</v>
      </c>
      <c r="F189" s="241">
        <v>110.73223</v>
      </c>
      <c r="G189" s="253">
        <v>3.67</v>
      </c>
      <c r="H189" s="195">
        <f>TRUNC(G189*(1-(SINTÉTICA!$I$226)),2)</f>
        <v>3.67</v>
      </c>
      <c r="I189" s="192">
        <f t="shared" si="5"/>
        <v>2.3833136411124158E-4</v>
      </c>
    </row>
    <row r="190" spans="1:9" ht="25.5" x14ac:dyDescent="0.2">
      <c r="A190" s="241" t="s">
        <v>1910</v>
      </c>
      <c r="B190" s="242" t="s">
        <v>329</v>
      </c>
      <c r="C190" s="242" t="s">
        <v>1911</v>
      </c>
      <c r="D190" s="242" t="s">
        <v>30</v>
      </c>
      <c r="E190" s="243" t="s">
        <v>12</v>
      </c>
      <c r="F190" s="241">
        <v>0.34050000000000002</v>
      </c>
      <c r="G190" s="253">
        <v>1193.5</v>
      </c>
      <c r="H190" s="195">
        <f>TRUNC(G190*(1-(SINTÉTICA!$I$226)),2)</f>
        <v>1193.5</v>
      </c>
      <c r="I190" s="192">
        <f t="shared" si="5"/>
        <v>2.383310508810138E-4</v>
      </c>
    </row>
    <row r="191" spans="1:9" x14ac:dyDescent="0.2">
      <c r="A191" s="241" t="s">
        <v>972</v>
      </c>
      <c r="B191" s="242" t="s">
        <v>188</v>
      </c>
      <c r="C191" s="242" t="s">
        <v>973</v>
      </c>
      <c r="D191" s="242" t="s">
        <v>30</v>
      </c>
      <c r="E191" s="243" t="s">
        <v>402</v>
      </c>
      <c r="F191" s="241">
        <v>7.06910886</v>
      </c>
      <c r="G191" s="253">
        <v>56.19</v>
      </c>
      <c r="H191" s="195">
        <f>TRUNC(G191*(1-(SINTÉTICA!$I$226)),2)</f>
        <v>56.19</v>
      </c>
      <c r="I191" s="192">
        <f t="shared" si="5"/>
        <v>2.3295111313896438E-4</v>
      </c>
    </row>
    <row r="192" spans="1:9" ht="38.25" x14ac:dyDescent="0.2">
      <c r="A192" s="241" t="s">
        <v>1756</v>
      </c>
      <c r="B192" s="242" t="s">
        <v>9</v>
      </c>
      <c r="C192" s="242" t="s">
        <v>1757</v>
      </c>
      <c r="D192" s="242" t="s">
        <v>30</v>
      </c>
      <c r="E192" s="243" t="s">
        <v>14</v>
      </c>
      <c r="F192" s="241">
        <v>23.998457999999999</v>
      </c>
      <c r="G192" s="253">
        <v>15.86</v>
      </c>
      <c r="H192" s="195">
        <f>TRUNC(G192*(1-(SINTÉTICA!$I$226)),2)</f>
        <v>15.86</v>
      </c>
      <c r="I192" s="192">
        <f t="shared" si="5"/>
        <v>2.2321717564504503E-4</v>
      </c>
    </row>
    <row r="193" spans="1:9" ht="25.5" x14ac:dyDescent="0.2">
      <c r="A193" s="241" t="s">
        <v>2216</v>
      </c>
      <c r="B193" s="242" t="s">
        <v>9</v>
      </c>
      <c r="C193" s="242" t="s">
        <v>2217</v>
      </c>
      <c r="D193" s="242" t="s">
        <v>30</v>
      </c>
      <c r="E193" s="243" t="s">
        <v>10</v>
      </c>
      <c r="F193" s="241">
        <v>10.367328335364</v>
      </c>
      <c r="G193" s="253">
        <v>36.450000000000003</v>
      </c>
      <c r="H193" s="195">
        <f>TRUNC(G193*(1-(SINTÉTICA!$I$226)),2)</f>
        <v>36.450000000000003</v>
      </c>
      <c r="I193" s="192">
        <f t="shared" si="5"/>
        <v>2.2161822590794952E-4</v>
      </c>
    </row>
    <row r="194" spans="1:9" x14ac:dyDescent="0.2">
      <c r="A194" s="241" t="s">
        <v>417</v>
      </c>
      <c r="B194" s="242" t="s">
        <v>9</v>
      </c>
      <c r="C194" s="242" t="s">
        <v>418</v>
      </c>
      <c r="D194" s="242" t="s">
        <v>30</v>
      </c>
      <c r="E194" s="243" t="s">
        <v>12</v>
      </c>
      <c r="F194" s="241">
        <v>1258.62392</v>
      </c>
      <c r="G194" s="253">
        <v>0.28999999999999998</v>
      </c>
      <c r="H194" s="195">
        <f>TRUNC(G194*(1-(SINTÉTICA!$I$226)),2)</f>
        <v>0.28999999999999998</v>
      </c>
      <c r="I194" s="192">
        <f t="shared" si="5"/>
        <v>2.140597764078147E-4</v>
      </c>
    </row>
    <row r="195" spans="1:9" x14ac:dyDescent="0.2">
      <c r="A195" s="241" t="s">
        <v>492</v>
      </c>
      <c r="B195" s="242" t="s">
        <v>9</v>
      </c>
      <c r="C195" s="242" t="s">
        <v>2091</v>
      </c>
      <c r="D195" s="242" t="s">
        <v>30</v>
      </c>
      <c r="E195" s="243" t="s">
        <v>14</v>
      </c>
      <c r="F195" s="241">
        <v>69.139117799999994</v>
      </c>
      <c r="G195" s="253">
        <v>4.97</v>
      </c>
      <c r="H195" s="195">
        <f>TRUNC(G195*(1-(SINTÉTICA!$I$226)),2)</f>
        <v>4.97</v>
      </c>
      <c r="I195" s="192">
        <f t="shared" si="5"/>
        <v>2.015214645980294E-4</v>
      </c>
    </row>
    <row r="196" spans="1:9" ht="25.5" x14ac:dyDescent="0.2">
      <c r="A196" s="241" t="s">
        <v>242</v>
      </c>
      <c r="B196" s="242" t="s">
        <v>9</v>
      </c>
      <c r="C196" s="242" t="s">
        <v>243</v>
      </c>
      <c r="D196" s="242" t="s">
        <v>1978</v>
      </c>
      <c r="E196" s="243" t="s">
        <v>13</v>
      </c>
      <c r="F196" s="241">
        <v>2.5</v>
      </c>
      <c r="G196" s="253">
        <v>134.68</v>
      </c>
      <c r="H196" s="195">
        <f>TRUNC(G196*(1-(SINTÉTICA!$I$226)),2)</f>
        <v>134.68</v>
      </c>
      <c r="I196" s="192">
        <f t="shared" si="5"/>
        <v>1.9746230612006262E-4</v>
      </c>
    </row>
    <row r="197" spans="1:9" ht="25.5" x14ac:dyDescent="0.2">
      <c r="A197" s="241" t="s">
        <v>82</v>
      </c>
      <c r="B197" s="242" t="s">
        <v>9</v>
      </c>
      <c r="C197" s="242" t="s">
        <v>61</v>
      </c>
      <c r="D197" s="242" t="s">
        <v>1978</v>
      </c>
      <c r="E197" s="243" t="s">
        <v>25</v>
      </c>
      <c r="F197" s="241">
        <v>1150.0070374707441</v>
      </c>
      <c r="G197" s="253">
        <v>0.28999999999999998</v>
      </c>
      <c r="H197" s="195">
        <f>TRUNC(G197*(1-(SINTÉTICA!$I$226)),2)</f>
        <v>0.28999999999999998</v>
      </c>
      <c r="I197" s="192">
        <f t="shared" si="5"/>
        <v>1.9558681938001057E-4</v>
      </c>
    </row>
    <row r="198" spans="1:9" ht="25.5" x14ac:dyDescent="0.2">
      <c r="A198" s="241" t="s">
        <v>1768</v>
      </c>
      <c r="B198" s="242" t="s">
        <v>900</v>
      </c>
      <c r="C198" s="242" t="s">
        <v>1769</v>
      </c>
      <c r="D198" s="242" t="s">
        <v>30</v>
      </c>
      <c r="E198" s="243" t="s">
        <v>586</v>
      </c>
      <c r="F198" s="241">
        <v>22.563089999999999</v>
      </c>
      <c r="G198" s="253">
        <v>14.59</v>
      </c>
      <c r="H198" s="195">
        <f>TRUNC(G198*(1-(SINTÉTICA!$I$226)),2)</f>
        <v>14.59</v>
      </c>
      <c r="I198" s="192">
        <f t="shared" si="5"/>
        <v>1.9306117985516509E-4</v>
      </c>
    </row>
    <row r="199" spans="1:9" ht="25.5" x14ac:dyDescent="0.2">
      <c r="A199" s="241" t="s">
        <v>1805</v>
      </c>
      <c r="B199" s="242" t="s">
        <v>900</v>
      </c>
      <c r="C199" s="242" t="s">
        <v>1806</v>
      </c>
      <c r="D199" s="242" t="s">
        <v>30</v>
      </c>
      <c r="E199" s="243" t="s">
        <v>189</v>
      </c>
      <c r="F199" s="241">
        <v>2</v>
      </c>
      <c r="G199" s="253">
        <v>162.13999999999999</v>
      </c>
      <c r="H199" s="195">
        <f>TRUNC(G199*(1-(SINTÉTICA!$I$226)),2)</f>
        <v>162.13999999999999</v>
      </c>
      <c r="I199" s="192">
        <f t="shared" si="5"/>
        <v>1.90178427765411E-4</v>
      </c>
    </row>
    <row r="200" spans="1:9" ht="25.5" x14ac:dyDescent="0.2">
      <c r="A200" s="241" t="s">
        <v>1979</v>
      </c>
      <c r="B200" s="242" t="s">
        <v>9</v>
      </c>
      <c r="C200" s="242" t="s">
        <v>1980</v>
      </c>
      <c r="D200" s="242" t="s">
        <v>30</v>
      </c>
      <c r="E200" s="243" t="s">
        <v>12</v>
      </c>
      <c r="F200" s="241">
        <v>290.35868399999998</v>
      </c>
      <c r="G200" s="253">
        <v>1.1000000000000001</v>
      </c>
      <c r="H200" s="195">
        <f>TRUNC(G200*(1-(SINTÉTICA!$I$226)),2)</f>
        <v>1.1000000000000001</v>
      </c>
      <c r="I200" s="192">
        <f t="shared" si="5"/>
        <v>1.8731329040418525E-4</v>
      </c>
    </row>
    <row r="201" spans="1:9" ht="25.5" x14ac:dyDescent="0.2">
      <c r="A201" s="241" t="s">
        <v>2028</v>
      </c>
      <c r="B201" s="242" t="s">
        <v>9</v>
      </c>
      <c r="C201" s="242" t="s">
        <v>2029</v>
      </c>
      <c r="D201" s="242" t="s">
        <v>30</v>
      </c>
      <c r="E201" s="243" t="s">
        <v>14</v>
      </c>
      <c r="F201" s="241">
        <v>68.658807240000002</v>
      </c>
      <c r="G201" s="253">
        <v>4.5999999999999996</v>
      </c>
      <c r="H201" s="195">
        <f>TRUNC(G201*(1-(SINTÉTICA!$I$226)),2)</f>
        <v>4.5999999999999996</v>
      </c>
      <c r="I201" s="192">
        <f t="shared" si="5"/>
        <v>1.8522311107838118E-4</v>
      </c>
    </row>
    <row r="202" spans="1:9" ht="25.5" x14ac:dyDescent="0.2">
      <c r="A202" s="241" t="s">
        <v>1781</v>
      </c>
      <c r="B202" s="242" t="s">
        <v>9</v>
      </c>
      <c r="C202" s="242" t="s">
        <v>1782</v>
      </c>
      <c r="D202" s="242" t="s">
        <v>30</v>
      </c>
      <c r="E202" s="243" t="s">
        <v>12</v>
      </c>
      <c r="F202" s="241">
        <v>2</v>
      </c>
      <c r="G202" s="253">
        <v>153.11000000000001</v>
      </c>
      <c r="H202" s="195">
        <f>TRUNC(G202*(1-(SINTÉTICA!$I$226)),2)</f>
        <v>153.11000000000001</v>
      </c>
      <c r="I202" s="192">
        <f t="shared" si="5"/>
        <v>1.7958689450574866E-4</v>
      </c>
    </row>
    <row r="203" spans="1:9" ht="25.5" x14ac:dyDescent="0.2">
      <c r="A203" s="241" t="s">
        <v>1694</v>
      </c>
      <c r="B203" s="242" t="s">
        <v>9</v>
      </c>
      <c r="C203" s="242" t="s">
        <v>1695</v>
      </c>
      <c r="D203" s="242" t="s">
        <v>30</v>
      </c>
      <c r="E203" s="243" t="s">
        <v>34</v>
      </c>
      <c r="F203" s="241">
        <v>15.2210272702414</v>
      </c>
      <c r="G203" s="253">
        <v>20</v>
      </c>
      <c r="H203" s="195">
        <f>TRUNC(G203*(1-(SINTÉTICA!$I$226)),2)</f>
        <v>20</v>
      </c>
      <c r="I203" s="192">
        <f t="shared" ref="I203:I266" si="6">F203*H203/(SUM($K:$K))</f>
        <v>1.7853157982169454E-4</v>
      </c>
    </row>
    <row r="204" spans="1:9" ht="25.5" x14ac:dyDescent="0.2">
      <c r="A204" s="241" t="s">
        <v>512</v>
      </c>
      <c r="B204" s="242" t="s">
        <v>9</v>
      </c>
      <c r="C204" s="242" t="s">
        <v>513</v>
      </c>
      <c r="D204" s="242" t="s">
        <v>30</v>
      </c>
      <c r="E204" s="243" t="s">
        <v>34</v>
      </c>
      <c r="F204" s="241">
        <v>540</v>
      </c>
      <c r="G204" s="253">
        <v>0.56000000000000005</v>
      </c>
      <c r="H204" s="195">
        <f>TRUNC(G204*(1-(SINTÉTICA!$I$226)),2)</f>
        <v>0.56000000000000005</v>
      </c>
      <c r="I204" s="192">
        <f t="shared" si="6"/>
        <v>1.7734660341760301E-4</v>
      </c>
    </row>
    <row r="205" spans="1:9" ht="25.5" x14ac:dyDescent="0.2">
      <c r="A205" s="241" t="s">
        <v>902</v>
      </c>
      <c r="B205" s="242" t="s">
        <v>900</v>
      </c>
      <c r="C205" s="242" t="s">
        <v>903</v>
      </c>
      <c r="D205" s="242" t="s">
        <v>30</v>
      </c>
      <c r="E205" s="243" t="s">
        <v>189</v>
      </c>
      <c r="F205" s="241">
        <v>4223.4291000000003</v>
      </c>
      <c r="G205" s="253">
        <v>7.0000000000000007E-2</v>
      </c>
      <c r="H205" s="195">
        <f>TRUNC(G205*(1-(SINTÉTICA!$I$226)),2)</f>
        <v>7.0000000000000007E-2</v>
      </c>
      <c r="I205" s="192">
        <f t="shared" si="6"/>
        <v>1.7338213093982965E-4</v>
      </c>
    </row>
    <row r="206" spans="1:9" ht="51" x14ac:dyDescent="0.2">
      <c r="A206" s="241" t="s">
        <v>976</v>
      </c>
      <c r="B206" s="242" t="s">
        <v>9</v>
      </c>
      <c r="C206" s="242" t="s">
        <v>977</v>
      </c>
      <c r="D206" s="242" t="s">
        <v>326</v>
      </c>
      <c r="E206" s="243" t="s">
        <v>12</v>
      </c>
      <c r="F206" s="241">
        <v>2.8100999999999998E-3</v>
      </c>
      <c r="G206" s="253">
        <v>102997.07</v>
      </c>
      <c r="H206" s="195">
        <f>TRUNC(G206*(1-(SINTÉTICA!$I$226)),2)</f>
        <v>102997.07</v>
      </c>
      <c r="I206" s="192">
        <f t="shared" si="6"/>
        <v>1.6974138193591123E-4</v>
      </c>
    </row>
    <row r="207" spans="1:9" ht="25.5" x14ac:dyDescent="0.2">
      <c r="A207" s="241" t="s">
        <v>413</v>
      </c>
      <c r="B207" s="242" t="s">
        <v>9</v>
      </c>
      <c r="C207" s="242" t="s">
        <v>414</v>
      </c>
      <c r="D207" s="242" t="s">
        <v>30</v>
      </c>
      <c r="E207" s="243" t="s">
        <v>12</v>
      </c>
      <c r="F207" s="241">
        <v>151.18179074</v>
      </c>
      <c r="G207" s="253">
        <v>1.86</v>
      </c>
      <c r="H207" s="195">
        <f>TRUNC(G207*(1-(SINTÉTICA!$I$226)),2)</f>
        <v>1.86</v>
      </c>
      <c r="I207" s="192">
        <f t="shared" si="6"/>
        <v>1.6491247811036203E-4</v>
      </c>
    </row>
    <row r="208" spans="1:9" ht="25.5" x14ac:dyDescent="0.2">
      <c r="A208" s="241" t="s">
        <v>1783</v>
      </c>
      <c r="B208" s="242" t="s">
        <v>9</v>
      </c>
      <c r="C208" s="242" t="s">
        <v>1784</v>
      </c>
      <c r="D208" s="242" t="s">
        <v>30</v>
      </c>
      <c r="E208" s="243" t="s">
        <v>12</v>
      </c>
      <c r="F208" s="241">
        <v>7.6929999999999996</v>
      </c>
      <c r="G208" s="253">
        <v>36.049999999999997</v>
      </c>
      <c r="H208" s="195">
        <f>TRUNC(G208*(1-(SINTÉTICA!$I$226)),2)</f>
        <v>36.049999999999997</v>
      </c>
      <c r="I208" s="192">
        <f t="shared" si="6"/>
        <v>1.6264551420073706E-4</v>
      </c>
    </row>
    <row r="209" spans="1:9" ht="25.5" x14ac:dyDescent="0.2">
      <c r="A209" s="241" t="s">
        <v>1881</v>
      </c>
      <c r="B209" s="242" t="s">
        <v>329</v>
      </c>
      <c r="C209" s="242" t="s">
        <v>1882</v>
      </c>
      <c r="D209" s="242" t="s">
        <v>30</v>
      </c>
      <c r="E209" s="243" t="s">
        <v>12</v>
      </c>
      <c r="F209" s="241">
        <v>85.05</v>
      </c>
      <c r="G209" s="253">
        <v>3.25</v>
      </c>
      <c r="H209" s="195">
        <f>TRUNC(G209*(1-(SINTÉTICA!$I$226)),2)</f>
        <v>3.25</v>
      </c>
      <c r="I209" s="192">
        <f t="shared" si="6"/>
        <v>1.6210587968640272E-4</v>
      </c>
    </row>
    <row r="210" spans="1:9" x14ac:dyDescent="0.2">
      <c r="A210" s="241" t="s">
        <v>273</v>
      </c>
      <c r="B210" s="242" t="s">
        <v>9</v>
      </c>
      <c r="C210" s="242" t="s">
        <v>403</v>
      </c>
      <c r="D210" s="242" t="s">
        <v>51</v>
      </c>
      <c r="E210" s="243" t="s">
        <v>25</v>
      </c>
      <c r="F210" s="241">
        <v>16.455935027999999</v>
      </c>
      <c r="G210" s="253">
        <v>16.57</v>
      </c>
      <c r="H210" s="195">
        <f>TRUNC(G210*(1-(SINTÉTICA!$I$226)),2)</f>
        <v>16.57</v>
      </c>
      <c r="I210" s="192">
        <f t="shared" si="6"/>
        <v>1.5991388001617909E-4</v>
      </c>
    </row>
    <row r="211" spans="1:9" x14ac:dyDescent="0.2">
      <c r="A211" s="241" t="s">
        <v>453</v>
      </c>
      <c r="B211" s="242" t="s">
        <v>9</v>
      </c>
      <c r="C211" s="242" t="s">
        <v>454</v>
      </c>
      <c r="D211" s="242" t="s">
        <v>51</v>
      </c>
      <c r="E211" s="243" t="s">
        <v>25</v>
      </c>
      <c r="F211" s="241">
        <v>33.180806750000002</v>
      </c>
      <c r="G211" s="253">
        <v>8.17</v>
      </c>
      <c r="H211" s="195">
        <f>TRUNC(G211*(1-(SINTÉTICA!$I$226)),2)</f>
        <v>8.17</v>
      </c>
      <c r="I211" s="192">
        <f t="shared" si="6"/>
        <v>1.5898277969585853E-4</v>
      </c>
    </row>
    <row r="212" spans="1:9" x14ac:dyDescent="0.2">
      <c r="A212" s="241" t="s">
        <v>247</v>
      </c>
      <c r="B212" s="242" t="s">
        <v>9</v>
      </c>
      <c r="C212" s="242" t="s">
        <v>248</v>
      </c>
      <c r="D212" s="242" t="s">
        <v>30</v>
      </c>
      <c r="E212" s="243" t="s">
        <v>34</v>
      </c>
      <c r="F212" s="241">
        <v>15.392421840000001</v>
      </c>
      <c r="G212" s="253">
        <v>17.5</v>
      </c>
      <c r="H212" s="195">
        <f>TRUNC(G212*(1-(SINTÉTICA!$I$226)),2)</f>
        <v>17.5</v>
      </c>
      <c r="I212" s="192">
        <f t="shared" si="6"/>
        <v>1.579741742879011E-4</v>
      </c>
    </row>
    <row r="213" spans="1:9" ht="25.5" x14ac:dyDescent="0.2">
      <c r="A213" s="241" t="s">
        <v>924</v>
      </c>
      <c r="B213" s="242" t="s">
        <v>9</v>
      </c>
      <c r="C213" s="242" t="s">
        <v>925</v>
      </c>
      <c r="D213" s="242" t="s">
        <v>30</v>
      </c>
      <c r="E213" s="243" t="s">
        <v>12</v>
      </c>
      <c r="F213" s="241">
        <v>19</v>
      </c>
      <c r="G213" s="253">
        <v>14.08</v>
      </c>
      <c r="H213" s="195">
        <f>TRUNC(G213*(1-(SINTÉTICA!$I$226)),2)</f>
        <v>14.08</v>
      </c>
      <c r="I213" s="192">
        <f t="shared" si="6"/>
        <v>1.5689075180647205E-4</v>
      </c>
    </row>
    <row r="214" spans="1:9" ht="25.5" x14ac:dyDescent="0.2">
      <c r="A214" s="241" t="s">
        <v>190</v>
      </c>
      <c r="B214" s="242" t="s">
        <v>9</v>
      </c>
      <c r="C214" s="242" t="s">
        <v>191</v>
      </c>
      <c r="D214" s="242" t="s">
        <v>30</v>
      </c>
      <c r="E214" s="243" t="s">
        <v>14</v>
      </c>
      <c r="F214" s="241">
        <v>94.917177120000005</v>
      </c>
      <c r="G214" s="253">
        <v>2.77</v>
      </c>
      <c r="H214" s="195">
        <f>TRUNC(G214*(1-(SINTÉTICA!$I$226)),2)</f>
        <v>2.77</v>
      </c>
      <c r="I214" s="192">
        <f t="shared" si="6"/>
        <v>1.5419335959645069E-4</v>
      </c>
    </row>
    <row r="215" spans="1:9" ht="25.5" x14ac:dyDescent="0.2">
      <c r="A215" s="241" t="s">
        <v>1599</v>
      </c>
      <c r="B215" s="242" t="s">
        <v>9</v>
      </c>
      <c r="C215" s="242" t="s">
        <v>1600</v>
      </c>
      <c r="D215" s="242" t="s">
        <v>30</v>
      </c>
      <c r="E215" s="243" t="s">
        <v>12</v>
      </c>
      <c r="F215" s="241">
        <v>0.31319999999999998</v>
      </c>
      <c r="G215" s="253">
        <v>823.08</v>
      </c>
      <c r="H215" s="195">
        <f>TRUNC(G215*(1-(SINTÉTICA!$I$226)),2)</f>
        <v>823.08</v>
      </c>
      <c r="I215" s="192">
        <f t="shared" si="6"/>
        <v>1.5118367242456641E-4</v>
      </c>
    </row>
    <row r="216" spans="1:9" ht="25.5" x14ac:dyDescent="0.2">
      <c r="A216" s="241" t="s">
        <v>400</v>
      </c>
      <c r="B216" s="242" t="s">
        <v>9</v>
      </c>
      <c r="C216" s="242" t="s">
        <v>401</v>
      </c>
      <c r="D216" s="242" t="s">
        <v>30</v>
      </c>
      <c r="E216" s="243" t="s">
        <v>12</v>
      </c>
      <c r="F216" s="241">
        <v>220.66445999999999</v>
      </c>
      <c r="G216" s="253">
        <v>1.1599999999999999</v>
      </c>
      <c r="H216" s="195">
        <f>TRUNC(G216*(1-(SINTÉTICA!$I$226)),2)</f>
        <v>1.1599999999999999</v>
      </c>
      <c r="I216" s="192">
        <f t="shared" si="6"/>
        <v>1.5011755050309603E-4</v>
      </c>
    </row>
    <row r="217" spans="1:9" ht="25.5" x14ac:dyDescent="0.2">
      <c r="A217" s="241" t="s">
        <v>427</v>
      </c>
      <c r="B217" s="242" t="s">
        <v>329</v>
      </c>
      <c r="C217" s="242" t="s">
        <v>428</v>
      </c>
      <c r="D217" s="242" t="s">
        <v>30</v>
      </c>
      <c r="E217" s="243" t="s">
        <v>14</v>
      </c>
      <c r="F217" s="241">
        <v>11.374499999999999</v>
      </c>
      <c r="G217" s="253">
        <v>22.3</v>
      </c>
      <c r="H217" s="195">
        <f>TRUNC(G217*(1-(SINTÉTICA!$I$226)),2)</f>
        <v>22.3</v>
      </c>
      <c r="I217" s="192">
        <f t="shared" si="6"/>
        <v>1.4875729290605031E-4</v>
      </c>
    </row>
    <row r="218" spans="1:9" x14ac:dyDescent="0.2">
      <c r="A218" s="241" t="s">
        <v>1468</v>
      </c>
      <c r="B218" s="242" t="s">
        <v>1466</v>
      </c>
      <c r="C218" s="242" t="s">
        <v>1469</v>
      </c>
      <c r="D218" s="242" t="s">
        <v>51</v>
      </c>
      <c r="E218" s="243" t="s">
        <v>25</v>
      </c>
      <c r="F218" s="241">
        <v>15</v>
      </c>
      <c r="G218" s="253">
        <v>16.899999999999999</v>
      </c>
      <c r="H218" s="195">
        <f>TRUNC(G218*(1-(SINTÉTICA!$I$226)),2)</f>
        <v>16.899999999999999</v>
      </c>
      <c r="I218" s="192">
        <f t="shared" si="6"/>
        <v>1.4866853163479613E-4</v>
      </c>
    </row>
    <row r="219" spans="1:9" ht="25.5" x14ac:dyDescent="0.2">
      <c r="A219" s="241" t="s">
        <v>2097</v>
      </c>
      <c r="B219" s="242" t="s">
        <v>9</v>
      </c>
      <c r="C219" s="242" t="s">
        <v>2098</v>
      </c>
      <c r="D219" s="242" t="s">
        <v>30</v>
      </c>
      <c r="E219" s="243" t="s">
        <v>12</v>
      </c>
      <c r="F219" s="241">
        <v>555.52391999999998</v>
      </c>
      <c r="G219" s="253">
        <v>0.45</v>
      </c>
      <c r="H219" s="195">
        <f>TRUNC(G219*(1-(SINTÉTICA!$I$226)),2)</f>
        <v>0.45</v>
      </c>
      <c r="I219" s="192">
        <f t="shared" si="6"/>
        <v>1.4660756001373839E-4</v>
      </c>
    </row>
    <row r="220" spans="1:9" ht="25.5" x14ac:dyDescent="0.2">
      <c r="A220" s="241" t="s">
        <v>50</v>
      </c>
      <c r="B220" s="242" t="s">
        <v>9</v>
      </c>
      <c r="C220" s="242" t="s">
        <v>277</v>
      </c>
      <c r="D220" s="242" t="s">
        <v>30</v>
      </c>
      <c r="E220" s="243" t="s">
        <v>49</v>
      </c>
      <c r="F220" s="241">
        <v>17.850000000000001</v>
      </c>
      <c r="G220" s="253">
        <v>13.98</v>
      </c>
      <c r="H220" s="195">
        <f>TRUNC(G220*(1-(SINTÉTICA!$I$226)),2)</f>
        <v>13.98</v>
      </c>
      <c r="I220" s="192">
        <f t="shared" si="6"/>
        <v>1.4634789502856782E-4</v>
      </c>
    </row>
    <row r="221" spans="1:9" x14ac:dyDescent="0.2">
      <c r="A221" s="241" t="s">
        <v>1728</v>
      </c>
      <c r="B221" s="242" t="s">
        <v>9</v>
      </c>
      <c r="C221" s="242" t="s">
        <v>1729</v>
      </c>
      <c r="D221" s="242" t="s">
        <v>30</v>
      </c>
      <c r="E221" s="243" t="s">
        <v>34</v>
      </c>
      <c r="F221" s="241">
        <v>31.2</v>
      </c>
      <c r="G221" s="253">
        <v>7.95</v>
      </c>
      <c r="H221" s="195">
        <f>TRUNC(G221*(1-(SINTÉTICA!$I$226)),2)</f>
        <v>7.95</v>
      </c>
      <c r="I221" s="192">
        <f t="shared" si="6"/>
        <v>1.4546644018420055E-4</v>
      </c>
    </row>
    <row r="222" spans="1:9" ht="25.5" x14ac:dyDescent="0.2">
      <c r="A222" s="241" t="s">
        <v>548</v>
      </c>
      <c r="B222" s="242" t="s">
        <v>9</v>
      </c>
      <c r="C222" s="242" t="s">
        <v>549</v>
      </c>
      <c r="D222" s="242" t="s">
        <v>30</v>
      </c>
      <c r="E222" s="243" t="s">
        <v>12</v>
      </c>
      <c r="F222" s="241">
        <v>44.634</v>
      </c>
      <c r="G222" s="253">
        <v>5.55</v>
      </c>
      <c r="H222" s="195">
        <f>TRUNC(G222*(1-(SINTÉTICA!$I$226)),2)</f>
        <v>5.55</v>
      </c>
      <c r="I222" s="192">
        <f t="shared" si="6"/>
        <v>1.4527800941806934E-4</v>
      </c>
    </row>
    <row r="223" spans="1:9" x14ac:dyDescent="0.2">
      <c r="A223" s="241" t="s">
        <v>2071</v>
      </c>
      <c r="B223" s="242" t="s">
        <v>9</v>
      </c>
      <c r="C223" s="242" t="s">
        <v>2072</v>
      </c>
      <c r="D223" s="242" t="s">
        <v>51</v>
      </c>
      <c r="E223" s="243" t="s">
        <v>25</v>
      </c>
      <c r="F223" s="241">
        <v>13.521677</v>
      </c>
      <c r="G223" s="253">
        <v>18.059999999999999</v>
      </c>
      <c r="H223" s="195">
        <f>TRUNC(G223*(1-(SINTÉTICA!$I$226)),2)</f>
        <v>18.059999999999999</v>
      </c>
      <c r="I223" s="192">
        <f t="shared" si="6"/>
        <v>1.432152916719121E-4</v>
      </c>
    </row>
    <row r="224" spans="1:9" ht="25.5" x14ac:dyDescent="0.2">
      <c r="A224" s="241" t="s">
        <v>194</v>
      </c>
      <c r="B224" s="242" t="s">
        <v>9</v>
      </c>
      <c r="C224" s="242" t="s">
        <v>195</v>
      </c>
      <c r="D224" s="242" t="s">
        <v>1978</v>
      </c>
      <c r="E224" s="243" t="s">
        <v>25</v>
      </c>
      <c r="F224" s="241">
        <v>221.48238241600001</v>
      </c>
      <c r="G224" s="253">
        <v>1.06</v>
      </c>
      <c r="H224" s="195">
        <f>TRUNC(G224*(1-(SINTÉTICA!$I$226)),2)</f>
        <v>1.06</v>
      </c>
      <c r="I224" s="192">
        <f t="shared" si="6"/>
        <v>1.3768484501526195E-4</v>
      </c>
    </row>
    <row r="225" spans="1:9" ht="38.25" x14ac:dyDescent="0.2">
      <c r="A225" s="241" t="s">
        <v>1593</v>
      </c>
      <c r="B225" s="242" t="s">
        <v>9</v>
      </c>
      <c r="C225" s="242" t="s">
        <v>1594</v>
      </c>
      <c r="D225" s="242" t="s">
        <v>30</v>
      </c>
      <c r="E225" s="243" t="s">
        <v>12</v>
      </c>
      <c r="F225" s="241">
        <v>0.8057124</v>
      </c>
      <c r="G225" s="253">
        <v>289.43</v>
      </c>
      <c r="H225" s="195">
        <f>TRUNC(G225*(1-(SINTÉTICA!$I$226)),2)</f>
        <v>289.43</v>
      </c>
      <c r="I225" s="192">
        <f t="shared" si="6"/>
        <v>1.3676175979814934E-4</v>
      </c>
    </row>
    <row r="226" spans="1:9" ht="25.5" x14ac:dyDescent="0.2">
      <c r="A226" s="241" t="s">
        <v>246</v>
      </c>
      <c r="B226" s="242" t="s">
        <v>9</v>
      </c>
      <c r="C226" s="242" t="s">
        <v>497</v>
      </c>
      <c r="D226" s="242" t="s">
        <v>1978</v>
      </c>
      <c r="E226" s="243" t="s">
        <v>13</v>
      </c>
      <c r="F226" s="241">
        <v>12.5</v>
      </c>
      <c r="G226" s="253">
        <v>18.28</v>
      </c>
      <c r="H226" s="195">
        <f>TRUNC(G226*(1-(SINTÉTICA!$I$226)),2)</f>
        <v>18.28</v>
      </c>
      <c r="I226" s="192">
        <f t="shared" si="6"/>
        <v>1.3400694074379061E-4</v>
      </c>
    </row>
    <row r="227" spans="1:9" ht="25.5" x14ac:dyDescent="0.2">
      <c r="A227" s="241" t="s">
        <v>436</v>
      </c>
      <c r="B227" s="242" t="s">
        <v>9</v>
      </c>
      <c r="C227" s="242" t="s">
        <v>437</v>
      </c>
      <c r="D227" s="242" t="s">
        <v>30</v>
      </c>
      <c r="E227" s="243" t="s">
        <v>14</v>
      </c>
      <c r="F227" s="241">
        <v>17.910514160000002</v>
      </c>
      <c r="G227" s="253">
        <v>12.03</v>
      </c>
      <c r="H227" s="195">
        <f>TRUNC(G227*(1-(SINTÉTICA!$I$226)),2)</f>
        <v>12.03</v>
      </c>
      <c r="I227" s="192">
        <f t="shared" si="6"/>
        <v>1.26361498963025E-4</v>
      </c>
    </row>
    <row r="228" spans="1:9" ht="25.5" x14ac:dyDescent="0.2">
      <c r="A228" s="241" t="s">
        <v>244</v>
      </c>
      <c r="B228" s="242" t="s">
        <v>9</v>
      </c>
      <c r="C228" s="242" t="s">
        <v>245</v>
      </c>
      <c r="D228" s="242" t="s">
        <v>1978</v>
      </c>
      <c r="E228" s="243" t="s">
        <v>13</v>
      </c>
      <c r="F228" s="241">
        <v>10</v>
      </c>
      <c r="G228" s="253">
        <v>21.25</v>
      </c>
      <c r="H228" s="195">
        <f>TRUNC(G228*(1-(SINTÉTICA!$I$226)),2)</f>
        <v>21.25</v>
      </c>
      <c r="I228" s="192">
        <f t="shared" si="6"/>
        <v>1.2462352257354707E-4</v>
      </c>
    </row>
    <row r="229" spans="1:9" x14ac:dyDescent="0.2">
      <c r="A229" s="241" t="s">
        <v>474</v>
      </c>
      <c r="B229" s="242" t="s">
        <v>9</v>
      </c>
      <c r="C229" s="242" t="s">
        <v>475</v>
      </c>
      <c r="D229" s="242" t="s">
        <v>30</v>
      </c>
      <c r="E229" s="243" t="s">
        <v>476</v>
      </c>
      <c r="F229" s="241">
        <v>7.9513800000000003</v>
      </c>
      <c r="G229" s="253">
        <v>26.51</v>
      </c>
      <c r="H229" s="195">
        <f>TRUNC(G229*(1-(SINTÉTICA!$I$226)),2)</f>
        <v>26.51</v>
      </c>
      <c r="I229" s="192">
        <f t="shared" si="6"/>
        <v>1.2362130536589062E-4</v>
      </c>
    </row>
    <row r="230" spans="1:9" ht="25.5" x14ac:dyDescent="0.2">
      <c r="A230" s="241" t="s">
        <v>398</v>
      </c>
      <c r="B230" s="242" t="s">
        <v>9</v>
      </c>
      <c r="C230" s="242" t="s">
        <v>399</v>
      </c>
      <c r="D230" s="242" t="s">
        <v>30</v>
      </c>
      <c r="E230" s="243" t="s">
        <v>17</v>
      </c>
      <c r="F230" s="241">
        <v>0.96649496759999998</v>
      </c>
      <c r="G230" s="253">
        <v>212.97</v>
      </c>
      <c r="H230" s="195">
        <f>TRUNC(G230*(1-(SINTÉTICA!$I$226)),2)</f>
        <v>212.97</v>
      </c>
      <c r="I230" s="192">
        <f t="shared" si="6"/>
        <v>1.2071441006360578E-4</v>
      </c>
    </row>
    <row r="231" spans="1:9" ht="25.5" x14ac:dyDescent="0.2">
      <c r="A231" s="241" t="s">
        <v>574</v>
      </c>
      <c r="B231" s="242" t="s">
        <v>9</v>
      </c>
      <c r="C231" s="242" t="s">
        <v>575</v>
      </c>
      <c r="D231" s="242" t="s">
        <v>30</v>
      </c>
      <c r="E231" s="243" t="s">
        <v>17</v>
      </c>
      <c r="F231" s="241">
        <v>0.94695096000000001</v>
      </c>
      <c r="G231" s="253">
        <v>214.44</v>
      </c>
      <c r="H231" s="195">
        <f>TRUNC(G231*(1-(SINTÉTICA!$I$226)),2)</f>
        <v>214.44</v>
      </c>
      <c r="I231" s="192">
        <f t="shared" si="6"/>
        <v>1.1908974780698479E-4</v>
      </c>
    </row>
    <row r="232" spans="1:9" ht="25.5" x14ac:dyDescent="0.2">
      <c r="A232" s="241" t="s">
        <v>522</v>
      </c>
      <c r="B232" s="242" t="s">
        <v>9</v>
      </c>
      <c r="C232" s="242" t="s">
        <v>523</v>
      </c>
      <c r="D232" s="242" t="s">
        <v>30</v>
      </c>
      <c r="E232" s="243" t="s">
        <v>14</v>
      </c>
      <c r="F232" s="241">
        <v>106.24877868</v>
      </c>
      <c r="G232" s="253">
        <v>1.75</v>
      </c>
      <c r="H232" s="195">
        <f>TRUNC(G232*(1-(SINTÉTICA!$I$226)),2)</f>
        <v>1.75</v>
      </c>
      <c r="I232" s="192">
        <f t="shared" si="6"/>
        <v>1.090443287972606E-4</v>
      </c>
    </row>
    <row r="233" spans="1:9" ht="25.5" x14ac:dyDescent="0.2">
      <c r="A233" s="241" t="s">
        <v>423</v>
      </c>
      <c r="B233" s="242" t="s">
        <v>9</v>
      </c>
      <c r="C233" s="242" t="s">
        <v>424</v>
      </c>
      <c r="D233" s="242" t="s">
        <v>30</v>
      </c>
      <c r="E233" s="243" t="s">
        <v>12</v>
      </c>
      <c r="F233" s="241">
        <v>7.0793999999999997</v>
      </c>
      <c r="G233" s="253">
        <v>25.07</v>
      </c>
      <c r="H233" s="195">
        <f>TRUNC(G233*(1-(SINTÉTICA!$I$226)),2)</f>
        <v>25.07</v>
      </c>
      <c r="I233" s="192">
        <f t="shared" si="6"/>
        <v>1.040858933001352E-4</v>
      </c>
    </row>
    <row r="234" spans="1:9" x14ac:dyDescent="0.2">
      <c r="A234" s="241" t="s">
        <v>459</v>
      </c>
      <c r="B234" s="242" t="s">
        <v>9</v>
      </c>
      <c r="C234" s="242" t="s">
        <v>460</v>
      </c>
      <c r="D234" s="242" t="s">
        <v>51</v>
      </c>
      <c r="E234" s="243" t="s">
        <v>25</v>
      </c>
      <c r="F234" s="241">
        <v>10.479400142408622</v>
      </c>
      <c r="G234" s="253">
        <v>16.57</v>
      </c>
      <c r="H234" s="195">
        <f>TRUNC(G234*(1-(SINTÉTICA!$I$226)),2)</f>
        <v>16.57</v>
      </c>
      <c r="I234" s="192">
        <f t="shared" si="6"/>
        <v>1.0183569236043186E-4</v>
      </c>
    </row>
    <row r="235" spans="1:9" ht="38.25" x14ac:dyDescent="0.2">
      <c r="A235" s="241" t="s">
        <v>2203</v>
      </c>
      <c r="B235" s="242" t="s">
        <v>9</v>
      </c>
      <c r="C235" s="242" t="s">
        <v>2204</v>
      </c>
      <c r="D235" s="242" t="s">
        <v>30</v>
      </c>
      <c r="E235" s="243" t="s">
        <v>12</v>
      </c>
      <c r="F235" s="241">
        <v>0.69299999999999995</v>
      </c>
      <c r="G235" s="253">
        <v>243.96</v>
      </c>
      <c r="H235" s="195">
        <f>TRUNC(G235*(1-(SINTÉTICA!$I$226)),2)</f>
        <v>243.96</v>
      </c>
      <c r="I235" s="192">
        <f t="shared" si="6"/>
        <v>9.9150052305696393E-5</v>
      </c>
    </row>
    <row r="236" spans="1:9" ht="25.5" x14ac:dyDescent="0.2">
      <c r="A236" s="241" t="s">
        <v>1794</v>
      </c>
      <c r="B236" s="242" t="s">
        <v>9</v>
      </c>
      <c r="C236" s="242" t="s">
        <v>1795</v>
      </c>
      <c r="D236" s="242" t="s">
        <v>30</v>
      </c>
      <c r="E236" s="243" t="s">
        <v>12</v>
      </c>
      <c r="F236" s="241">
        <v>15</v>
      </c>
      <c r="G236" s="253">
        <v>11.2</v>
      </c>
      <c r="H236" s="195">
        <f>TRUNC(G236*(1-(SINTÉTICA!$I$226)),2)</f>
        <v>11.2</v>
      </c>
      <c r="I236" s="192">
        <f t="shared" si="6"/>
        <v>9.8525890787557212E-5</v>
      </c>
    </row>
    <row r="237" spans="1:9" ht="38.25" x14ac:dyDescent="0.2">
      <c r="A237" s="241" t="s">
        <v>1662</v>
      </c>
      <c r="B237" s="242" t="s">
        <v>341</v>
      </c>
      <c r="C237" s="242" t="s">
        <v>1663</v>
      </c>
      <c r="D237" s="242" t="s">
        <v>30</v>
      </c>
      <c r="E237" s="243" t="s">
        <v>189</v>
      </c>
      <c r="F237" s="241">
        <v>536.29875000000004</v>
      </c>
      <c r="G237" s="253">
        <v>0.31</v>
      </c>
      <c r="H237" s="195">
        <f>TRUNC(G237*(1-(SINTÉTICA!$I$226)),2)</f>
        <v>0.31</v>
      </c>
      <c r="I237" s="192">
        <f t="shared" si="6"/>
        <v>9.7501111561434936E-5</v>
      </c>
    </row>
    <row r="238" spans="1:9" x14ac:dyDescent="0.2">
      <c r="A238" s="241" t="s">
        <v>280</v>
      </c>
      <c r="B238" s="242" t="s">
        <v>9</v>
      </c>
      <c r="C238" s="242" t="s">
        <v>379</v>
      </c>
      <c r="D238" s="242" t="s">
        <v>30</v>
      </c>
      <c r="E238" s="243" t="s">
        <v>12</v>
      </c>
      <c r="F238" s="241">
        <v>13.977600000000001</v>
      </c>
      <c r="G238" s="253">
        <v>11.83</v>
      </c>
      <c r="H238" s="195">
        <f>TRUNC(G238*(1-(SINTÉTICA!$I$226)),2)</f>
        <v>11.83</v>
      </c>
      <c r="I238" s="192">
        <f t="shared" si="6"/>
        <v>9.6974699162997907E-5</v>
      </c>
    </row>
    <row r="239" spans="1:9" ht="25.5" x14ac:dyDescent="0.2">
      <c r="A239" s="241" t="s">
        <v>2089</v>
      </c>
      <c r="B239" s="242" t="s">
        <v>9</v>
      </c>
      <c r="C239" s="242" t="s">
        <v>2090</v>
      </c>
      <c r="D239" s="242" t="s">
        <v>30</v>
      </c>
      <c r="E239" s="243" t="s">
        <v>12</v>
      </c>
      <c r="F239" s="241">
        <v>5.4036</v>
      </c>
      <c r="G239" s="253">
        <v>30.6</v>
      </c>
      <c r="H239" s="195">
        <f>TRUNC(G239*(1-(SINTÉTICA!$I$226)),2)</f>
        <v>30.6</v>
      </c>
      <c r="I239" s="192">
        <f t="shared" si="6"/>
        <v>9.6971855987292336E-5</v>
      </c>
    </row>
    <row r="240" spans="1:9" ht="38.25" x14ac:dyDescent="0.2">
      <c r="A240" s="241" t="s">
        <v>96</v>
      </c>
      <c r="B240" s="242" t="s">
        <v>9</v>
      </c>
      <c r="C240" s="242" t="s">
        <v>2026</v>
      </c>
      <c r="D240" s="242" t="s">
        <v>326</v>
      </c>
      <c r="E240" s="243" t="s">
        <v>12</v>
      </c>
      <c r="F240" s="241">
        <v>3.0858780415731361E-2</v>
      </c>
      <c r="G240" s="253">
        <v>5200</v>
      </c>
      <c r="H240" s="195">
        <f>TRUNC(G240*(1-(SINTÉTICA!$I$226)),2)</f>
        <v>5200</v>
      </c>
      <c r="I240" s="192">
        <f t="shared" si="6"/>
        <v>9.4107273280972015E-5</v>
      </c>
    </row>
    <row r="241" spans="1:9" x14ac:dyDescent="0.2">
      <c r="A241" s="241" t="s">
        <v>529</v>
      </c>
      <c r="B241" s="242" t="s">
        <v>9</v>
      </c>
      <c r="C241" s="242" t="s">
        <v>530</v>
      </c>
      <c r="D241" s="242" t="s">
        <v>30</v>
      </c>
      <c r="E241" s="243" t="s">
        <v>12</v>
      </c>
      <c r="F241" s="241">
        <v>12.280200000000001</v>
      </c>
      <c r="G241" s="253">
        <v>13.04</v>
      </c>
      <c r="H241" s="195">
        <f>TRUNC(G241*(1-(SINTÉTICA!$I$226)),2)</f>
        <v>13.04</v>
      </c>
      <c r="I241" s="192">
        <f t="shared" si="6"/>
        <v>9.3912655228593176E-5</v>
      </c>
    </row>
    <row r="242" spans="1:9" x14ac:dyDescent="0.2">
      <c r="A242" s="241" t="s">
        <v>463</v>
      </c>
      <c r="B242" s="242" t="s">
        <v>9</v>
      </c>
      <c r="C242" s="242" t="s">
        <v>464</v>
      </c>
      <c r="D242" s="242" t="s">
        <v>30</v>
      </c>
      <c r="E242" s="243" t="s">
        <v>12</v>
      </c>
      <c r="F242" s="241">
        <v>15.3734</v>
      </c>
      <c r="G242" s="253">
        <v>10.39</v>
      </c>
      <c r="H242" s="195">
        <f>TRUNC(G242*(1-(SINTÉTICA!$I$226)),2)</f>
        <v>10.39</v>
      </c>
      <c r="I242" s="192">
        <f t="shared" si="6"/>
        <v>9.367561718341287E-5</v>
      </c>
    </row>
    <row r="243" spans="1:9" x14ac:dyDescent="0.2">
      <c r="A243" s="241" t="s">
        <v>1465</v>
      </c>
      <c r="B243" s="242" t="s">
        <v>1466</v>
      </c>
      <c r="C243" s="242" t="s">
        <v>1467</v>
      </c>
      <c r="D243" s="242" t="s">
        <v>51</v>
      </c>
      <c r="E243" s="243" t="s">
        <v>25</v>
      </c>
      <c r="F243" s="241">
        <v>15</v>
      </c>
      <c r="G243" s="253">
        <v>10.48</v>
      </c>
      <c r="H243" s="195">
        <f>TRUNC(G243*(1-(SINTÉTICA!$I$226)),2)</f>
        <v>10.48</v>
      </c>
      <c r="I243" s="192">
        <f t="shared" si="6"/>
        <v>9.2192083522642837E-5</v>
      </c>
    </row>
    <row r="244" spans="1:9" ht="38.25" x14ac:dyDescent="0.2">
      <c r="A244" s="241" t="s">
        <v>2147</v>
      </c>
      <c r="B244" s="242" t="s">
        <v>9</v>
      </c>
      <c r="C244" s="242" t="s">
        <v>2148</v>
      </c>
      <c r="D244" s="242" t="s">
        <v>30</v>
      </c>
      <c r="E244" s="243" t="s">
        <v>12</v>
      </c>
      <c r="F244" s="241">
        <v>1.5893999999999999</v>
      </c>
      <c r="G244" s="253">
        <v>97.08</v>
      </c>
      <c r="H244" s="195">
        <f>TRUNC(G244*(1-(SINTÉTICA!$I$226)),2)</f>
        <v>97.08</v>
      </c>
      <c r="I244" s="192">
        <f t="shared" si="6"/>
        <v>9.0490724365396017E-5</v>
      </c>
    </row>
    <row r="245" spans="1:9" ht="25.5" x14ac:dyDescent="0.2">
      <c r="A245" s="241" t="s">
        <v>2099</v>
      </c>
      <c r="B245" s="242" t="s">
        <v>9</v>
      </c>
      <c r="C245" s="242" t="s">
        <v>2100</v>
      </c>
      <c r="D245" s="242" t="s">
        <v>30</v>
      </c>
      <c r="E245" s="243" t="s">
        <v>12</v>
      </c>
      <c r="F245" s="241">
        <v>132.26759999999999</v>
      </c>
      <c r="G245" s="253">
        <v>1.1599999999999999</v>
      </c>
      <c r="H245" s="195">
        <f>TRUNC(G245*(1-(SINTÉTICA!$I$226)),2)</f>
        <v>1.1599999999999999</v>
      </c>
      <c r="I245" s="192">
        <f t="shared" si="6"/>
        <v>8.9981359585151604E-5</v>
      </c>
    </row>
    <row r="246" spans="1:9" x14ac:dyDescent="0.2">
      <c r="A246" s="241" t="s">
        <v>1627</v>
      </c>
      <c r="B246" s="242" t="s">
        <v>11</v>
      </c>
      <c r="C246" s="242" t="s">
        <v>1071</v>
      </c>
      <c r="D246" s="242" t="s">
        <v>44</v>
      </c>
      <c r="E246" s="243" t="s">
        <v>422</v>
      </c>
      <c r="F246" s="241">
        <v>10</v>
      </c>
      <c r="G246" s="253">
        <v>15.25</v>
      </c>
      <c r="H246" s="195">
        <f>TRUNC(G246*(1-(SINTÉTICA!$I$226)),2)</f>
        <v>15.25</v>
      </c>
      <c r="I246" s="192">
        <f t="shared" si="6"/>
        <v>8.9435704435133787E-5</v>
      </c>
    </row>
    <row r="247" spans="1:9" ht="25.5" x14ac:dyDescent="0.2">
      <c r="A247" s="241" t="s">
        <v>519</v>
      </c>
      <c r="B247" s="242" t="s">
        <v>9</v>
      </c>
      <c r="C247" s="242" t="s">
        <v>520</v>
      </c>
      <c r="D247" s="242" t="s">
        <v>30</v>
      </c>
      <c r="E247" s="243" t="s">
        <v>12</v>
      </c>
      <c r="F247" s="241">
        <v>1.6326000000000001</v>
      </c>
      <c r="G247" s="253">
        <v>92.76</v>
      </c>
      <c r="H247" s="195">
        <f>TRUNC(G247*(1-(SINTÉTICA!$I$226)),2)</f>
        <v>92.76</v>
      </c>
      <c r="I247" s="192">
        <f t="shared" si="6"/>
        <v>8.8814038906227897E-5</v>
      </c>
    </row>
    <row r="248" spans="1:9" ht="25.5" x14ac:dyDescent="0.2">
      <c r="A248" s="241" t="s">
        <v>1605</v>
      </c>
      <c r="B248" s="242" t="s">
        <v>9</v>
      </c>
      <c r="C248" s="242" t="s">
        <v>1606</v>
      </c>
      <c r="D248" s="242" t="s">
        <v>30</v>
      </c>
      <c r="E248" s="243" t="s">
        <v>14</v>
      </c>
      <c r="F248" s="241">
        <v>27.8752</v>
      </c>
      <c r="G248" s="253">
        <v>5.34</v>
      </c>
      <c r="H248" s="195">
        <f>TRUNC(G248*(1-(SINTÉTICA!$I$226)),2)</f>
        <v>5.34</v>
      </c>
      <c r="I248" s="192">
        <f t="shared" si="6"/>
        <v>8.7297204667298938E-5</v>
      </c>
    </row>
    <row r="249" spans="1:9" x14ac:dyDescent="0.2">
      <c r="A249" s="241" t="s">
        <v>1680</v>
      </c>
      <c r="B249" s="242" t="s">
        <v>341</v>
      </c>
      <c r="C249" s="242" t="s">
        <v>1681</v>
      </c>
      <c r="D249" s="242" t="s">
        <v>30</v>
      </c>
      <c r="E249" s="243" t="s">
        <v>16</v>
      </c>
      <c r="F249" s="241">
        <v>265.2</v>
      </c>
      <c r="G249" s="253">
        <v>0.55000000000000004</v>
      </c>
      <c r="H249" s="195">
        <f>TRUNC(G249*(1-(SINTÉTICA!$I$226)),2)</f>
        <v>0.55000000000000004</v>
      </c>
      <c r="I249" s="192">
        <f t="shared" si="6"/>
        <v>8.5541585894482723E-5</v>
      </c>
    </row>
    <row r="250" spans="1:9" ht="51" x14ac:dyDescent="0.2">
      <c r="A250" s="241" t="s">
        <v>1560</v>
      </c>
      <c r="B250" s="242" t="s">
        <v>9</v>
      </c>
      <c r="C250" s="242" t="s">
        <v>1561</v>
      </c>
      <c r="D250" s="242" t="s">
        <v>30</v>
      </c>
      <c r="E250" s="243" t="s">
        <v>182</v>
      </c>
      <c r="F250" s="241">
        <v>1.6326000000000001</v>
      </c>
      <c r="G250" s="253">
        <v>89.22</v>
      </c>
      <c r="H250" s="195">
        <f>TRUNC(G250*(1-(SINTÉTICA!$I$226)),2)</f>
        <v>89.22</v>
      </c>
      <c r="I250" s="192">
        <f t="shared" si="6"/>
        <v>8.5424628624554253E-5</v>
      </c>
    </row>
    <row r="251" spans="1:9" ht="25.5" x14ac:dyDescent="0.2">
      <c r="A251" s="241" t="s">
        <v>1685</v>
      </c>
      <c r="B251" s="242" t="s">
        <v>9</v>
      </c>
      <c r="C251" s="242" t="s">
        <v>1686</v>
      </c>
      <c r="D251" s="242" t="s">
        <v>30</v>
      </c>
      <c r="E251" s="243" t="s">
        <v>14</v>
      </c>
      <c r="F251" s="241">
        <v>42</v>
      </c>
      <c r="G251" s="253">
        <v>3.28</v>
      </c>
      <c r="H251" s="195">
        <f>TRUNC(G251*(1-(SINTÉTICA!$I$226)),2)</f>
        <v>3.28</v>
      </c>
      <c r="I251" s="192">
        <f t="shared" si="6"/>
        <v>8.0791230445796905E-5</v>
      </c>
    </row>
    <row r="252" spans="1:9" ht="51" x14ac:dyDescent="0.2">
      <c r="A252" s="241" t="s">
        <v>1562</v>
      </c>
      <c r="B252" s="242" t="s">
        <v>9</v>
      </c>
      <c r="C252" s="242" t="s">
        <v>1563</v>
      </c>
      <c r="D252" s="242" t="s">
        <v>30</v>
      </c>
      <c r="E252" s="243" t="s">
        <v>182</v>
      </c>
      <c r="F252" s="241">
        <v>1.6668000000000001</v>
      </c>
      <c r="G252" s="253">
        <v>79.69</v>
      </c>
      <c r="H252" s="195">
        <f>TRUNC(G252*(1-(SINTÉTICA!$I$226)),2)</f>
        <v>79.69</v>
      </c>
      <c r="I252" s="192">
        <f t="shared" si="6"/>
        <v>7.7898376578565306E-5</v>
      </c>
    </row>
    <row r="253" spans="1:9" x14ac:dyDescent="0.2">
      <c r="A253" s="241" t="s">
        <v>1796</v>
      </c>
      <c r="B253" s="242" t="s">
        <v>9</v>
      </c>
      <c r="C253" s="242" t="s">
        <v>1797</v>
      </c>
      <c r="D253" s="242" t="s">
        <v>30</v>
      </c>
      <c r="E253" s="243" t="s">
        <v>12</v>
      </c>
      <c r="F253" s="241">
        <v>1</v>
      </c>
      <c r="G253" s="253">
        <v>129.68</v>
      </c>
      <c r="H253" s="195">
        <f>TRUNC(G253*(1-(SINTÉTICA!$I$226)),2)</f>
        <v>129.68</v>
      </c>
      <c r="I253" s="192">
        <f t="shared" si="6"/>
        <v>7.6052604269823926E-5</v>
      </c>
    </row>
    <row r="254" spans="1:9" x14ac:dyDescent="0.2">
      <c r="A254" s="241" t="s">
        <v>1993</v>
      </c>
      <c r="B254" s="242" t="s">
        <v>9</v>
      </c>
      <c r="C254" s="242" t="s">
        <v>1994</v>
      </c>
      <c r="D254" s="242" t="s">
        <v>30</v>
      </c>
      <c r="E254" s="243" t="s">
        <v>34</v>
      </c>
      <c r="F254" s="241">
        <v>61.019704646999998</v>
      </c>
      <c r="G254" s="253">
        <v>2.1</v>
      </c>
      <c r="H254" s="195">
        <f>TRUNC(G254*(1-(SINTÉTICA!$I$226)),2)</f>
        <v>2.1</v>
      </c>
      <c r="I254" s="192">
        <f t="shared" si="6"/>
        <v>7.5150259449241493E-5</v>
      </c>
    </row>
    <row r="255" spans="1:9" ht="25.5" x14ac:dyDescent="0.2">
      <c r="A255" s="241" t="s">
        <v>904</v>
      </c>
      <c r="B255" s="242" t="s">
        <v>900</v>
      </c>
      <c r="C255" s="242" t="s">
        <v>905</v>
      </c>
      <c r="D255" s="242" t="s">
        <v>30</v>
      </c>
      <c r="E255" s="243" t="s">
        <v>189</v>
      </c>
      <c r="F255" s="241">
        <v>1160.56908</v>
      </c>
      <c r="G255" s="253">
        <v>0.11</v>
      </c>
      <c r="H255" s="195">
        <f>TRUNC(G255*(1-(SINTÉTICA!$I$226)),2)</f>
        <v>0.11</v>
      </c>
      <c r="I255" s="192">
        <f t="shared" si="6"/>
        <v>7.4869471827526977E-5</v>
      </c>
    </row>
    <row r="256" spans="1:9" ht="25.5" x14ac:dyDescent="0.2">
      <c r="A256" s="241" t="s">
        <v>2226</v>
      </c>
      <c r="B256" s="242" t="s">
        <v>9</v>
      </c>
      <c r="C256" s="242" t="s">
        <v>2227</v>
      </c>
      <c r="D256" s="242" t="s">
        <v>30</v>
      </c>
      <c r="E256" s="243" t="s">
        <v>12</v>
      </c>
      <c r="F256" s="241">
        <v>1.6326000000000001</v>
      </c>
      <c r="G256" s="253">
        <v>76.34</v>
      </c>
      <c r="H256" s="195">
        <f>TRUNC(G256*(1-(SINTÉTICA!$I$226)),2)</f>
        <v>76.34</v>
      </c>
      <c r="I256" s="192">
        <f t="shared" si="6"/>
        <v>7.3092536978238876E-5</v>
      </c>
    </row>
    <row r="257" spans="1:9" ht="25.5" x14ac:dyDescent="0.2">
      <c r="A257" s="241" t="s">
        <v>2051</v>
      </c>
      <c r="B257" s="242" t="s">
        <v>9</v>
      </c>
      <c r="C257" s="242" t="s">
        <v>2052</v>
      </c>
      <c r="D257" s="242" t="s">
        <v>30</v>
      </c>
      <c r="E257" s="243" t="s">
        <v>12</v>
      </c>
      <c r="F257" s="241">
        <v>1.2527999999999999</v>
      </c>
      <c r="G257" s="253">
        <v>98.38</v>
      </c>
      <c r="H257" s="195">
        <f>TRUNC(G257*(1-(SINTÉTICA!$I$226)),2)</f>
        <v>98.38</v>
      </c>
      <c r="I257" s="192">
        <f t="shared" si="6"/>
        <v>7.2281915211784228E-5</v>
      </c>
    </row>
    <row r="258" spans="1:9" ht="25.5" x14ac:dyDescent="0.2">
      <c r="A258" s="241" t="s">
        <v>420</v>
      </c>
      <c r="B258" s="242" t="s">
        <v>9</v>
      </c>
      <c r="C258" s="242" t="s">
        <v>421</v>
      </c>
      <c r="D258" s="242" t="s">
        <v>30</v>
      </c>
      <c r="E258" s="243" t="s">
        <v>12</v>
      </c>
      <c r="F258" s="241">
        <v>96.5608</v>
      </c>
      <c r="G258" s="253">
        <v>1.27</v>
      </c>
      <c r="H258" s="195">
        <f>TRUNC(G258*(1-(SINTÉTICA!$I$226)),2)</f>
        <v>1.27</v>
      </c>
      <c r="I258" s="192">
        <f t="shared" si="6"/>
        <v>7.1919335241976947E-5</v>
      </c>
    </row>
    <row r="259" spans="1:9" ht="25.5" x14ac:dyDescent="0.2">
      <c r="A259" s="241" t="s">
        <v>2207</v>
      </c>
      <c r="B259" s="242" t="s">
        <v>9</v>
      </c>
      <c r="C259" s="242" t="s">
        <v>2208</v>
      </c>
      <c r="D259" s="242" t="s">
        <v>30</v>
      </c>
      <c r="E259" s="243" t="s">
        <v>12</v>
      </c>
      <c r="F259" s="241">
        <v>0.34739999999999999</v>
      </c>
      <c r="G259" s="253">
        <v>333.23</v>
      </c>
      <c r="H259" s="195">
        <f>TRUNC(G259*(1-(SINTÉTICA!$I$226)),2)</f>
        <v>333.23</v>
      </c>
      <c r="I259" s="192">
        <f t="shared" si="6"/>
        <v>6.7891436135545448E-5</v>
      </c>
    </row>
    <row r="260" spans="1:9" x14ac:dyDescent="0.2">
      <c r="A260" s="241" t="s">
        <v>265</v>
      </c>
      <c r="B260" s="242" t="s">
        <v>9</v>
      </c>
      <c r="C260" s="242" t="s">
        <v>521</v>
      </c>
      <c r="D260" s="242" t="s">
        <v>51</v>
      </c>
      <c r="E260" s="243" t="s">
        <v>25</v>
      </c>
      <c r="F260" s="241">
        <v>5.7493891113749998</v>
      </c>
      <c r="G260" s="253">
        <v>19.09</v>
      </c>
      <c r="H260" s="195">
        <f>TRUNC(G260*(1-(SINTÉTICA!$I$226)),2)</f>
        <v>19.09</v>
      </c>
      <c r="I260" s="192">
        <f t="shared" si="6"/>
        <v>6.4367807866065469E-5</v>
      </c>
    </row>
    <row r="261" spans="1:9" x14ac:dyDescent="0.2">
      <c r="A261" s="241" t="s">
        <v>506</v>
      </c>
      <c r="B261" s="242" t="s">
        <v>9</v>
      </c>
      <c r="C261" s="242" t="s">
        <v>507</v>
      </c>
      <c r="D261" s="242" t="s">
        <v>30</v>
      </c>
      <c r="E261" s="243" t="s">
        <v>12</v>
      </c>
      <c r="F261" s="241">
        <v>8</v>
      </c>
      <c r="G261" s="253">
        <v>13.54</v>
      </c>
      <c r="H261" s="195">
        <f>TRUNC(G261*(1-(SINTÉTICA!$I$226)),2)</f>
        <v>13.54</v>
      </c>
      <c r="I261" s="192">
        <f t="shared" si="6"/>
        <v>6.3525741012548793E-5</v>
      </c>
    </row>
    <row r="262" spans="1:9" ht="25.5" x14ac:dyDescent="0.2">
      <c r="A262" s="241" t="s">
        <v>1556</v>
      </c>
      <c r="B262" s="242" t="s">
        <v>9</v>
      </c>
      <c r="C262" s="242" t="s">
        <v>1557</v>
      </c>
      <c r="D262" s="242" t="s">
        <v>30</v>
      </c>
      <c r="E262" s="243" t="s">
        <v>12</v>
      </c>
      <c r="F262" s="241">
        <v>0.54900000000000004</v>
      </c>
      <c r="G262" s="253">
        <v>194.68</v>
      </c>
      <c r="H262" s="195">
        <f>TRUNC(G262*(1-(SINTÉTICA!$I$226)),2)</f>
        <v>194.68</v>
      </c>
      <c r="I262" s="192">
        <f t="shared" si="6"/>
        <v>6.2680834581954641E-5</v>
      </c>
    </row>
    <row r="263" spans="1:9" ht="25.5" x14ac:dyDescent="0.2">
      <c r="A263" s="241" t="s">
        <v>1554</v>
      </c>
      <c r="B263" s="242" t="s">
        <v>9</v>
      </c>
      <c r="C263" s="242" t="s">
        <v>1555</v>
      </c>
      <c r="D263" s="242" t="s">
        <v>30</v>
      </c>
      <c r="E263" s="243" t="s">
        <v>12</v>
      </c>
      <c r="F263" s="241">
        <v>0.54900000000000004</v>
      </c>
      <c r="G263" s="253">
        <v>188.26</v>
      </c>
      <c r="H263" s="195">
        <f>TRUNC(G263*(1-(SINTÉTICA!$I$226)),2)</f>
        <v>188.26</v>
      </c>
      <c r="I263" s="192">
        <f t="shared" si="6"/>
        <v>6.0613796581049831E-5</v>
      </c>
    </row>
    <row r="264" spans="1:9" x14ac:dyDescent="0.2">
      <c r="A264" s="241" t="s">
        <v>97</v>
      </c>
      <c r="B264" s="242" t="s">
        <v>9</v>
      </c>
      <c r="C264" s="242" t="s">
        <v>63</v>
      </c>
      <c r="D264" s="242" t="s">
        <v>441</v>
      </c>
      <c r="E264" s="243" t="s">
        <v>442</v>
      </c>
      <c r="F264" s="241">
        <v>137.46200795067841</v>
      </c>
      <c r="G264" s="253">
        <v>0.72</v>
      </c>
      <c r="H264" s="195">
        <f>TRUNC(G264*(1-(SINTÉTICA!$I$226)),2)</f>
        <v>0.72</v>
      </c>
      <c r="I264" s="192">
        <f t="shared" si="6"/>
        <v>5.8043857640515124E-5</v>
      </c>
    </row>
    <row r="265" spans="1:9" ht="25.5" x14ac:dyDescent="0.2">
      <c r="A265" s="241" t="s">
        <v>1597</v>
      </c>
      <c r="B265" s="242" t="s">
        <v>9</v>
      </c>
      <c r="C265" s="242" t="s">
        <v>1598</v>
      </c>
      <c r="D265" s="242" t="s">
        <v>30</v>
      </c>
      <c r="E265" s="243" t="s">
        <v>12</v>
      </c>
      <c r="F265" s="241">
        <v>0.31319999999999998</v>
      </c>
      <c r="G265" s="253">
        <v>299.81</v>
      </c>
      <c r="H265" s="195">
        <f>TRUNC(G265*(1-(SINTÉTICA!$I$226)),2)</f>
        <v>299.81</v>
      </c>
      <c r="I265" s="192">
        <f t="shared" si="6"/>
        <v>5.5069223926725535E-5</v>
      </c>
    </row>
    <row r="266" spans="1:9" ht="25.5" x14ac:dyDescent="0.2">
      <c r="A266" s="241" t="s">
        <v>198</v>
      </c>
      <c r="B266" s="242" t="s">
        <v>9</v>
      </c>
      <c r="C266" s="242" t="s">
        <v>199</v>
      </c>
      <c r="D266" s="242" t="s">
        <v>1978</v>
      </c>
      <c r="E266" s="243" t="s">
        <v>25</v>
      </c>
      <c r="F266" s="241">
        <v>221.48238241600001</v>
      </c>
      <c r="G266" s="253">
        <v>0.42</v>
      </c>
      <c r="H266" s="195">
        <f>TRUNC(G266*(1-(SINTÉTICA!$I$226)),2)</f>
        <v>0.42</v>
      </c>
      <c r="I266" s="192">
        <f t="shared" si="6"/>
        <v>5.4554372553217002E-5</v>
      </c>
    </row>
    <row r="267" spans="1:9" x14ac:dyDescent="0.2">
      <c r="A267" s="241" t="s">
        <v>1916</v>
      </c>
      <c r="B267" s="242" t="s">
        <v>329</v>
      </c>
      <c r="C267" s="242" t="s">
        <v>1917</v>
      </c>
      <c r="D267" s="242" t="s">
        <v>51</v>
      </c>
      <c r="E267" s="243" t="s">
        <v>25</v>
      </c>
      <c r="F267" s="241">
        <v>4.6139999999999999</v>
      </c>
      <c r="G267" s="253">
        <v>20.086516</v>
      </c>
      <c r="H267" s="195">
        <f>TRUNC(G267*(1-(SINTÉTICA!$I$226)),2)</f>
        <v>20.079999999999998</v>
      </c>
      <c r="I267" s="192">
        <f t="shared" ref="I267:I330" si="7">F267*H267/(SUM($K:$K))</f>
        <v>5.4335339754067159E-5</v>
      </c>
    </row>
    <row r="268" spans="1:9" x14ac:dyDescent="0.2">
      <c r="A268" s="241" t="s">
        <v>2020</v>
      </c>
      <c r="B268" s="242" t="s">
        <v>9</v>
      </c>
      <c r="C268" s="242" t="s">
        <v>2021</v>
      </c>
      <c r="D268" s="242" t="s">
        <v>30</v>
      </c>
      <c r="E268" s="243" t="s">
        <v>12</v>
      </c>
      <c r="F268" s="241">
        <v>0.34739999999999999</v>
      </c>
      <c r="G268" s="253">
        <v>261.25</v>
      </c>
      <c r="H268" s="195">
        <f>TRUNC(G268*(1-(SINTÉTICA!$I$226)),2)</f>
        <v>261.25</v>
      </c>
      <c r="I268" s="192">
        <f t="shared" si="7"/>
        <v>5.3226413259344126E-5</v>
      </c>
    </row>
    <row r="269" spans="1:9" ht="25.5" x14ac:dyDescent="0.2">
      <c r="A269" s="241" t="s">
        <v>2113</v>
      </c>
      <c r="B269" s="242" t="s">
        <v>9</v>
      </c>
      <c r="C269" s="242" t="s">
        <v>2114</v>
      </c>
      <c r="D269" s="242" t="s">
        <v>30</v>
      </c>
      <c r="E269" s="243" t="s">
        <v>12</v>
      </c>
      <c r="F269" s="241">
        <v>1.6326000000000001</v>
      </c>
      <c r="G269" s="253">
        <v>51.28</v>
      </c>
      <c r="H269" s="195">
        <f>TRUNC(G269*(1-(SINTÉTICA!$I$226)),2)</f>
        <v>51.28</v>
      </c>
      <c r="I269" s="192">
        <f t="shared" si="7"/>
        <v>4.9098576057690451E-5</v>
      </c>
    </row>
    <row r="270" spans="1:9" ht="25.5" x14ac:dyDescent="0.2">
      <c r="A270" s="241" t="s">
        <v>943</v>
      </c>
      <c r="B270" s="242" t="s">
        <v>9</v>
      </c>
      <c r="C270" s="242" t="s">
        <v>944</v>
      </c>
      <c r="D270" s="242" t="s">
        <v>30</v>
      </c>
      <c r="E270" s="243" t="s">
        <v>12</v>
      </c>
      <c r="F270" s="241">
        <v>4</v>
      </c>
      <c r="G270" s="253">
        <v>20.6</v>
      </c>
      <c r="H270" s="195">
        <f>TRUNC(G270*(1-(SINTÉTICA!$I$226)),2)</f>
        <v>20.6</v>
      </c>
      <c r="I270" s="192">
        <f t="shared" si="7"/>
        <v>4.8324603576754257E-5</v>
      </c>
    </row>
    <row r="271" spans="1:9" ht="25.5" x14ac:dyDescent="0.2">
      <c r="A271" s="241" t="s">
        <v>534</v>
      </c>
      <c r="B271" s="242" t="s">
        <v>9</v>
      </c>
      <c r="C271" s="242" t="s">
        <v>535</v>
      </c>
      <c r="D271" s="242" t="s">
        <v>30</v>
      </c>
      <c r="E271" s="243" t="s">
        <v>14</v>
      </c>
      <c r="F271" s="241">
        <v>60.522804000000001</v>
      </c>
      <c r="G271" s="253">
        <v>1.36</v>
      </c>
      <c r="H271" s="195">
        <f>TRUNC(G271*(1-(SINTÉTICA!$I$226)),2)</f>
        <v>1.36</v>
      </c>
      <c r="I271" s="192">
        <f t="shared" si="7"/>
        <v>4.8272416195253542E-5</v>
      </c>
    </row>
    <row r="272" spans="1:9" x14ac:dyDescent="0.2">
      <c r="A272" s="241" t="s">
        <v>1914</v>
      </c>
      <c r="B272" s="242" t="s">
        <v>329</v>
      </c>
      <c r="C272" s="242" t="s">
        <v>1915</v>
      </c>
      <c r="D272" s="242" t="s">
        <v>51</v>
      </c>
      <c r="E272" s="243" t="s">
        <v>25</v>
      </c>
      <c r="F272" s="241">
        <v>5.2770000000000001</v>
      </c>
      <c r="G272" s="253">
        <v>15.464096</v>
      </c>
      <c r="H272" s="195">
        <f>TRUNC(G272*(1-(SINTÉTICA!$I$226)),2)</f>
        <v>15.46</v>
      </c>
      <c r="I272" s="192">
        <f t="shared" si="7"/>
        <v>4.7845122637527527E-5</v>
      </c>
    </row>
    <row r="273" spans="1:9" ht="25.5" x14ac:dyDescent="0.2">
      <c r="A273" s="241" t="s">
        <v>448</v>
      </c>
      <c r="B273" s="242" t="s">
        <v>9</v>
      </c>
      <c r="C273" s="242" t="s">
        <v>1788</v>
      </c>
      <c r="D273" s="242" t="s">
        <v>30</v>
      </c>
      <c r="E273" s="243" t="s">
        <v>14</v>
      </c>
      <c r="F273" s="241">
        <v>10.796057579999999</v>
      </c>
      <c r="G273" s="253">
        <v>7.28</v>
      </c>
      <c r="H273" s="195">
        <f>TRUNC(G273*(1-(SINTÉTICA!$I$226)),2)</f>
        <v>7.28</v>
      </c>
      <c r="I273" s="192">
        <f t="shared" si="7"/>
        <v>4.6093284902741231E-5</v>
      </c>
    </row>
    <row r="274" spans="1:9" x14ac:dyDescent="0.2">
      <c r="A274" s="241" t="s">
        <v>542</v>
      </c>
      <c r="B274" s="242" t="s">
        <v>9</v>
      </c>
      <c r="C274" s="242" t="s">
        <v>543</v>
      </c>
      <c r="D274" s="242" t="s">
        <v>30</v>
      </c>
      <c r="E274" s="243" t="s">
        <v>34</v>
      </c>
      <c r="F274" s="241">
        <v>4.28925</v>
      </c>
      <c r="G274" s="253">
        <v>17.93</v>
      </c>
      <c r="H274" s="195">
        <f>TRUNC(G274*(1-(SINTÉTICA!$I$226)),2)</f>
        <v>17.93</v>
      </c>
      <c r="I274" s="192">
        <f t="shared" si="7"/>
        <v>4.5102720444614871E-5</v>
      </c>
    </row>
    <row r="275" spans="1:9" ht="38.25" x14ac:dyDescent="0.2">
      <c r="A275" s="241" t="s">
        <v>1819</v>
      </c>
      <c r="B275" s="242" t="s">
        <v>9</v>
      </c>
      <c r="C275" s="242" t="s">
        <v>1820</v>
      </c>
      <c r="D275" s="242" t="s">
        <v>30</v>
      </c>
      <c r="E275" s="243" t="s">
        <v>14</v>
      </c>
      <c r="F275" s="241">
        <v>1.827</v>
      </c>
      <c r="G275" s="253">
        <v>42.04</v>
      </c>
      <c r="H275" s="195">
        <f>TRUNC(G275*(1-(SINTÉTICA!$I$226)),2)</f>
        <v>42.04</v>
      </c>
      <c r="I275" s="192">
        <f t="shared" si="7"/>
        <v>4.5044559379709346E-5</v>
      </c>
    </row>
    <row r="276" spans="1:9" ht="25.5" x14ac:dyDescent="0.2">
      <c r="A276" s="241" t="s">
        <v>2045</v>
      </c>
      <c r="B276" s="242" t="s">
        <v>9</v>
      </c>
      <c r="C276" s="242" t="s">
        <v>2046</v>
      </c>
      <c r="D276" s="242" t="s">
        <v>30</v>
      </c>
      <c r="E276" s="243" t="s">
        <v>12</v>
      </c>
      <c r="F276" s="241">
        <v>20.217548699999998</v>
      </c>
      <c r="G276" s="253">
        <v>3.7</v>
      </c>
      <c r="H276" s="195">
        <f>TRUNC(G276*(1-(SINTÉTICA!$I$226)),2)</f>
        <v>3.7</v>
      </c>
      <c r="I276" s="192">
        <f t="shared" si="7"/>
        <v>4.3870371323040362E-5</v>
      </c>
    </row>
    <row r="277" spans="1:9" ht="25.5" x14ac:dyDescent="0.2">
      <c r="A277" s="241" t="s">
        <v>110</v>
      </c>
      <c r="B277" s="242" t="s">
        <v>9</v>
      </c>
      <c r="C277" s="242" t="s">
        <v>64</v>
      </c>
      <c r="D277" s="242" t="s">
        <v>1978</v>
      </c>
      <c r="E277" s="243" t="s">
        <v>25</v>
      </c>
      <c r="F277" s="241">
        <v>2432.2477128940141</v>
      </c>
      <c r="G277" s="253">
        <v>0.03</v>
      </c>
      <c r="H277" s="195">
        <f>TRUNC(G277*(1-(SINTÉTICA!$I$226)),2)</f>
        <v>0.03</v>
      </c>
      <c r="I277" s="192">
        <f t="shared" si="7"/>
        <v>4.2792745094443114E-5</v>
      </c>
    </row>
    <row r="278" spans="1:9" ht="38.25" x14ac:dyDescent="0.2">
      <c r="A278" s="241" t="s">
        <v>469</v>
      </c>
      <c r="B278" s="242" t="s">
        <v>9</v>
      </c>
      <c r="C278" s="242" t="s">
        <v>470</v>
      </c>
      <c r="D278" s="242" t="s">
        <v>30</v>
      </c>
      <c r="E278" s="243" t="s">
        <v>12</v>
      </c>
      <c r="F278" s="241">
        <v>3.2652000000000001</v>
      </c>
      <c r="G278" s="253">
        <v>21.82</v>
      </c>
      <c r="H278" s="195">
        <f>TRUNC(G278*(1-(SINTÉTICA!$I$226)),2)</f>
        <v>21.82</v>
      </c>
      <c r="I278" s="192">
        <f t="shared" si="7"/>
        <v>4.1783577596677291E-5</v>
      </c>
    </row>
    <row r="279" spans="1:9" ht="38.25" x14ac:dyDescent="0.2">
      <c r="A279" s="241" t="s">
        <v>540</v>
      </c>
      <c r="B279" s="242" t="s">
        <v>9</v>
      </c>
      <c r="C279" s="242" t="s">
        <v>541</v>
      </c>
      <c r="D279" s="242" t="s">
        <v>30</v>
      </c>
      <c r="E279" s="243" t="s">
        <v>12</v>
      </c>
      <c r="F279" s="241">
        <v>57.42785104</v>
      </c>
      <c r="G279" s="253">
        <v>1.1599999999999999</v>
      </c>
      <c r="H279" s="195">
        <f>TRUNC(G279*(1-(SINTÉTICA!$I$226)),2)</f>
        <v>1.1599999999999999</v>
      </c>
      <c r="I279" s="192">
        <f t="shared" si="7"/>
        <v>3.9068041717191231E-5</v>
      </c>
    </row>
    <row r="280" spans="1:9" ht="38.25" x14ac:dyDescent="0.2">
      <c r="A280" s="241" t="s">
        <v>2125</v>
      </c>
      <c r="B280" s="242" t="s">
        <v>9</v>
      </c>
      <c r="C280" s="242" t="s">
        <v>2126</v>
      </c>
      <c r="D280" s="242" t="s">
        <v>30</v>
      </c>
      <c r="E280" s="243" t="s">
        <v>14</v>
      </c>
      <c r="F280" s="241">
        <v>5.9690880000000002</v>
      </c>
      <c r="G280" s="253">
        <v>10.9</v>
      </c>
      <c r="H280" s="195">
        <f>TRUNC(G280*(1-(SINTÉTICA!$I$226)),2)</f>
        <v>10.9</v>
      </c>
      <c r="I280" s="192">
        <f t="shared" si="7"/>
        <v>3.8157118244306959E-5</v>
      </c>
    </row>
    <row r="281" spans="1:9" ht="25.5" x14ac:dyDescent="0.2">
      <c r="A281" s="241" t="s">
        <v>2209</v>
      </c>
      <c r="B281" s="242" t="s">
        <v>9</v>
      </c>
      <c r="C281" s="242" t="s">
        <v>2210</v>
      </c>
      <c r="D281" s="242" t="s">
        <v>30</v>
      </c>
      <c r="E281" s="243" t="s">
        <v>12</v>
      </c>
      <c r="F281" s="241">
        <v>0.51480000000000004</v>
      </c>
      <c r="G281" s="253">
        <v>126.02</v>
      </c>
      <c r="H281" s="195">
        <f>TRUNC(G281*(1-(SINTÉTICA!$I$226)),2)</f>
        <v>126.02</v>
      </c>
      <c r="I281" s="192">
        <f t="shared" si="7"/>
        <v>3.8046884662668392E-5</v>
      </c>
    </row>
    <row r="282" spans="1:9" x14ac:dyDescent="0.2">
      <c r="A282" s="241" t="s">
        <v>1889</v>
      </c>
      <c r="B282" s="242" t="s">
        <v>329</v>
      </c>
      <c r="C282" s="242" t="s">
        <v>1890</v>
      </c>
      <c r="D282" s="242" t="s">
        <v>30</v>
      </c>
      <c r="E282" s="243" t="s">
        <v>34</v>
      </c>
      <c r="F282" s="241">
        <v>22.113</v>
      </c>
      <c r="G282" s="253">
        <v>2.79</v>
      </c>
      <c r="H282" s="195">
        <f>TRUNC(G282*(1-(SINTÉTICA!$I$226)),2)</f>
        <v>2.79</v>
      </c>
      <c r="I282" s="192">
        <f t="shared" si="7"/>
        <v>3.6182032346005093E-5</v>
      </c>
    </row>
    <row r="283" spans="1:9" ht="25.5" x14ac:dyDescent="0.2">
      <c r="A283" s="241" t="s">
        <v>241</v>
      </c>
      <c r="B283" s="242" t="s">
        <v>9</v>
      </c>
      <c r="C283" s="242" t="s">
        <v>2230</v>
      </c>
      <c r="D283" s="242" t="s">
        <v>30</v>
      </c>
      <c r="E283" s="243" t="s">
        <v>14</v>
      </c>
      <c r="F283" s="241">
        <v>3.6875084400000002</v>
      </c>
      <c r="G283" s="253">
        <v>16.670000000000002</v>
      </c>
      <c r="H283" s="195">
        <f>TRUNC(G283*(1-(SINTÉTICA!$I$226)),2)</f>
        <v>16.670000000000002</v>
      </c>
      <c r="I283" s="192">
        <f t="shared" si="7"/>
        <v>3.6050368734960617E-5</v>
      </c>
    </row>
    <row r="284" spans="1:9" ht="25.5" x14ac:dyDescent="0.2">
      <c r="A284" s="241" t="s">
        <v>455</v>
      </c>
      <c r="B284" s="242" t="s">
        <v>9</v>
      </c>
      <c r="C284" s="242" t="s">
        <v>456</v>
      </c>
      <c r="D284" s="242" t="s">
        <v>30</v>
      </c>
      <c r="E284" s="243" t="s">
        <v>12</v>
      </c>
      <c r="F284" s="241">
        <v>1.8942924999999999</v>
      </c>
      <c r="G284" s="253">
        <v>32.07</v>
      </c>
      <c r="H284" s="195">
        <f>TRUNC(G284*(1-(SINTÉTICA!$I$226)),2)</f>
        <v>32.07</v>
      </c>
      <c r="I284" s="192">
        <f t="shared" si="7"/>
        <v>3.5627642685168257E-5</v>
      </c>
    </row>
    <row r="285" spans="1:9" ht="25.5" x14ac:dyDescent="0.2">
      <c r="A285" s="241" t="s">
        <v>202</v>
      </c>
      <c r="B285" s="242" t="s">
        <v>9</v>
      </c>
      <c r="C285" s="242" t="s">
        <v>203</v>
      </c>
      <c r="D285" s="242" t="s">
        <v>30</v>
      </c>
      <c r="E285" s="243" t="s">
        <v>12</v>
      </c>
      <c r="F285" s="241">
        <v>12.76193664</v>
      </c>
      <c r="G285" s="253">
        <v>4.5199999999999996</v>
      </c>
      <c r="H285" s="195">
        <f>TRUNC(G285*(1-(SINTÉTICA!$I$226)),2)</f>
        <v>4.5199999999999996</v>
      </c>
      <c r="I285" s="192">
        <f t="shared" si="7"/>
        <v>3.3829541153864576E-5</v>
      </c>
    </row>
    <row r="286" spans="1:9" x14ac:dyDescent="0.2">
      <c r="A286" s="241" t="s">
        <v>544</v>
      </c>
      <c r="B286" s="242" t="s">
        <v>9</v>
      </c>
      <c r="C286" s="242" t="s">
        <v>545</v>
      </c>
      <c r="D286" s="242" t="s">
        <v>30</v>
      </c>
      <c r="E286" s="243" t="s">
        <v>34</v>
      </c>
      <c r="F286" s="241">
        <v>89.326808999999997</v>
      </c>
      <c r="G286" s="253">
        <v>0.64</v>
      </c>
      <c r="H286" s="195">
        <f>TRUNC(G286*(1-(SINTÉTICA!$I$226)),2)</f>
        <v>0.64</v>
      </c>
      <c r="I286" s="192">
        <f t="shared" si="7"/>
        <v>3.3527632106418978E-5</v>
      </c>
    </row>
    <row r="287" spans="1:9" ht="38.25" x14ac:dyDescent="0.2">
      <c r="A287" s="241" t="s">
        <v>576</v>
      </c>
      <c r="B287" s="242" t="s">
        <v>9</v>
      </c>
      <c r="C287" s="242" t="s">
        <v>577</v>
      </c>
      <c r="D287" s="242" t="s">
        <v>30</v>
      </c>
      <c r="E287" s="243" t="s">
        <v>12</v>
      </c>
      <c r="F287" s="241">
        <v>3.3792</v>
      </c>
      <c r="G287" s="253">
        <v>16.75</v>
      </c>
      <c r="H287" s="195">
        <f>TRUNC(G287*(1-(SINTÉTICA!$I$226)),2)</f>
        <v>16.75</v>
      </c>
      <c r="I287" s="192">
        <f t="shared" si="7"/>
        <v>3.3194780119053559E-5</v>
      </c>
    </row>
    <row r="288" spans="1:9" ht="25.5" x14ac:dyDescent="0.2">
      <c r="A288" s="241" t="s">
        <v>434</v>
      </c>
      <c r="B288" s="242" t="s">
        <v>9</v>
      </c>
      <c r="C288" s="242" t="s">
        <v>435</v>
      </c>
      <c r="D288" s="242" t="s">
        <v>30</v>
      </c>
      <c r="E288" s="243" t="s">
        <v>12</v>
      </c>
      <c r="F288" s="241">
        <v>12.667199999999999</v>
      </c>
      <c r="G288" s="253">
        <v>4.4000000000000004</v>
      </c>
      <c r="H288" s="195">
        <f>TRUNC(G288*(1-(SINTÉTICA!$I$226)),2)</f>
        <v>4.4000000000000004</v>
      </c>
      <c r="I288" s="192">
        <f t="shared" si="7"/>
        <v>3.2686949527679986E-5</v>
      </c>
    </row>
    <row r="289" spans="1:9" ht="38.25" x14ac:dyDescent="0.2">
      <c r="A289" s="241" t="s">
        <v>488</v>
      </c>
      <c r="B289" s="242" t="s">
        <v>9</v>
      </c>
      <c r="C289" s="242" t="s">
        <v>489</v>
      </c>
      <c r="D289" s="242" t="s">
        <v>30</v>
      </c>
      <c r="E289" s="243" t="s">
        <v>12</v>
      </c>
      <c r="F289" s="241">
        <v>138.37520000000001</v>
      </c>
      <c r="G289" s="253">
        <v>0.39</v>
      </c>
      <c r="H289" s="195">
        <f>TRUNC(G289*(1-(SINTÉTICA!$I$226)),2)</f>
        <v>0.39</v>
      </c>
      <c r="I289" s="192">
        <f t="shared" si="7"/>
        <v>3.1649288921032689E-5</v>
      </c>
    </row>
    <row r="290" spans="1:9" ht="25.5" x14ac:dyDescent="0.2">
      <c r="A290" s="241" t="s">
        <v>200</v>
      </c>
      <c r="B290" s="242" t="s">
        <v>9</v>
      </c>
      <c r="C290" s="242" t="s">
        <v>285</v>
      </c>
      <c r="D290" s="242" t="s">
        <v>30</v>
      </c>
      <c r="E290" s="243" t="s">
        <v>12</v>
      </c>
      <c r="F290" s="241">
        <v>0.60582866400000002</v>
      </c>
      <c r="G290" s="253">
        <v>88.04</v>
      </c>
      <c r="H290" s="195">
        <f>TRUNC(G290*(1-(SINTÉTICA!$I$226)),2)</f>
        <v>88.04</v>
      </c>
      <c r="I290" s="192">
        <f t="shared" si="7"/>
        <v>3.1280302175310428E-5</v>
      </c>
    </row>
    <row r="291" spans="1:9" ht="38.25" x14ac:dyDescent="0.2">
      <c r="A291" s="241" t="s">
        <v>425</v>
      </c>
      <c r="B291" s="242" t="s">
        <v>9</v>
      </c>
      <c r="C291" s="242" t="s">
        <v>426</v>
      </c>
      <c r="D291" s="242" t="s">
        <v>30</v>
      </c>
      <c r="E291" s="243" t="s">
        <v>12</v>
      </c>
      <c r="F291" s="241">
        <v>3.2652000000000001</v>
      </c>
      <c r="G291" s="253">
        <v>16.170000000000002</v>
      </c>
      <c r="H291" s="195">
        <f>TRUNC(G291*(1-(SINTÉTICA!$I$226)),2)</f>
        <v>16.170000000000002</v>
      </c>
      <c r="I291" s="192">
        <f t="shared" si="7"/>
        <v>3.0964273590204945E-5</v>
      </c>
    </row>
    <row r="292" spans="1:9" ht="25.5" x14ac:dyDescent="0.2">
      <c r="A292" s="241" t="s">
        <v>1754</v>
      </c>
      <c r="B292" s="242" t="s">
        <v>9</v>
      </c>
      <c r="C292" s="242" t="s">
        <v>1755</v>
      </c>
      <c r="D292" s="242" t="s">
        <v>30</v>
      </c>
      <c r="E292" s="243" t="s">
        <v>14</v>
      </c>
      <c r="F292" s="241">
        <v>19.69177106163</v>
      </c>
      <c r="G292" s="253">
        <v>2.66</v>
      </c>
      <c r="H292" s="195">
        <f>TRUNC(G292*(1-(SINTÉTICA!$I$226)),2)</f>
        <v>2.66</v>
      </c>
      <c r="I292" s="192">
        <f t="shared" si="7"/>
        <v>3.0719030346335838E-5</v>
      </c>
    </row>
    <row r="293" spans="1:9" ht="25.5" x14ac:dyDescent="0.2">
      <c r="A293" s="241" t="s">
        <v>2095</v>
      </c>
      <c r="B293" s="242" t="s">
        <v>9</v>
      </c>
      <c r="C293" s="242" t="s">
        <v>2096</v>
      </c>
      <c r="D293" s="242" t="s">
        <v>30</v>
      </c>
      <c r="E293" s="243" t="s">
        <v>12</v>
      </c>
      <c r="F293" s="241">
        <v>17.1495</v>
      </c>
      <c r="G293" s="253">
        <v>3.05</v>
      </c>
      <c r="H293" s="195">
        <f>TRUNC(G293*(1-(SINTÉTICA!$I$226)),2)</f>
        <v>3.05</v>
      </c>
      <c r="I293" s="192">
        <f t="shared" si="7"/>
        <v>3.0675552264206534E-5</v>
      </c>
    </row>
    <row r="294" spans="1:9" x14ac:dyDescent="0.2">
      <c r="A294" s="241" t="s">
        <v>2077</v>
      </c>
      <c r="B294" s="242" t="s">
        <v>9</v>
      </c>
      <c r="C294" s="242" t="s">
        <v>2078</v>
      </c>
      <c r="D294" s="242" t="s">
        <v>30</v>
      </c>
      <c r="E294" s="243" t="s">
        <v>12</v>
      </c>
      <c r="F294" s="241">
        <v>1.98</v>
      </c>
      <c r="G294" s="253">
        <v>26.08</v>
      </c>
      <c r="H294" s="195">
        <f>TRUNC(G294*(1-(SINTÉTICA!$I$226)),2)</f>
        <v>26.08</v>
      </c>
      <c r="I294" s="192">
        <f t="shared" si="7"/>
        <v>3.0284043802644014E-5</v>
      </c>
    </row>
    <row r="295" spans="1:9" x14ac:dyDescent="0.2">
      <c r="A295" s="241" t="s">
        <v>324</v>
      </c>
      <c r="B295" s="242" t="s">
        <v>9</v>
      </c>
      <c r="C295" s="242" t="s">
        <v>445</v>
      </c>
      <c r="D295" s="242" t="s">
        <v>30</v>
      </c>
      <c r="E295" s="243" t="s">
        <v>14</v>
      </c>
      <c r="F295" s="241">
        <v>10.929307334400001</v>
      </c>
      <c r="G295" s="253">
        <v>4.7</v>
      </c>
      <c r="H295" s="195">
        <f>TRUNC(G295*(1-(SINTÉTICA!$I$226)),2)</f>
        <v>4.7</v>
      </c>
      <c r="I295" s="192">
        <f t="shared" si="7"/>
        <v>3.0125314177499345E-5</v>
      </c>
    </row>
    <row r="296" spans="1:9" x14ac:dyDescent="0.2">
      <c r="A296" s="241" t="s">
        <v>2057</v>
      </c>
      <c r="B296" s="242" t="s">
        <v>9</v>
      </c>
      <c r="C296" s="242" t="s">
        <v>2058</v>
      </c>
      <c r="D296" s="242" t="s">
        <v>30</v>
      </c>
      <c r="E296" s="243" t="s">
        <v>12</v>
      </c>
      <c r="F296" s="241">
        <v>3.5693999999999999</v>
      </c>
      <c r="G296" s="253">
        <v>14.37</v>
      </c>
      <c r="H296" s="195">
        <f>TRUNC(G296*(1-(SINTÉTICA!$I$226)),2)</f>
        <v>14.37</v>
      </c>
      <c r="I296" s="192">
        <f t="shared" si="7"/>
        <v>3.0081055836148946E-5</v>
      </c>
    </row>
    <row r="297" spans="1:9" ht="25.5" x14ac:dyDescent="0.2">
      <c r="A297" s="241" t="s">
        <v>1668</v>
      </c>
      <c r="B297" s="242" t="s">
        <v>341</v>
      </c>
      <c r="C297" s="242" t="s">
        <v>1669</v>
      </c>
      <c r="D297" s="242" t="s">
        <v>30</v>
      </c>
      <c r="E297" s="243" t="s">
        <v>14</v>
      </c>
      <c r="F297" s="241">
        <v>109.0125</v>
      </c>
      <c r="G297" s="253">
        <v>0.46</v>
      </c>
      <c r="H297" s="195">
        <f>TRUNC(G297*(1-(SINTÉTICA!$I$226)),2)</f>
        <v>0.46</v>
      </c>
      <c r="I297" s="192">
        <f t="shared" si="7"/>
        <v>2.9408658856905642E-5</v>
      </c>
    </row>
    <row r="298" spans="1:9" x14ac:dyDescent="0.2">
      <c r="A298" s="241" t="s">
        <v>2037</v>
      </c>
      <c r="B298" s="242" t="s">
        <v>9</v>
      </c>
      <c r="C298" s="242" t="s">
        <v>2038</v>
      </c>
      <c r="D298" s="242" t="s">
        <v>30</v>
      </c>
      <c r="E298" s="243" t="s">
        <v>12</v>
      </c>
      <c r="F298" s="241">
        <v>63.166926599999996</v>
      </c>
      <c r="G298" s="253">
        <v>0.75</v>
      </c>
      <c r="H298" s="195">
        <f>TRUNC(G298*(1-(SINTÉTICA!$I$226)),2)</f>
        <v>0.75</v>
      </c>
      <c r="I298" s="192">
        <f t="shared" si="7"/>
        <v>2.7783829069541258E-5</v>
      </c>
    </row>
    <row r="299" spans="1:9" ht="25.5" x14ac:dyDescent="0.2">
      <c r="A299" s="241" t="s">
        <v>2149</v>
      </c>
      <c r="B299" s="242" t="s">
        <v>9</v>
      </c>
      <c r="C299" s="242" t="s">
        <v>2150</v>
      </c>
      <c r="D299" s="242" t="s">
        <v>30</v>
      </c>
      <c r="E299" s="243" t="s">
        <v>12</v>
      </c>
      <c r="F299" s="241">
        <v>2.484</v>
      </c>
      <c r="G299" s="253">
        <v>18.940000000000001</v>
      </c>
      <c r="H299" s="195">
        <f>TRUNC(G299*(1-(SINTÉTICA!$I$226)),2)</f>
        <v>18.940000000000001</v>
      </c>
      <c r="I299" s="192">
        <f t="shared" si="7"/>
        <v>2.7591331207420079E-5</v>
      </c>
    </row>
    <row r="300" spans="1:9" ht="25.5" x14ac:dyDescent="0.2">
      <c r="A300" s="241" t="s">
        <v>558</v>
      </c>
      <c r="B300" s="242" t="s">
        <v>9</v>
      </c>
      <c r="C300" s="242" t="s">
        <v>559</v>
      </c>
      <c r="D300" s="242" t="s">
        <v>30</v>
      </c>
      <c r="E300" s="243" t="s">
        <v>182</v>
      </c>
      <c r="F300" s="241">
        <v>180.14850000000001</v>
      </c>
      <c r="G300" s="253">
        <v>0.26</v>
      </c>
      <c r="H300" s="195">
        <f>TRUNC(G300*(1-(SINTÉTICA!$I$226)),2)</f>
        <v>0.26</v>
      </c>
      <c r="I300" s="192">
        <f t="shared" si="7"/>
        <v>2.7469141508934437E-5</v>
      </c>
    </row>
    <row r="301" spans="1:9" x14ac:dyDescent="0.2">
      <c r="A301" s="241" t="s">
        <v>508</v>
      </c>
      <c r="B301" s="242" t="s">
        <v>9</v>
      </c>
      <c r="C301" s="242" t="s">
        <v>509</v>
      </c>
      <c r="D301" s="242" t="s">
        <v>30</v>
      </c>
      <c r="E301" s="243" t="s">
        <v>49</v>
      </c>
      <c r="F301" s="241">
        <v>7.1763255922894196</v>
      </c>
      <c r="G301" s="253">
        <v>6.51</v>
      </c>
      <c r="H301" s="195">
        <f>TRUNC(G301*(1-(SINTÉTICA!$I$226)),2)</f>
        <v>6.51</v>
      </c>
      <c r="I301" s="192">
        <f t="shared" si="7"/>
        <v>2.7398337523022045E-5</v>
      </c>
    </row>
    <row r="302" spans="1:9" ht="25.5" x14ac:dyDescent="0.2">
      <c r="A302" s="241" t="s">
        <v>2131</v>
      </c>
      <c r="B302" s="242" t="s">
        <v>9</v>
      </c>
      <c r="C302" s="242" t="s">
        <v>2132</v>
      </c>
      <c r="D302" s="242" t="s">
        <v>30</v>
      </c>
      <c r="E302" s="243" t="s">
        <v>12</v>
      </c>
      <c r="F302" s="241">
        <v>4.8672000000000004</v>
      </c>
      <c r="G302" s="253">
        <v>9.1199999999999992</v>
      </c>
      <c r="H302" s="195">
        <f>TRUNC(G302*(1-(SINTÉTICA!$I$226)),2)</f>
        <v>9.1199999999999992</v>
      </c>
      <c r="I302" s="192">
        <f t="shared" si="7"/>
        <v>2.6032454563379346E-5</v>
      </c>
    </row>
    <row r="303" spans="1:9" x14ac:dyDescent="0.2">
      <c r="A303" s="241" t="s">
        <v>1683</v>
      </c>
      <c r="B303" s="242" t="s">
        <v>9</v>
      </c>
      <c r="C303" s="242" t="s">
        <v>1684</v>
      </c>
      <c r="D303" s="242" t="s">
        <v>30</v>
      </c>
      <c r="E303" s="243" t="s">
        <v>476</v>
      </c>
      <c r="F303" s="241">
        <v>1.051282</v>
      </c>
      <c r="G303" s="253">
        <v>41.93</v>
      </c>
      <c r="H303" s="195">
        <f>TRUNC(G303*(1-(SINTÉTICA!$I$226)),2)</f>
        <v>41.93</v>
      </c>
      <c r="I303" s="192">
        <f t="shared" si="7"/>
        <v>2.5851466173264965E-5</v>
      </c>
    </row>
    <row r="304" spans="1:9" ht="25.5" x14ac:dyDescent="0.2">
      <c r="A304" s="241" t="s">
        <v>2101</v>
      </c>
      <c r="B304" s="242" t="s">
        <v>9</v>
      </c>
      <c r="C304" s="242" t="s">
        <v>2102</v>
      </c>
      <c r="D304" s="242" t="s">
        <v>30</v>
      </c>
      <c r="E304" s="243" t="s">
        <v>12</v>
      </c>
      <c r="F304" s="241">
        <v>15.917400000000001</v>
      </c>
      <c r="G304" s="253">
        <v>2.74</v>
      </c>
      <c r="H304" s="195">
        <f>TRUNC(G304*(1-(SINTÉTICA!$I$226)),2)</f>
        <v>2.74</v>
      </c>
      <c r="I304" s="192">
        <f t="shared" si="7"/>
        <v>2.5577834990594678E-5</v>
      </c>
    </row>
    <row r="305" spans="1:9" x14ac:dyDescent="0.2">
      <c r="A305" s="241" t="s">
        <v>1721</v>
      </c>
      <c r="B305" s="242" t="s">
        <v>339</v>
      </c>
      <c r="C305" s="242" t="s">
        <v>1722</v>
      </c>
      <c r="D305" s="242" t="s">
        <v>30</v>
      </c>
      <c r="E305" s="243" t="s">
        <v>34</v>
      </c>
      <c r="F305" s="241">
        <v>3.8719999999999999</v>
      </c>
      <c r="G305" s="253">
        <v>11</v>
      </c>
      <c r="H305" s="195">
        <f>TRUNC(G305*(1-(SINTÉTICA!$I$226)),2)</f>
        <v>11</v>
      </c>
      <c r="I305" s="192">
        <f t="shared" si="7"/>
        <v>2.4978659169188316E-5</v>
      </c>
    </row>
    <row r="306" spans="1:9" ht="25.5" x14ac:dyDescent="0.2">
      <c r="A306" s="241" t="s">
        <v>1601</v>
      </c>
      <c r="B306" s="242" t="s">
        <v>9</v>
      </c>
      <c r="C306" s="242" t="s">
        <v>1602</v>
      </c>
      <c r="D306" s="242" t="s">
        <v>30</v>
      </c>
      <c r="E306" s="243" t="s">
        <v>12</v>
      </c>
      <c r="F306" s="241">
        <v>0.62639999999999996</v>
      </c>
      <c r="G306" s="253">
        <v>67.45</v>
      </c>
      <c r="H306" s="195">
        <f>TRUNC(G306*(1-(SINTÉTICA!$I$226)),2)</f>
        <v>67.45</v>
      </c>
      <c r="I306" s="192">
        <f t="shared" si="7"/>
        <v>2.4778487401071592E-5</v>
      </c>
    </row>
    <row r="307" spans="1:9" ht="25.5" x14ac:dyDescent="0.2">
      <c r="A307" s="241" t="s">
        <v>504</v>
      </c>
      <c r="B307" s="242" t="s">
        <v>9</v>
      </c>
      <c r="C307" s="242" t="s">
        <v>505</v>
      </c>
      <c r="D307" s="242" t="s">
        <v>30</v>
      </c>
      <c r="E307" s="243" t="s">
        <v>12</v>
      </c>
      <c r="F307" s="241">
        <v>4</v>
      </c>
      <c r="G307" s="253">
        <v>10.56</v>
      </c>
      <c r="H307" s="195">
        <f>TRUNC(G307*(1-(SINTÉTICA!$I$226)),2)</f>
        <v>10.56</v>
      </c>
      <c r="I307" s="192">
        <f t="shared" si="7"/>
        <v>2.4772223969442957E-5</v>
      </c>
    </row>
    <row r="308" spans="1:9" ht="38.25" x14ac:dyDescent="0.2">
      <c r="A308" s="241" t="s">
        <v>2123</v>
      </c>
      <c r="B308" s="242" t="s">
        <v>9</v>
      </c>
      <c r="C308" s="242" t="s">
        <v>2124</v>
      </c>
      <c r="D308" s="242" t="s">
        <v>30</v>
      </c>
      <c r="E308" s="243" t="s">
        <v>14</v>
      </c>
      <c r="F308" s="241">
        <v>2.9946081599999999</v>
      </c>
      <c r="G308" s="253">
        <v>13.66</v>
      </c>
      <c r="H308" s="195">
        <f>TRUNC(G308*(1-(SINTÉTICA!$I$226)),2)</f>
        <v>13.66</v>
      </c>
      <c r="I308" s="192">
        <f t="shared" si="7"/>
        <v>2.3990085255437939E-5</v>
      </c>
    </row>
    <row r="309" spans="1:9" x14ac:dyDescent="0.2">
      <c r="A309" s="241" t="s">
        <v>1860</v>
      </c>
      <c r="B309" s="242" t="s">
        <v>188</v>
      </c>
      <c r="C309" s="242" t="s">
        <v>1861</v>
      </c>
      <c r="D309" s="242" t="s">
        <v>30</v>
      </c>
      <c r="E309" s="243" t="s">
        <v>189</v>
      </c>
      <c r="F309" s="241">
        <v>10</v>
      </c>
      <c r="G309" s="253">
        <v>3.7</v>
      </c>
      <c r="H309" s="195">
        <f>TRUNC(G309*(1-(SINTÉTICA!$I$226)),2)</f>
        <v>3.7</v>
      </c>
      <c r="I309" s="192">
        <f t="shared" si="7"/>
        <v>2.1699154518688196E-5</v>
      </c>
    </row>
    <row r="310" spans="1:9" x14ac:dyDescent="0.2">
      <c r="A310" s="241" t="s">
        <v>481</v>
      </c>
      <c r="B310" s="242" t="s">
        <v>9</v>
      </c>
      <c r="C310" s="242" t="s">
        <v>482</v>
      </c>
      <c r="D310" s="242" t="s">
        <v>30</v>
      </c>
      <c r="E310" s="243" t="s">
        <v>12</v>
      </c>
      <c r="F310" s="241">
        <v>1.3905892799999999</v>
      </c>
      <c r="G310" s="253">
        <v>26.59</v>
      </c>
      <c r="H310" s="195">
        <f>TRUNC(G310*(1-(SINTÉTICA!$I$226)),2)</f>
        <v>26.59</v>
      </c>
      <c r="I310" s="192">
        <f t="shared" si="7"/>
        <v>2.1684943892059424E-5</v>
      </c>
    </row>
    <row r="311" spans="1:9" x14ac:dyDescent="0.2">
      <c r="A311" s="241" t="s">
        <v>1887</v>
      </c>
      <c r="B311" s="242" t="s">
        <v>329</v>
      </c>
      <c r="C311" s="242" t="s">
        <v>1888</v>
      </c>
      <c r="D311" s="242" t="s">
        <v>30</v>
      </c>
      <c r="E311" s="243" t="s">
        <v>34</v>
      </c>
      <c r="F311" s="241">
        <v>1.9561500000000001</v>
      </c>
      <c r="G311" s="253">
        <v>18.53</v>
      </c>
      <c r="H311" s="195">
        <f>TRUNC(G311*(1-(SINTÉTICA!$I$226)),2)</f>
        <v>18.53</v>
      </c>
      <c r="I311" s="192">
        <f t="shared" si="7"/>
        <v>2.125781688109169E-5</v>
      </c>
    </row>
    <row r="312" spans="1:9" ht="25.5" x14ac:dyDescent="0.2">
      <c r="A312" s="241" t="s">
        <v>502</v>
      </c>
      <c r="B312" s="242" t="s">
        <v>9</v>
      </c>
      <c r="C312" s="242" t="s">
        <v>503</v>
      </c>
      <c r="D312" s="242" t="s">
        <v>30</v>
      </c>
      <c r="E312" s="243" t="s">
        <v>12</v>
      </c>
      <c r="F312" s="241">
        <v>4</v>
      </c>
      <c r="G312" s="253">
        <v>8.9499999999999993</v>
      </c>
      <c r="H312" s="195">
        <f>TRUNC(G312*(1-(SINTÉTICA!$I$226)),2)</f>
        <v>8.9499999999999993</v>
      </c>
      <c r="I312" s="192">
        <f t="shared" si="7"/>
        <v>2.0995398155919928E-5</v>
      </c>
    </row>
    <row r="313" spans="1:9" ht="38.25" x14ac:dyDescent="0.2">
      <c r="A313" s="241" t="s">
        <v>536</v>
      </c>
      <c r="B313" s="242" t="s">
        <v>9</v>
      </c>
      <c r="C313" s="242" t="s">
        <v>2027</v>
      </c>
      <c r="D313" s="242" t="s">
        <v>326</v>
      </c>
      <c r="E313" s="243" t="s">
        <v>12</v>
      </c>
      <c r="F313" s="241">
        <v>1.6874016793424784E-3</v>
      </c>
      <c r="G313" s="253">
        <v>21152.54</v>
      </c>
      <c r="H313" s="195">
        <f>TRUNC(G313*(1-(SINTÉTICA!$I$226)),2)</f>
        <v>21152.54</v>
      </c>
      <c r="I313" s="192">
        <f t="shared" si="7"/>
        <v>2.0932547738550678E-5</v>
      </c>
    </row>
    <row r="314" spans="1:9" x14ac:dyDescent="0.2">
      <c r="A314" s="241" t="s">
        <v>201</v>
      </c>
      <c r="B314" s="242" t="s">
        <v>9</v>
      </c>
      <c r="C314" s="242" t="s">
        <v>286</v>
      </c>
      <c r="D314" s="242" t="s">
        <v>30</v>
      </c>
      <c r="E314" s="243" t="s">
        <v>12</v>
      </c>
      <c r="F314" s="241">
        <v>0.44951438640000002</v>
      </c>
      <c r="G314" s="253">
        <v>77.709999999999994</v>
      </c>
      <c r="H314" s="195">
        <f>TRUNC(G314*(1-(SINTÉTICA!$I$226)),2)</f>
        <v>77.709999999999994</v>
      </c>
      <c r="I314" s="192">
        <f t="shared" si="7"/>
        <v>2.0486208709033718E-5</v>
      </c>
    </row>
    <row r="315" spans="1:9" x14ac:dyDescent="0.2">
      <c r="A315" s="241" t="s">
        <v>2214</v>
      </c>
      <c r="B315" s="242" t="s">
        <v>9</v>
      </c>
      <c r="C315" s="242" t="s">
        <v>2215</v>
      </c>
      <c r="D315" s="242" t="s">
        <v>30</v>
      </c>
      <c r="E315" s="243" t="s">
        <v>12</v>
      </c>
      <c r="F315" s="241">
        <v>1.2527999999999999</v>
      </c>
      <c r="G315" s="253">
        <v>27.29</v>
      </c>
      <c r="H315" s="195">
        <f>TRUNC(G315*(1-(SINTÉTICA!$I$226)),2)</f>
        <v>27.29</v>
      </c>
      <c r="I315" s="192">
        <f t="shared" si="7"/>
        <v>2.0050553630103593E-5</v>
      </c>
    </row>
    <row r="316" spans="1:9" ht="25.5" x14ac:dyDescent="0.2">
      <c r="A316" s="241" t="s">
        <v>2228</v>
      </c>
      <c r="B316" s="242" t="s">
        <v>9</v>
      </c>
      <c r="C316" s="242" t="s">
        <v>2229</v>
      </c>
      <c r="D316" s="242" t="s">
        <v>30</v>
      </c>
      <c r="E316" s="243" t="s">
        <v>12</v>
      </c>
      <c r="F316" s="241">
        <v>0.34739999999999999</v>
      </c>
      <c r="G316" s="253">
        <v>89.21</v>
      </c>
      <c r="H316" s="195">
        <f>TRUNC(G316*(1-(SINTÉTICA!$I$226)),2)</f>
        <v>89.21</v>
      </c>
      <c r="I316" s="192">
        <f t="shared" si="7"/>
        <v>1.8175419432980248E-5</v>
      </c>
    </row>
    <row r="317" spans="1:9" x14ac:dyDescent="0.2">
      <c r="A317" s="241" t="s">
        <v>2030</v>
      </c>
      <c r="B317" s="242" t="s">
        <v>9</v>
      </c>
      <c r="C317" s="242" t="s">
        <v>2031</v>
      </c>
      <c r="D317" s="242" t="s">
        <v>30</v>
      </c>
      <c r="E317" s="243" t="s">
        <v>14</v>
      </c>
      <c r="F317" s="241">
        <v>11.65563</v>
      </c>
      <c r="G317" s="253">
        <v>2.5499999999999998</v>
      </c>
      <c r="H317" s="195">
        <f>TRUNC(G317*(1-(SINTÉTICA!$I$226)),2)</f>
        <v>2.5499999999999998</v>
      </c>
      <c r="I317" s="192">
        <f t="shared" si="7"/>
        <v>1.7430788020966948E-5</v>
      </c>
    </row>
    <row r="318" spans="1:9" ht="38.25" x14ac:dyDescent="0.2">
      <c r="A318" s="241" t="s">
        <v>461</v>
      </c>
      <c r="B318" s="242" t="s">
        <v>9</v>
      </c>
      <c r="C318" s="242" t="s">
        <v>462</v>
      </c>
      <c r="D318" s="242" t="s">
        <v>30</v>
      </c>
      <c r="E318" s="243" t="s">
        <v>12</v>
      </c>
      <c r="F318" s="241">
        <v>12.667199999999999</v>
      </c>
      <c r="G318" s="253">
        <v>2.29</v>
      </c>
      <c r="H318" s="195">
        <f>TRUNC(G318*(1-(SINTÉTICA!$I$226)),2)</f>
        <v>2.29</v>
      </c>
      <c r="I318" s="192">
        <f t="shared" si="7"/>
        <v>1.7012071458724354E-5</v>
      </c>
    </row>
    <row r="319" spans="1:9" ht="25.5" x14ac:dyDescent="0.2">
      <c r="A319" s="241" t="s">
        <v>510</v>
      </c>
      <c r="B319" s="242" t="s">
        <v>9</v>
      </c>
      <c r="C319" s="242" t="s">
        <v>511</v>
      </c>
      <c r="D319" s="242" t="s">
        <v>30</v>
      </c>
      <c r="E319" s="243" t="s">
        <v>12</v>
      </c>
      <c r="F319" s="241">
        <v>1.6326000000000001</v>
      </c>
      <c r="G319" s="253">
        <v>17.350000000000001</v>
      </c>
      <c r="H319" s="195">
        <f>TRUNC(G319*(1-(SINTÉTICA!$I$226)),2)</f>
        <v>17.350000000000001</v>
      </c>
      <c r="I319" s="192">
        <f t="shared" si="7"/>
        <v>1.6611940222327018E-5</v>
      </c>
    </row>
    <row r="320" spans="1:9" ht="25.5" x14ac:dyDescent="0.2">
      <c r="A320" s="241" t="s">
        <v>922</v>
      </c>
      <c r="B320" s="242" t="s">
        <v>9</v>
      </c>
      <c r="C320" s="242" t="s">
        <v>923</v>
      </c>
      <c r="D320" s="242" t="s">
        <v>30</v>
      </c>
      <c r="E320" s="243" t="s">
        <v>12</v>
      </c>
      <c r="F320" s="241">
        <v>19</v>
      </c>
      <c r="G320" s="253">
        <v>1.48</v>
      </c>
      <c r="H320" s="195">
        <f>TRUNC(G320*(1-(SINTÉTICA!$I$226)),2)</f>
        <v>1.48</v>
      </c>
      <c r="I320" s="192">
        <f t="shared" si="7"/>
        <v>1.6491357434203029E-5</v>
      </c>
    </row>
    <row r="321" spans="1:9" ht="25.5" x14ac:dyDescent="0.2">
      <c r="A321" s="241" t="s">
        <v>2211</v>
      </c>
      <c r="B321" s="242" t="s">
        <v>9</v>
      </c>
      <c r="C321" s="242" t="s">
        <v>2212</v>
      </c>
      <c r="D321" s="242" t="s">
        <v>30</v>
      </c>
      <c r="E321" s="243" t="s">
        <v>12</v>
      </c>
      <c r="F321" s="241">
        <v>1.2527999999999999</v>
      </c>
      <c r="G321" s="253">
        <v>18.079999999999998</v>
      </c>
      <c r="H321" s="195">
        <f>TRUNC(G321*(1-(SINTÉTICA!$I$226)),2)</f>
        <v>18.079999999999998</v>
      </c>
      <c r="I321" s="192">
        <f t="shared" si="7"/>
        <v>1.3283767300559654E-5</v>
      </c>
    </row>
    <row r="322" spans="1:9" x14ac:dyDescent="0.2">
      <c r="A322" s="241" t="s">
        <v>367</v>
      </c>
      <c r="B322" s="242" t="s">
        <v>9</v>
      </c>
      <c r="C322" s="242" t="s">
        <v>368</v>
      </c>
      <c r="D322" s="242" t="s">
        <v>30</v>
      </c>
      <c r="E322" s="243" t="s">
        <v>49</v>
      </c>
      <c r="F322" s="241">
        <v>3.6879511518000001</v>
      </c>
      <c r="G322" s="253">
        <v>5.97</v>
      </c>
      <c r="H322" s="195">
        <f>TRUNC(G322*(1-(SINTÉTICA!$I$226)),2)</f>
        <v>5.97</v>
      </c>
      <c r="I322" s="192">
        <f t="shared" si="7"/>
        <v>1.2912209966072577E-5</v>
      </c>
    </row>
    <row r="323" spans="1:9" ht="25.5" x14ac:dyDescent="0.2">
      <c r="A323" s="241" t="s">
        <v>282</v>
      </c>
      <c r="B323" s="242" t="s">
        <v>9</v>
      </c>
      <c r="C323" s="242" t="s">
        <v>283</v>
      </c>
      <c r="D323" s="242" t="s">
        <v>1978</v>
      </c>
      <c r="E323" s="243" t="s">
        <v>25</v>
      </c>
      <c r="F323" s="241">
        <v>32.987499999999997</v>
      </c>
      <c r="G323" s="253">
        <v>0.64</v>
      </c>
      <c r="H323" s="195">
        <f>TRUNC(G323*(1-(SINTÉTICA!$I$226)),2)</f>
        <v>0.64</v>
      </c>
      <c r="I323" s="192">
        <f t="shared" si="7"/>
        <v>1.2381420275636355E-5</v>
      </c>
    </row>
    <row r="324" spans="1:9" ht="25.5" x14ac:dyDescent="0.2">
      <c r="A324" s="241" t="s">
        <v>284</v>
      </c>
      <c r="B324" s="242" t="s">
        <v>9</v>
      </c>
      <c r="C324" s="242" t="s">
        <v>565</v>
      </c>
      <c r="D324" s="242" t="s">
        <v>30</v>
      </c>
      <c r="E324" s="243" t="s">
        <v>34</v>
      </c>
      <c r="F324" s="241">
        <v>0.29056999999999999</v>
      </c>
      <c r="G324" s="253">
        <v>70.37</v>
      </c>
      <c r="H324" s="195">
        <f>TRUNC(G324*(1-(SINTÉTICA!$I$226)),2)</f>
        <v>70.37</v>
      </c>
      <c r="I324" s="192">
        <f t="shared" si="7"/>
        <v>1.1991662935843495E-5</v>
      </c>
    </row>
    <row r="325" spans="1:9" ht="25.5" x14ac:dyDescent="0.2">
      <c r="A325" s="241" t="s">
        <v>935</v>
      </c>
      <c r="B325" s="242" t="s">
        <v>9</v>
      </c>
      <c r="C325" s="242" t="s">
        <v>936</v>
      </c>
      <c r="D325" s="242" t="s">
        <v>30</v>
      </c>
      <c r="E325" s="243" t="s">
        <v>12</v>
      </c>
      <c r="F325" s="241">
        <v>9</v>
      </c>
      <c r="G325" s="253">
        <v>2.27</v>
      </c>
      <c r="H325" s="195">
        <f>TRUNC(G325*(1-(SINTÉTICA!$I$226)),2)</f>
        <v>2.27</v>
      </c>
      <c r="I325" s="192">
        <f t="shared" si="7"/>
        <v>1.1981452076129725E-5</v>
      </c>
    </row>
    <row r="326" spans="1:9" ht="25.5" x14ac:dyDescent="0.2">
      <c r="A326" s="241" t="s">
        <v>1999</v>
      </c>
      <c r="B326" s="242" t="s">
        <v>9</v>
      </c>
      <c r="C326" s="242" t="s">
        <v>2000</v>
      </c>
      <c r="D326" s="242" t="s">
        <v>30</v>
      </c>
      <c r="E326" s="243" t="s">
        <v>49</v>
      </c>
      <c r="F326" s="241">
        <v>2.2604622048</v>
      </c>
      <c r="G326" s="253">
        <v>8.39</v>
      </c>
      <c r="H326" s="195">
        <f>TRUNC(G326*(1-(SINTÉTICA!$I$226)),2)</f>
        <v>8.39</v>
      </c>
      <c r="I326" s="192">
        <f t="shared" si="7"/>
        <v>1.1122445827147738E-5</v>
      </c>
    </row>
    <row r="327" spans="1:9" ht="25.5" x14ac:dyDescent="0.2">
      <c r="A327" s="241" t="s">
        <v>2073</v>
      </c>
      <c r="B327" s="242" t="s">
        <v>9</v>
      </c>
      <c r="C327" s="242" t="s">
        <v>2074</v>
      </c>
      <c r="D327" s="242" t="s">
        <v>30</v>
      </c>
      <c r="E327" s="243" t="s">
        <v>12</v>
      </c>
      <c r="F327" s="241">
        <v>5.3254000000000001</v>
      </c>
      <c r="G327" s="253">
        <v>3.55</v>
      </c>
      <c r="H327" s="195">
        <f>TRUNC(G327*(1-(SINTÉTICA!$I$226)),2)</f>
        <v>3.55</v>
      </c>
      <c r="I327" s="192">
        <f t="shared" si="7"/>
        <v>1.1087194730596446E-5</v>
      </c>
    </row>
    <row r="328" spans="1:9" x14ac:dyDescent="0.2">
      <c r="A328" s="241" t="s">
        <v>1925</v>
      </c>
      <c r="B328" s="242" t="s">
        <v>9</v>
      </c>
      <c r="C328" s="242" t="s">
        <v>1926</v>
      </c>
      <c r="D328" s="242" t="s">
        <v>30</v>
      </c>
      <c r="E328" s="243" t="s">
        <v>12</v>
      </c>
      <c r="F328" s="241">
        <v>2</v>
      </c>
      <c r="G328" s="253">
        <v>9.1</v>
      </c>
      <c r="H328" s="195">
        <f>TRUNC(G328*(1-(SINTÉTICA!$I$226)),2)</f>
        <v>9.1</v>
      </c>
      <c r="I328" s="192">
        <f t="shared" si="7"/>
        <v>1.0673638168652032E-5</v>
      </c>
    </row>
    <row r="329" spans="1:9" x14ac:dyDescent="0.2">
      <c r="A329" s="241" t="s">
        <v>356</v>
      </c>
      <c r="B329" s="242" t="s">
        <v>9</v>
      </c>
      <c r="C329" s="242" t="s">
        <v>357</v>
      </c>
      <c r="D329" s="242" t="s">
        <v>30</v>
      </c>
      <c r="E329" s="243" t="s">
        <v>34</v>
      </c>
      <c r="F329" s="241">
        <v>0.22597974000000001</v>
      </c>
      <c r="G329" s="253">
        <v>79.150000000000006</v>
      </c>
      <c r="H329" s="195">
        <f>TRUNC(G329*(1-(SINTÉTICA!$I$226)),2)</f>
        <v>79.150000000000006</v>
      </c>
      <c r="I329" s="192">
        <f t="shared" si="7"/>
        <v>1.0489662427198343E-5</v>
      </c>
    </row>
    <row r="330" spans="1:9" x14ac:dyDescent="0.2">
      <c r="A330" s="241" t="s">
        <v>567</v>
      </c>
      <c r="B330" s="242" t="s">
        <v>9</v>
      </c>
      <c r="C330" s="242" t="s">
        <v>2092</v>
      </c>
      <c r="D330" s="242" t="s">
        <v>30</v>
      </c>
      <c r="E330" s="243" t="s">
        <v>14</v>
      </c>
      <c r="F330" s="241">
        <v>2.8667196000000001</v>
      </c>
      <c r="G330" s="253">
        <v>6.19</v>
      </c>
      <c r="H330" s="195">
        <f>TRUNC(G330*(1-(SINTÉTICA!$I$226)),2)</f>
        <v>6.19</v>
      </c>
      <c r="I330" s="192">
        <f t="shared" si="7"/>
        <v>1.0406793885668135E-5</v>
      </c>
    </row>
    <row r="331" spans="1:9" ht="25.5" x14ac:dyDescent="0.2">
      <c r="A331" s="241" t="s">
        <v>560</v>
      </c>
      <c r="B331" s="242" t="s">
        <v>9</v>
      </c>
      <c r="C331" s="242" t="s">
        <v>561</v>
      </c>
      <c r="D331" s="242" t="s">
        <v>30</v>
      </c>
      <c r="E331" s="243" t="s">
        <v>12</v>
      </c>
      <c r="F331" s="241">
        <v>0.62639999999999996</v>
      </c>
      <c r="G331" s="253">
        <v>26.87</v>
      </c>
      <c r="H331" s="195">
        <f>TRUNC(G331*(1-(SINTÉTICA!$I$226)),2)</f>
        <v>26.87</v>
      </c>
      <c r="I331" s="192">
        <f t="shared" ref="I331:I394" si="8">F331*H331/(SUM($K:$K))</f>
        <v>9.8709852700784845E-6</v>
      </c>
    </row>
    <row r="332" spans="1:9" ht="25.5" x14ac:dyDescent="0.2">
      <c r="A332" s="241" t="s">
        <v>490</v>
      </c>
      <c r="B332" s="242" t="s">
        <v>9</v>
      </c>
      <c r="C332" s="242" t="s">
        <v>491</v>
      </c>
      <c r="D332" s="242" t="s">
        <v>30</v>
      </c>
      <c r="E332" s="243" t="s">
        <v>12</v>
      </c>
      <c r="F332" s="241">
        <v>1.98</v>
      </c>
      <c r="G332" s="253">
        <v>8.4499999999999993</v>
      </c>
      <c r="H332" s="195">
        <f>TRUNC(G332*(1-(SINTÉTICA!$I$226)),2)</f>
        <v>8.4499999999999993</v>
      </c>
      <c r="I332" s="192">
        <f t="shared" si="8"/>
        <v>9.8121230878965446E-6</v>
      </c>
    </row>
    <row r="333" spans="1:9" x14ac:dyDescent="0.2">
      <c r="A333" s="241" t="s">
        <v>479</v>
      </c>
      <c r="B333" s="242" t="s">
        <v>9</v>
      </c>
      <c r="C333" s="242" t="s">
        <v>480</v>
      </c>
      <c r="D333" s="242" t="s">
        <v>30</v>
      </c>
      <c r="E333" s="243" t="s">
        <v>12</v>
      </c>
      <c r="F333" s="241">
        <v>6.0389999999999997</v>
      </c>
      <c r="G333" s="253">
        <v>2.76</v>
      </c>
      <c r="H333" s="195">
        <f>TRUNC(G333*(1-(SINTÉTICA!$I$226)),2)</f>
        <v>2.76</v>
      </c>
      <c r="I333" s="192">
        <f t="shared" si="8"/>
        <v>9.7749647519423811E-6</v>
      </c>
    </row>
    <row r="334" spans="1:9" x14ac:dyDescent="0.2">
      <c r="A334" s="241" t="s">
        <v>394</v>
      </c>
      <c r="B334" s="242" t="s">
        <v>9</v>
      </c>
      <c r="C334" s="242" t="s">
        <v>395</v>
      </c>
      <c r="D334" s="242" t="s">
        <v>30</v>
      </c>
      <c r="E334" s="243" t="s">
        <v>34</v>
      </c>
      <c r="F334" s="241">
        <v>2.2036551663319202</v>
      </c>
      <c r="G334" s="253">
        <v>7.34</v>
      </c>
      <c r="H334" s="195">
        <f>TRUNC(G334*(1-(SINTÉTICA!$I$226)),2)</f>
        <v>7.34</v>
      </c>
      <c r="I334" s="192">
        <f t="shared" si="8"/>
        <v>9.4859489747957122E-6</v>
      </c>
    </row>
    <row r="335" spans="1:9" ht="38.25" x14ac:dyDescent="0.2">
      <c r="A335" s="241" t="s">
        <v>35</v>
      </c>
      <c r="B335" s="242" t="s">
        <v>9</v>
      </c>
      <c r="C335" s="242" t="s">
        <v>495</v>
      </c>
      <c r="D335" s="242" t="s">
        <v>30</v>
      </c>
      <c r="E335" s="243" t="s">
        <v>14</v>
      </c>
      <c r="F335" s="241">
        <v>2.1</v>
      </c>
      <c r="G335" s="253">
        <v>7.43</v>
      </c>
      <c r="H335" s="195">
        <f>TRUNC(G335*(1-(SINTÉTICA!$I$226)),2)</f>
        <v>7.43</v>
      </c>
      <c r="I335" s="192">
        <f t="shared" si="8"/>
        <v>9.1505921068943754E-6</v>
      </c>
    </row>
    <row r="336" spans="1:9" ht="25.5" x14ac:dyDescent="0.2">
      <c r="A336" s="241" t="s">
        <v>517</v>
      </c>
      <c r="B336" s="242" t="s">
        <v>9</v>
      </c>
      <c r="C336" s="242" t="s">
        <v>518</v>
      </c>
      <c r="D336" s="242" t="s">
        <v>30</v>
      </c>
      <c r="E336" s="243" t="s">
        <v>12</v>
      </c>
      <c r="F336" s="241">
        <v>6.5198</v>
      </c>
      <c r="G336" s="253">
        <v>2.36</v>
      </c>
      <c r="H336" s="195">
        <f>TRUNC(G336*(1-(SINTÉTICA!$I$226)),2)</f>
        <v>2.36</v>
      </c>
      <c r="I336" s="192">
        <f t="shared" si="8"/>
        <v>9.0237564434871943E-6</v>
      </c>
    </row>
    <row r="337" spans="1:9" ht="25.5" x14ac:dyDescent="0.2">
      <c r="A337" s="241" t="s">
        <v>2159</v>
      </c>
      <c r="B337" s="242" t="s">
        <v>9</v>
      </c>
      <c r="C337" s="242" t="s">
        <v>2160</v>
      </c>
      <c r="D337" s="242" t="s">
        <v>30</v>
      </c>
      <c r="E337" s="243" t="s">
        <v>12</v>
      </c>
      <c r="F337" s="241">
        <v>0.69299999999999995</v>
      </c>
      <c r="G337" s="253">
        <v>21.62</v>
      </c>
      <c r="H337" s="195">
        <f>TRUNC(G337*(1-(SINTÉTICA!$I$226)),2)</f>
        <v>21.62</v>
      </c>
      <c r="I337" s="192">
        <f t="shared" si="8"/>
        <v>8.7867852551613207E-6</v>
      </c>
    </row>
    <row r="338" spans="1:9" ht="38.25" x14ac:dyDescent="0.2">
      <c r="A338" s="241" t="s">
        <v>527</v>
      </c>
      <c r="B338" s="242" t="s">
        <v>9</v>
      </c>
      <c r="C338" s="242" t="s">
        <v>528</v>
      </c>
      <c r="D338" s="242" t="s">
        <v>30</v>
      </c>
      <c r="E338" s="243" t="s">
        <v>12</v>
      </c>
      <c r="F338" s="241">
        <v>4</v>
      </c>
      <c r="G338" s="253">
        <v>3.74</v>
      </c>
      <c r="H338" s="195">
        <f>TRUNC(G338*(1-(SINTÉTICA!$I$226)),2)</f>
        <v>3.74</v>
      </c>
      <c r="I338" s="192">
        <f t="shared" si="8"/>
        <v>8.7734959891777148E-6</v>
      </c>
    </row>
    <row r="339" spans="1:9" x14ac:dyDescent="0.2">
      <c r="A339" s="241" t="s">
        <v>1891</v>
      </c>
      <c r="B339" s="242" t="s">
        <v>329</v>
      </c>
      <c r="C339" s="242" t="s">
        <v>1892</v>
      </c>
      <c r="D339" s="242" t="s">
        <v>30</v>
      </c>
      <c r="E339" s="243" t="s">
        <v>14</v>
      </c>
      <c r="F339" s="241">
        <v>6.9457500000000003</v>
      </c>
      <c r="G339" s="253">
        <v>2.13</v>
      </c>
      <c r="H339" s="195">
        <f>TRUNC(G339*(1-(SINTÉTICA!$I$226)),2)</f>
        <v>2.13</v>
      </c>
      <c r="I339" s="192">
        <f t="shared" si="8"/>
        <v>8.676405468138387E-6</v>
      </c>
    </row>
    <row r="340" spans="1:9" x14ac:dyDescent="0.2">
      <c r="A340" s="241" t="s">
        <v>477</v>
      </c>
      <c r="B340" s="242" t="s">
        <v>9</v>
      </c>
      <c r="C340" s="242" t="s">
        <v>478</v>
      </c>
      <c r="D340" s="242" t="s">
        <v>30</v>
      </c>
      <c r="E340" s="243" t="s">
        <v>12</v>
      </c>
      <c r="F340" s="241">
        <v>9.3819999999999997</v>
      </c>
      <c r="G340" s="253">
        <v>1.56</v>
      </c>
      <c r="H340" s="195">
        <f>TRUNC(G340*(1-(SINTÉTICA!$I$226)),2)</f>
        <v>1.56</v>
      </c>
      <c r="I340" s="192">
        <f t="shared" si="8"/>
        <v>8.5834348541394312E-6</v>
      </c>
    </row>
    <row r="341" spans="1:9" ht="25.5" x14ac:dyDescent="0.2">
      <c r="A341" s="241" t="s">
        <v>2018</v>
      </c>
      <c r="B341" s="242" t="s">
        <v>9</v>
      </c>
      <c r="C341" s="242" t="s">
        <v>2019</v>
      </c>
      <c r="D341" s="242" t="s">
        <v>30</v>
      </c>
      <c r="E341" s="243" t="s">
        <v>12</v>
      </c>
      <c r="F341" s="241">
        <v>0.69479999999999997</v>
      </c>
      <c r="G341" s="253">
        <v>20.27</v>
      </c>
      <c r="H341" s="195">
        <f>TRUNC(G341*(1-(SINTÉTICA!$I$226)),2)</f>
        <v>20.27</v>
      </c>
      <c r="I341" s="192">
        <f t="shared" si="8"/>
        <v>8.2595169130480811E-6</v>
      </c>
    </row>
    <row r="342" spans="1:9" ht="25.5" x14ac:dyDescent="0.2">
      <c r="A342" s="241" t="s">
        <v>1692</v>
      </c>
      <c r="B342" s="242" t="s">
        <v>9</v>
      </c>
      <c r="C342" s="242" t="s">
        <v>1693</v>
      </c>
      <c r="D342" s="242" t="s">
        <v>30</v>
      </c>
      <c r="E342" s="243" t="s">
        <v>12</v>
      </c>
      <c r="F342" s="241">
        <v>57.384526119991293</v>
      </c>
      <c r="G342" s="253">
        <v>0.22</v>
      </c>
      <c r="H342" s="195">
        <f>TRUNC(G342*(1-(SINTÉTICA!$I$226)),2)</f>
        <v>0.22</v>
      </c>
      <c r="I342" s="192">
        <f t="shared" si="8"/>
        <v>7.4038663199206967E-6</v>
      </c>
    </row>
    <row r="343" spans="1:9" ht="25.5" x14ac:dyDescent="0.2">
      <c r="A343" s="241" t="s">
        <v>546</v>
      </c>
      <c r="B343" s="242" t="s">
        <v>9</v>
      </c>
      <c r="C343" s="242" t="s">
        <v>547</v>
      </c>
      <c r="D343" s="242" t="s">
        <v>30</v>
      </c>
      <c r="E343" s="243" t="s">
        <v>12</v>
      </c>
      <c r="F343" s="241">
        <v>0.69299999999999995</v>
      </c>
      <c r="G343" s="253">
        <v>17.89</v>
      </c>
      <c r="H343" s="195">
        <f>TRUNC(G343*(1-(SINTÉTICA!$I$226)),2)</f>
        <v>17.89</v>
      </c>
      <c r="I343" s="192">
        <f t="shared" si="8"/>
        <v>7.2708412680312692E-6</v>
      </c>
    </row>
    <row r="344" spans="1:9" x14ac:dyDescent="0.2">
      <c r="A344" s="241" t="s">
        <v>1752</v>
      </c>
      <c r="B344" s="242" t="s">
        <v>9</v>
      </c>
      <c r="C344" s="242" t="s">
        <v>1753</v>
      </c>
      <c r="D344" s="242" t="s">
        <v>30</v>
      </c>
      <c r="E344" s="243" t="s">
        <v>34</v>
      </c>
      <c r="F344" s="241">
        <v>0.67415250000000004</v>
      </c>
      <c r="G344" s="253">
        <v>18.14</v>
      </c>
      <c r="H344" s="195">
        <f>TRUNC(G344*(1-(SINTÉTICA!$I$226)),2)</f>
        <v>18.14</v>
      </c>
      <c r="I344" s="192">
        <f t="shared" si="8"/>
        <v>7.1719378999246324E-6</v>
      </c>
    </row>
    <row r="345" spans="1:9" x14ac:dyDescent="0.2">
      <c r="A345" s="241" t="s">
        <v>1612</v>
      </c>
      <c r="B345" s="242" t="s">
        <v>9</v>
      </c>
      <c r="C345" s="242" t="s">
        <v>1613</v>
      </c>
      <c r="D345" s="242" t="s">
        <v>30</v>
      </c>
      <c r="E345" s="243" t="s">
        <v>34</v>
      </c>
      <c r="F345" s="241">
        <v>0.6</v>
      </c>
      <c r="G345" s="253">
        <v>18.97</v>
      </c>
      <c r="H345" s="195">
        <f>TRUNC(G345*(1-(SINTÉTICA!$I$226)),2)</f>
        <v>18.97</v>
      </c>
      <c r="I345" s="192">
        <f t="shared" si="8"/>
        <v>6.6751291008570008E-6</v>
      </c>
    </row>
    <row r="346" spans="1:9" ht="25.5" x14ac:dyDescent="0.2">
      <c r="A346" s="241" t="s">
        <v>2218</v>
      </c>
      <c r="B346" s="242" t="s">
        <v>9</v>
      </c>
      <c r="C346" s="242" t="s">
        <v>2219</v>
      </c>
      <c r="D346" s="242" t="s">
        <v>30</v>
      </c>
      <c r="E346" s="243" t="s">
        <v>12</v>
      </c>
      <c r="F346" s="241">
        <v>1.3535999999999999</v>
      </c>
      <c r="G346" s="253">
        <v>8.4</v>
      </c>
      <c r="H346" s="195">
        <f>TRUNC(G346*(1-(SINTÉTICA!$I$226)),2)</f>
        <v>8.4</v>
      </c>
      <c r="I346" s="192">
        <f t="shared" si="8"/>
        <v>6.6682322885018714E-6</v>
      </c>
    </row>
    <row r="347" spans="1:9" ht="25.5" x14ac:dyDescent="0.2">
      <c r="A347" s="241" t="s">
        <v>249</v>
      </c>
      <c r="B347" s="242" t="s">
        <v>9</v>
      </c>
      <c r="C347" s="242" t="s">
        <v>250</v>
      </c>
      <c r="D347" s="242" t="s">
        <v>1978</v>
      </c>
      <c r="E347" s="243" t="s">
        <v>13</v>
      </c>
      <c r="F347" s="241">
        <v>2.5</v>
      </c>
      <c r="G347" s="253">
        <v>4.51</v>
      </c>
      <c r="H347" s="195">
        <f>TRUNC(G347*(1-(SINTÉTICA!$I$226)),2)</f>
        <v>4.51</v>
      </c>
      <c r="I347" s="192">
        <f t="shared" si="8"/>
        <v>6.6123774918434968E-6</v>
      </c>
    </row>
    <row r="348" spans="1:9" ht="25.5" x14ac:dyDescent="0.2">
      <c r="A348" s="241" t="s">
        <v>1807</v>
      </c>
      <c r="B348" s="242" t="s">
        <v>9</v>
      </c>
      <c r="C348" s="242" t="s">
        <v>1808</v>
      </c>
      <c r="D348" s="242" t="s">
        <v>30</v>
      </c>
      <c r="E348" s="243" t="s">
        <v>12</v>
      </c>
      <c r="F348" s="241">
        <v>6</v>
      </c>
      <c r="G348" s="253">
        <v>1.77</v>
      </c>
      <c r="H348" s="195">
        <f>TRUNC(G348*(1-(SINTÉTICA!$I$226)),2)</f>
        <v>1.77</v>
      </c>
      <c r="I348" s="192">
        <f t="shared" si="8"/>
        <v>6.2282438104991534E-6</v>
      </c>
    </row>
    <row r="349" spans="1:9" ht="38.25" x14ac:dyDescent="0.2">
      <c r="A349" s="241" t="s">
        <v>550</v>
      </c>
      <c r="B349" s="242" t="s">
        <v>9</v>
      </c>
      <c r="C349" s="242" t="s">
        <v>551</v>
      </c>
      <c r="D349" s="242" t="s">
        <v>326</v>
      </c>
      <c r="E349" s="243" t="s">
        <v>12</v>
      </c>
      <c r="F349" s="241">
        <v>1.39872924E-5</v>
      </c>
      <c r="G349" s="253">
        <v>745573.13</v>
      </c>
      <c r="H349" s="195">
        <f>TRUNC(G349*(1-(SINTÉTICA!$I$226)),2)</f>
        <v>745573.13</v>
      </c>
      <c r="I349" s="192">
        <f t="shared" si="8"/>
        <v>6.1159649808534323E-6</v>
      </c>
    </row>
    <row r="350" spans="1:9" ht="25.5" x14ac:dyDescent="0.2">
      <c r="A350" s="241" t="s">
        <v>570</v>
      </c>
      <c r="B350" s="242" t="s">
        <v>9</v>
      </c>
      <c r="C350" s="242" t="s">
        <v>571</v>
      </c>
      <c r="D350" s="242" t="s">
        <v>30</v>
      </c>
      <c r="E350" s="243" t="s">
        <v>12</v>
      </c>
      <c r="F350" s="241">
        <v>5.4036</v>
      </c>
      <c r="G350" s="253">
        <v>1.91</v>
      </c>
      <c r="H350" s="195">
        <f>TRUNC(G350*(1-(SINTÉTICA!$I$226)),2)</f>
        <v>1.91</v>
      </c>
      <c r="I350" s="192">
        <f t="shared" si="8"/>
        <v>6.0528184619519073E-6</v>
      </c>
    </row>
    <row r="351" spans="1:9" x14ac:dyDescent="0.2">
      <c r="A351" s="241" t="s">
        <v>584</v>
      </c>
      <c r="B351" s="242" t="s">
        <v>9</v>
      </c>
      <c r="C351" s="242" t="s">
        <v>585</v>
      </c>
      <c r="D351" s="242" t="s">
        <v>30</v>
      </c>
      <c r="E351" s="243" t="s">
        <v>14</v>
      </c>
      <c r="F351" s="241">
        <v>3.2316191999999999</v>
      </c>
      <c r="G351" s="253">
        <v>3</v>
      </c>
      <c r="H351" s="195">
        <f>TRUNC(G351*(1-(SINTÉTICA!$I$226)),2)</f>
        <v>3</v>
      </c>
      <c r="I351" s="192">
        <f t="shared" si="8"/>
        <v>5.6856814351102313E-6</v>
      </c>
    </row>
    <row r="352" spans="1:9" x14ac:dyDescent="0.2">
      <c r="A352" s="241" t="s">
        <v>2127</v>
      </c>
      <c r="B352" s="242" t="s">
        <v>9</v>
      </c>
      <c r="C352" s="242" t="s">
        <v>2128</v>
      </c>
      <c r="D352" s="242" t="s">
        <v>30</v>
      </c>
      <c r="E352" s="243" t="s">
        <v>12</v>
      </c>
      <c r="F352" s="241">
        <v>0.38174400000000003</v>
      </c>
      <c r="G352" s="253">
        <v>24.89</v>
      </c>
      <c r="H352" s="195">
        <f>TRUNC(G352*(1-(SINTÉTICA!$I$226)),2)</f>
        <v>24.89</v>
      </c>
      <c r="I352" s="192">
        <f t="shared" si="8"/>
        <v>5.5723476659423966E-6</v>
      </c>
    </row>
    <row r="353" spans="1:9" ht="25.5" x14ac:dyDescent="0.2">
      <c r="A353" s="241" t="s">
        <v>1981</v>
      </c>
      <c r="B353" s="242" t="s">
        <v>9</v>
      </c>
      <c r="C353" s="242" t="s">
        <v>1982</v>
      </c>
      <c r="D353" s="242" t="s">
        <v>30</v>
      </c>
      <c r="E353" s="243" t="s">
        <v>14</v>
      </c>
      <c r="F353" s="241">
        <v>4.3076879999999997</v>
      </c>
      <c r="G353" s="253">
        <v>2.08</v>
      </c>
      <c r="H353" s="195">
        <f>TRUNC(G353*(1-(SINTÉTICA!$I$226)),2)</f>
        <v>2.08</v>
      </c>
      <c r="I353" s="192">
        <f t="shared" si="8"/>
        <v>5.2547089206222092E-6</v>
      </c>
    </row>
    <row r="354" spans="1:9" x14ac:dyDescent="0.2">
      <c r="A354" s="241" t="s">
        <v>552</v>
      </c>
      <c r="B354" s="242" t="s">
        <v>9</v>
      </c>
      <c r="C354" s="242" t="s">
        <v>553</v>
      </c>
      <c r="D354" s="242" t="s">
        <v>30</v>
      </c>
      <c r="E354" s="243" t="s">
        <v>34</v>
      </c>
      <c r="F354" s="241">
        <v>2.3572692000000002</v>
      </c>
      <c r="G354" s="253">
        <v>3.75</v>
      </c>
      <c r="H354" s="195">
        <f>TRUNC(G354*(1-(SINTÉTICA!$I$226)),2)</f>
        <v>3.75</v>
      </c>
      <c r="I354" s="192">
        <f t="shared" si="8"/>
        <v>5.1841974945551876E-6</v>
      </c>
    </row>
    <row r="355" spans="1:9" ht="25.5" x14ac:dyDescent="0.2">
      <c r="A355" s="241" t="s">
        <v>1786</v>
      </c>
      <c r="B355" s="242" t="s">
        <v>9</v>
      </c>
      <c r="C355" s="242" t="s">
        <v>1787</v>
      </c>
      <c r="D355" s="242" t="s">
        <v>30</v>
      </c>
      <c r="E355" s="243" t="s">
        <v>12</v>
      </c>
      <c r="F355" s="241">
        <v>2</v>
      </c>
      <c r="G355" s="253">
        <v>4.24</v>
      </c>
      <c r="H355" s="195">
        <f>TRUNC(G355*(1-(SINTÉTICA!$I$226)),2)</f>
        <v>4.24</v>
      </c>
      <c r="I355" s="192">
        <f t="shared" si="8"/>
        <v>4.9732116302290785E-6</v>
      </c>
    </row>
    <row r="356" spans="1:9" ht="25.5" x14ac:dyDescent="0.2">
      <c r="A356" s="241" t="s">
        <v>2109</v>
      </c>
      <c r="B356" s="242" t="s">
        <v>9</v>
      </c>
      <c r="C356" s="242" t="s">
        <v>2110</v>
      </c>
      <c r="D356" s="242" t="s">
        <v>30</v>
      </c>
      <c r="E356" s="243" t="s">
        <v>12</v>
      </c>
      <c r="F356" s="241">
        <v>1.6326000000000001</v>
      </c>
      <c r="G356" s="253">
        <v>5.1100000000000003</v>
      </c>
      <c r="H356" s="195">
        <f>TRUNC(G356*(1-(SINTÉTICA!$I$226)),2)</f>
        <v>5.1100000000000003</v>
      </c>
      <c r="I356" s="192">
        <f t="shared" si="8"/>
        <v>4.8926233162012134E-6</v>
      </c>
    </row>
    <row r="357" spans="1:9" ht="25.5" x14ac:dyDescent="0.2">
      <c r="A357" s="241" t="s">
        <v>2243</v>
      </c>
      <c r="B357" s="242" t="s">
        <v>9</v>
      </c>
      <c r="C357" s="242" t="s">
        <v>2244</v>
      </c>
      <c r="D357" s="242" t="s">
        <v>30</v>
      </c>
      <c r="E357" s="243" t="s">
        <v>12</v>
      </c>
      <c r="F357" s="241">
        <v>1.6326000000000001</v>
      </c>
      <c r="G357" s="253">
        <v>4.97</v>
      </c>
      <c r="H357" s="195">
        <f>TRUNC(G357*(1-(SINTÉTICA!$I$226)),2)</f>
        <v>4.97</v>
      </c>
      <c r="I357" s="192">
        <f t="shared" si="8"/>
        <v>4.7585788417847416E-6</v>
      </c>
    </row>
    <row r="358" spans="1:9" x14ac:dyDescent="0.2">
      <c r="A358" s="241" t="s">
        <v>496</v>
      </c>
      <c r="B358" s="242" t="s">
        <v>9</v>
      </c>
      <c r="C358" s="242" t="s">
        <v>1785</v>
      </c>
      <c r="D358" s="242" t="s">
        <v>30</v>
      </c>
      <c r="E358" s="243" t="s">
        <v>12</v>
      </c>
      <c r="F358" s="241">
        <v>3.2825914992</v>
      </c>
      <c r="G358" s="253">
        <v>2.3199999999999998</v>
      </c>
      <c r="H358" s="195">
        <f>TRUNC(G358*(1-(SINTÉTICA!$I$226)),2)</f>
        <v>2.3199999999999998</v>
      </c>
      <c r="I358" s="192">
        <f t="shared" si="8"/>
        <v>4.4662796642666399E-6</v>
      </c>
    </row>
    <row r="359" spans="1:9" ht="25.5" x14ac:dyDescent="0.2">
      <c r="A359" s="241" t="s">
        <v>500</v>
      </c>
      <c r="B359" s="242" t="s">
        <v>9</v>
      </c>
      <c r="C359" s="242" t="s">
        <v>501</v>
      </c>
      <c r="D359" s="242" t="s">
        <v>30</v>
      </c>
      <c r="E359" s="243" t="s">
        <v>12</v>
      </c>
      <c r="F359" s="241">
        <v>0.34739999999999999</v>
      </c>
      <c r="G359" s="253">
        <v>20.95</v>
      </c>
      <c r="H359" s="195">
        <f>TRUNC(G359*(1-(SINTÉTICA!$I$226)),2)</f>
        <v>20.95</v>
      </c>
      <c r="I359" s="192">
        <f t="shared" si="8"/>
        <v>4.2682999340986008E-6</v>
      </c>
    </row>
    <row r="360" spans="1:9" ht="38.25" x14ac:dyDescent="0.2">
      <c r="A360" s="241" t="s">
        <v>582</v>
      </c>
      <c r="B360" s="242" t="s">
        <v>9</v>
      </c>
      <c r="C360" s="242" t="s">
        <v>583</v>
      </c>
      <c r="D360" s="242" t="s">
        <v>326</v>
      </c>
      <c r="E360" s="243" t="s">
        <v>12</v>
      </c>
      <c r="F360" s="241">
        <v>7.7443992000000004E-4</v>
      </c>
      <c r="G360" s="253">
        <v>9375.8700000000008</v>
      </c>
      <c r="H360" s="195">
        <f>TRUNC(G360*(1-(SINTÉTICA!$I$226)),2)</f>
        <v>9375.8700000000008</v>
      </c>
      <c r="I360" s="192">
        <f t="shared" si="8"/>
        <v>4.258340616104077E-6</v>
      </c>
    </row>
    <row r="361" spans="1:9" ht="25.5" x14ac:dyDescent="0.2">
      <c r="A361" s="241" t="s">
        <v>2245</v>
      </c>
      <c r="B361" s="242" t="s">
        <v>9</v>
      </c>
      <c r="C361" s="242" t="s">
        <v>2246</v>
      </c>
      <c r="D361" s="242" t="s">
        <v>30</v>
      </c>
      <c r="E361" s="243" t="s">
        <v>12</v>
      </c>
      <c r="F361" s="241">
        <v>0.34739999999999999</v>
      </c>
      <c r="G361" s="253">
        <v>20.32</v>
      </c>
      <c r="H361" s="195">
        <f>TRUNC(G361*(1-(SINTÉTICA!$I$226)),2)</f>
        <v>20.32</v>
      </c>
      <c r="I361" s="192">
        <f t="shared" si="8"/>
        <v>4.1399453298751108E-6</v>
      </c>
    </row>
    <row r="362" spans="1:9" ht="25.5" x14ac:dyDescent="0.2">
      <c r="A362" s="241" t="s">
        <v>1595</v>
      </c>
      <c r="B362" s="242" t="s">
        <v>9</v>
      </c>
      <c r="C362" s="242" t="s">
        <v>1596</v>
      </c>
      <c r="D362" s="242" t="s">
        <v>30</v>
      </c>
      <c r="E362" s="243" t="s">
        <v>12</v>
      </c>
      <c r="F362" s="241">
        <v>0.31319999999999998</v>
      </c>
      <c r="G362" s="253">
        <v>20.93</v>
      </c>
      <c r="H362" s="195">
        <f>TRUNC(G362*(1-(SINTÉTICA!$I$226)),2)</f>
        <v>20.93</v>
      </c>
      <c r="I362" s="192">
        <f t="shared" si="8"/>
        <v>3.8444309955850879E-6</v>
      </c>
    </row>
    <row r="363" spans="1:9" x14ac:dyDescent="0.2">
      <c r="A363" s="241" t="s">
        <v>580</v>
      </c>
      <c r="B363" s="242" t="s">
        <v>9</v>
      </c>
      <c r="C363" s="242" t="s">
        <v>581</v>
      </c>
      <c r="D363" s="242" t="s">
        <v>30</v>
      </c>
      <c r="E363" s="243" t="s">
        <v>49</v>
      </c>
      <c r="F363" s="241">
        <v>0.33750000000000002</v>
      </c>
      <c r="G363" s="253">
        <v>19.21</v>
      </c>
      <c r="H363" s="195">
        <f>TRUNC(G363*(1-(SINTÉTICA!$I$226)),2)</f>
        <v>19.21</v>
      </c>
      <c r="I363" s="192">
        <f t="shared" si="8"/>
        <v>3.8022636737189216E-6</v>
      </c>
    </row>
    <row r="364" spans="1:9" ht="25.5" x14ac:dyDescent="0.2">
      <c r="A364" s="241" t="s">
        <v>2093</v>
      </c>
      <c r="B364" s="242" t="s">
        <v>9</v>
      </c>
      <c r="C364" s="242" t="s">
        <v>2094</v>
      </c>
      <c r="D364" s="242" t="s">
        <v>30</v>
      </c>
      <c r="E364" s="243" t="s">
        <v>10</v>
      </c>
      <c r="F364" s="241">
        <v>0.41998104000000003</v>
      </c>
      <c r="G364" s="253">
        <v>15.2</v>
      </c>
      <c r="H364" s="195">
        <f>TRUNC(G364*(1-(SINTÉTICA!$I$226)),2)</f>
        <v>15.2</v>
      </c>
      <c r="I364" s="192">
        <f t="shared" si="8"/>
        <v>3.7438148357990919E-6</v>
      </c>
    </row>
    <row r="365" spans="1:9" ht="25.5" x14ac:dyDescent="0.2">
      <c r="A365" s="241" t="s">
        <v>2220</v>
      </c>
      <c r="B365" s="242" t="s">
        <v>9</v>
      </c>
      <c r="C365" s="242" t="s">
        <v>2221</v>
      </c>
      <c r="D365" s="242" t="s">
        <v>30</v>
      </c>
      <c r="E365" s="243" t="s">
        <v>12</v>
      </c>
      <c r="F365" s="241">
        <v>4.3318079999999997</v>
      </c>
      <c r="G365" s="253">
        <v>1.36</v>
      </c>
      <c r="H365" s="195">
        <f>TRUNC(G365*(1-(SINTÉTICA!$I$226)),2)</f>
        <v>1.36</v>
      </c>
      <c r="I365" s="192">
        <f t="shared" si="8"/>
        <v>3.4550091012625394E-6</v>
      </c>
    </row>
    <row r="366" spans="1:9" x14ac:dyDescent="0.2">
      <c r="A366" s="241" t="s">
        <v>32</v>
      </c>
      <c r="B366" s="242" t="s">
        <v>9</v>
      </c>
      <c r="C366" s="242" t="s">
        <v>33</v>
      </c>
      <c r="D366" s="242" t="s">
        <v>30</v>
      </c>
      <c r="E366" s="243" t="s">
        <v>34</v>
      </c>
      <c r="F366" s="241">
        <v>0.315</v>
      </c>
      <c r="G366" s="253">
        <v>17.8</v>
      </c>
      <c r="H366" s="195">
        <f>TRUNC(G366*(1-(SINTÉTICA!$I$226)),2)</f>
        <v>17.8</v>
      </c>
      <c r="I366" s="192">
        <f t="shared" si="8"/>
        <v>3.2883016050347221E-6</v>
      </c>
    </row>
    <row r="367" spans="1:9" ht="25.5" x14ac:dyDescent="0.2">
      <c r="A367" s="241" t="s">
        <v>562</v>
      </c>
      <c r="B367" s="242" t="s">
        <v>9</v>
      </c>
      <c r="C367" s="242" t="s">
        <v>563</v>
      </c>
      <c r="D367" s="242" t="s">
        <v>30</v>
      </c>
      <c r="E367" s="243" t="s">
        <v>12</v>
      </c>
      <c r="F367" s="241">
        <v>2.0404</v>
      </c>
      <c r="G367" s="253">
        <v>2.62</v>
      </c>
      <c r="H367" s="195">
        <f>TRUNC(G367*(1-(SINTÉTICA!$I$226)),2)</f>
        <v>2.62</v>
      </c>
      <c r="I367" s="192">
        <f t="shared" si="8"/>
        <v>3.1351454536600071E-6</v>
      </c>
    </row>
    <row r="368" spans="1:9" x14ac:dyDescent="0.2">
      <c r="A368" s="241" t="s">
        <v>2201</v>
      </c>
      <c r="B368" s="242" t="s">
        <v>9</v>
      </c>
      <c r="C368" s="242" t="s">
        <v>2202</v>
      </c>
      <c r="D368" s="242" t="s">
        <v>30</v>
      </c>
      <c r="E368" s="243" t="s">
        <v>12</v>
      </c>
      <c r="F368" s="241">
        <v>46.724040000000002</v>
      </c>
      <c r="G368" s="253">
        <v>0.11</v>
      </c>
      <c r="H368" s="195">
        <f>TRUNC(G368*(1-(SINTÉTICA!$I$226)),2)</f>
        <v>0.11</v>
      </c>
      <c r="I368" s="192">
        <f t="shared" si="8"/>
        <v>3.0142145407219047E-6</v>
      </c>
    </row>
    <row r="369" spans="1:9" ht="38.25" x14ac:dyDescent="0.2">
      <c r="A369" s="241" t="s">
        <v>2087</v>
      </c>
      <c r="B369" s="242" t="s">
        <v>9</v>
      </c>
      <c r="C369" s="242" t="s">
        <v>2088</v>
      </c>
      <c r="D369" s="242" t="s">
        <v>326</v>
      </c>
      <c r="E369" s="243" t="s">
        <v>12</v>
      </c>
      <c r="F369" s="241">
        <v>4.6662394239999999E-4</v>
      </c>
      <c r="G369" s="253">
        <v>10193.450000000001</v>
      </c>
      <c r="H369" s="195">
        <f>TRUNC(G369*(1-(SINTÉTICA!$I$226)),2)</f>
        <v>10193.450000000001</v>
      </c>
      <c r="I369" s="192">
        <f t="shared" si="8"/>
        <v>2.7895188723861335E-6</v>
      </c>
    </row>
    <row r="370" spans="1:9" ht="25.5" x14ac:dyDescent="0.2">
      <c r="A370" s="241" t="s">
        <v>2135</v>
      </c>
      <c r="B370" s="242" t="s">
        <v>9</v>
      </c>
      <c r="C370" s="242" t="s">
        <v>2136</v>
      </c>
      <c r="D370" s="242" t="s">
        <v>30</v>
      </c>
      <c r="E370" s="243" t="s">
        <v>12</v>
      </c>
      <c r="F370" s="241">
        <v>5.743296</v>
      </c>
      <c r="G370" s="253">
        <v>0.82</v>
      </c>
      <c r="H370" s="195">
        <f>TRUNC(G370*(1-(SINTÉTICA!$I$226)),2)</f>
        <v>0.82</v>
      </c>
      <c r="I370" s="192">
        <f t="shared" si="8"/>
        <v>2.761952087228712E-6</v>
      </c>
    </row>
    <row r="371" spans="1:9" ht="38.25" x14ac:dyDescent="0.2">
      <c r="A371" s="241" t="s">
        <v>2183</v>
      </c>
      <c r="B371" s="242" t="s">
        <v>9</v>
      </c>
      <c r="C371" s="242" t="s">
        <v>2184</v>
      </c>
      <c r="D371" s="242" t="s">
        <v>30</v>
      </c>
      <c r="E371" s="243" t="s">
        <v>10</v>
      </c>
      <c r="F371" s="241">
        <v>0.112640924088</v>
      </c>
      <c r="G371" s="253">
        <v>39.340000000000003</v>
      </c>
      <c r="H371" s="195">
        <f>TRUNC(G371*(1-(SINTÉTICA!$I$226)),2)</f>
        <v>39.340000000000003</v>
      </c>
      <c r="I371" s="192">
        <f t="shared" si="8"/>
        <v>2.5987927626316424E-6</v>
      </c>
    </row>
    <row r="372" spans="1:9" x14ac:dyDescent="0.2">
      <c r="A372" s="241" t="s">
        <v>1862</v>
      </c>
      <c r="B372" s="242" t="s">
        <v>9</v>
      </c>
      <c r="C372" s="242" t="s">
        <v>1863</v>
      </c>
      <c r="D372" s="242" t="s">
        <v>30</v>
      </c>
      <c r="E372" s="243" t="s">
        <v>12</v>
      </c>
      <c r="F372" s="241">
        <v>3</v>
      </c>
      <c r="G372" s="253">
        <v>1.42</v>
      </c>
      <c r="H372" s="195">
        <f>TRUNC(G372*(1-(SINTÉTICA!$I$226)),2)</f>
        <v>1.42</v>
      </c>
      <c r="I372" s="192">
        <f t="shared" si="8"/>
        <v>2.4983350878273434E-6</v>
      </c>
    </row>
    <row r="373" spans="1:9" ht="25.5" x14ac:dyDescent="0.2">
      <c r="A373" s="241" t="s">
        <v>1902</v>
      </c>
      <c r="B373" s="242" t="s">
        <v>9</v>
      </c>
      <c r="C373" s="242" t="s">
        <v>1903</v>
      </c>
      <c r="D373" s="242" t="s">
        <v>30</v>
      </c>
      <c r="E373" s="243" t="s">
        <v>14</v>
      </c>
      <c r="F373" s="241">
        <v>0.32001000000000002</v>
      </c>
      <c r="G373" s="253">
        <v>12.98</v>
      </c>
      <c r="H373" s="195">
        <f>TRUNC(G373*(1-(SINTÉTICA!$I$226)),2)</f>
        <v>12.98</v>
      </c>
      <c r="I373" s="192">
        <f t="shared" si="8"/>
        <v>2.4360114799751305E-6</v>
      </c>
    </row>
    <row r="374" spans="1:9" x14ac:dyDescent="0.2">
      <c r="A374" s="241" t="s">
        <v>2157</v>
      </c>
      <c r="B374" s="242" t="s">
        <v>9</v>
      </c>
      <c r="C374" s="242" t="s">
        <v>2158</v>
      </c>
      <c r="D374" s="242" t="s">
        <v>30</v>
      </c>
      <c r="E374" s="243" t="s">
        <v>12</v>
      </c>
      <c r="F374" s="241">
        <v>1.5875999999999999</v>
      </c>
      <c r="G374" s="253">
        <v>2.57</v>
      </c>
      <c r="H374" s="195">
        <f>TRUNC(G374*(1-(SINTÉTICA!$I$226)),2)</f>
        <v>2.57</v>
      </c>
      <c r="I374" s="192">
        <f t="shared" si="8"/>
        <v>2.392849046612008E-6</v>
      </c>
    </row>
    <row r="375" spans="1:9" ht="38.25" x14ac:dyDescent="0.2">
      <c r="A375" s="241" t="s">
        <v>2241</v>
      </c>
      <c r="B375" s="242" t="s">
        <v>9</v>
      </c>
      <c r="C375" s="242" t="s">
        <v>2242</v>
      </c>
      <c r="D375" s="242" t="s">
        <v>326</v>
      </c>
      <c r="E375" s="243" t="s">
        <v>12</v>
      </c>
      <c r="F375" s="241">
        <v>1.0374182102931473E-3</v>
      </c>
      <c r="G375" s="253">
        <v>3626.47</v>
      </c>
      <c r="H375" s="195">
        <f>TRUNC(G375*(1-(SINTÉTICA!$I$226)),2)</f>
        <v>3626.47</v>
      </c>
      <c r="I375" s="192">
        <f t="shared" si="8"/>
        <v>2.2063735602598782E-6</v>
      </c>
    </row>
    <row r="376" spans="1:9" ht="25.5" x14ac:dyDescent="0.2">
      <c r="A376" s="241" t="s">
        <v>531</v>
      </c>
      <c r="B376" s="242" t="s">
        <v>9</v>
      </c>
      <c r="C376" s="242" t="s">
        <v>2205</v>
      </c>
      <c r="D376" s="242" t="s">
        <v>30</v>
      </c>
      <c r="E376" s="243" t="s">
        <v>12</v>
      </c>
      <c r="F376" s="241">
        <v>46.724040000000002</v>
      </c>
      <c r="G376" s="253">
        <v>7.0000000000000007E-2</v>
      </c>
      <c r="H376" s="195">
        <f>TRUNC(G376*(1-(SINTÉTICA!$I$226)),2)</f>
        <v>7.0000000000000007E-2</v>
      </c>
      <c r="I376" s="192">
        <f t="shared" si="8"/>
        <v>1.9181365259139398E-6</v>
      </c>
    </row>
    <row r="377" spans="1:9" ht="51" x14ac:dyDescent="0.2">
      <c r="A377" s="241" t="s">
        <v>2195</v>
      </c>
      <c r="B377" s="242" t="s">
        <v>9</v>
      </c>
      <c r="C377" s="242" t="s">
        <v>2196</v>
      </c>
      <c r="D377" s="242" t="s">
        <v>326</v>
      </c>
      <c r="E377" s="243" t="s">
        <v>12</v>
      </c>
      <c r="F377" s="241">
        <v>2.532742212E-4</v>
      </c>
      <c r="G377" s="253">
        <v>11530.18</v>
      </c>
      <c r="H377" s="195">
        <f>TRUNC(G377*(1-(SINTÉTICA!$I$226)),2)</f>
        <v>11530.18</v>
      </c>
      <c r="I377" s="192">
        <f t="shared" si="8"/>
        <v>1.7126482067763943E-6</v>
      </c>
    </row>
    <row r="378" spans="1:9" x14ac:dyDescent="0.2">
      <c r="A378" s="241" t="s">
        <v>572</v>
      </c>
      <c r="B378" s="242" t="s">
        <v>9</v>
      </c>
      <c r="C378" s="242" t="s">
        <v>573</v>
      </c>
      <c r="D378" s="242" t="s">
        <v>51</v>
      </c>
      <c r="E378" s="243" t="s">
        <v>25</v>
      </c>
      <c r="F378" s="241">
        <v>0.12555584280000001</v>
      </c>
      <c r="G378" s="253">
        <v>23.15</v>
      </c>
      <c r="H378" s="195">
        <f>TRUNC(G378*(1-(SINTÉTICA!$I$226)),2)</f>
        <v>23.15</v>
      </c>
      <c r="I378" s="192">
        <f t="shared" si="8"/>
        <v>1.704625619426937E-6</v>
      </c>
    </row>
    <row r="379" spans="1:9" ht="38.25" x14ac:dyDescent="0.2">
      <c r="A379" s="241" t="s">
        <v>556</v>
      </c>
      <c r="B379" s="242" t="s">
        <v>9</v>
      </c>
      <c r="C379" s="242" t="s">
        <v>557</v>
      </c>
      <c r="D379" s="242" t="s">
        <v>326</v>
      </c>
      <c r="E379" s="243" t="s">
        <v>12</v>
      </c>
      <c r="F379" s="241">
        <v>2.2160239636813991E-3</v>
      </c>
      <c r="G379" s="253">
        <v>1252.51</v>
      </c>
      <c r="H379" s="195">
        <f>TRUNC(G379*(1-(SINTÉTICA!$I$226)),2)</f>
        <v>1252.51</v>
      </c>
      <c r="I379" s="192">
        <f t="shared" si="8"/>
        <v>1.6277838778587796E-6</v>
      </c>
    </row>
    <row r="380" spans="1:9" ht="25.5" x14ac:dyDescent="0.2">
      <c r="A380" s="241" t="s">
        <v>287</v>
      </c>
      <c r="B380" s="242" t="s">
        <v>9</v>
      </c>
      <c r="C380" s="242" t="s">
        <v>288</v>
      </c>
      <c r="D380" s="242" t="s">
        <v>1978</v>
      </c>
      <c r="E380" s="243" t="s">
        <v>25</v>
      </c>
      <c r="F380" s="241">
        <v>32.987499999999997</v>
      </c>
      <c r="G380" s="253">
        <v>0.08</v>
      </c>
      <c r="H380" s="195">
        <f>TRUNC(G380*(1-(SINTÉTICA!$I$226)),2)</f>
        <v>0.08</v>
      </c>
      <c r="I380" s="192">
        <f t="shared" si="8"/>
        <v>1.5476775344545444E-6</v>
      </c>
    </row>
    <row r="381" spans="1:9" ht="25.5" x14ac:dyDescent="0.2">
      <c r="A381" s="241" t="s">
        <v>498</v>
      </c>
      <c r="B381" s="242" t="s">
        <v>9</v>
      </c>
      <c r="C381" s="242" t="s">
        <v>499</v>
      </c>
      <c r="D381" s="242" t="s">
        <v>30</v>
      </c>
      <c r="E381" s="243" t="s">
        <v>12</v>
      </c>
      <c r="F381" s="241">
        <v>0.66059999999999997</v>
      </c>
      <c r="G381" s="253">
        <v>3.42</v>
      </c>
      <c r="H381" s="195">
        <f>TRUNC(G381*(1-(SINTÉTICA!$I$226)),2)</f>
        <v>3.42</v>
      </c>
      <c r="I381" s="192">
        <f t="shared" si="8"/>
        <v>1.3249691417474418E-6</v>
      </c>
    </row>
    <row r="382" spans="1:9" ht="38.25" x14ac:dyDescent="0.2">
      <c r="A382" s="241" t="s">
        <v>278</v>
      </c>
      <c r="B382" s="242" t="s">
        <v>9</v>
      </c>
      <c r="C382" s="242" t="s">
        <v>279</v>
      </c>
      <c r="D382" s="242" t="s">
        <v>326</v>
      </c>
      <c r="E382" s="243" t="s">
        <v>12</v>
      </c>
      <c r="F382" s="241">
        <v>5.77647605E-4</v>
      </c>
      <c r="G382" s="253">
        <v>3781.91</v>
      </c>
      <c r="H382" s="195">
        <f>TRUNC(G382*(1-(SINTÉTICA!$I$226)),2)</f>
        <v>3781.91</v>
      </c>
      <c r="I382" s="192">
        <f t="shared" si="8"/>
        <v>1.2811950583790748E-6</v>
      </c>
    </row>
    <row r="383" spans="1:9" ht="25.5" x14ac:dyDescent="0.2">
      <c r="A383" s="241" t="s">
        <v>2155</v>
      </c>
      <c r="B383" s="242" t="s">
        <v>9</v>
      </c>
      <c r="C383" s="242" t="s">
        <v>2156</v>
      </c>
      <c r="D383" s="242" t="s">
        <v>30</v>
      </c>
      <c r="E383" s="243" t="s">
        <v>12</v>
      </c>
      <c r="F383" s="241">
        <v>1.2527999999999999</v>
      </c>
      <c r="G383" s="253">
        <v>1.71</v>
      </c>
      <c r="H383" s="195">
        <f>TRUNC(G383*(1-(SINTÉTICA!$I$226)),2)</f>
        <v>1.71</v>
      </c>
      <c r="I383" s="192">
        <f t="shared" si="8"/>
        <v>1.2563740090684187E-6</v>
      </c>
    </row>
    <row r="384" spans="1:9" ht="51" x14ac:dyDescent="0.2">
      <c r="A384" s="241" t="s">
        <v>578</v>
      </c>
      <c r="B384" s="242" t="s">
        <v>9</v>
      </c>
      <c r="C384" s="242" t="s">
        <v>579</v>
      </c>
      <c r="D384" s="242" t="s">
        <v>326</v>
      </c>
      <c r="E384" s="243" t="s">
        <v>12</v>
      </c>
      <c r="F384" s="241">
        <v>1.71527652E-5</v>
      </c>
      <c r="G384" s="253">
        <v>91750</v>
      </c>
      <c r="H384" s="195">
        <f>TRUNC(G384*(1-(SINTÉTICA!$I$226)),2)</f>
        <v>91750</v>
      </c>
      <c r="I384" s="192">
        <f t="shared" si="8"/>
        <v>9.2295665146358778E-7</v>
      </c>
    </row>
    <row r="385" spans="1:9" ht="25.5" x14ac:dyDescent="0.2">
      <c r="A385" s="241" t="s">
        <v>532</v>
      </c>
      <c r="B385" s="242" t="s">
        <v>9</v>
      </c>
      <c r="C385" s="242" t="s">
        <v>533</v>
      </c>
      <c r="D385" s="242" t="s">
        <v>30</v>
      </c>
      <c r="E385" s="243" t="s">
        <v>12</v>
      </c>
      <c r="F385" s="241">
        <v>1.2527999999999999</v>
      </c>
      <c r="G385" s="253">
        <v>1.01</v>
      </c>
      <c r="H385" s="195">
        <f>TRUNC(G385*(1-(SINTÉTICA!$I$226)),2)</f>
        <v>1.01</v>
      </c>
      <c r="I385" s="192">
        <f t="shared" si="8"/>
        <v>7.4206885915737022E-7</v>
      </c>
    </row>
    <row r="386" spans="1:9" ht="51" x14ac:dyDescent="0.2">
      <c r="A386" s="241" t="s">
        <v>524</v>
      </c>
      <c r="B386" s="242" t="s">
        <v>9</v>
      </c>
      <c r="C386" s="242" t="s">
        <v>525</v>
      </c>
      <c r="D386" s="242" t="s">
        <v>326</v>
      </c>
      <c r="E386" s="243" t="s">
        <v>12</v>
      </c>
      <c r="F386" s="241">
        <v>2.42008776E-6</v>
      </c>
      <c r="G386" s="253">
        <v>466463.38</v>
      </c>
      <c r="H386" s="195">
        <f>TRUNC(G386*(1-(SINTÉTICA!$I$226)),2)</f>
        <v>466463.38</v>
      </c>
      <c r="I386" s="192">
        <f t="shared" si="8"/>
        <v>6.6204842750128107E-7</v>
      </c>
    </row>
    <row r="387" spans="1:9" ht="25.5" x14ac:dyDescent="0.2">
      <c r="A387" s="241" t="s">
        <v>2075</v>
      </c>
      <c r="B387" s="242" t="s">
        <v>9</v>
      </c>
      <c r="C387" s="242" t="s">
        <v>2076</v>
      </c>
      <c r="D387" s="242" t="s">
        <v>30</v>
      </c>
      <c r="E387" s="243" t="s">
        <v>12</v>
      </c>
      <c r="F387" s="241">
        <v>0.31319999999999998</v>
      </c>
      <c r="G387" s="253">
        <v>3.6</v>
      </c>
      <c r="H387" s="195">
        <f>TRUNC(G387*(1-(SINTÉTICA!$I$226)),2)</f>
        <v>3.6</v>
      </c>
      <c r="I387" s="192">
        <f t="shared" si="8"/>
        <v>6.6124947845706251E-7</v>
      </c>
    </row>
    <row r="388" spans="1:9" x14ac:dyDescent="0.2">
      <c r="A388" s="241" t="s">
        <v>2153</v>
      </c>
      <c r="B388" s="242" t="s">
        <v>9</v>
      </c>
      <c r="C388" s="242" t="s">
        <v>2154</v>
      </c>
      <c r="D388" s="242" t="s">
        <v>30</v>
      </c>
      <c r="E388" s="243" t="s">
        <v>12</v>
      </c>
      <c r="F388" s="241">
        <v>0.62639999999999996</v>
      </c>
      <c r="G388" s="253">
        <v>1.56</v>
      </c>
      <c r="H388" s="195">
        <f>TRUNC(G388*(1-(SINTÉTICA!$I$226)),2)</f>
        <v>1.56</v>
      </c>
      <c r="I388" s="192">
        <f t="shared" si="8"/>
        <v>5.7308288132945422E-7</v>
      </c>
    </row>
    <row r="389" spans="1:9" x14ac:dyDescent="0.2">
      <c r="A389" s="241" t="s">
        <v>566</v>
      </c>
      <c r="B389" s="242" t="s">
        <v>9</v>
      </c>
      <c r="C389" s="242" t="s">
        <v>2050</v>
      </c>
      <c r="D389" s="242" t="s">
        <v>30</v>
      </c>
      <c r="E389" s="243" t="s">
        <v>12</v>
      </c>
      <c r="F389" s="241">
        <v>0.23878692000000001</v>
      </c>
      <c r="G389" s="253">
        <v>4</v>
      </c>
      <c r="H389" s="195">
        <f>TRUNC(G389*(1-(SINTÉTICA!$I$226)),2)</f>
        <v>4</v>
      </c>
      <c r="I389" s="192">
        <f t="shared" si="8"/>
        <v>5.6015938098612294E-7</v>
      </c>
    </row>
    <row r="390" spans="1:9" x14ac:dyDescent="0.2">
      <c r="A390" s="241" t="s">
        <v>2022</v>
      </c>
      <c r="B390" s="242" t="s">
        <v>9</v>
      </c>
      <c r="C390" s="242" t="s">
        <v>2023</v>
      </c>
      <c r="D390" s="242" t="s">
        <v>30</v>
      </c>
      <c r="E390" s="243" t="s">
        <v>34</v>
      </c>
      <c r="F390" s="241">
        <v>2.4040079999999998E-2</v>
      </c>
      <c r="G390" s="253">
        <v>31.78</v>
      </c>
      <c r="H390" s="195">
        <f>TRUNC(G390*(1-(SINTÉTICA!$I$226)),2)</f>
        <v>31.78</v>
      </c>
      <c r="I390" s="192">
        <f t="shared" si="8"/>
        <v>4.4805454777428284E-7</v>
      </c>
    </row>
    <row r="391" spans="1:9" ht="38.25" x14ac:dyDescent="0.2">
      <c r="A391" s="241" t="s">
        <v>990</v>
      </c>
      <c r="B391" s="242" t="s">
        <v>9</v>
      </c>
      <c r="C391" s="242" t="s">
        <v>991</v>
      </c>
      <c r="D391" s="242" t="s">
        <v>326</v>
      </c>
      <c r="E391" s="243" t="s">
        <v>12</v>
      </c>
      <c r="F391" s="241">
        <v>1.2163873560000001E-3</v>
      </c>
      <c r="G391" s="253">
        <v>543.1</v>
      </c>
      <c r="H391" s="195">
        <f>TRUNC(G391*(1-(SINTÉTICA!$I$226)),2)</f>
        <v>543.1</v>
      </c>
      <c r="I391" s="192">
        <f t="shared" si="8"/>
        <v>3.8742959116769486E-7</v>
      </c>
    </row>
    <row r="392" spans="1:9" x14ac:dyDescent="0.2">
      <c r="A392" s="241" t="s">
        <v>2151</v>
      </c>
      <c r="B392" s="242" t="s">
        <v>9</v>
      </c>
      <c r="C392" s="242" t="s">
        <v>2152</v>
      </c>
      <c r="D392" s="242" t="s">
        <v>30</v>
      </c>
      <c r="E392" s="243" t="s">
        <v>12</v>
      </c>
      <c r="F392" s="241">
        <v>0.62639999999999996</v>
      </c>
      <c r="G392" s="253">
        <v>1.05</v>
      </c>
      <c r="H392" s="195">
        <f>TRUNC(G392*(1-(SINTÉTICA!$I$226)),2)</f>
        <v>1.05</v>
      </c>
      <c r="I392" s="192">
        <f t="shared" si="8"/>
        <v>3.8572886243328647E-7</v>
      </c>
    </row>
    <row r="393" spans="1:9" x14ac:dyDescent="0.2">
      <c r="A393" s="241" t="s">
        <v>471</v>
      </c>
      <c r="B393" s="242" t="s">
        <v>9</v>
      </c>
      <c r="C393" s="242" t="s">
        <v>472</v>
      </c>
      <c r="D393" s="242" t="s">
        <v>51</v>
      </c>
      <c r="E393" s="243" t="s">
        <v>25</v>
      </c>
      <c r="F393" s="241">
        <v>2.6103497778000001E-2</v>
      </c>
      <c r="G393" s="253">
        <v>23.15</v>
      </c>
      <c r="H393" s="195">
        <f>TRUNC(G393*(1-(SINTÉTICA!$I$226)),2)</f>
        <v>23.15</v>
      </c>
      <c r="I393" s="192">
        <f t="shared" si="8"/>
        <v>3.5439761365715529E-7</v>
      </c>
    </row>
    <row r="394" spans="1:9" x14ac:dyDescent="0.2">
      <c r="A394" s="241" t="s">
        <v>2185</v>
      </c>
      <c r="B394" s="242" t="s">
        <v>9</v>
      </c>
      <c r="C394" s="242" t="s">
        <v>2186</v>
      </c>
      <c r="D394" s="242" t="s">
        <v>30</v>
      </c>
      <c r="E394" s="243" t="s">
        <v>34</v>
      </c>
      <c r="F394" s="241">
        <v>2.3896735506000001E-2</v>
      </c>
      <c r="G394" s="253">
        <v>19.71</v>
      </c>
      <c r="H394" s="195">
        <f>TRUNC(G394*(1-(SINTÉTICA!$I$226)),2)</f>
        <v>19.71</v>
      </c>
      <c r="I394" s="192">
        <f t="shared" si="8"/>
        <v>2.7622710344404395E-7</v>
      </c>
    </row>
    <row r="395" spans="1:9" ht="38.25" x14ac:dyDescent="0.2">
      <c r="A395" s="241" t="s">
        <v>554</v>
      </c>
      <c r="B395" s="242" t="s">
        <v>9</v>
      </c>
      <c r="C395" s="242" t="s">
        <v>555</v>
      </c>
      <c r="D395" s="242" t="s">
        <v>326</v>
      </c>
      <c r="E395" s="243" t="s">
        <v>12</v>
      </c>
      <c r="F395" s="241">
        <v>2.2861082194630198E-5</v>
      </c>
      <c r="G395" s="253">
        <v>17019.080000000002</v>
      </c>
      <c r="H395" s="195">
        <f>TRUNC(G395*(1-(SINTÉTICA!$I$226)),2)</f>
        <v>17019.080000000002</v>
      </c>
      <c r="I395" s="192">
        <f t="shared" ref="I395:I403" si="9">F395*H395/(SUM($K:$K))</f>
        <v>2.2817809668471936E-7</v>
      </c>
    </row>
    <row r="396" spans="1:9" x14ac:dyDescent="0.2">
      <c r="A396" s="241" t="s">
        <v>516</v>
      </c>
      <c r="B396" s="242" t="s">
        <v>9</v>
      </c>
      <c r="C396" s="242" t="s">
        <v>2213</v>
      </c>
      <c r="D396" s="242" t="s">
        <v>30</v>
      </c>
      <c r="E396" s="243" t="s">
        <v>12</v>
      </c>
      <c r="F396" s="241">
        <v>1.327968E-2</v>
      </c>
      <c r="G396" s="253">
        <v>14.75</v>
      </c>
      <c r="H396" s="195">
        <f>TRUNC(G396*(1-(SINTÉTICA!$I$226)),2)</f>
        <v>14.75</v>
      </c>
      <c r="I396" s="192">
        <f t="shared" si="9"/>
        <v>1.1487372884084637E-7</v>
      </c>
    </row>
    <row r="397" spans="1:9" ht="38.25" x14ac:dyDescent="0.2">
      <c r="A397" s="241" t="s">
        <v>2169</v>
      </c>
      <c r="B397" s="242" t="s">
        <v>9</v>
      </c>
      <c r="C397" s="242" t="s">
        <v>2170</v>
      </c>
      <c r="D397" s="242" t="s">
        <v>326</v>
      </c>
      <c r="E397" s="243" t="s">
        <v>12</v>
      </c>
      <c r="F397" s="241">
        <v>1.38267349704E-5</v>
      </c>
      <c r="G397" s="253">
        <v>13782.52</v>
      </c>
      <c r="H397" s="195">
        <f>TRUNC(G397*(1-(SINTÉTICA!$I$226)),2)</f>
        <v>13782.52</v>
      </c>
      <c r="I397" s="192">
        <f t="shared" si="9"/>
        <v>1.1176076301038827E-7</v>
      </c>
    </row>
    <row r="398" spans="1:9" ht="25.5" x14ac:dyDescent="0.2">
      <c r="A398" s="241" t="s">
        <v>2047</v>
      </c>
      <c r="B398" s="242" t="s">
        <v>9</v>
      </c>
      <c r="C398" s="242" t="s">
        <v>2048</v>
      </c>
      <c r="D398" s="242" t="s">
        <v>30</v>
      </c>
      <c r="E398" s="243" t="s">
        <v>49</v>
      </c>
      <c r="F398" s="241">
        <v>1.0112050458E-2</v>
      </c>
      <c r="G398" s="253">
        <v>8.06</v>
      </c>
      <c r="H398" s="195">
        <f>TRUNC(G398*(1-(SINTÉTICA!$I$226)),2)</f>
        <v>8.06</v>
      </c>
      <c r="I398" s="192">
        <f t="shared" si="9"/>
        <v>4.7798619995530943E-8</v>
      </c>
    </row>
    <row r="399" spans="1:9" ht="25.5" x14ac:dyDescent="0.2">
      <c r="A399" s="241" t="s">
        <v>1852</v>
      </c>
      <c r="B399" s="242" t="s">
        <v>9</v>
      </c>
      <c r="C399" s="242" t="s">
        <v>1853</v>
      </c>
      <c r="D399" s="242" t="s">
        <v>30</v>
      </c>
      <c r="E399" s="243" t="s">
        <v>14</v>
      </c>
      <c r="F399" s="241">
        <v>4.3049999999999997</v>
      </c>
      <c r="G399" s="253">
        <v>0</v>
      </c>
      <c r="H399" s="195">
        <f>TRUNC(G399*(1-(SINTÉTICA!$I$226)),2)</f>
        <v>0</v>
      </c>
      <c r="I399" s="192">
        <f t="shared" si="9"/>
        <v>0</v>
      </c>
    </row>
    <row r="400" spans="1:9" ht="25.5" x14ac:dyDescent="0.2">
      <c r="A400" s="241" t="s">
        <v>2179</v>
      </c>
      <c r="B400" s="242" t="s">
        <v>9</v>
      </c>
      <c r="C400" s="242" t="s">
        <v>2180</v>
      </c>
      <c r="D400" s="242" t="s">
        <v>30</v>
      </c>
      <c r="E400" s="243" t="s">
        <v>12</v>
      </c>
      <c r="F400" s="241">
        <v>8.2982746000000007E-3</v>
      </c>
      <c r="G400" s="253">
        <v>0</v>
      </c>
      <c r="H400" s="195">
        <f>TRUNC(G400*(1-(SINTÉTICA!$I$226)),2)</f>
        <v>0</v>
      </c>
      <c r="I400" s="192">
        <f t="shared" si="9"/>
        <v>0</v>
      </c>
    </row>
    <row r="401" spans="1:9" ht="25.5" x14ac:dyDescent="0.2">
      <c r="A401" s="241" t="s">
        <v>1855</v>
      </c>
      <c r="B401" s="242" t="s">
        <v>9</v>
      </c>
      <c r="C401" s="242" t="s">
        <v>1856</v>
      </c>
      <c r="D401" s="242" t="s">
        <v>30</v>
      </c>
      <c r="E401" s="243" t="s">
        <v>14</v>
      </c>
      <c r="F401" s="241">
        <v>24.675000000000001</v>
      </c>
      <c r="G401" s="253">
        <v>0</v>
      </c>
      <c r="H401" s="195">
        <f>TRUNC(G401*(1-(SINTÉTICA!$I$226)),2)</f>
        <v>0</v>
      </c>
      <c r="I401" s="192">
        <f t="shared" si="9"/>
        <v>0</v>
      </c>
    </row>
    <row r="402" spans="1:9" ht="25.5" x14ac:dyDescent="0.2">
      <c r="A402" s="241" t="s">
        <v>1618</v>
      </c>
      <c r="B402" s="242" t="s">
        <v>9</v>
      </c>
      <c r="C402" s="242" t="s">
        <v>1619</v>
      </c>
      <c r="D402" s="242" t="s">
        <v>30</v>
      </c>
      <c r="E402" s="243" t="s">
        <v>12</v>
      </c>
      <c r="F402" s="241">
        <v>561.98599999999999</v>
      </c>
      <c r="G402" s="253">
        <v>0</v>
      </c>
      <c r="H402" s="195">
        <f>TRUNC(G402*(1-(SINTÉTICA!$I$226)),2)</f>
        <v>0</v>
      </c>
      <c r="I402" s="192">
        <f t="shared" si="9"/>
        <v>0</v>
      </c>
    </row>
    <row r="403" spans="1:9" ht="25.5" x14ac:dyDescent="0.2">
      <c r="A403" s="241" t="s">
        <v>1847</v>
      </c>
      <c r="B403" s="242" t="s">
        <v>9</v>
      </c>
      <c r="C403" s="242" t="s">
        <v>1848</v>
      </c>
      <c r="D403" s="242" t="s">
        <v>30</v>
      </c>
      <c r="E403" s="243" t="s">
        <v>14</v>
      </c>
      <c r="F403" s="241">
        <v>14.91</v>
      </c>
      <c r="G403" s="253">
        <v>0</v>
      </c>
      <c r="H403" s="195">
        <f>TRUNC(G403*(1-(SINTÉTICA!$I$226)),2)</f>
        <v>0</v>
      </c>
      <c r="I403" s="192">
        <f t="shared" si="9"/>
        <v>0</v>
      </c>
    </row>
  </sheetData>
  <mergeCells count="9">
    <mergeCell ref="A10:I10"/>
    <mergeCell ref="A8:I8"/>
    <mergeCell ref="A6:I6"/>
    <mergeCell ref="A7:I7"/>
    <mergeCell ref="A1:I1"/>
    <mergeCell ref="A2:I2"/>
    <mergeCell ref="A3:I3"/>
    <mergeCell ref="A4:I4"/>
    <mergeCell ref="A5:I5"/>
  </mergeCells>
  <pageMargins left="0.7" right="0.7" top="0.75" bottom="0.75" header="0.3" footer="0.3"/>
  <pageSetup paperSize="9" scale="53" fitToHeight="0" orientation="portrait" r:id="rId1"/>
  <headerFooter>
    <oddHeader xml:space="preserve">&amp;L </oddHeader>
    <oddFooter>&amp;L &amp;R&amp;P de &amp;N</oddFooter>
  </headerFooter>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2">
    <pageSetUpPr fitToPage="1"/>
  </sheetPr>
  <dimension ref="A1:E36"/>
  <sheetViews>
    <sheetView view="pageBreakPreview" zoomScale="130" zoomScaleNormal="100" zoomScaleSheetLayoutView="130" workbookViewId="0">
      <selection activeCell="D23" sqref="D23"/>
    </sheetView>
  </sheetViews>
  <sheetFormatPr defaultColWidth="7.875" defaultRowHeight="12.75" x14ac:dyDescent="0.2"/>
  <cols>
    <col min="1" max="1" width="8.625" style="2" customWidth="1"/>
    <col min="2" max="2" width="49.875" style="2" customWidth="1"/>
    <col min="3" max="3" width="8" style="2" customWidth="1"/>
    <col min="4" max="4" width="13.25" style="19" customWidth="1"/>
    <col min="5" max="256" width="7.875" style="2"/>
    <col min="257" max="257" width="22.875" style="2" customWidth="1"/>
    <col min="258" max="258" width="49.875" style="2" customWidth="1"/>
    <col min="259" max="259" width="9.5" style="2" customWidth="1"/>
    <col min="260" max="260" width="15.125" style="2" customWidth="1"/>
    <col min="261" max="512" width="7.875" style="2"/>
    <col min="513" max="513" width="22.875" style="2" customWidth="1"/>
    <col min="514" max="514" width="49.875" style="2" customWidth="1"/>
    <col min="515" max="515" width="9.5" style="2" customWidth="1"/>
    <col min="516" max="516" width="15.125" style="2" customWidth="1"/>
    <col min="517" max="768" width="7.875" style="2"/>
    <col min="769" max="769" width="22.875" style="2" customWidth="1"/>
    <col min="770" max="770" width="49.875" style="2" customWidth="1"/>
    <col min="771" max="771" width="9.5" style="2" customWidth="1"/>
    <col min="772" max="772" width="15.125" style="2" customWidth="1"/>
    <col min="773" max="1024" width="7.875" style="2"/>
    <col min="1025" max="1025" width="22.875" style="2" customWidth="1"/>
    <col min="1026" max="1026" width="49.875" style="2" customWidth="1"/>
    <col min="1027" max="1027" width="9.5" style="2" customWidth="1"/>
    <col min="1028" max="1028" width="15.125" style="2" customWidth="1"/>
    <col min="1029" max="1280" width="7.875" style="2"/>
    <col min="1281" max="1281" width="22.875" style="2" customWidth="1"/>
    <col min="1282" max="1282" width="49.875" style="2" customWidth="1"/>
    <col min="1283" max="1283" width="9.5" style="2" customWidth="1"/>
    <col min="1284" max="1284" width="15.125" style="2" customWidth="1"/>
    <col min="1285" max="1536" width="7.875" style="2"/>
    <col min="1537" max="1537" width="22.875" style="2" customWidth="1"/>
    <col min="1538" max="1538" width="49.875" style="2" customWidth="1"/>
    <col min="1539" max="1539" width="9.5" style="2" customWidth="1"/>
    <col min="1540" max="1540" width="15.125" style="2" customWidth="1"/>
    <col min="1541" max="1792" width="7.875" style="2"/>
    <col min="1793" max="1793" width="22.875" style="2" customWidth="1"/>
    <col min="1794" max="1794" width="49.875" style="2" customWidth="1"/>
    <col min="1795" max="1795" width="9.5" style="2" customWidth="1"/>
    <col min="1796" max="1796" width="15.125" style="2" customWidth="1"/>
    <col min="1797" max="2048" width="7.875" style="2"/>
    <col min="2049" max="2049" width="22.875" style="2" customWidth="1"/>
    <col min="2050" max="2050" width="49.875" style="2" customWidth="1"/>
    <col min="2051" max="2051" width="9.5" style="2" customWidth="1"/>
    <col min="2052" max="2052" width="15.125" style="2" customWidth="1"/>
    <col min="2053" max="2304" width="7.875" style="2"/>
    <col min="2305" max="2305" width="22.875" style="2" customWidth="1"/>
    <col min="2306" max="2306" width="49.875" style="2" customWidth="1"/>
    <col min="2307" max="2307" width="9.5" style="2" customWidth="1"/>
    <col min="2308" max="2308" width="15.125" style="2" customWidth="1"/>
    <col min="2309" max="2560" width="7.875" style="2"/>
    <col min="2561" max="2561" width="22.875" style="2" customWidth="1"/>
    <col min="2562" max="2562" width="49.875" style="2" customWidth="1"/>
    <col min="2563" max="2563" width="9.5" style="2" customWidth="1"/>
    <col min="2564" max="2564" width="15.125" style="2" customWidth="1"/>
    <col min="2565" max="2816" width="7.875" style="2"/>
    <col min="2817" max="2817" width="22.875" style="2" customWidth="1"/>
    <col min="2818" max="2818" width="49.875" style="2" customWidth="1"/>
    <col min="2819" max="2819" width="9.5" style="2" customWidth="1"/>
    <col min="2820" max="2820" width="15.125" style="2" customWidth="1"/>
    <col min="2821" max="3072" width="7.875" style="2"/>
    <col min="3073" max="3073" width="22.875" style="2" customWidth="1"/>
    <col min="3074" max="3074" width="49.875" style="2" customWidth="1"/>
    <col min="3075" max="3075" width="9.5" style="2" customWidth="1"/>
    <col min="3076" max="3076" width="15.125" style="2" customWidth="1"/>
    <col min="3077" max="3328" width="7.875" style="2"/>
    <col min="3329" max="3329" width="22.875" style="2" customWidth="1"/>
    <col min="3330" max="3330" width="49.875" style="2" customWidth="1"/>
    <col min="3331" max="3331" width="9.5" style="2" customWidth="1"/>
    <col min="3332" max="3332" width="15.125" style="2" customWidth="1"/>
    <col min="3333" max="3584" width="7.875" style="2"/>
    <col min="3585" max="3585" width="22.875" style="2" customWidth="1"/>
    <col min="3586" max="3586" width="49.875" style="2" customWidth="1"/>
    <col min="3587" max="3587" width="9.5" style="2" customWidth="1"/>
    <col min="3588" max="3588" width="15.125" style="2" customWidth="1"/>
    <col min="3589" max="3840" width="7.875" style="2"/>
    <col min="3841" max="3841" width="22.875" style="2" customWidth="1"/>
    <col min="3842" max="3842" width="49.875" style="2" customWidth="1"/>
    <col min="3843" max="3843" width="9.5" style="2" customWidth="1"/>
    <col min="3844" max="3844" width="15.125" style="2" customWidth="1"/>
    <col min="3845" max="4096" width="7.875" style="2"/>
    <col min="4097" max="4097" width="22.875" style="2" customWidth="1"/>
    <col min="4098" max="4098" width="49.875" style="2" customWidth="1"/>
    <col min="4099" max="4099" width="9.5" style="2" customWidth="1"/>
    <col min="4100" max="4100" width="15.125" style="2" customWidth="1"/>
    <col min="4101" max="4352" width="7.875" style="2"/>
    <col min="4353" max="4353" width="22.875" style="2" customWidth="1"/>
    <col min="4354" max="4354" width="49.875" style="2" customWidth="1"/>
    <col min="4355" max="4355" width="9.5" style="2" customWidth="1"/>
    <col min="4356" max="4356" width="15.125" style="2" customWidth="1"/>
    <col min="4357" max="4608" width="7.875" style="2"/>
    <col min="4609" max="4609" width="22.875" style="2" customWidth="1"/>
    <col min="4610" max="4610" width="49.875" style="2" customWidth="1"/>
    <col min="4611" max="4611" width="9.5" style="2" customWidth="1"/>
    <col min="4612" max="4612" width="15.125" style="2" customWidth="1"/>
    <col min="4613" max="4864" width="7.875" style="2"/>
    <col min="4865" max="4865" width="22.875" style="2" customWidth="1"/>
    <col min="4866" max="4866" width="49.875" style="2" customWidth="1"/>
    <col min="4867" max="4867" width="9.5" style="2" customWidth="1"/>
    <col min="4868" max="4868" width="15.125" style="2" customWidth="1"/>
    <col min="4869" max="5120" width="7.875" style="2"/>
    <col min="5121" max="5121" width="22.875" style="2" customWidth="1"/>
    <col min="5122" max="5122" width="49.875" style="2" customWidth="1"/>
    <col min="5123" max="5123" width="9.5" style="2" customWidth="1"/>
    <col min="5124" max="5124" width="15.125" style="2" customWidth="1"/>
    <col min="5125" max="5376" width="7.875" style="2"/>
    <col min="5377" max="5377" width="22.875" style="2" customWidth="1"/>
    <col min="5378" max="5378" width="49.875" style="2" customWidth="1"/>
    <col min="5379" max="5379" width="9.5" style="2" customWidth="1"/>
    <col min="5380" max="5380" width="15.125" style="2" customWidth="1"/>
    <col min="5381" max="5632" width="7.875" style="2"/>
    <col min="5633" max="5633" width="22.875" style="2" customWidth="1"/>
    <col min="5634" max="5634" width="49.875" style="2" customWidth="1"/>
    <col min="5635" max="5635" width="9.5" style="2" customWidth="1"/>
    <col min="5636" max="5636" width="15.125" style="2" customWidth="1"/>
    <col min="5637" max="5888" width="7.875" style="2"/>
    <col min="5889" max="5889" width="22.875" style="2" customWidth="1"/>
    <col min="5890" max="5890" width="49.875" style="2" customWidth="1"/>
    <col min="5891" max="5891" width="9.5" style="2" customWidth="1"/>
    <col min="5892" max="5892" width="15.125" style="2" customWidth="1"/>
    <col min="5893" max="6144" width="7.875" style="2"/>
    <col min="6145" max="6145" width="22.875" style="2" customWidth="1"/>
    <col min="6146" max="6146" width="49.875" style="2" customWidth="1"/>
    <col min="6147" max="6147" width="9.5" style="2" customWidth="1"/>
    <col min="6148" max="6148" width="15.125" style="2" customWidth="1"/>
    <col min="6149" max="6400" width="7.875" style="2"/>
    <col min="6401" max="6401" width="22.875" style="2" customWidth="1"/>
    <col min="6402" max="6402" width="49.875" style="2" customWidth="1"/>
    <col min="6403" max="6403" width="9.5" style="2" customWidth="1"/>
    <col min="6404" max="6404" width="15.125" style="2" customWidth="1"/>
    <col min="6405" max="6656" width="7.875" style="2"/>
    <col min="6657" max="6657" width="22.875" style="2" customWidth="1"/>
    <col min="6658" max="6658" width="49.875" style="2" customWidth="1"/>
    <col min="6659" max="6659" width="9.5" style="2" customWidth="1"/>
    <col min="6660" max="6660" width="15.125" style="2" customWidth="1"/>
    <col min="6661" max="6912" width="7.875" style="2"/>
    <col min="6913" max="6913" width="22.875" style="2" customWidth="1"/>
    <col min="6914" max="6914" width="49.875" style="2" customWidth="1"/>
    <col min="6915" max="6915" width="9.5" style="2" customWidth="1"/>
    <col min="6916" max="6916" width="15.125" style="2" customWidth="1"/>
    <col min="6917" max="7168" width="7.875" style="2"/>
    <col min="7169" max="7169" width="22.875" style="2" customWidth="1"/>
    <col min="7170" max="7170" width="49.875" style="2" customWidth="1"/>
    <col min="7171" max="7171" width="9.5" style="2" customWidth="1"/>
    <col min="7172" max="7172" width="15.125" style="2" customWidth="1"/>
    <col min="7173" max="7424" width="7.875" style="2"/>
    <col min="7425" max="7425" width="22.875" style="2" customWidth="1"/>
    <col min="7426" max="7426" width="49.875" style="2" customWidth="1"/>
    <col min="7427" max="7427" width="9.5" style="2" customWidth="1"/>
    <col min="7428" max="7428" width="15.125" style="2" customWidth="1"/>
    <col min="7429" max="7680" width="7.875" style="2"/>
    <col min="7681" max="7681" width="22.875" style="2" customWidth="1"/>
    <col min="7682" max="7682" width="49.875" style="2" customWidth="1"/>
    <col min="7683" max="7683" width="9.5" style="2" customWidth="1"/>
    <col min="7684" max="7684" width="15.125" style="2" customWidth="1"/>
    <col min="7685" max="7936" width="7.875" style="2"/>
    <col min="7937" max="7937" width="22.875" style="2" customWidth="1"/>
    <col min="7938" max="7938" width="49.875" style="2" customWidth="1"/>
    <col min="7939" max="7939" width="9.5" style="2" customWidth="1"/>
    <col min="7940" max="7940" width="15.125" style="2" customWidth="1"/>
    <col min="7941" max="8192" width="7.875" style="2"/>
    <col min="8193" max="8193" width="22.875" style="2" customWidth="1"/>
    <col min="8194" max="8194" width="49.875" style="2" customWidth="1"/>
    <col min="8195" max="8195" width="9.5" style="2" customWidth="1"/>
    <col min="8196" max="8196" width="15.125" style="2" customWidth="1"/>
    <col min="8197" max="8448" width="7.875" style="2"/>
    <col min="8449" max="8449" width="22.875" style="2" customWidth="1"/>
    <col min="8450" max="8450" width="49.875" style="2" customWidth="1"/>
    <col min="8451" max="8451" width="9.5" style="2" customWidth="1"/>
    <col min="8452" max="8452" width="15.125" style="2" customWidth="1"/>
    <col min="8453" max="8704" width="7.875" style="2"/>
    <col min="8705" max="8705" width="22.875" style="2" customWidth="1"/>
    <col min="8706" max="8706" width="49.875" style="2" customWidth="1"/>
    <col min="8707" max="8707" width="9.5" style="2" customWidth="1"/>
    <col min="8708" max="8708" width="15.125" style="2" customWidth="1"/>
    <col min="8709" max="8960" width="7.875" style="2"/>
    <col min="8961" max="8961" width="22.875" style="2" customWidth="1"/>
    <col min="8962" max="8962" width="49.875" style="2" customWidth="1"/>
    <col min="8963" max="8963" width="9.5" style="2" customWidth="1"/>
    <col min="8964" max="8964" width="15.125" style="2" customWidth="1"/>
    <col min="8965" max="9216" width="7.875" style="2"/>
    <col min="9217" max="9217" width="22.875" style="2" customWidth="1"/>
    <col min="9218" max="9218" width="49.875" style="2" customWidth="1"/>
    <col min="9219" max="9219" width="9.5" style="2" customWidth="1"/>
    <col min="9220" max="9220" width="15.125" style="2" customWidth="1"/>
    <col min="9221" max="9472" width="7.875" style="2"/>
    <col min="9473" max="9473" width="22.875" style="2" customWidth="1"/>
    <col min="9474" max="9474" width="49.875" style="2" customWidth="1"/>
    <col min="9475" max="9475" width="9.5" style="2" customWidth="1"/>
    <col min="9476" max="9476" width="15.125" style="2" customWidth="1"/>
    <col min="9477" max="9728" width="7.875" style="2"/>
    <col min="9729" max="9729" width="22.875" style="2" customWidth="1"/>
    <col min="9730" max="9730" width="49.875" style="2" customWidth="1"/>
    <col min="9731" max="9731" width="9.5" style="2" customWidth="1"/>
    <col min="9732" max="9732" width="15.125" style="2" customWidth="1"/>
    <col min="9733" max="9984" width="7.875" style="2"/>
    <col min="9985" max="9985" width="22.875" style="2" customWidth="1"/>
    <col min="9986" max="9986" width="49.875" style="2" customWidth="1"/>
    <col min="9987" max="9987" width="9.5" style="2" customWidth="1"/>
    <col min="9988" max="9988" width="15.125" style="2" customWidth="1"/>
    <col min="9989" max="10240" width="7.875" style="2"/>
    <col min="10241" max="10241" width="22.875" style="2" customWidth="1"/>
    <col min="10242" max="10242" width="49.875" style="2" customWidth="1"/>
    <col min="10243" max="10243" width="9.5" style="2" customWidth="1"/>
    <col min="10244" max="10244" width="15.125" style="2" customWidth="1"/>
    <col min="10245" max="10496" width="7.875" style="2"/>
    <col min="10497" max="10497" width="22.875" style="2" customWidth="1"/>
    <col min="10498" max="10498" width="49.875" style="2" customWidth="1"/>
    <col min="10499" max="10499" width="9.5" style="2" customWidth="1"/>
    <col min="10500" max="10500" width="15.125" style="2" customWidth="1"/>
    <col min="10501" max="10752" width="7.875" style="2"/>
    <col min="10753" max="10753" width="22.875" style="2" customWidth="1"/>
    <col min="10754" max="10754" width="49.875" style="2" customWidth="1"/>
    <col min="10755" max="10755" width="9.5" style="2" customWidth="1"/>
    <col min="10756" max="10756" width="15.125" style="2" customWidth="1"/>
    <col min="10757" max="11008" width="7.875" style="2"/>
    <col min="11009" max="11009" width="22.875" style="2" customWidth="1"/>
    <col min="11010" max="11010" width="49.875" style="2" customWidth="1"/>
    <col min="11011" max="11011" width="9.5" style="2" customWidth="1"/>
    <col min="11012" max="11012" width="15.125" style="2" customWidth="1"/>
    <col min="11013" max="11264" width="7.875" style="2"/>
    <col min="11265" max="11265" width="22.875" style="2" customWidth="1"/>
    <col min="11266" max="11266" width="49.875" style="2" customWidth="1"/>
    <col min="11267" max="11267" width="9.5" style="2" customWidth="1"/>
    <col min="11268" max="11268" width="15.125" style="2" customWidth="1"/>
    <col min="11269" max="11520" width="7.875" style="2"/>
    <col min="11521" max="11521" width="22.875" style="2" customWidth="1"/>
    <col min="11522" max="11522" width="49.875" style="2" customWidth="1"/>
    <col min="11523" max="11523" width="9.5" style="2" customWidth="1"/>
    <col min="11524" max="11524" width="15.125" style="2" customWidth="1"/>
    <col min="11525" max="11776" width="7.875" style="2"/>
    <col min="11777" max="11777" width="22.875" style="2" customWidth="1"/>
    <col min="11778" max="11778" width="49.875" style="2" customWidth="1"/>
    <col min="11779" max="11779" width="9.5" style="2" customWidth="1"/>
    <col min="11780" max="11780" width="15.125" style="2" customWidth="1"/>
    <col min="11781" max="12032" width="7.875" style="2"/>
    <col min="12033" max="12033" width="22.875" style="2" customWidth="1"/>
    <col min="12034" max="12034" width="49.875" style="2" customWidth="1"/>
    <col min="12035" max="12035" width="9.5" style="2" customWidth="1"/>
    <col min="12036" max="12036" width="15.125" style="2" customWidth="1"/>
    <col min="12037" max="12288" width="7.875" style="2"/>
    <col min="12289" max="12289" width="22.875" style="2" customWidth="1"/>
    <col min="12290" max="12290" width="49.875" style="2" customWidth="1"/>
    <col min="12291" max="12291" width="9.5" style="2" customWidth="1"/>
    <col min="12292" max="12292" width="15.125" style="2" customWidth="1"/>
    <col min="12293" max="12544" width="7.875" style="2"/>
    <col min="12545" max="12545" width="22.875" style="2" customWidth="1"/>
    <col min="12546" max="12546" width="49.875" style="2" customWidth="1"/>
    <col min="12547" max="12547" width="9.5" style="2" customWidth="1"/>
    <col min="12548" max="12548" width="15.125" style="2" customWidth="1"/>
    <col min="12549" max="12800" width="7.875" style="2"/>
    <col min="12801" max="12801" width="22.875" style="2" customWidth="1"/>
    <col min="12802" max="12802" width="49.875" style="2" customWidth="1"/>
    <col min="12803" max="12803" width="9.5" style="2" customWidth="1"/>
    <col min="12804" max="12804" width="15.125" style="2" customWidth="1"/>
    <col min="12805" max="13056" width="7.875" style="2"/>
    <col min="13057" max="13057" width="22.875" style="2" customWidth="1"/>
    <col min="13058" max="13058" width="49.875" style="2" customWidth="1"/>
    <col min="13059" max="13059" width="9.5" style="2" customWidth="1"/>
    <col min="13060" max="13060" width="15.125" style="2" customWidth="1"/>
    <col min="13061" max="13312" width="7.875" style="2"/>
    <col min="13313" max="13313" width="22.875" style="2" customWidth="1"/>
    <col min="13314" max="13314" width="49.875" style="2" customWidth="1"/>
    <col min="13315" max="13315" width="9.5" style="2" customWidth="1"/>
    <col min="13316" max="13316" width="15.125" style="2" customWidth="1"/>
    <col min="13317" max="13568" width="7.875" style="2"/>
    <col min="13569" max="13569" width="22.875" style="2" customWidth="1"/>
    <col min="13570" max="13570" width="49.875" style="2" customWidth="1"/>
    <col min="13571" max="13571" width="9.5" style="2" customWidth="1"/>
    <col min="13572" max="13572" width="15.125" style="2" customWidth="1"/>
    <col min="13573" max="13824" width="7.875" style="2"/>
    <col min="13825" max="13825" width="22.875" style="2" customWidth="1"/>
    <col min="13826" max="13826" width="49.875" style="2" customWidth="1"/>
    <col min="13827" max="13827" width="9.5" style="2" customWidth="1"/>
    <col min="13828" max="13828" width="15.125" style="2" customWidth="1"/>
    <col min="13829" max="14080" width="7.875" style="2"/>
    <col min="14081" max="14081" width="22.875" style="2" customWidth="1"/>
    <col min="14082" max="14082" width="49.875" style="2" customWidth="1"/>
    <col min="14083" max="14083" width="9.5" style="2" customWidth="1"/>
    <col min="14084" max="14084" width="15.125" style="2" customWidth="1"/>
    <col min="14085" max="14336" width="7.875" style="2"/>
    <col min="14337" max="14337" width="22.875" style="2" customWidth="1"/>
    <col min="14338" max="14338" width="49.875" style="2" customWidth="1"/>
    <col min="14339" max="14339" width="9.5" style="2" customWidth="1"/>
    <col min="14340" max="14340" width="15.125" style="2" customWidth="1"/>
    <col min="14341" max="14592" width="7.875" style="2"/>
    <col min="14593" max="14593" width="22.875" style="2" customWidth="1"/>
    <col min="14594" max="14594" width="49.875" style="2" customWidth="1"/>
    <col min="14595" max="14595" width="9.5" style="2" customWidth="1"/>
    <col min="14596" max="14596" width="15.125" style="2" customWidth="1"/>
    <col min="14597" max="14848" width="7.875" style="2"/>
    <col min="14849" max="14849" width="22.875" style="2" customWidth="1"/>
    <col min="14850" max="14850" width="49.875" style="2" customWidth="1"/>
    <col min="14851" max="14851" width="9.5" style="2" customWidth="1"/>
    <col min="14852" max="14852" width="15.125" style="2" customWidth="1"/>
    <col min="14853" max="15104" width="7.875" style="2"/>
    <col min="15105" max="15105" width="22.875" style="2" customWidth="1"/>
    <col min="15106" max="15106" width="49.875" style="2" customWidth="1"/>
    <col min="15107" max="15107" width="9.5" style="2" customWidth="1"/>
    <col min="15108" max="15108" width="15.125" style="2" customWidth="1"/>
    <col min="15109" max="15360" width="7.875" style="2"/>
    <col min="15361" max="15361" width="22.875" style="2" customWidth="1"/>
    <col min="15362" max="15362" width="49.875" style="2" customWidth="1"/>
    <col min="15363" max="15363" width="9.5" style="2" customWidth="1"/>
    <col min="15364" max="15364" width="15.125" style="2" customWidth="1"/>
    <col min="15365" max="15616" width="7.875" style="2"/>
    <col min="15617" max="15617" width="22.875" style="2" customWidth="1"/>
    <col min="15618" max="15618" width="49.875" style="2" customWidth="1"/>
    <col min="15619" max="15619" width="9.5" style="2" customWidth="1"/>
    <col min="15620" max="15620" width="15.125" style="2" customWidth="1"/>
    <col min="15621" max="15872" width="7.875" style="2"/>
    <col min="15873" max="15873" width="22.875" style="2" customWidth="1"/>
    <col min="15874" max="15874" width="49.875" style="2" customWidth="1"/>
    <col min="15875" max="15875" width="9.5" style="2" customWidth="1"/>
    <col min="15876" max="15876" width="15.125" style="2" customWidth="1"/>
    <col min="15877" max="16128" width="7.875" style="2"/>
    <col min="16129" max="16129" width="22.875" style="2" customWidth="1"/>
    <col min="16130" max="16130" width="49.875" style="2" customWidth="1"/>
    <col min="16131" max="16131" width="9.5" style="2" customWidth="1"/>
    <col min="16132" max="16132" width="15.125" style="2" customWidth="1"/>
    <col min="16133" max="16384" width="7.875" style="2"/>
  </cols>
  <sheetData>
    <row r="1" spans="1:5" x14ac:dyDescent="0.2">
      <c r="A1" s="329"/>
      <c r="B1" s="329"/>
      <c r="C1" s="329"/>
      <c r="D1" s="329"/>
    </row>
    <row r="2" spans="1:5" x14ac:dyDescent="0.2">
      <c r="A2" s="330"/>
      <c r="B2" s="330"/>
      <c r="C2" s="330"/>
      <c r="D2" s="330"/>
      <c r="E2" s="22"/>
    </row>
    <row r="3" spans="1:5" x14ac:dyDescent="0.2">
      <c r="A3" s="330"/>
      <c r="B3" s="330"/>
      <c r="C3" s="330"/>
      <c r="D3" s="330"/>
      <c r="E3" s="22"/>
    </row>
    <row r="4" spans="1:5" x14ac:dyDescent="0.2">
      <c r="A4" s="329"/>
      <c r="B4" s="329"/>
      <c r="C4" s="329"/>
      <c r="D4" s="329"/>
    </row>
    <row r="5" spans="1:5" ht="15.75" x14ac:dyDescent="0.2">
      <c r="A5" s="331" t="str">
        <f>INSTRUÇÕES!A6</f>
        <v>OBRA: REFORMA - GAMA CÂMARA MEDICINA NUCLEAR HBDF - NÃO DESONERADO - R00</v>
      </c>
      <c r="B5" s="331"/>
      <c r="C5" s="331"/>
      <c r="D5" s="331"/>
      <c r="E5" s="124"/>
    </row>
    <row r="6" spans="1:5" x14ac:dyDescent="0.2">
      <c r="A6" s="286" t="s">
        <v>116</v>
      </c>
      <c r="B6" s="286"/>
      <c r="C6" s="286"/>
      <c r="D6" s="286"/>
      <c r="E6" s="22"/>
    </row>
    <row r="7" spans="1:5" x14ac:dyDescent="0.2">
      <c r="A7" s="102"/>
      <c r="B7" s="102"/>
      <c r="C7" s="102"/>
      <c r="D7" s="102"/>
      <c r="E7" s="22"/>
    </row>
    <row r="8" spans="1:5" ht="20.100000000000001" customHeight="1" x14ac:dyDescent="0.2">
      <c r="A8" s="1" t="s">
        <v>0</v>
      </c>
      <c r="B8" s="320" t="s">
        <v>117</v>
      </c>
      <c r="C8" s="320"/>
      <c r="D8" s="321"/>
    </row>
    <row r="9" spans="1:5" ht="15" customHeight="1" x14ac:dyDescent="0.2">
      <c r="A9" s="3">
        <v>1</v>
      </c>
      <c r="B9" s="4" t="s">
        <v>118</v>
      </c>
      <c r="C9" s="324" t="s">
        <v>119</v>
      </c>
      <c r="D9" s="196">
        <v>1.1013999999999999</v>
      </c>
    </row>
    <row r="10" spans="1:5" ht="15" customHeight="1" x14ac:dyDescent="0.2">
      <c r="A10" s="5">
        <v>2</v>
      </c>
      <c r="B10" s="6" t="s">
        <v>120</v>
      </c>
      <c r="C10" s="325"/>
      <c r="D10" s="197">
        <v>0.69189999999999996</v>
      </c>
    </row>
    <row r="11" spans="1:5" ht="15" customHeight="1" x14ac:dyDescent="0.2">
      <c r="A11" s="326"/>
      <c r="B11" s="327"/>
      <c r="C11" s="327"/>
      <c r="D11" s="328"/>
    </row>
    <row r="12" spans="1:5" ht="20.100000000000001" customHeight="1" x14ac:dyDescent="0.2">
      <c r="A12" s="1" t="s">
        <v>0</v>
      </c>
      <c r="B12" s="320" t="s">
        <v>121</v>
      </c>
      <c r="C12" s="320"/>
      <c r="D12" s="321"/>
    </row>
    <row r="13" spans="1:5" ht="15" customHeight="1" x14ac:dyDescent="0.2">
      <c r="A13" s="3">
        <v>1</v>
      </c>
      <c r="B13" s="4" t="s">
        <v>122</v>
      </c>
      <c r="C13" s="7" t="s">
        <v>123</v>
      </c>
      <c r="D13" s="198">
        <v>1.2699999999999999E-2</v>
      </c>
    </row>
    <row r="14" spans="1:5" ht="15" customHeight="1" x14ac:dyDescent="0.2">
      <c r="A14" s="8">
        <v>2</v>
      </c>
      <c r="B14" s="9" t="s">
        <v>124</v>
      </c>
      <c r="C14" s="10" t="s">
        <v>125</v>
      </c>
      <c r="D14" s="199">
        <v>5.0000000000000001E-3</v>
      </c>
    </row>
    <row r="15" spans="1:5" ht="15" customHeight="1" x14ac:dyDescent="0.2">
      <c r="A15" s="8">
        <v>3</v>
      </c>
      <c r="B15" s="9" t="s">
        <v>126</v>
      </c>
      <c r="C15" s="10" t="s">
        <v>127</v>
      </c>
      <c r="D15" s="199">
        <v>3.0000000000000001E-3</v>
      </c>
    </row>
    <row r="16" spans="1:5" ht="15" customHeight="1" x14ac:dyDescent="0.2">
      <c r="A16" s="8">
        <v>4</v>
      </c>
      <c r="B16" s="11" t="s">
        <v>128</v>
      </c>
      <c r="C16" s="104" t="s">
        <v>129</v>
      </c>
      <c r="D16" s="200">
        <v>1.23E-2</v>
      </c>
    </row>
    <row r="17" spans="1:4" ht="15" customHeight="1" x14ac:dyDescent="0.2">
      <c r="A17" s="8">
        <v>5</v>
      </c>
      <c r="B17" s="11" t="s">
        <v>130</v>
      </c>
      <c r="C17" s="104" t="s">
        <v>131</v>
      </c>
      <c r="D17" s="200">
        <v>0.04</v>
      </c>
    </row>
    <row r="18" spans="1:4" ht="15" customHeight="1" x14ac:dyDescent="0.2">
      <c r="A18" s="8">
        <v>6</v>
      </c>
      <c r="B18" s="11" t="s">
        <v>132</v>
      </c>
      <c r="C18" s="104" t="s">
        <v>49</v>
      </c>
      <c r="D18" s="200">
        <v>7.3999999999999996E-2</v>
      </c>
    </row>
    <row r="19" spans="1:4" ht="15" customHeight="1" x14ac:dyDescent="0.2">
      <c r="A19" s="8">
        <v>7</v>
      </c>
      <c r="B19" s="11" t="s">
        <v>133</v>
      </c>
      <c r="C19" s="322" t="s">
        <v>134</v>
      </c>
      <c r="D19" s="201">
        <v>0.03</v>
      </c>
    </row>
    <row r="20" spans="1:4" ht="15" customHeight="1" x14ac:dyDescent="0.2">
      <c r="A20" s="8">
        <v>8</v>
      </c>
      <c r="B20" s="11" t="s">
        <v>135</v>
      </c>
      <c r="C20" s="322"/>
      <c r="D20" s="200">
        <v>6.4999999999999997E-3</v>
      </c>
    </row>
    <row r="21" spans="1:4" ht="15" customHeight="1" x14ac:dyDescent="0.2">
      <c r="A21" s="8">
        <v>9</v>
      </c>
      <c r="B21" s="11" t="s">
        <v>136</v>
      </c>
      <c r="C21" s="322"/>
      <c r="D21" s="200">
        <v>0</v>
      </c>
    </row>
    <row r="22" spans="1:4" ht="15" customHeight="1" x14ac:dyDescent="0.2">
      <c r="A22" s="12">
        <v>10</v>
      </c>
      <c r="B22" s="6" t="s">
        <v>137</v>
      </c>
      <c r="C22" s="323"/>
      <c r="D22" s="202">
        <v>0.01</v>
      </c>
    </row>
    <row r="23" spans="1:4" s="17" customFormat="1" ht="39.950000000000003" customHeight="1" x14ac:dyDescent="0.2">
      <c r="A23" s="13" t="s">
        <v>138</v>
      </c>
      <c r="B23" s="14" t="s">
        <v>139</v>
      </c>
      <c r="C23" s="15" t="s">
        <v>115</v>
      </c>
      <c r="D23" s="16">
        <f>TRUNC((((((1+(D13+D14+D15+D17))*(1+D16)*(1+D18))/(1-(SUM(D19:D22))))-1)),4)</f>
        <v>0.2094</v>
      </c>
    </row>
    <row r="24" spans="1:4" s="17" customFormat="1" x14ac:dyDescent="0.2">
      <c r="D24" s="18"/>
    </row>
    <row r="25" spans="1:4" s="17" customFormat="1" x14ac:dyDescent="0.2">
      <c r="A25" s="1" t="s">
        <v>0</v>
      </c>
      <c r="B25" s="320" t="s">
        <v>853</v>
      </c>
      <c r="C25" s="320"/>
      <c r="D25" s="321"/>
    </row>
    <row r="26" spans="1:4" x14ac:dyDescent="0.2">
      <c r="A26" s="3">
        <v>1</v>
      </c>
      <c r="B26" s="4" t="s">
        <v>122</v>
      </c>
      <c r="C26" s="7" t="s">
        <v>123</v>
      </c>
      <c r="D26" s="198">
        <v>5.5999999999999999E-3</v>
      </c>
    </row>
    <row r="27" spans="1:4" x14ac:dyDescent="0.2">
      <c r="A27" s="8">
        <v>2</v>
      </c>
      <c r="B27" s="9" t="s">
        <v>124</v>
      </c>
      <c r="C27" s="10" t="s">
        <v>125</v>
      </c>
      <c r="D27" s="199">
        <v>0</v>
      </c>
    </row>
    <row r="28" spans="1:4" x14ac:dyDescent="0.2">
      <c r="A28" s="8">
        <v>3</v>
      </c>
      <c r="B28" s="9" t="s">
        <v>126</v>
      </c>
      <c r="C28" s="10" t="s">
        <v>127</v>
      </c>
      <c r="D28" s="199">
        <v>3.0000000000000001E-3</v>
      </c>
    </row>
    <row r="29" spans="1:4" x14ac:dyDescent="0.2">
      <c r="A29" s="8">
        <v>4</v>
      </c>
      <c r="B29" s="11" t="s">
        <v>128</v>
      </c>
      <c r="C29" s="104" t="s">
        <v>129</v>
      </c>
      <c r="D29" s="200">
        <v>8.5000000000000006E-3</v>
      </c>
    </row>
    <row r="30" spans="1:4" x14ac:dyDescent="0.2">
      <c r="A30" s="8">
        <v>5</v>
      </c>
      <c r="B30" s="11" t="s">
        <v>130</v>
      </c>
      <c r="C30" s="104" t="s">
        <v>131</v>
      </c>
      <c r="D30" s="200">
        <v>1.4999999999999999E-2</v>
      </c>
    </row>
    <row r="31" spans="1:4" x14ac:dyDescent="0.2">
      <c r="A31" s="8">
        <v>6</v>
      </c>
      <c r="B31" s="11" t="s">
        <v>132</v>
      </c>
      <c r="C31" s="104" t="s">
        <v>49</v>
      </c>
      <c r="D31" s="200">
        <v>3.5000000000000003E-2</v>
      </c>
    </row>
    <row r="32" spans="1:4" x14ac:dyDescent="0.2">
      <c r="A32" s="8">
        <v>7</v>
      </c>
      <c r="B32" s="11" t="s">
        <v>133</v>
      </c>
      <c r="C32" s="322" t="s">
        <v>134</v>
      </c>
      <c r="D32" s="201">
        <v>0.03</v>
      </c>
    </row>
    <row r="33" spans="1:4" x14ac:dyDescent="0.2">
      <c r="A33" s="8">
        <v>8</v>
      </c>
      <c r="B33" s="11" t="s">
        <v>135</v>
      </c>
      <c r="C33" s="322"/>
      <c r="D33" s="200">
        <v>6.4999999999999997E-3</v>
      </c>
    </row>
    <row r="34" spans="1:4" x14ac:dyDescent="0.2">
      <c r="A34" s="8">
        <v>9</v>
      </c>
      <c r="B34" s="11" t="s">
        <v>136</v>
      </c>
      <c r="C34" s="322"/>
      <c r="D34" s="200">
        <v>0</v>
      </c>
    </row>
    <row r="35" spans="1:4" x14ac:dyDescent="0.2">
      <c r="A35" s="12">
        <v>10</v>
      </c>
      <c r="B35" s="6" t="s">
        <v>137</v>
      </c>
      <c r="C35" s="323"/>
      <c r="D35" s="202">
        <v>0</v>
      </c>
    </row>
    <row r="36" spans="1:4" ht="39" customHeight="1" x14ac:dyDescent="0.2">
      <c r="A36" s="13" t="s">
        <v>138</v>
      </c>
      <c r="B36" s="14" t="s">
        <v>139</v>
      </c>
      <c r="C36" s="15" t="s">
        <v>115</v>
      </c>
      <c r="D36" s="16">
        <f>TRUNC((((((1+(D26+D27+D28+D30))*(1+D29)*(1+D31))/(1-(SUM(D32:D35))))-1)),4)</f>
        <v>0.1089</v>
      </c>
    </row>
  </sheetData>
  <mergeCells count="13">
    <mergeCell ref="A6:D6"/>
    <mergeCell ref="A1:D1"/>
    <mergeCell ref="A2:D2"/>
    <mergeCell ref="A3:D3"/>
    <mergeCell ref="A4:D4"/>
    <mergeCell ref="A5:D5"/>
    <mergeCell ref="B25:D25"/>
    <mergeCell ref="C32:C35"/>
    <mergeCell ref="B8:D8"/>
    <mergeCell ref="C9:C10"/>
    <mergeCell ref="A11:D11"/>
    <mergeCell ref="B12:D12"/>
    <mergeCell ref="C19:C22"/>
  </mergeCells>
  <pageMargins left="0.7" right="0.7" top="0.75" bottom="0.75" header="0.3" footer="0.3"/>
  <pageSetup paperSize="9" fitToHeight="0" orientation="portrait" r:id="rId1"/>
  <headerFooter>
    <oddFooter>&amp;R&amp;P de &amp;N</oddFooter>
  </headerFooter>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9"/>
  <sheetViews>
    <sheetView showGridLines="0" view="pageBreakPreview" zoomScale="55" zoomScaleNormal="70" zoomScaleSheetLayoutView="55" workbookViewId="0">
      <selection activeCell="N26" sqref="N26"/>
    </sheetView>
  </sheetViews>
  <sheetFormatPr defaultColWidth="7.875" defaultRowHeight="18" x14ac:dyDescent="0.2"/>
  <cols>
    <col min="1" max="1" width="26" style="178" customWidth="1"/>
    <col min="2" max="2" width="57.875" style="179" customWidth="1"/>
    <col min="3" max="3" width="24" style="182" customWidth="1"/>
    <col min="4" max="6" width="18.125" style="182" customWidth="1"/>
    <col min="7" max="7" width="19.25" style="182" bestFit="1" customWidth="1"/>
    <col min="8" max="8" width="20.625" style="182" bestFit="1" customWidth="1"/>
    <col min="9" max="9" width="20.625" style="155" hidden="1" customWidth="1"/>
    <col min="10" max="10" width="20.625" style="182" hidden="1" customWidth="1"/>
    <col min="11" max="11" width="21" style="155" hidden="1" customWidth="1"/>
    <col min="12" max="12" width="20" style="155" hidden="1" customWidth="1"/>
    <col min="13" max="14" width="18.125" style="155" customWidth="1"/>
    <col min="15" max="258" width="7.875" style="155"/>
    <col min="259" max="259" width="8.5" style="155" customWidth="1"/>
    <col min="260" max="260" width="57.875" style="155" customWidth="1"/>
    <col min="261" max="261" width="20.25" style="155" customWidth="1"/>
    <col min="262" max="268" width="18.125" style="155" customWidth="1"/>
    <col min="269" max="269" width="9.375" style="155" customWidth="1"/>
    <col min="270" max="270" width="11.875" style="155" customWidth="1"/>
    <col min="271" max="514" width="7.875" style="155"/>
    <col min="515" max="515" width="8.5" style="155" customWidth="1"/>
    <col min="516" max="516" width="57.875" style="155" customWidth="1"/>
    <col min="517" max="517" width="20.25" style="155" customWidth="1"/>
    <col min="518" max="524" width="18.125" style="155" customWidth="1"/>
    <col min="525" max="525" width="9.375" style="155" customWidth="1"/>
    <col min="526" max="526" width="11.875" style="155" customWidth="1"/>
    <col min="527" max="770" width="7.875" style="155"/>
    <col min="771" max="771" width="8.5" style="155" customWidth="1"/>
    <col min="772" max="772" width="57.875" style="155" customWidth="1"/>
    <col min="773" max="773" width="20.25" style="155" customWidth="1"/>
    <col min="774" max="780" width="18.125" style="155" customWidth="1"/>
    <col min="781" max="781" width="9.375" style="155" customWidth="1"/>
    <col min="782" max="782" width="11.875" style="155" customWidth="1"/>
    <col min="783" max="1026" width="7.875" style="155"/>
    <col min="1027" max="1027" width="8.5" style="155" customWidth="1"/>
    <col min="1028" max="1028" width="57.875" style="155" customWidth="1"/>
    <col min="1029" max="1029" width="20.25" style="155" customWidth="1"/>
    <col min="1030" max="1036" width="18.125" style="155" customWidth="1"/>
    <col min="1037" max="1037" width="9.375" style="155" customWidth="1"/>
    <col min="1038" max="1038" width="11.875" style="155" customWidth="1"/>
    <col min="1039" max="1282" width="7.875" style="155"/>
    <col min="1283" max="1283" width="8.5" style="155" customWidth="1"/>
    <col min="1284" max="1284" width="57.875" style="155" customWidth="1"/>
    <col min="1285" max="1285" width="20.25" style="155" customWidth="1"/>
    <col min="1286" max="1292" width="18.125" style="155" customWidth="1"/>
    <col min="1293" max="1293" width="9.375" style="155" customWidth="1"/>
    <col min="1294" max="1294" width="11.875" style="155" customWidth="1"/>
    <col min="1295" max="1538" width="7.875" style="155"/>
    <col min="1539" max="1539" width="8.5" style="155" customWidth="1"/>
    <col min="1540" max="1540" width="57.875" style="155" customWidth="1"/>
    <col min="1541" max="1541" width="20.25" style="155" customWidth="1"/>
    <col min="1542" max="1548" width="18.125" style="155" customWidth="1"/>
    <col min="1549" max="1549" width="9.375" style="155" customWidth="1"/>
    <col min="1550" max="1550" width="11.875" style="155" customWidth="1"/>
    <col min="1551" max="1794" width="7.875" style="155"/>
    <col min="1795" max="1795" width="8.5" style="155" customWidth="1"/>
    <col min="1796" max="1796" width="57.875" style="155" customWidth="1"/>
    <col min="1797" max="1797" width="20.25" style="155" customWidth="1"/>
    <col min="1798" max="1804" width="18.125" style="155" customWidth="1"/>
    <col min="1805" max="1805" width="9.375" style="155" customWidth="1"/>
    <col min="1806" max="1806" width="11.875" style="155" customWidth="1"/>
    <col min="1807" max="2050" width="7.875" style="155"/>
    <col min="2051" max="2051" width="8.5" style="155" customWidth="1"/>
    <col min="2052" max="2052" width="57.875" style="155" customWidth="1"/>
    <col min="2053" max="2053" width="20.25" style="155" customWidth="1"/>
    <col min="2054" max="2060" width="18.125" style="155" customWidth="1"/>
    <col min="2061" max="2061" width="9.375" style="155" customWidth="1"/>
    <col min="2062" max="2062" width="11.875" style="155" customWidth="1"/>
    <col min="2063" max="2306" width="7.875" style="155"/>
    <col min="2307" max="2307" width="8.5" style="155" customWidth="1"/>
    <col min="2308" max="2308" width="57.875" style="155" customWidth="1"/>
    <col min="2309" max="2309" width="20.25" style="155" customWidth="1"/>
    <col min="2310" max="2316" width="18.125" style="155" customWidth="1"/>
    <col min="2317" max="2317" width="9.375" style="155" customWidth="1"/>
    <col min="2318" max="2318" width="11.875" style="155" customWidth="1"/>
    <col min="2319" max="2562" width="7.875" style="155"/>
    <col min="2563" max="2563" width="8.5" style="155" customWidth="1"/>
    <col min="2564" max="2564" width="57.875" style="155" customWidth="1"/>
    <col min="2565" max="2565" width="20.25" style="155" customWidth="1"/>
    <col min="2566" max="2572" width="18.125" style="155" customWidth="1"/>
    <col min="2573" max="2573" width="9.375" style="155" customWidth="1"/>
    <col min="2574" max="2574" width="11.875" style="155" customWidth="1"/>
    <col min="2575" max="2818" width="7.875" style="155"/>
    <col min="2819" max="2819" width="8.5" style="155" customWidth="1"/>
    <col min="2820" max="2820" width="57.875" style="155" customWidth="1"/>
    <col min="2821" max="2821" width="20.25" style="155" customWidth="1"/>
    <col min="2822" max="2828" width="18.125" style="155" customWidth="1"/>
    <col min="2829" max="2829" width="9.375" style="155" customWidth="1"/>
    <col min="2830" max="2830" width="11.875" style="155" customWidth="1"/>
    <col min="2831" max="3074" width="7.875" style="155"/>
    <col min="3075" max="3075" width="8.5" style="155" customWidth="1"/>
    <col min="3076" max="3076" width="57.875" style="155" customWidth="1"/>
    <col min="3077" max="3077" width="20.25" style="155" customWidth="1"/>
    <col min="3078" max="3084" width="18.125" style="155" customWidth="1"/>
    <col min="3085" max="3085" width="9.375" style="155" customWidth="1"/>
    <col min="3086" max="3086" width="11.875" style="155" customWidth="1"/>
    <col min="3087" max="3330" width="7.875" style="155"/>
    <col min="3331" max="3331" width="8.5" style="155" customWidth="1"/>
    <col min="3332" max="3332" width="57.875" style="155" customWidth="1"/>
    <col min="3333" max="3333" width="20.25" style="155" customWidth="1"/>
    <col min="3334" max="3340" width="18.125" style="155" customWidth="1"/>
    <col min="3341" max="3341" width="9.375" style="155" customWidth="1"/>
    <col min="3342" max="3342" width="11.875" style="155" customWidth="1"/>
    <col min="3343" max="3586" width="7.875" style="155"/>
    <col min="3587" max="3587" width="8.5" style="155" customWidth="1"/>
    <col min="3588" max="3588" width="57.875" style="155" customWidth="1"/>
    <col min="3589" max="3589" width="20.25" style="155" customWidth="1"/>
    <col min="3590" max="3596" width="18.125" style="155" customWidth="1"/>
    <col min="3597" max="3597" width="9.375" style="155" customWidth="1"/>
    <col min="3598" max="3598" width="11.875" style="155" customWidth="1"/>
    <col min="3599" max="3842" width="7.875" style="155"/>
    <col min="3843" max="3843" width="8.5" style="155" customWidth="1"/>
    <col min="3844" max="3844" width="57.875" style="155" customWidth="1"/>
    <col min="3845" max="3845" width="20.25" style="155" customWidth="1"/>
    <col min="3846" max="3852" width="18.125" style="155" customWidth="1"/>
    <col min="3853" max="3853" width="9.375" style="155" customWidth="1"/>
    <col min="3854" max="3854" width="11.875" style="155" customWidth="1"/>
    <col min="3855" max="4098" width="7.875" style="155"/>
    <col min="4099" max="4099" width="8.5" style="155" customWidth="1"/>
    <col min="4100" max="4100" width="57.875" style="155" customWidth="1"/>
    <col min="4101" max="4101" width="20.25" style="155" customWidth="1"/>
    <col min="4102" max="4108" width="18.125" style="155" customWidth="1"/>
    <col min="4109" max="4109" width="9.375" style="155" customWidth="1"/>
    <col min="4110" max="4110" width="11.875" style="155" customWidth="1"/>
    <col min="4111" max="4354" width="7.875" style="155"/>
    <col min="4355" max="4355" width="8.5" style="155" customWidth="1"/>
    <col min="4356" max="4356" width="57.875" style="155" customWidth="1"/>
    <col min="4357" max="4357" width="20.25" style="155" customWidth="1"/>
    <col min="4358" max="4364" width="18.125" style="155" customWidth="1"/>
    <col min="4365" max="4365" width="9.375" style="155" customWidth="1"/>
    <col min="4366" max="4366" width="11.875" style="155" customWidth="1"/>
    <col min="4367" max="4610" width="7.875" style="155"/>
    <col min="4611" max="4611" width="8.5" style="155" customWidth="1"/>
    <col min="4612" max="4612" width="57.875" style="155" customWidth="1"/>
    <col min="4613" max="4613" width="20.25" style="155" customWidth="1"/>
    <col min="4614" max="4620" width="18.125" style="155" customWidth="1"/>
    <col min="4621" max="4621" width="9.375" style="155" customWidth="1"/>
    <col min="4622" max="4622" width="11.875" style="155" customWidth="1"/>
    <col min="4623" max="4866" width="7.875" style="155"/>
    <col min="4867" max="4867" width="8.5" style="155" customWidth="1"/>
    <col min="4868" max="4868" width="57.875" style="155" customWidth="1"/>
    <col min="4869" max="4869" width="20.25" style="155" customWidth="1"/>
    <col min="4870" max="4876" width="18.125" style="155" customWidth="1"/>
    <col min="4877" max="4877" width="9.375" style="155" customWidth="1"/>
    <col min="4878" max="4878" width="11.875" style="155" customWidth="1"/>
    <col min="4879" max="5122" width="7.875" style="155"/>
    <col min="5123" max="5123" width="8.5" style="155" customWidth="1"/>
    <col min="5124" max="5124" width="57.875" style="155" customWidth="1"/>
    <col min="5125" max="5125" width="20.25" style="155" customWidth="1"/>
    <col min="5126" max="5132" width="18.125" style="155" customWidth="1"/>
    <col min="5133" max="5133" width="9.375" style="155" customWidth="1"/>
    <col min="5134" max="5134" width="11.875" style="155" customWidth="1"/>
    <col min="5135" max="5378" width="7.875" style="155"/>
    <col min="5379" max="5379" width="8.5" style="155" customWidth="1"/>
    <col min="5380" max="5380" width="57.875" style="155" customWidth="1"/>
    <col min="5381" max="5381" width="20.25" style="155" customWidth="1"/>
    <col min="5382" max="5388" width="18.125" style="155" customWidth="1"/>
    <col min="5389" max="5389" width="9.375" style="155" customWidth="1"/>
    <col min="5390" max="5390" width="11.875" style="155" customWidth="1"/>
    <col min="5391" max="5634" width="7.875" style="155"/>
    <col min="5635" max="5635" width="8.5" style="155" customWidth="1"/>
    <col min="5636" max="5636" width="57.875" style="155" customWidth="1"/>
    <col min="5637" max="5637" width="20.25" style="155" customWidth="1"/>
    <col min="5638" max="5644" width="18.125" style="155" customWidth="1"/>
    <col min="5645" max="5645" width="9.375" style="155" customWidth="1"/>
    <col min="5646" max="5646" width="11.875" style="155" customWidth="1"/>
    <col min="5647" max="5890" width="7.875" style="155"/>
    <col min="5891" max="5891" width="8.5" style="155" customWidth="1"/>
    <col min="5892" max="5892" width="57.875" style="155" customWidth="1"/>
    <col min="5893" max="5893" width="20.25" style="155" customWidth="1"/>
    <col min="5894" max="5900" width="18.125" style="155" customWidth="1"/>
    <col min="5901" max="5901" width="9.375" style="155" customWidth="1"/>
    <col min="5902" max="5902" width="11.875" style="155" customWidth="1"/>
    <col min="5903" max="6146" width="7.875" style="155"/>
    <col min="6147" max="6147" width="8.5" style="155" customWidth="1"/>
    <col min="6148" max="6148" width="57.875" style="155" customWidth="1"/>
    <col min="6149" max="6149" width="20.25" style="155" customWidth="1"/>
    <col min="6150" max="6156" width="18.125" style="155" customWidth="1"/>
    <col min="6157" max="6157" width="9.375" style="155" customWidth="1"/>
    <col min="6158" max="6158" width="11.875" style="155" customWidth="1"/>
    <col min="6159" max="6402" width="7.875" style="155"/>
    <col min="6403" max="6403" width="8.5" style="155" customWidth="1"/>
    <col min="6404" max="6404" width="57.875" style="155" customWidth="1"/>
    <col min="6405" max="6405" width="20.25" style="155" customWidth="1"/>
    <col min="6406" max="6412" width="18.125" style="155" customWidth="1"/>
    <col min="6413" max="6413" width="9.375" style="155" customWidth="1"/>
    <col min="6414" max="6414" width="11.875" style="155" customWidth="1"/>
    <col min="6415" max="6658" width="7.875" style="155"/>
    <col min="6659" max="6659" width="8.5" style="155" customWidth="1"/>
    <col min="6660" max="6660" width="57.875" style="155" customWidth="1"/>
    <col min="6661" max="6661" width="20.25" style="155" customWidth="1"/>
    <col min="6662" max="6668" width="18.125" style="155" customWidth="1"/>
    <col min="6669" max="6669" width="9.375" style="155" customWidth="1"/>
    <col min="6670" max="6670" width="11.875" style="155" customWidth="1"/>
    <col min="6671" max="6914" width="7.875" style="155"/>
    <col min="6915" max="6915" width="8.5" style="155" customWidth="1"/>
    <col min="6916" max="6916" width="57.875" style="155" customWidth="1"/>
    <col min="6917" max="6917" width="20.25" style="155" customWidth="1"/>
    <col min="6918" max="6924" width="18.125" style="155" customWidth="1"/>
    <col min="6925" max="6925" width="9.375" style="155" customWidth="1"/>
    <col min="6926" max="6926" width="11.875" style="155" customWidth="1"/>
    <col min="6927" max="7170" width="7.875" style="155"/>
    <col min="7171" max="7171" width="8.5" style="155" customWidth="1"/>
    <col min="7172" max="7172" width="57.875" style="155" customWidth="1"/>
    <col min="7173" max="7173" width="20.25" style="155" customWidth="1"/>
    <col min="7174" max="7180" width="18.125" style="155" customWidth="1"/>
    <col min="7181" max="7181" width="9.375" style="155" customWidth="1"/>
    <col min="7182" max="7182" width="11.875" style="155" customWidth="1"/>
    <col min="7183" max="7426" width="7.875" style="155"/>
    <col min="7427" max="7427" width="8.5" style="155" customWidth="1"/>
    <col min="7428" max="7428" width="57.875" style="155" customWidth="1"/>
    <col min="7429" max="7429" width="20.25" style="155" customWidth="1"/>
    <col min="7430" max="7436" width="18.125" style="155" customWidth="1"/>
    <col min="7437" max="7437" width="9.375" style="155" customWidth="1"/>
    <col min="7438" max="7438" width="11.875" style="155" customWidth="1"/>
    <col min="7439" max="7682" width="7.875" style="155"/>
    <col min="7683" max="7683" width="8.5" style="155" customWidth="1"/>
    <col min="7684" max="7684" width="57.875" style="155" customWidth="1"/>
    <col min="7685" max="7685" width="20.25" style="155" customWidth="1"/>
    <col min="7686" max="7692" width="18.125" style="155" customWidth="1"/>
    <col min="7693" max="7693" width="9.375" style="155" customWidth="1"/>
    <col min="7694" max="7694" width="11.875" style="155" customWidth="1"/>
    <col min="7695" max="7938" width="7.875" style="155"/>
    <col min="7939" max="7939" width="8.5" style="155" customWidth="1"/>
    <col min="7940" max="7940" width="57.875" style="155" customWidth="1"/>
    <col min="7941" max="7941" width="20.25" style="155" customWidth="1"/>
    <col min="7942" max="7948" width="18.125" style="155" customWidth="1"/>
    <col min="7949" max="7949" width="9.375" style="155" customWidth="1"/>
    <col min="7950" max="7950" width="11.875" style="155" customWidth="1"/>
    <col min="7951" max="8194" width="7.875" style="155"/>
    <col min="8195" max="8195" width="8.5" style="155" customWidth="1"/>
    <col min="8196" max="8196" width="57.875" style="155" customWidth="1"/>
    <col min="8197" max="8197" width="20.25" style="155" customWidth="1"/>
    <col min="8198" max="8204" width="18.125" style="155" customWidth="1"/>
    <col min="8205" max="8205" width="9.375" style="155" customWidth="1"/>
    <col min="8206" max="8206" width="11.875" style="155" customWidth="1"/>
    <col min="8207" max="8450" width="7.875" style="155"/>
    <col min="8451" max="8451" width="8.5" style="155" customWidth="1"/>
    <col min="8452" max="8452" width="57.875" style="155" customWidth="1"/>
    <col min="8453" max="8453" width="20.25" style="155" customWidth="1"/>
    <col min="8454" max="8460" width="18.125" style="155" customWidth="1"/>
    <col min="8461" max="8461" width="9.375" style="155" customWidth="1"/>
    <col min="8462" max="8462" width="11.875" style="155" customWidth="1"/>
    <col min="8463" max="8706" width="7.875" style="155"/>
    <col min="8707" max="8707" width="8.5" style="155" customWidth="1"/>
    <col min="8708" max="8708" width="57.875" style="155" customWidth="1"/>
    <col min="8709" max="8709" width="20.25" style="155" customWidth="1"/>
    <col min="8710" max="8716" width="18.125" style="155" customWidth="1"/>
    <col min="8717" max="8717" width="9.375" style="155" customWidth="1"/>
    <col min="8718" max="8718" width="11.875" style="155" customWidth="1"/>
    <col min="8719" max="8962" width="7.875" style="155"/>
    <col min="8963" max="8963" width="8.5" style="155" customWidth="1"/>
    <col min="8964" max="8964" width="57.875" style="155" customWidth="1"/>
    <col min="8965" max="8965" width="20.25" style="155" customWidth="1"/>
    <col min="8966" max="8972" width="18.125" style="155" customWidth="1"/>
    <col min="8973" max="8973" width="9.375" style="155" customWidth="1"/>
    <col min="8974" max="8974" width="11.875" style="155" customWidth="1"/>
    <col min="8975" max="9218" width="7.875" style="155"/>
    <col min="9219" max="9219" width="8.5" style="155" customWidth="1"/>
    <col min="9220" max="9220" width="57.875" style="155" customWidth="1"/>
    <col min="9221" max="9221" width="20.25" style="155" customWidth="1"/>
    <col min="9222" max="9228" width="18.125" style="155" customWidth="1"/>
    <col min="9229" max="9229" width="9.375" style="155" customWidth="1"/>
    <col min="9230" max="9230" width="11.875" style="155" customWidth="1"/>
    <col min="9231" max="9474" width="7.875" style="155"/>
    <col min="9475" max="9475" width="8.5" style="155" customWidth="1"/>
    <col min="9476" max="9476" width="57.875" style="155" customWidth="1"/>
    <col min="9477" max="9477" width="20.25" style="155" customWidth="1"/>
    <col min="9478" max="9484" width="18.125" style="155" customWidth="1"/>
    <col min="9485" max="9485" width="9.375" style="155" customWidth="1"/>
    <col min="9486" max="9486" width="11.875" style="155" customWidth="1"/>
    <col min="9487" max="9730" width="7.875" style="155"/>
    <col min="9731" max="9731" width="8.5" style="155" customWidth="1"/>
    <col min="9732" max="9732" width="57.875" style="155" customWidth="1"/>
    <col min="9733" max="9733" width="20.25" style="155" customWidth="1"/>
    <col min="9734" max="9740" width="18.125" style="155" customWidth="1"/>
    <col min="9741" max="9741" width="9.375" style="155" customWidth="1"/>
    <col min="9742" max="9742" width="11.875" style="155" customWidth="1"/>
    <col min="9743" max="9986" width="7.875" style="155"/>
    <col min="9987" max="9987" width="8.5" style="155" customWidth="1"/>
    <col min="9988" max="9988" width="57.875" style="155" customWidth="1"/>
    <col min="9989" max="9989" width="20.25" style="155" customWidth="1"/>
    <col min="9990" max="9996" width="18.125" style="155" customWidth="1"/>
    <col min="9997" max="9997" width="9.375" style="155" customWidth="1"/>
    <col min="9998" max="9998" width="11.875" style="155" customWidth="1"/>
    <col min="9999" max="10242" width="7.875" style="155"/>
    <col min="10243" max="10243" width="8.5" style="155" customWidth="1"/>
    <col min="10244" max="10244" width="57.875" style="155" customWidth="1"/>
    <col min="10245" max="10245" width="20.25" style="155" customWidth="1"/>
    <col min="10246" max="10252" width="18.125" style="155" customWidth="1"/>
    <col min="10253" max="10253" width="9.375" style="155" customWidth="1"/>
    <col min="10254" max="10254" width="11.875" style="155" customWidth="1"/>
    <col min="10255" max="10498" width="7.875" style="155"/>
    <col min="10499" max="10499" width="8.5" style="155" customWidth="1"/>
    <col min="10500" max="10500" width="57.875" style="155" customWidth="1"/>
    <col min="10501" max="10501" width="20.25" style="155" customWidth="1"/>
    <col min="10502" max="10508" width="18.125" style="155" customWidth="1"/>
    <col min="10509" max="10509" width="9.375" style="155" customWidth="1"/>
    <col min="10510" max="10510" width="11.875" style="155" customWidth="1"/>
    <col min="10511" max="10754" width="7.875" style="155"/>
    <col min="10755" max="10755" width="8.5" style="155" customWidth="1"/>
    <col min="10756" max="10756" width="57.875" style="155" customWidth="1"/>
    <col min="10757" max="10757" width="20.25" style="155" customWidth="1"/>
    <col min="10758" max="10764" width="18.125" style="155" customWidth="1"/>
    <col min="10765" max="10765" width="9.375" style="155" customWidth="1"/>
    <col min="10766" max="10766" width="11.875" style="155" customWidth="1"/>
    <col min="10767" max="11010" width="7.875" style="155"/>
    <col min="11011" max="11011" width="8.5" style="155" customWidth="1"/>
    <col min="11012" max="11012" width="57.875" style="155" customWidth="1"/>
    <col min="11013" max="11013" width="20.25" style="155" customWidth="1"/>
    <col min="11014" max="11020" width="18.125" style="155" customWidth="1"/>
    <col min="11021" max="11021" width="9.375" style="155" customWidth="1"/>
    <col min="11022" max="11022" width="11.875" style="155" customWidth="1"/>
    <col min="11023" max="11266" width="7.875" style="155"/>
    <col min="11267" max="11267" width="8.5" style="155" customWidth="1"/>
    <col min="11268" max="11268" width="57.875" style="155" customWidth="1"/>
    <col min="11269" max="11269" width="20.25" style="155" customWidth="1"/>
    <col min="11270" max="11276" width="18.125" style="155" customWidth="1"/>
    <col min="11277" max="11277" width="9.375" style="155" customWidth="1"/>
    <col min="11278" max="11278" width="11.875" style="155" customWidth="1"/>
    <col min="11279" max="11522" width="7.875" style="155"/>
    <col min="11523" max="11523" width="8.5" style="155" customWidth="1"/>
    <col min="11524" max="11524" width="57.875" style="155" customWidth="1"/>
    <col min="11525" max="11525" width="20.25" style="155" customWidth="1"/>
    <col min="11526" max="11532" width="18.125" style="155" customWidth="1"/>
    <col min="11533" max="11533" width="9.375" style="155" customWidth="1"/>
    <col min="11534" max="11534" width="11.875" style="155" customWidth="1"/>
    <col min="11535" max="11778" width="7.875" style="155"/>
    <col min="11779" max="11779" width="8.5" style="155" customWidth="1"/>
    <col min="11780" max="11780" width="57.875" style="155" customWidth="1"/>
    <col min="11781" max="11781" width="20.25" style="155" customWidth="1"/>
    <col min="11782" max="11788" width="18.125" style="155" customWidth="1"/>
    <col min="11789" max="11789" width="9.375" style="155" customWidth="1"/>
    <col min="11790" max="11790" width="11.875" style="155" customWidth="1"/>
    <col min="11791" max="12034" width="7.875" style="155"/>
    <col min="12035" max="12035" width="8.5" style="155" customWidth="1"/>
    <col min="12036" max="12036" width="57.875" style="155" customWidth="1"/>
    <col min="12037" max="12037" width="20.25" style="155" customWidth="1"/>
    <col min="12038" max="12044" width="18.125" style="155" customWidth="1"/>
    <col min="12045" max="12045" width="9.375" style="155" customWidth="1"/>
    <col min="12046" max="12046" width="11.875" style="155" customWidth="1"/>
    <col min="12047" max="12290" width="7.875" style="155"/>
    <col min="12291" max="12291" width="8.5" style="155" customWidth="1"/>
    <col min="12292" max="12292" width="57.875" style="155" customWidth="1"/>
    <col min="12293" max="12293" width="20.25" style="155" customWidth="1"/>
    <col min="12294" max="12300" width="18.125" style="155" customWidth="1"/>
    <col min="12301" max="12301" width="9.375" style="155" customWidth="1"/>
    <col min="12302" max="12302" width="11.875" style="155" customWidth="1"/>
    <col min="12303" max="12546" width="7.875" style="155"/>
    <col min="12547" max="12547" width="8.5" style="155" customWidth="1"/>
    <col min="12548" max="12548" width="57.875" style="155" customWidth="1"/>
    <col min="12549" max="12549" width="20.25" style="155" customWidth="1"/>
    <col min="12550" max="12556" width="18.125" style="155" customWidth="1"/>
    <col min="12557" max="12557" width="9.375" style="155" customWidth="1"/>
    <col min="12558" max="12558" width="11.875" style="155" customWidth="1"/>
    <col min="12559" max="12802" width="7.875" style="155"/>
    <col min="12803" max="12803" width="8.5" style="155" customWidth="1"/>
    <col min="12804" max="12804" width="57.875" style="155" customWidth="1"/>
    <col min="12805" max="12805" width="20.25" style="155" customWidth="1"/>
    <col min="12806" max="12812" width="18.125" style="155" customWidth="1"/>
    <col min="12813" max="12813" width="9.375" style="155" customWidth="1"/>
    <col min="12814" max="12814" width="11.875" style="155" customWidth="1"/>
    <col min="12815" max="13058" width="7.875" style="155"/>
    <col min="13059" max="13059" width="8.5" style="155" customWidth="1"/>
    <col min="13060" max="13060" width="57.875" style="155" customWidth="1"/>
    <col min="13061" max="13061" width="20.25" style="155" customWidth="1"/>
    <col min="13062" max="13068" width="18.125" style="155" customWidth="1"/>
    <col min="13069" max="13069" width="9.375" style="155" customWidth="1"/>
    <col min="13070" max="13070" width="11.875" style="155" customWidth="1"/>
    <col min="13071" max="13314" width="7.875" style="155"/>
    <col min="13315" max="13315" width="8.5" style="155" customWidth="1"/>
    <col min="13316" max="13316" width="57.875" style="155" customWidth="1"/>
    <col min="13317" max="13317" width="20.25" style="155" customWidth="1"/>
    <col min="13318" max="13324" width="18.125" style="155" customWidth="1"/>
    <col min="13325" max="13325" width="9.375" style="155" customWidth="1"/>
    <col min="13326" max="13326" width="11.875" style="155" customWidth="1"/>
    <col min="13327" max="13570" width="7.875" style="155"/>
    <col min="13571" max="13571" width="8.5" style="155" customWidth="1"/>
    <col min="13572" max="13572" width="57.875" style="155" customWidth="1"/>
    <col min="13573" max="13573" width="20.25" style="155" customWidth="1"/>
    <col min="13574" max="13580" width="18.125" style="155" customWidth="1"/>
    <col min="13581" max="13581" width="9.375" style="155" customWidth="1"/>
    <col min="13582" max="13582" width="11.875" style="155" customWidth="1"/>
    <col min="13583" max="13826" width="7.875" style="155"/>
    <col min="13827" max="13827" width="8.5" style="155" customWidth="1"/>
    <col min="13828" max="13828" width="57.875" style="155" customWidth="1"/>
    <col min="13829" max="13829" width="20.25" style="155" customWidth="1"/>
    <col min="13830" max="13836" width="18.125" style="155" customWidth="1"/>
    <col min="13837" max="13837" width="9.375" style="155" customWidth="1"/>
    <col min="13838" max="13838" width="11.875" style="155" customWidth="1"/>
    <col min="13839" max="14082" width="7.875" style="155"/>
    <col min="14083" max="14083" width="8.5" style="155" customWidth="1"/>
    <col min="14084" max="14084" width="57.875" style="155" customWidth="1"/>
    <col min="14085" max="14085" width="20.25" style="155" customWidth="1"/>
    <col min="14086" max="14092" width="18.125" style="155" customWidth="1"/>
    <col min="14093" max="14093" width="9.375" style="155" customWidth="1"/>
    <col min="14094" max="14094" width="11.875" style="155" customWidth="1"/>
    <col min="14095" max="14338" width="7.875" style="155"/>
    <col min="14339" max="14339" width="8.5" style="155" customWidth="1"/>
    <col min="14340" max="14340" width="57.875" style="155" customWidth="1"/>
    <col min="14341" max="14341" width="20.25" style="155" customWidth="1"/>
    <col min="14342" max="14348" width="18.125" style="155" customWidth="1"/>
    <col min="14349" max="14349" width="9.375" style="155" customWidth="1"/>
    <col min="14350" max="14350" width="11.875" style="155" customWidth="1"/>
    <col min="14351" max="14594" width="7.875" style="155"/>
    <col min="14595" max="14595" width="8.5" style="155" customWidth="1"/>
    <col min="14596" max="14596" width="57.875" style="155" customWidth="1"/>
    <col min="14597" max="14597" width="20.25" style="155" customWidth="1"/>
    <col min="14598" max="14604" width="18.125" style="155" customWidth="1"/>
    <col min="14605" max="14605" width="9.375" style="155" customWidth="1"/>
    <col min="14606" max="14606" width="11.875" style="155" customWidth="1"/>
    <col min="14607" max="14850" width="7.875" style="155"/>
    <col min="14851" max="14851" width="8.5" style="155" customWidth="1"/>
    <col min="14852" max="14852" width="57.875" style="155" customWidth="1"/>
    <col min="14853" max="14853" width="20.25" style="155" customWidth="1"/>
    <col min="14854" max="14860" width="18.125" style="155" customWidth="1"/>
    <col min="14861" max="14861" width="9.375" style="155" customWidth="1"/>
    <col min="14862" max="14862" width="11.875" style="155" customWidth="1"/>
    <col min="14863" max="15106" width="7.875" style="155"/>
    <col min="15107" max="15107" width="8.5" style="155" customWidth="1"/>
    <col min="15108" max="15108" width="57.875" style="155" customWidth="1"/>
    <col min="15109" max="15109" width="20.25" style="155" customWidth="1"/>
    <col min="15110" max="15116" width="18.125" style="155" customWidth="1"/>
    <col min="15117" max="15117" width="9.375" style="155" customWidth="1"/>
    <col min="15118" max="15118" width="11.875" style="155" customWidth="1"/>
    <col min="15119" max="15362" width="7.875" style="155"/>
    <col min="15363" max="15363" width="8.5" style="155" customWidth="1"/>
    <col min="15364" max="15364" width="57.875" style="155" customWidth="1"/>
    <col min="15365" max="15365" width="20.25" style="155" customWidth="1"/>
    <col min="15366" max="15372" width="18.125" style="155" customWidth="1"/>
    <col min="15373" max="15373" width="9.375" style="155" customWidth="1"/>
    <col min="15374" max="15374" width="11.875" style="155" customWidth="1"/>
    <col min="15375" max="15618" width="7.875" style="155"/>
    <col min="15619" max="15619" width="8.5" style="155" customWidth="1"/>
    <col min="15620" max="15620" width="57.875" style="155" customWidth="1"/>
    <col min="15621" max="15621" width="20.25" style="155" customWidth="1"/>
    <col min="15622" max="15628" width="18.125" style="155" customWidth="1"/>
    <col min="15629" max="15629" width="9.375" style="155" customWidth="1"/>
    <col min="15630" max="15630" width="11.875" style="155" customWidth="1"/>
    <col min="15631" max="15874" width="7.875" style="155"/>
    <col min="15875" max="15875" width="8.5" style="155" customWidth="1"/>
    <col min="15876" max="15876" width="57.875" style="155" customWidth="1"/>
    <col min="15877" max="15877" width="20.25" style="155" customWidth="1"/>
    <col min="15878" max="15884" width="18.125" style="155" customWidth="1"/>
    <col min="15885" max="15885" width="9.375" style="155" customWidth="1"/>
    <col min="15886" max="15886" width="11.875" style="155" customWidth="1"/>
    <col min="15887" max="16130" width="7.875" style="155"/>
    <col min="16131" max="16131" width="8.5" style="155" customWidth="1"/>
    <col min="16132" max="16132" width="57.875" style="155" customWidth="1"/>
    <col min="16133" max="16133" width="20.25" style="155" customWidth="1"/>
    <col min="16134" max="16140" width="18.125" style="155" customWidth="1"/>
    <col min="16141" max="16141" width="9.375" style="155" customWidth="1"/>
    <col min="16142" max="16142" width="11.875" style="155" customWidth="1"/>
    <col min="16143" max="16384" width="7.875" style="155"/>
  </cols>
  <sheetData>
    <row r="1" spans="1:14" ht="15" customHeight="1" x14ac:dyDescent="0.2">
      <c r="A1" s="154"/>
      <c r="B1" s="154"/>
      <c r="C1" s="154"/>
      <c r="D1" s="334"/>
      <c r="E1" s="334"/>
      <c r="F1" s="334"/>
      <c r="G1" s="334"/>
      <c r="H1" s="334"/>
      <c r="I1" s="154"/>
      <c r="J1" s="154"/>
      <c r="K1" s="154"/>
      <c r="L1" s="154"/>
      <c r="M1" s="154"/>
    </row>
    <row r="2" spans="1:14" ht="15" customHeight="1" x14ac:dyDescent="0.2">
      <c r="A2" s="156"/>
      <c r="B2" s="335" t="str">
        <f>INSTRUÇÕES!A2</f>
        <v xml:space="preserve">INSTITUTO DE GESTÃO ESTRATÉGICA DE SAÚDE </v>
      </c>
      <c r="C2" s="335"/>
      <c r="D2" s="335"/>
      <c r="E2" s="335"/>
      <c r="F2" s="335"/>
      <c r="G2" s="335"/>
      <c r="H2" s="335"/>
      <c r="I2" s="157"/>
      <c r="J2" s="157"/>
      <c r="K2" s="157"/>
      <c r="L2" s="157"/>
      <c r="M2" s="156"/>
    </row>
    <row r="3" spans="1:14" ht="15" customHeight="1" x14ac:dyDescent="0.2">
      <c r="A3" s="156"/>
      <c r="B3" s="335" t="str">
        <f>INSTRUÇÕES!A3</f>
        <v>IGES-DF</v>
      </c>
      <c r="C3" s="335"/>
      <c r="D3" s="335"/>
      <c r="E3" s="335"/>
      <c r="F3" s="335"/>
      <c r="G3" s="335"/>
      <c r="H3" s="335"/>
      <c r="I3" s="157"/>
      <c r="J3" s="157"/>
      <c r="K3" s="157"/>
      <c r="L3" s="157"/>
      <c r="M3" s="156"/>
    </row>
    <row r="4" spans="1:14" ht="15" customHeight="1" x14ac:dyDescent="0.2">
      <c r="A4" s="156"/>
      <c r="B4" s="155"/>
      <c r="C4" s="156"/>
      <c r="D4" s="156"/>
      <c r="E4" s="156"/>
      <c r="F4" s="156"/>
      <c r="G4" s="156"/>
      <c r="H4" s="156"/>
      <c r="I4" s="156"/>
      <c r="J4" s="156"/>
      <c r="K4" s="156"/>
      <c r="L4" s="156"/>
      <c r="M4" s="156"/>
    </row>
    <row r="5" spans="1:14" ht="15" customHeight="1" x14ac:dyDescent="0.2">
      <c r="A5" s="158"/>
      <c r="B5" s="336" t="str">
        <f>INSTRUÇÕES!A6</f>
        <v>OBRA: REFORMA - GAMA CÂMARA MEDICINA NUCLEAR HBDF - NÃO DESONERADO - R00</v>
      </c>
      <c r="C5" s="336"/>
      <c r="D5" s="336"/>
      <c r="E5" s="336"/>
      <c r="F5" s="336"/>
      <c r="G5" s="336"/>
      <c r="H5" s="336"/>
      <c r="I5" s="159"/>
      <c r="J5" s="159"/>
      <c r="K5" s="159"/>
      <c r="L5" s="159"/>
      <c r="M5" s="158"/>
    </row>
    <row r="6" spans="1:14" ht="30" customHeight="1" x14ac:dyDescent="0.2">
      <c r="A6" s="160"/>
      <c r="B6" s="337" t="s">
        <v>874</v>
      </c>
      <c r="C6" s="337"/>
      <c r="D6" s="337"/>
      <c r="E6" s="337"/>
      <c r="F6" s="337"/>
      <c r="G6" s="337"/>
      <c r="H6" s="337"/>
      <c r="I6" s="161"/>
      <c r="J6" s="161"/>
      <c r="K6" s="161"/>
      <c r="L6" s="161"/>
      <c r="M6" s="160"/>
    </row>
    <row r="7" spans="1:14" ht="18" customHeight="1" x14ac:dyDescent="0.2">
      <c r="A7" s="160"/>
      <c r="B7" s="160"/>
      <c r="C7" s="160"/>
      <c r="D7" s="160"/>
      <c r="E7" s="160"/>
      <c r="F7" s="160"/>
      <c r="G7" s="160"/>
      <c r="H7" s="160"/>
      <c r="I7" s="160"/>
      <c r="J7" s="160"/>
      <c r="K7" s="160"/>
      <c r="L7" s="160"/>
      <c r="M7" s="160"/>
    </row>
    <row r="8" spans="1:14" s="166" customFormat="1" ht="45" customHeight="1" x14ac:dyDescent="0.2">
      <c r="A8" s="162" t="s">
        <v>140</v>
      </c>
      <c r="B8" s="163" t="s">
        <v>141</v>
      </c>
      <c r="C8" s="164" t="s">
        <v>142</v>
      </c>
      <c r="D8" s="165" t="s">
        <v>856</v>
      </c>
      <c r="E8" s="165" t="s">
        <v>857</v>
      </c>
      <c r="F8" s="165" t="s">
        <v>858</v>
      </c>
      <c r="G8" s="165" t="s">
        <v>859</v>
      </c>
      <c r="H8" s="165" t="s">
        <v>860</v>
      </c>
      <c r="I8" s="165" t="s">
        <v>861</v>
      </c>
      <c r="J8" s="165" t="s">
        <v>862</v>
      </c>
      <c r="K8" s="165" t="s">
        <v>863</v>
      </c>
      <c r="L8" s="165"/>
      <c r="M8" s="165" t="s">
        <v>143</v>
      </c>
    </row>
    <row r="9" spans="1:14" s="166" customFormat="1" ht="30" customHeight="1" x14ac:dyDescent="0.2">
      <c r="A9" s="338" t="s">
        <v>864</v>
      </c>
      <c r="B9" s="332" t="s">
        <v>997</v>
      </c>
      <c r="C9" s="333">
        <f>SINTÉTICA!I15</f>
        <v>952.56</v>
      </c>
      <c r="D9" s="167">
        <f>$C$9*D10</f>
        <v>952.56</v>
      </c>
      <c r="E9" s="167">
        <f t="shared" ref="E9:H9" si="0">$C$9*E10</f>
        <v>0</v>
      </c>
      <c r="F9" s="167">
        <f t="shared" si="0"/>
        <v>0</v>
      </c>
      <c r="G9" s="167">
        <f t="shared" si="0"/>
        <v>0</v>
      </c>
      <c r="H9" s="167">
        <f t="shared" si="0"/>
        <v>0</v>
      </c>
      <c r="I9" s="167"/>
      <c r="J9" s="167"/>
      <c r="K9" s="167"/>
      <c r="L9" s="167"/>
      <c r="M9" s="168">
        <f t="shared" ref="M9:M28" si="1">SUM(D9:L9)</f>
        <v>952.56</v>
      </c>
      <c r="N9" s="169"/>
    </row>
    <row r="10" spans="1:14" s="166" customFormat="1" ht="30" customHeight="1" x14ac:dyDescent="0.2">
      <c r="A10" s="338"/>
      <c r="B10" s="332"/>
      <c r="C10" s="333"/>
      <c r="D10" s="170">
        <v>1</v>
      </c>
      <c r="E10" s="170"/>
      <c r="F10" s="170"/>
      <c r="G10" s="170"/>
      <c r="H10" s="170"/>
      <c r="I10" s="170"/>
      <c r="J10" s="170"/>
      <c r="K10" s="170"/>
      <c r="L10" s="170"/>
      <c r="M10" s="171">
        <f t="shared" si="1"/>
        <v>1</v>
      </c>
      <c r="N10" s="169"/>
    </row>
    <row r="11" spans="1:14" ht="30" customHeight="1" x14ac:dyDescent="0.2">
      <c r="A11" s="338" t="s">
        <v>865</v>
      </c>
      <c r="B11" s="332" t="s">
        <v>832</v>
      </c>
      <c r="C11" s="333">
        <f>SINTÉTICA!I36+SINTÉTICA!I54</f>
        <v>144512.63</v>
      </c>
      <c r="D11" s="167">
        <f>$C$11*D12</f>
        <v>28902.526000000002</v>
      </c>
      <c r="E11" s="167">
        <f t="shared" ref="E11:H11" si="2">$C$11*E12</f>
        <v>28902.526000000002</v>
      </c>
      <c r="F11" s="167">
        <f t="shared" si="2"/>
        <v>28902.526000000002</v>
      </c>
      <c r="G11" s="167">
        <f t="shared" si="2"/>
        <v>28902.526000000002</v>
      </c>
      <c r="H11" s="167">
        <f t="shared" si="2"/>
        <v>28902.526000000002</v>
      </c>
      <c r="I11" s="167"/>
      <c r="J11" s="167"/>
      <c r="K11" s="167"/>
      <c r="L11" s="167"/>
      <c r="M11" s="168">
        <f t="shared" si="1"/>
        <v>144512.63</v>
      </c>
      <c r="N11" s="169"/>
    </row>
    <row r="12" spans="1:14" ht="30" customHeight="1" x14ac:dyDescent="0.2">
      <c r="A12" s="338"/>
      <c r="B12" s="332"/>
      <c r="C12" s="333"/>
      <c r="D12" s="170">
        <v>0.2</v>
      </c>
      <c r="E12" s="170">
        <v>0.2</v>
      </c>
      <c r="F12" s="170">
        <v>0.2</v>
      </c>
      <c r="G12" s="170">
        <v>0.2</v>
      </c>
      <c r="H12" s="170">
        <v>0.2</v>
      </c>
      <c r="I12" s="170"/>
      <c r="J12" s="170"/>
      <c r="K12" s="170"/>
      <c r="L12" s="170"/>
      <c r="M12" s="171">
        <f t="shared" si="1"/>
        <v>1</v>
      </c>
      <c r="N12" s="169"/>
    </row>
    <row r="13" spans="1:14" ht="30" customHeight="1" x14ac:dyDescent="0.2">
      <c r="A13" s="338" t="s">
        <v>866</v>
      </c>
      <c r="B13" s="332" t="s">
        <v>996</v>
      </c>
      <c r="C13" s="333">
        <f>SINTÉTICA!I67</f>
        <v>437671.20999999996</v>
      </c>
      <c r="D13" s="167">
        <f>$C$13*D14</f>
        <v>218835.60499999998</v>
      </c>
      <c r="E13" s="167">
        <f t="shared" ref="E13:H13" si="3">$C$13*E14</f>
        <v>218835.60499999998</v>
      </c>
      <c r="F13" s="167">
        <f t="shared" si="3"/>
        <v>0</v>
      </c>
      <c r="G13" s="167">
        <f t="shared" si="3"/>
        <v>0</v>
      </c>
      <c r="H13" s="167">
        <f t="shared" si="3"/>
        <v>0</v>
      </c>
      <c r="I13" s="167"/>
      <c r="J13" s="167"/>
      <c r="K13" s="167"/>
      <c r="L13" s="167"/>
      <c r="M13" s="168">
        <f t="shared" si="1"/>
        <v>437671.20999999996</v>
      </c>
      <c r="N13" s="169"/>
    </row>
    <row r="14" spans="1:14" ht="30" customHeight="1" x14ac:dyDescent="0.2">
      <c r="A14" s="338"/>
      <c r="B14" s="332"/>
      <c r="C14" s="333"/>
      <c r="D14" s="170">
        <v>0.5</v>
      </c>
      <c r="E14" s="170">
        <v>0.5</v>
      </c>
      <c r="F14" s="170"/>
      <c r="G14" s="170"/>
      <c r="H14" s="170"/>
      <c r="I14" s="170"/>
      <c r="J14" s="170"/>
      <c r="K14" s="170"/>
      <c r="L14" s="170"/>
      <c r="M14" s="171">
        <f t="shared" si="1"/>
        <v>1</v>
      </c>
      <c r="N14" s="169"/>
    </row>
    <row r="15" spans="1:14" ht="30" customHeight="1" x14ac:dyDescent="0.2">
      <c r="A15" s="338" t="s">
        <v>867</v>
      </c>
      <c r="B15" s="332" t="s">
        <v>840</v>
      </c>
      <c r="C15" s="333">
        <f>SINTÉTICA!I72</f>
        <v>665277.27</v>
      </c>
      <c r="D15" s="167">
        <f>$C$15*D16</f>
        <v>0</v>
      </c>
      <c r="E15" s="167">
        <f t="shared" ref="E15:H15" si="4">$C$15*E16</f>
        <v>332638.63500000001</v>
      </c>
      <c r="F15" s="167">
        <f t="shared" si="4"/>
        <v>166319.3175</v>
      </c>
      <c r="G15" s="167">
        <f t="shared" si="4"/>
        <v>166319.3175</v>
      </c>
      <c r="H15" s="167">
        <f t="shared" si="4"/>
        <v>0</v>
      </c>
      <c r="I15" s="167"/>
      <c r="J15" s="167"/>
      <c r="K15" s="167"/>
      <c r="L15" s="167"/>
      <c r="M15" s="168">
        <f t="shared" si="1"/>
        <v>665277.27</v>
      </c>
      <c r="N15" s="169"/>
    </row>
    <row r="16" spans="1:14" ht="30" customHeight="1" x14ac:dyDescent="0.2">
      <c r="A16" s="338"/>
      <c r="B16" s="332"/>
      <c r="C16" s="333"/>
      <c r="D16" s="170">
        <v>0</v>
      </c>
      <c r="E16" s="170">
        <v>0.5</v>
      </c>
      <c r="F16" s="170">
        <v>0.25</v>
      </c>
      <c r="G16" s="170">
        <v>0.25</v>
      </c>
      <c r="H16" s="170">
        <v>0</v>
      </c>
      <c r="I16" s="170"/>
      <c r="J16" s="170"/>
      <c r="K16" s="170"/>
      <c r="L16" s="170"/>
      <c r="M16" s="171">
        <f t="shared" si="1"/>
        <v>1</v>
      </c>
      <c r="N16" s="169"/>
    </row>
    <row r="17" spans="1:14" ht="30" customHeight="1" x14ac:dyDescent="0.2">
      <c r="A17" s="338" t="s">
        <v>868</v>
      </c>
      <c r="B17" s="332" t="s">
        <v>845</v>
      </c>
      <c r="C17" s="333">
        <f>SINTÉTICA!I114</f>
        <v>12300.69</v>
      </c>
      <c r="D17" s="167">
        <f t="shared" ref="D17" si="5">$C$17*D18</f>
        <v>0</v>
      </c>
      <c r="E17" s="167">
        <f>$C$17*E18</f>
        <v>0</v>
      </c>
      <c r="F17" s="167">
        <f t="shared" ref="F17:H17" si="6">$C$17*F18</f>
        <v>3075.1725000000001</v>
      </c>
      <c r="G17" s="167">
        <f t="shared" si="6"/>
        <v>3075.1725000000001</v>
      </c>
      <c r="H17" s="167">
        <f t="shared" si="6"/>
        <v>6150.3450000000003</v>
      </c>
      <c r="I17" s="167"/>
      <c r="J17" s="167"/>
      <c r="K17" s="167"/>
      <c r="L17" s="167"/>
      <c r="M17" s="168">
        <f t="shared" si="1"/>
        <v>12300.69</v>
      </c>
      <c r="N17" s="169"/>
    </row>
    <row r="18" spans="1:14" ht="30" customHeight="1" x14ac:dyDescent="0.2">
      <c r="A18" s="338"/>
      <c r="B18" s="332"/>
      <c r="C18" s="333"/>
      <c r="D18" s="170"/>
      <c r="E18" s="170">
        <v>0</v>
      </c>
      <c r="F18" s="170">
        <v>0.25</v>
      </c>
      <c r="G18" s="170">
        <v>0.25</v>
      </c>
      <c r="H18" s="170">
        <v>0.5</v>
      </c>
      <c r="I18" s="170"/>
      <c r="J18" s="170"/>
      <c r="K18" s="170"/>
      <c r="L18" s="170"/>
      <c r="M18" s="171">
        <f t="shared" si="1"/>
        <v>1</v>
      </c>
      <c r="N18" s="169"/>
    </row>
    <row r="19" spans="1:14" ht="30" customHeight="1" x14ac:dyDescent="0.2">
      <c r="A19" s="338" t="s">
        <v>869</v>
      </c>
      <c r="B19" s="332" t="s">
        <v>847</v>
      </c>
      <c r="C19" s="333">
        <f>SINTÉTICA!I133</f>
        <v>76946.62000000001</v>
      </c>
      <c r="D19" s="167">
        <f>$C$19*D20</f>
        <v>0</v>
      </c>
      <c r="E19" s="167">
        <f t="shared" ref="E19:H19" si="7">$C$19*E20</f>
        <v>0</v>
      </c>
      <c r="F19" s="167">
        <f t="shared" si="7"/>
        <v>19236.655000000002</v>
      </c>
      <c r="G19" s="167">
        <f t="shared" si="7"/>
        <v>19236.655000000002</v>
      </c>
      <c r="H19" s="167">
        <f t="shared" si="7"/>
        <v>38473.310000000005</v>
      </c>
      <c r="I19" s="167"/>
      <c r="J19" s="167"/>
      <c r="K19" s="167"/>
      <c r="L19" s="167"/>
      <c r="M19" s="168">
        <f t="shared" si="1"/>
        <v>76946.62000000001</v>
      </c>
      <c r="N19" s="169"/>
    </row>
    <row r="20" spans="1:14" ht="30" customHeight="1" x14ac:dyDescent="0.2">
      <c r="A20" s="338"/>
      <c r="B20" s="332"/>
      <c r="C20" s="333"/>
      <c r="D20" s="170">
        <v>0</v>
      </c>
      <c r="E20" s="170">
        <v>0</v>
      </c>
      <c r="F20" s="170">
        <v>0.25</v>
      </c>
      <c r="G20" s="170">
        <v>0.25</v>
      </c>
      <c r="H20" s="170">
        <v>0.5</v>
      </c>
      <c r="I20" s="170"/>
      <c r="J20" s="170"/>
      <c r="K20" s="170"/>
      <c r="L20" s="170"/>
      <c r="M20" s="171">
        <f t="shared" si="1"/>
        <v>1</v>
      </c>
      <c r="N20" s="169"/>
    </row>
    <row r="21" spans="1:14" ht="29.25" customHeight="1" x14ac:dyDescent="0.2">
      <c r="A21" s="338" t="s">
        <v>870</v>
      </c>
      <c r="B21" s="332" t="s">
        <v>851</v>
      </c>
      <c r="C21" s="333">
        <f>SINTÉTICA!I180</f>
        <v>584626.18000000005</v>
      </c>
      <c r="D21" s="167">
        <f t="shared" ref="D21:H21" si="8">$C$21*D22</f>
        <v>0</v>
      </c>
      <c r="E21" s="167">
        <f t="shared" si="8"/>
        <v>0</v>
      </c>
      <c r="F21" s="167">
        <f t="shared" si="8"/>
        <v>146156.54500000001</v>
      </c>
      <c r="G21" s="167">
        <f t="shared" si="8"/>
        <v>146156.54500000001</v>
      </c>
      <c r="H21" s="167">
        <f t="shared" si="8"/>
        <v>292313.09000000003</v>
      </c>
      <c r="I21" s="167"/>
      <c r="J21" s="167"/>
      <c r="K21" s="167"/>
      <c r="L21" s="167"/>
      <c r="M21" s="168">
        <f t="shared" si="1"/>
        <v>584626.18000000005</v>
      </c>
      <c r="N21" s="169"/>
    </row>
    <row r="22" spans="1:14" ht="27.75" customHeight="1" x14ac:dyDescent="0.2">
      <c r="A22" s="338"/>
      <c r="B22" s="332"/>
      <c r="C22" s="333"/>
      <c r="D22" s="170"/>
      <c r="E22" s="170"/>
      <c r="F22" s="170">
        <v>0.25</v>
      </c>
      <c r="G22" s="170">
        <v>0.25</v>
      </c>
      <c r="H22" s="170">
        <v>0.5</v>
      </c>
      <c r="I22" s="170"/>
      <c r="J22" s="170"/>
      <c r="K22" s="170"/>
      <c r="L22" s="170"/>
      <c r="M22" s="171">
        <f t="shared" si="1"/>
        <v>1</v>
      </c>
      <c r="N22" s="169"/>
    </row>
    <row r="23" spans="1:14" ht="30" hidden="1" customHeight="1" x14ac:dyDescent="0.2">
      <c r="A23" s="338" t="s">
        <v>871</v>
      </c>
      <c r="B23" s="332" t="s">
        <v>998</v>
      </c>
      <c r="C23" s="333"/>
      <c r="D23" s="167"/>
      <c r="E23" s="167"/>
      <c r="F23" s="167"/>
      <c r="G23" s="167"/>
      <c r="H23" s="167"/>
      <c r="I23" s="167"/>
      <c r="J23" s="167"/>
      <c r="K23" s="167"/>
      <c r="L23" s="167"/>
      <c r="M23" s="168"/>
      <c r="N23" s="169"/>
    </row>
    <row r="24" spans="1:14" ht="30" hidden="1" customHeight="1" x14ac:dyDescent="0.2">
      <c r="A24" s="338"/>
      <c r="B24" s="332"/>
      <c r="C24" s="333"/>
      <c r="D24" s="170"/>
      <c r="E24" s="170"/>
      <c r="F24" s="170"/>
      <c r="G24" s="170"/>
      <c r="H24" s="170"/>
      <c r="I24" s="170"/>
      <c r="J24" s="170"/>
      <c r="K24" s="170"/>
      <c r="L24" s="170"/>
      <c r="M24" s="171"/>
      <c r="N24" s="169"/>
    </row>
    <row r="25" spans="1:14" ht="30" customHeight="1" x14ac:dyDescent="0.2">
      <c r="A25" s="338" t="s">
        <v>872</v>
      </c>
      <c r="B25" s="332" t="s">
        <v>822</v>
      </c>
      <c r="C25" s="333">
        <f>SINTÉTICA!I19</f>
        <v>9614.35</v>
      </c>
      <c r="D25" s="167">
        <f>$C$25*D26</f>
        <v>0</v>
      </c>
      <c r="E25" s="167">
        <f t="shared" ref="E25:H25" si="9">$C$25*E26</f>
        <v>0</v>
      </c>
      <c r="F25" s="167">
        <f t="shared" si="9"/>
        <v>2403.5875000000001</v>
      </c>
      <c r="G25" s="167">
        <f t="shared" si="9"/>
        <v>2403.5875000000001</v>
      </c>
      <c r="H25" s="167">
        <f t="shared" si="9"/>
        <v>4807.1750000000002</v>
      </c>
      <c r="I25" s="167"/>
      <c r="J25" s="167"/>
      <c r="K25" s="167"/>
      <c r="L25" s="167"/>
      <c r="M25" s="168">
        <f t="shared" si="1"/>
        <v>9614.35</v>
      </c>
      <c r="N25" s="169"/>
    </row>
    <row r="26" spans="1:14" ht="30" customHeight="1" x14ac:dyDescent="0.2">
      <c r="A26" s="338"/>
      <c r="B26" s="332"/>
      <c r="C26" s="333"/>
      <c r="D26" s="247"/>
      <c r="E26" s="247"/>
      <c r="F26" s="247">
        <v>0.25</v>
      </c>
      <c r="G26" s="247">
        <v>0.25</v>
      </c>
      <c r="H26" s="247">
        <v>0.5</v>
      </c>
      <c r="I26" s="247"/>
      <c r="J26" s="247"/>
      <c r="K26" s="247"/>
      <c r="L26" s="20"/>
      <c r="M26" s="171">
        <f t="shared" si="1"/>
        <v>1</v>
      </c>
      <c r="N26" s="169"/>
    </row>
    <row r="27" spans="1:14" ht="30" customHeight="1" x14ac:dyDescent="0.2">
      <c r="A27" s="338" t="s">
        <v>873</v>
      </c>
      <c r="B27" s="332" t="s">
        <v>826</v>
      </c>
      <c r="C27" s="333">
        <f>SINTÉTICA!I27</f>
        <v>188373.55</v>
      </c>
      <c r="D27" s="167">
        <f>$C$27*D28</f>
        <v>24249.035508866618</v>
      </c>
      <c r="E27" s="167">
        <f t="shared" ref="E27:H27" si="10">$C$27*E28</f>
        <v>56590.686007041477</v>
      </c>
      <c r="F27" s="167">
        <f t="shared" si="10"/>
        <v>35696.638281677937</v>
      </c>
      <c r="G27" s="167">
        <f t="shared" si="10"/>
        <v>35696.638281677937</v>
      </c>
      <c r="H27" s="167">
        <f t="shared" si="10"/>
        <v>36140.551920736012</v>
      </c>
      <c r="I27" s="167"/>
      <c r="J27" s="167"/>
      <c r="K27" s="167"/>
      <c r="L27" s="167"/>
      <c r="M27" s="168">
        <f t="shared" si="1"/>
        <v>188373.54999999996</v>
      </c>
      <c r="N27" s="169"/>
    </row>
    <row r="28" spans="1:14" ht="30" customHeight="1" x14ac:dyDescent="0.2">
      <c r="A28" s="338"/>
      <c r="B28" s="332"/>
      <c r="C28" s="333"/>
      <c r="D28" s="247">
        <f>(D9+D11+D13+D15+D17+D19+D21+D23+D25)/($C$9+$C$11+$C$13+$C$15+$C$17+$C$19+$C$21+$C$23+$C$25)</f>
        <v>0.12872845210416548</v>
      </c>
      <c r="E28" s="247">
        <f t="shared" ref="E28:H28" si="11">(E9+E11+E13+E15+E17+E19+E21+E23+E25)/($C$9+$C$11+$C$13+$C$15+$C$17+$C$19+$C$21+$C$23+$C$25)</f>
        <v>0.30041736754996379</v>
      </c>
      <c r="F28" s="247">
        <f t="shared" si="11"/>
        <v>0.18949920666504369</v>
      </c>
      <c r="G28" s="247">
        <f t="shared" si="11"/>
        <v>0.18949920666504369</v>
      </c>
      <c r="H28" s="247">
        <f t="shared" si="11"/>
        <v>0.19185576701578333</v>
      </c>
      <c r="I28" s="247"/>
      <c r="J28" s="247"/>
      <c r="K28" s="247"/>
      <c r="L28" s="20"/>
      <c r="M28" s="171">
        <f t="shared" si="1"/>
        <v>1</v>
      </c>
      <c r="N28" s="169"/>
    </row>
    <row r="29" spans="1:14" ht="30" customHeight="1" x14ac:dyDescent="0.2">
      <c r="A29" s="339"/>
      <c r="B29" s="339"/>
      <c r="C29" s="339"/>
      <c r="D29" s="339"/>
      <c r="E29" s="339"/>
      <c r="F29" s="339"/>
      <c r="G29" s="339"/>
      <c r="H29" s="339"/>
      <c r="I29" s="339"/>
      <c r="J29" s="339"/>
      <c r="K29" s="339"/>
      <c r="L29" s="339"/>
      <c r="M29" s="339"/>
      <c r="N29" s="169"/>
    </row>
    <row r="30" spans="1:14" ht="30" customHeight="1" x14ac:dyDescent="0.2">
      <c r="A30" s="340"/>
      <c r="B30" s="341" t="s">
        <v>144</v>
      </c>
      <c r="C30" s="342"/>
      <c r="D30" s="172">
        <f>SUM(D9,D11,D13,D15,D17,D19,D21,D23,D25,D27)</f>
        <v>272939.72650886659</v>
      </c>
      <c r="E30" s="172">
        <f t="shared" ref="E30:M30" si="12">SUM(E9,E11,E13,E15,E17,E19,E21,E23,E25,E27)</f>
        <v>636967.45200704155</v>
      </c>
      <c r="F30" s="172">
        <f t="shared" si="12"/>
        <v>401790.441781678</v>
      </c>
      <c r="G30" s="172">
        <f t="shared" si="12"/>
        <v>401790.441781678</v>
      </c>
      <c r="H30" s="172">
        <f t="shared" si="12"/>
        <v>406786.99792073609</v>
      </c>
      <c r="I30" s="172">
        <f t="shared" si="12"/>
        <v>0</v>
      </c>
      <c r="J30" s="172">
        <f t="shared" si="12"/>
        <v>0</v>
      </c>
      <c r="K30" s="172">
        <f t="shared" si="12"/>
        <v>0</v>
      </c>
      <c r="L30" s="172">
        <f t="shared" si="12"/>
        <v>0</v>
      </c>
      <c r="M30" s="172">
        <f t="shared" si="12"/>
        <v>2120275.06</v>
      </c>
      <c r="N30" s="173"/>
    </row>
    <row r="31" spans="1:14" ht="30" customHeight="1" x14ac:dyDescent="0.2">
      <c r="A31" s="340"/>
      <c r="B31" s="341"/>
      <c r="C31" s="342"/>
      <c r="D31" s="174">
        <f t="shared" ref="D31:I31" si="13">D30/$C32</f>
        <v>0.12872845210416548</v>
      </c>
      <c r="E31" s="174">
        <f t="shared" si="13"/>
        <v>0.30041736754996379</v>
      </c>
      <c r="F31" s="174">
        <f t="shared" si="13"/>
        <v>0.18949920666504372</v>
      </c>
      <c r="G31" s="174">
        <f t="shared" si="13"/>
        <v>0.18949920666504372</v>
      </c>
      <c r="H31" s="174">
        <f t="shared" si="13"/>
        <v>0.19185576701578336</v>
      </c>
      <c r="I31" s="174">
        <f t="shared" si="13"/>
        <v>0</v>
      </c>
      <c r="J31" s="174">
        <f t="shared" ref="J31:K31" si="14">J30/$C32</f>
        <v>0</v>
      </c>
      <c r="K31" s="174">
        <f t="shared" si="14"/>
        <v>0</v>
      </c>
      <c r="L31" s="174">
        <f t="shared" ref="L31" si="15">L30/$C32</f>
        <v>0</v>
      </c>
      <c r="M31" s="175">
        <f>M30/C32</f>
        <v>1</v>
      </c>
    </row>
    <row r="32" spans="1:14" s="177" customFormat="1" ht="30" customHeight="1" x14ac:dyDescent="0.2">
      <c r="A32" s="343"/>
      <c r="B32" s="344" t="s">
        <v>145</v>
      </c>
      <c r="C32" s="345">
        <f>SUM(C9:C28)</f>
        <v>2120275.06</v>
      </c>
      <c r="D32" s="176">
        <f>D30</f>
        <v>272939.72650886659</v>
      </c>
      <c r="E32" s="176">
        <f>D32+E30</f>
        <v>909907.17851590808</v>
      </c>
      <c r="F32" s="176">
        <f t="shared" ref="F32:G32" si="16">E32+F30</f>
        <v>1311697.6202975861</v>
      </c>
      <c r="G32" s="176">
        <f t="shared" si="16"/>
        <v>1713488.0620792641</v>
      </c>
      <c r="H32" s="176">
        <f t="shared" ref="H32" si="17">G32+H30</f>
        <v>2120275.06</v>
      </c>
      <c r="I32" s="176">
        <f t="shared" ref="I32" si="18">H32+I30</f>
        <v>2120275.06</v>
      </c>
      <c r="J32" s="176">
        <f t="shared" ref="J32" si="19">I32+J30</f>
        <v>2120275.06</v>
      </c>
      <c r="K32" s="176">
        <f t="shared" ref="K32:L32" si="20">J32+K30</f>
        <v>2120275.06</v>
      </c>
      <c r="L32" s="176">
        <f t="shared" si="20"/>
        <v>2120275.06</v>
      </c>
      <c r="M32" s="172">
        <f>M30</f>
        <v>2120275.06</v>
      </c>
    </row>
    <row r="33" spans="1:13" ht="30" customHeight="1" x14ac:dyDescent="0.2">
      <c r="A33" s="340"/>
      <c r="B33" s="341"/>
      <c r="C33" s="346"/>
      <c r="D33" s="174">
        <f>(D32/$C$32)</f>
        <v>0.12872845210416548</v>
      </c>
      <c r="E33" s="174">
        <f>(E32)/$C32</f>
        <v>0.42914581965412923</v>
      </c>
      <c r="F33" s="174">
        <f t="shared" ref="F33:I33" si="21">(F32)/$C32</f>
        <v>0.61864502631917295</v>
      </c>
      <c r="G33" s="174">
        <f t="shared" si="21"/>
        <v>0.80814423298421667</v>
      </c>
      <c r="H33" s="174">
        <f t="shared" si="21"/>
        <v>1</v>
      </c>
      <c r="I33" s="174">
        <f t="shared" si="21"/>
        <v>1</v>
      </c>
      <c r="J33" s="174">
        <f t="shared" ref="J33:K33" si="22">(J32)/$C32</f>
        <v>1</v>
      </c>
      <c r="K33" s="174">
        <f t="shared" si="22"/>
        <v>1</v>
      </c>
      <c r="L33" s="174">
        <f t="shared" ref="L33" si="23">(L32)/$C32</f>
        <v>1</v>
      </c>
      <c r="M33" s="175">
        <f>L33</f>
        <v>1</v>
      </c>
    </row>
    <row r="34" spans="1:13" x14ac:dyDescent="0.2">
      <c r="C34" s="180"/>
      <c r="D34" s="181"/>
      <c r="E34" s="181"/>
      <c r="F34" s="181"/>
      <c r="G34" s="181"/>
      <c r="H34" s="181"/>
      <c r="I34" s="181"/>
      <c r="J34" s="181"/>
      <c r="K34" s="181"/>
      <c r="L34" s="181"/>
      <c r="M34" s="181"/>
    </row>
    <row r="35" spans="1:13" x14ac:dyDescent="0.2">
      <c r="C35" s="179"/>
      <c r="D35" s="179"/>
    </row>
    <row r="37" spans="1:13" x14ac:dyDescent="0.2">
      <c r="I37" s="182"/>
      <c r="K37" s="182"/>
      <c r="L37" s="182"/>
      <c r="M37" s="169"/>
    </row>
    <row r="38" spans="1:13" x14ac:dyDescent="0.2">
      <c r="C38" s="183"/>
      <c r="D38" s="183"/>
      <c r="E38" s="183"/>
      <c r="F38" s="183"/>
      <c r="G38" s="183"/>
      <c r="H38" s="183"/>
      <c r="I38" s="183"/>
      <c r="J38" s="183"/>
      <c r="K38" s="183"/>
      <c r="L38" s="183"/>
      <c r="M38" s="169"/>
    </row>
    <row r="39" spans="1:13" x14ac:dyDescent="0.2">
      <c r="I39" s="182"/>
      <c r="K39" s="182"/>
      <c r="L39" s="182"/>
      <c r="M39" s="169"/>
    </row>
  </sheetData>
  <mergeCells count="42">
    <mergeCell ref="A29:M29"/>
    <mergeCell ref="A30:A31"/>
    <mergeCell ref="B30:B31"/>
    <mergeCell ref="C30:C31"/>
    <mergeCell ref="A32:A33"/>
    <mergeCell ref="B32:B33"/>
    <mergeCell ref="C32:C33"/>
    <mergeCell ref="A27:A28"/>
    <mergeCell ref="B27:B28"/>
    <mergeCell ref="C27:C28"/>
    <mergeCell ref="A17:A18"/>
    <mergeCell ref="B17:B18"/>
    <mergeCell ref="C17:C18"/>
    <mergeCell ref="A19:A20"/>
    <mergeCell ref="B19:B20"/>
    <mergeCell ref="C19:C20"/>
    <mergeCell ref="A21:A22"/>
    <mergeCell ref="B21:B22"/>
    <mergeCell ref="C21:C22"/>
    <mergeCell ref="A23:A24"/>
    <mergeCell ref="B23:B24"/>
    <mergeCell ref="C23:C24"/>
    <mergeCell ref="A25:A26"/>
    <mergeCell ref="A9:A10"/>
    <mergeCell ref="B9:B10"/>
    <mergeCell ref="C9:C10"/>
    <mergeCell ref="A11:A12"/>
    <mergeCell ref="B11:B12"/>
    <mergeCell ref="C11:C12"/>
    <mergeCell ref="A13:A14"/>
    <mergeCell ref="B13:B14"/>
    <mergeCell ref="C13:C14"/>
    <mergeCell ref="A15:A16"/>
    <mergeCell ref="B15:B16"/>
    <mergeCell ref="C15:C16"/>
    <mergeCell ref="B25:B26"/>
    <mergeCell ref="C25:C26"/>
    <mergeCell ref="D1:H1"/>
    <mergeCell ref="B2:H2"/>
    <mergeCell ref="B3:H3"/>
    <mergeCell ref="B5:H5"/>
    <mergeCell ref="B6:H6"/>
  </mergeCells>
  <phoneticPr fontId="34" type="noConversion"/>
  <conditionalFormatting sqref="D27:L27 D15:L15 D13:L13 D11:L11 D9:L9">
    <cfRule type="cellIs" dxfId="5" priority="12" operator="notEqual">
      <formula>0</formula>
    </cfRule>
  </conditionalFormatting>
  <conditionalFormatting sqref="D17:L17">
    <cfRule type="cellIs" dxfId="4" priority="5" operator="notEqual">
      <formula>0</formula>
    </cfRule>
  </conditionalFormatting>
  <conditionalFormatting sqref="D19:L19">
    <cfRule type="cellIs" dxfId="3" priority="4" operator="notEqual">
      <formula>0</formula>
    </cfRule>
  </conditionalFormatting>
  <conditionalFormatting sqref="D21:L21">
    <cfRule type="cellIs" dxfId="2" priority="3" operator="notEqual">
      <formula>0</formula>
    </cfRule>
  </conditionalFormatting>
  <conditionalFormatting sqref="D23:L23">
    <cfRule type="cellIs" dxfId="1" priority="2" operator="notEqual">
      <formula>0</formula>
    </cfRule>
  </conditionalFormatting>
  <conditionalFormatting sqref="D25:L25">
    <cfRule type="cellIs" dxfId="0" priority="1" operator="notEqual">
      <formula>0</formula>
    </cfRule>
  </conditionalFormatting>
  <pageMargins left="0.7" right="0.7" top="0.75" bottom="0.75" header="0.3" footer="0.3"/>
  <pageSetup paperSize="9" scale="54" fitToHeight="0" orientation="landscape" r:id="rId1"/>
  <headerFooter>
    <oddFooter>&amp;R&amp;P de &amp;N</oddFooter>
  </headerFooter>
  <colBreaks count="1" manualBreakCount="1">
    <brk id="13" max="22" man="1"/>
  </colBreaks>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11</vt:i4>
      </vt:variant>
    </vt:vector>
  </HeadingPairs>
  <TitlesOfParts>
    <vt:vector size="18" baseType="lpstr">
      <vt:lpstr>INSTRUÇÕES</vt:lpstr>
      <vt:lpstr>SINTÉTICA</vt:lpstr>
      <vt:lpstr>ANALÍTICA</vt:lpstr>
      <vt:lpstr>ANALÍTICA AUXILIARES</vt:lpstr>
      <vt:lpstr>INSUMOS</vt:lpstr>
      <vt:lpstr>BDI</vt:lpstr>
      <vt:lpstr>CRONOGRAMA</vt:lpstr>
      <vt:lpstr>ANALÍTICA!Area_de_impressao</vt:lpstr>
      <vt:lpstr>'ANALÍTICA AUXILIARES'!Area_de_impressao</vt:lpstr>
      <vt:lpstr>BDI!Area_de_impressao</vt:lpstr>
      <vt:lpstr>CRONOGRAMA!Area_de_impressao</vt:lpstr>
      <vt:lpstr>INSTRUÇÕES!Area_de_impressao</vt:lpstr>
      <vt:lpstr>INSUMOS!Area_de_impressao</vt:lpstr>
      <vt:lpstr>SINTÉTICA!Area_de_impressao</vt:lpstr>
      <vt:lpstr>ANALÍTICA!Titulos_de_impressao</vt:lpstr>
      <vt:lpstr>'ANALÍTICA AUXILIARES'!Titulos_de_impressao</vt:lpstr>
      <vt:lpstr>INSUMOS!Titulos_de_impressao</vt:lpstr>
      <vt:lpstr>SINTÉTICA!Titulos_de_impressao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PAULA RUBIA RODRIGUES CARNEIRO</cp:lastModifiedBy>
  <cp:revision>0</cp:revision>
  <cp:lastPrinted>2024-12-18T14:00:13Z</cp:lastPrinted>
  <dcterms:created xsi:type="dcterms:W3CDTF">2019-09-02T19:42:34Z</dcterms:created>
  <dcterms:modified xsi:type="dcterms:W3CDTF">2026-05-19T18:08:30Z</dcterms:modified>
</cp:coreProperties>
</file>